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J20" i="419" l="1"/>
  <c r="I20" i="419"/>
  <c r="H20" i="419"/>
  <c r="G20" i="419"/>
  <c r="F20" i="419"/>
  <c r="E20" i="419"/>
  <c r="D20" i="419"/>
  <c r="C20" i="419"/>
  <c r="J19" i="419"/>
  <c r="I19" i="419"/>
  <c r="H19" i="419"/>
  <c r="G19" i="419"/>
  <c r="F19" i="419"/>
  <c r="E19" i="419"/>
  <c r="D19" i="419"/>
  <c r="C19" i="419"/>
  <c r="J17" i="419"/>
  <c r="I17" i="419"/>
  <c r="H17" i="419"/>
  <c r="G17" i="419"/>
  <c r="F17" i="419"/>
  <c r="E17" i="419"/>
  <c r="D17" i="419"/>
  <c r="C17" i="419"/>
  <c r="J16" i="419"/>
  <c r="I16" i="419"/>
  <c r="H16" i="419"/>
  <c r="G16" i="419"/>
  <c r="F16" i="419"/>
  <c r="E16" i="419"/>
  <c r="D16" i="419"/>
  <c r="C16" i="419"/>
  <c r="J14" i="419"/>
  <c r="I14" i="419"/>
  <c r="H14" i="419"/>
  <c r="G14" i="419"/>
  <c r="F14" i="419"/>
  <c r="E14" i="419"/>
  <c r="D14" i="419"/>
  <c r="C14" i="419"/>
  <c r="J13" i="419"/>
  <c r="I13" i="419"/>
  <c r="H13" i="419"/>
  <c r="G13" i="419"/>
  <c r="F13" i="419"/>
  <c r="E13" i="419"/>
  <c r="D13" i="419"/>
  <c r="C13" i="419"/>
  <c r="J12" i="419"/>
  <c r="I12" i="419"/>
  <c r="H12" i="419"/>
  <c r="G12" i="419"/>
  <c r="F12" i="419"/>
  <c r="E12" i="419"/>
  <c r="D12" i="419"/>
  <c r="C12" i="419"/>
  <c r="J11" i="419"/>
  <c r="I11" i="419"/>
  <c r="H11" i="419"/>
  <c r="G11" i="419"/>
  <c r="F11" i="419"/>
  <c r="E11" i="419"/>
  <c r="D11" i="419"/>
  <c r="C11" i="419"/>
  <c r="C18" i="419" l="1"/>
  <c r="G18" i="419"/>
  <c r="D18" i="419"/>
  <c r="E18" i="419"/>
  <c r="H18" i="419"/>
  <c r="F18" i="419"/>
  <c r="I18" i="419"/>
  <c r="J18" i="419"/>
  <c r="E26" i="419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AE3" i="418" l="1"/>
  <c r="I3" i="418"/>
  <c r="F28" i="419" l="1"/>
  <c r="F27" i="419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8" i="414" s="1"/>
  <c r="C11" i="339"/>
  <c r="E19" i="414"/>
  <c r="A20" i="414"/>
  <c r="A19" i="414"/>
  <c r="A18" i="414"/>
  <c r="AW3" i="418" l="1"/>
  <c r="AV3" i="418"/>
  <c r="AU3" i="418"/>
  <c r="AT3" i="418"/>
  <c r="AS3" i="418"/>
  <c r="AR3" i="418"/>
  <c r="B25" i="419" l="1"/>
  <c r="B27" i="419" l="1"/>
  <c r="A9" i="414"/>
  <c r="A8" i="414"/>
  <c r="A7" i="414"/>
  <c r="J21" i="419" l="1"/>
  <c r="I21" i="419"/>
  <c r="H21" i="419"/>
  <c r="G21" i="419"/>
  <c r="F21" i="419"/>
  <c r="G23" i="419" l="1"/>
  <c r="H23" i="419"/>
  <c r="F23" i="419"/>
  <c r="I23" i="419"/>
  <c r="J23" i="419"/>
  <c r="G22" i="419"/>
  <c r="H22" i="419"/>
  <c r="F22" i="419"/>
  <c r="I22" i="419"/>
  <c r="J22" i="419"/>
  <c r="N3" i="418"/>
  <c r="E21" i="419" l="1"/>
  <c r="E22" i="419" s="1"/>
  <c r="C21" i="419"/>
  <c r="C22" i="419" s="1"/>
  <c r="C23" i="419" l="1"/>
  <c r="E23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G6" i="419" l="1"/>
  <c r="C6" i="419"/>
  <c r="H6" i="419"/>
  <c r="J6" i="419"/>
  <c r="I6" i="419"/>
  <c r="F6" i="419"/>
  <c r="E6" i="419"/>
  <c r="D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7" i="414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C14" i="414"/>
  <c r="D4" i="414"/>
  <c r="D17" i="414"/>
  <c r="D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H3" i="387"/>
  <c r="G3" i="387"/>
  <c r="F3" i="387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<sst xmlns="http://schemas.openxmlformats.org/spreadsheetml/2006/main" count="7698" uniqueCount="1667">
  <si>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</si>
  <si>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</si>
  <si>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</si>
  <si>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</si>
  <si>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</si>
  <si>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</si>
  <si>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</si>
  <si>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</si>
  <si>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</si>
  <si>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</si>
  <si>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</si>
  <si>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</si>
  <si>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</si>
  <si>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</si>
  <si>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</si>
  <si>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</si>
  <si>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</si>
  <si>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</si>
  <si>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</si>
  <si>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</si>
  <si>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</si>
  <si>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</si>
  <si>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</si>
  <si>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</si>
  <si>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</si>
  <si>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</si>
  <si>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</si>
  <si>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</si>
  <si>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</si>
  <si>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</si>
  <si>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</si>
  <si>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</si>
  <si>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</si>
  <si>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</si>
  <si>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</si>
  <si>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</si>
  <si>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</si>
  <si>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</si>
  <si>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</si>
  <si>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</si>
  <si>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</si>
  <si>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</si>
  <si>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</si>
  <si>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</si>
  <si>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</si>
  <si>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</si>
  <si>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</si>
  <si>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</si>
  <si>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</si>
  <si>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</si>
  <si>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</si>
  <si>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</si>
  <si>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</si>
  <si>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</si>
  <si>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</si>
  <si>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</si>
  <si>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</si>
  <si>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</si>
  <si>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</si>
  <si>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</si>
  <si>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</si>
  <si>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</si>
  <si>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</si>
  <si>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</si>
  <si>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</si>
  <si>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</si>
  <si>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</si>
  <si>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</si>
  <si>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</si>
  <si>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</si>
  <si>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</si>
  <si>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</si>
  <si>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</si>
  <si>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</si>
  <si>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</si>
  <si>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</si>
  <si>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</si>
  <si>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</si>
  <si>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</si>
  <si>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</si>
  <si>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</si>
  <si>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</si>
  <si>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</si>
  <si>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</si>
  <si>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</si>
  <si>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</si>
  <si>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</si>
  <si>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</si>
  <si>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</si>
  <si>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</si>
  <si>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</si>
  <si>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</si>
  <si>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</si>
  <si>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</si>
  <si>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</si>
  <si>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</si>
  <si>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</si>
  <si>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</si>
  <si>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</si>
  <si>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</si>
  <si>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</si>
  <si>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</si>
  <si>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</si>
  <si>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</si>
  <si>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</si>
  <si>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</si>
  <si>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</si>
  <si>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</si>
  <si>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</si>
  <si>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</si>
  <si>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</si>
  <si>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</si>
  <si>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</si>
  <si>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</si>
  <si>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</si>
  <si>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</si>
  <si>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</si>
  <si>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</si>
  <si>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</si>
  <si>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</si>
  <si>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</si>
  <si>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</si>
  <si>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</si>
  <si>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</si>
  <si>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</si>
  <si>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</si>
  <si>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</si>
  <si>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</si>
  <si>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</si>
  <si>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</si>
  <si>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</si>
  <si>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</si>
  <si>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</si>
  <si>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</si>
  <si>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</si>
  <si>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</si>
  <si>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</si>
  <si>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</si>
  <si>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</si>
  <si>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</si>
  <si>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</si>
  <si>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</si>
  <si>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</si>
  <si>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</si>
  <si>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</si>
  <si>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</si>
  <si>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</si>
  <si>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</si>
  <si>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</si>
  <si>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</si>
  <si>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</si>
  <si>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</si>
  <si>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</si>
  <si>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</si>
  <si>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</si>
  <si>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</si>
  <si>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</si>
  <si>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</si>
  <si>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</si>
  <si>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</si>
  <si>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</si>
  <si>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</si>
  <si>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</si>
  <si>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</si>
  <si>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</si>
  <si>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</si>
  <si>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</si>
  <si>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</si>
  <si>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</si>
  <si>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</si>
  <si>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</si>
  <si>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</si>
  <si>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</si>
  <si>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</si>
  <si>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</si>
  <si>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</si>
  <si>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</si>
  <si>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</si>
  <si>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zubní technici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</si>
  <si>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</si>
  <si>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</si>
  <si>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</si>
  <si>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</si>
  <si>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</si>
  <si>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</si>
  <si>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</si>
  <si>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</si>
  <si>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</si>
  <si>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</si>
  <si>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</si>
  <si>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</si>
  <si>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</si>
  <si>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</si>
  <si>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</si>
  <si>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</si>
  <si>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zubní lékaři specialisti</t>
  </si>
  <si>
    <t>všeobecné sestry pod dohl.</t>
  </si>
  <si>
    <t>všeobecné sestry bez dohl.</t>
  </si>
  <si>
    <t>všeobecné sestry bez dohl., spec.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</si>
  <si>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</si>
  <si>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</si>
  <si>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</si>
  <si>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</si>
  <si>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</si>
  <si>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</si>
  <si>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</si>
  <si>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</si>
  <si>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</si>
  <si>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</si>
  <si>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</si>
  <si>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</si>
  <si>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</si>
  <si>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</si>
  <si>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</si>
  <si>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</si>
  <si>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</si>
  <si>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</si>
  <si>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</si>
  <si>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</si>
  <si>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</si>
  <si>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</si>
  <si>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</si>
  <si>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</si>
  <si>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</si>
  <si>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</si>
  <si>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</si>
  <si>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</si>
  <si>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</si>
  <si>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</si>
  <si>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</si>
  <si>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</si>
  <si>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</si>
  <si>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</si>
  <si>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</si>
  <si>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</si>
  <si>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</si>
  <si>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</si>
  <si>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</si>
  <si>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</si>
  <si>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</si>
  <si>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</si>
  <si>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</si>
  <si>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</si>
  <si>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</si>
  <si>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</si>
  <si>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50113190     léky - medicinální plyny (sklad SVM)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</si>
  <si>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</si>
  <si>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</si>
  <si>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</si>
  <si>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</si>
  <si>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</si>
  <si>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</si>
  <si>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</si>
  <si>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</si>
  <si>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</si>
  <si>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</si>
  <si>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</si>
  <si>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</si>
  <si>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</si>
  <si>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</si>
  <si>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</si>
  <si>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</si>
  <si>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</si>
  <si>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</si>
  <si>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</si>
  <si>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</si>
  <si>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</si>
  <si>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</si>
  <si>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</si>
  <si>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</si>
  <si>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</si>
  <si>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</si>
  <si>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</si>
  <si>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</si>
  <si>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</si>
  <si>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</si>
  <si>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</si>
  <si>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</si>
  <si>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</si>
  <si>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</si>
  <si>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</si>
  <si>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</si>
  <si>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</si>
  <si>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</si>
  <si>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</si>
  <si>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</si>
  <si>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</si>
  <si>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</si>
  <si>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</si>
  <si>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</si>
  <si>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</si>
  <si>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</si>
  <si>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</si>
  <si>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</si>
  <si>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</si>
  <si>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</si>
  <si>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</si>
  <si>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</si>
  <si>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</si>
  <si>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</si>
  <si>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</si>
  <si>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</si>
  <si>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</si>
  <si>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</si>
  <si>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</si>
  <si>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</si>
  <si>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</si>
  <si>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</si>
  <si>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</si>
  <si>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</si>
  <si>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</si>
  <si>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</si>
  <si>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</si>
  <si>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</si>
  <si>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</si>
  <si>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</si>
  <si>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</si>
  <si>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</si>
  <si>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</si>
  <si>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</si>
  <si>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</si>
  <si>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</si>
  <si>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51874002     služby (ostraha)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</si>
  <si>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</si>
  <si>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</si>
  <si>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</si>
  <si>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</si>
  <si>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</si>
  <si>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</si>
  <si>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</si>
  <si>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</si>
  <si>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</si>
  <si>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</si>
  <si>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</si>
  <si>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</si>
  <si>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</si>
  <si>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</si>
  <si>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</si>
  <si>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</si>
  <si>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</si>
  <si>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</si>
  <si>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547     (nepoužívať)</t>
  </si>
  <si>
    <t>54710     Manka a škody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</si>
  <si>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</si>
  <si>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</si>
  <si>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</si>
  <si>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</si>
  <si>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</si>
  <si>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</si>
  <si>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</si>
  <si>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</si>
  <si>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</si>
  <si>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</si>
  <si>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</si>
  <si>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</si>
  <si>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</si>
  <si>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</si>
  <si>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</si>
  <si>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</si>
  <si>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</si>
  <si>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</si>
  <si>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</si>
  <si>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</si>
  <si>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</si>
  <si>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</si>
  <si>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</si>
  <si>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</si>
  <si>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</si>
  <si>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</si>
  <si>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</si>
  <si>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</si>
  <si>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</si>
  <si>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</si>
  <si>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</si>
  <si>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</si>
  <si>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</si>
  <si>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</si>
  <si>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</si>
  <si>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</si>
  <si>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</si>
  <si>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</si>
  <si>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60241     Odmítnutí vykázané péče     OZPI</t>
  </si>
  <si>
    <t>60241101     odmítnutí vykázané péče, receptů, poukázek PZt, Tr - VZP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</si>
  <si>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</si>
  <si>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</si>
  <si>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</si>
  <si>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</si>
  <si>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</si>
  <si>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64908046     náhrady od pojišť. (mimosoudní narovnání)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</si>
  <si>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</si>
  <si>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</si>
  <si>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</si>
  <si>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</si>
  <si>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</si>
  <si>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</si>
  <si>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</si>
  <si>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</si>
  <si>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</si>
  <si>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</si>
  <si>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</si>
  <si>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</si>
  <si>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</si>
  <si>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</si>
  <si>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</si>
  <si>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</si>
  <si>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</si>
  <si>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</si>
  <si>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</si>
  <si>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</si>
  <si>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</si>
  <si>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</si>
  <si>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ZUBNI: Klinika zubního lékařství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</si>
  <si>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</si>
  <si>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</si>
  <si>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</si>
  <si>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</si>
  <si>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</si>
  <si>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</si>
  <si>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</si>
  <si>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</si>
  <si>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</si>
  <si>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</si>
  <si>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</si>
  <si>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</si>
  <si>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</si>
  <si>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</si>
  <si>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</si>
  <si>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</si>
  <si>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</si>
  <si>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</si>
  <si>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AQUA PRO INJECTIONE BRAUN</t>
  </si>
  <si>
    <t>INJ SOL 20X10ML-PLA</t>
  </si>
  <si>
    <t>ARDEANUTRISOL G 40</t>
  </si>
  <si>
    <t>INF 1X80ML</t>
  </si>
  <si>
    <t>Carbosorb tbl.20-blistr</t>
  </si>
  <si>
    <t>Curaprox Curasept ADS 350 par.gel 30ml</t>
  </si>
  <si>
    <t>DERMAZULEN</t>
  </si>
  <si>
    <t>UNG 1X30GM</t>
  </si>
  <si>
    <t>DIAZEPAM SLOVAKOFARMA</t>
  </si>
  <si>
    <t>TBL 20X5MG</t>
  </si>
  <si>
    <t>DZ TRIXO 100 ML</t>
  </si>
  <si>
    <t>DZ TRIXO LIND 100 ml</t>
  </si>
  <si>
    <t>DZ TRIXO LIND 500ML</t>
  </si>
  <si>
    <t>ECOLAV Výplach očí 100ml</t>
  </si>
  <si>
    <t>100 ml</t>
  </si>
  <si>
    <t>ELMEX GELEE</t>
  </si>
  <si>
    <t>STM GEL 1X25GM</t>
  </si>
  <si>
    <t>CHLORID SODNÝ 0,9% BRAUN</t>
  </si>
  <si>
    <t>INF SOL 10X250MLPELAH</t>
  </si>
  <si>
    <t>INJ SOL 100X10ML II</t>
  </si>
  <si>
    <t>IBALGIN 400 (IBUPROFEN 400)</t>
  </si>
  <si>
    <t>TBL OBD 100X400MG</t>
  </si>
  <si>
    <t>IBALGIN 400 TBL 36</t>
  </si>
  <si>
    <t xml:space="preserve">POR TBL FLM 36X400MG </t>
  </si>
  <si>
    <t>INFADOLAN</t>
  </si>
  <si>
    <t>DRM UNG 1X30GM</t>
  </si>
  <si>
    <t>IR  AQUA STERILE OPLACH.1x1000 ml ECOTAINER</t>
  </si>
  <si>
    <t>IR OPLACH</t>
  </si>
  <si>
    <t>IR OG. OPHTHALMO-SEPTONEX</t>
  </si>
  <si>
    <t>GTT OPH 1X10ML</t>
  </si>
  <si>
    <t>KL AQUA PURIF. KUL., FAG. 1 kg</t>
  </si>
  <si>
    <t>KL ETHANOL.C.BENZINO 1 l</t>
  </si>
  <si>
    <t>KL ETHANOL.C.BENZINO 10G</t>
  </si>
  <si>
    <t>KL ETHANOL.C.BENZINO 200G</t>
  </si>
  <si>
    <t>KL ETHANOL.C.BENZINO 75G</t>
  </si>
  <si>
    <t>KL ETHANOLUM BENZ.DENAT. 500ml /400g/</t>
  </si>
  <si>
    <t>UN 1170</t>
  </si>
  <si>
    <t>KL ETHANOLUM BENZ.DENAT. 900 ml / 720g/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</si>
  <si>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</si>
  <si>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</si>
  <si>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</si>
  <si>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</si>
  <si>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</si>
  <si>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300g v sirokohrdle lahvi</t>
  </si>
  <si>
    <t>KL JODOVY OLEJ 10G</t>
  </si>
  <si>
    <t>KL MS HYDROG.PEROX. 3% 1000g</t>
  </si>
  <si>
    <t>KL OBAL</t>
  </si>
  <si>
    <t>lékovky, kelímky</t>
  </si>
  <si>
    <t>KL PRIPRAVEK</t>
  </si>
  <si>
    <t>KL SIGNATURY</t>
  </si>
  <si>
    <t>KL SOL.ARG.NITR.10% 10G</t>
  </si>
  <si>
    <t>KL SOL.BORGLYCEROLI 3% 10 G</t>
  </si>
  <si>
    <t>KL SOL.HYD.PEROX.3% 100G v sirokohrdle lahvi</t>
  </si>
  <si>
    <t>KL SOL.HYD.PEROX.3% 10G</t>
  </si>
  <si>
    <t>KL SOL.HYD.PEROX.3% 200G v sirokohrdle lahvi</t>
  </si>
  <si>
    <t>KL SOL.HYD.PEROX.3% 300G v sirokohrdle lahvi</t>
  </si>
  <si>
    <t>KL SOL.PHENOLI CAMPHOR. 10g</t>
  </si>
  <si>
    <t>KL SOL.ZINCI CHLOR.10% 10 g</t>
  </si>
  <si>
    <t>KL SOL.ZINCI CHLOR.10% 5G</t>
  </si>
  <si>
    <t>KL VASELINUM ALBUM, 100G</t>
  </si>
  <si>
    <t>KL VASELINUM ALBUM, 20G</t>
  </si>
  <si>
    <t>KL VASELINUM ALBUM, 30G</t>
  </si>
  <si>
    <t>KL VASELINUM ALBUM, 50G</t>
  </si>
  <si>
    <t>LIDOCAIN EGIS 10 %</t>
  </si>
  <si>
    <t>DRM SPR SOL 1X38GM</t>
  </si>
  <si>
    <t>MAGNESIUM SULFURICUM BIOTIKA</t>
  </si>
  <si>
    <t>INJ 5X10ML 10%</t>
  </si>
  <si>
    <t>INJ 5X10ML 20%</t>
  </si>
  <si>
    <t>MAGNOSOLV</t>
  </si>
  <si>
    <t>GRA 30X6.1GM(SACKY)</t>
  </si>
  <si>
    <t>MARCAINE 0.5%</t>
  </si>
  <si>
    <t>INJ SOL5X20ML/100MG</t>
  </si>
  <si>
    <t>NATRIUM CHLORATUM BIOTIKA ISOT.</t>
  </si>
  <si>
    <t>INJ 10X5ML</t>
  </si>
  <si>
    <t>PARALEN 500</t>
  </si>
  <si>
    <t>POR TBL NOB 24X500MG</t>
  </si>
  <si>
    <t>SOLCOSERYL DENTAL ADHESIVE</t>
  </si>
  <si>
    <t>STM PST 1X5GM</t>
  </si>
  <si>
    <t>SUPRACAIN 4%</t>
  </si>
  <si>
    <t>INJ 10X2ML</t>
  </si>
  <si>
    <t>SYNTOPHYLLIN</t>
  </si>
  <si>
    <t>INJ 5X10ML/240MG</t>
  </si>
  <si>
    <t>TANTUM VERDE</t>
  </si>
  <si>
    <t>LIQ 1X240ML-PET TR</t>
  </si>
  <si>
    <t>UBISTESIN</t>
  </si>
  <si>
    <t>INJ SOL 50X1.7ML</t>
  </si>
  <si>
    <t>VITAMIN B12 LECIVA 1000RG</t>
  </si>
  <si>
    <t>INJ 5X1ML/1000RG</t>
  </si>
  <si>
    <t>P</t>
  </si>
  <si>
    <t>ZODAC</t>
  </si>
  <si>
    <t>TBL OBD 30X10MG</t>
  </si>
  <si>
    <t>léky - antibiotika (LEK)</t>
  </si>
  <si>
    <t>AMOKSIKLAV 1G</t>
  </si>
  <si>
    <t>TBL OBD 14X1GM</t>
  </si>
  <si>
    <t>DALACIN C 300 MG</t>
  </si>
  <si>
    <t>POR CPS DUR 16X300MG</t>
  </si>
  <si>
    <t>FRAMYKOIN</t>
  </si>
  <si>
    <t>UNG 1X10GM</t>
  </si>
  <si>
    <t>2421 - ZUBNI: ambulance</t>
  </si>
  <si>
    <t>R06AE07 - CETIRIZIN</t>
  </si>
  <si>
    <t>J01CR02 - AMOXICILIN A ENZYMOVÝ INHIBITOR</t>
  </si>
  <si>
    <t>J01CR02</t>
  </si>
  <si>
    <t>5951</t>
  </si>
  <si>
    <t>AMOKSIKLAV 1 G</t>
  </si>
  <si>
    <t>875MG/125MG TBL FLM 14</t>
  </si>
  <si>
    <t>R06AE07</t>
  </si>
  <si>
    <t>66030</t>
  </si>
  <si>
    <t>10MG TBL FLM 30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</si>
  <si>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</si>
  <si>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</si>
  <si>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</si>
  <si>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</si>
  <si>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</si>
  <si>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</si>
  <si>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</si>
  <si>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</si>
  <si>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</si>
  <si>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</si>
  <si>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</si>
  <si>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50115040</t>
  </si>
  <si>
    <t>laboratorní materiál (Z505)</t>
  </si>
  <si>
    <t>ZF670</t>
  </si>
  <si>
    <t>Kádinka nízká s výlevkou skol 150 ml KAVA632417010150_U (č. n. 2602043344)</t>
  </si>
  <si>
    <t>ZC047</t>
  </si>
  <si>
    <t>Miska petri sklo 60 mm 713874</t>
  </si>
  <si>
    <t>ZC054</t>
  </si>
  <si>
    <t>Válec odměrný vysoký sklo 100 ml d713880</t>
  </si>
  <si>
    <t>50115050</t>
  </si>
  <si>
    <t>obvazový materiál (Z502)</t>
  </si>
  <si>
    <t>ZA616</t>
  </si>
  <si>
    <t>Drenáž zubní sterilní 1 x 6 cm 0360</t>
  </si>
  <si>
    <t>ZA603</t>
  </si>
  <si>
    <t>Kompresa gáza 7,5 x 7,5 cm/2 ks sterilní karton á 1000 ks 26005</t>
  </si>
  <si>
    <t>ZD740</t>
  </si>
  <si>
    <t>Kompresa gáza sterilkompres 7,5 x 7,5 cm/5 ks sterilní 1325019265(1230119225)</t>
  </si>
  <si>
    <t>ZN200</t>
  </si>
  <si>
    <t>Krytí hemostatické traumacel new dent kostky bal. á 50 ks 10115</t>
  </si>
  <si>
    <t>ZA798</t>
  </si>
  <si>
    <t>Krytí hemostatické traumacel P 2g ks bal. 1 ks zásyp 10120</t>
  </si>
  <si>
    <t>ZC917</t>
  </si>
  <si>
    <t>Krytí hypro-sorb F 20 x 30 mm HY 2030/2 - již se nevyrábí</t>
  </si>
  <si>
    <t>ZA554</t>
  </si>
  <si>
    <t>Krytí hypro-sorb R 10 x 10 x 10 mm bal. á 10 ks 006 - již se nevyrábí</t>
  </si>
  <si>
    <t>ZF042</t>
  </si>
  <si>
    <t>Krytí mastný tyl jelonet 10 x 10 cm á 10 ks 7404</t>
  </si>
  <si>
    <t>ZG299</t>
  </si>
  <si>
    <t>Náplast cosmopor steril 10 x 8 cm, á 25 ks, 900806</t>
  </si>
  <si>
    <t>ZB404</t>
  </si>
  <si>
    <t>Náplast cosmos 8 cm x 1 m 5403353</t>
  </si>
  <si>
    <t>ZC885</t>
  </si>
  <si>
    <t>Náplast omnifix E 10 cm x 10 m 900650</t>
  </si>
  <si>
    <t>ZA450</t>
  </si>
  <si>
    <t>Náplast omniplast 1,25 cm x 9,1 m 9004520</t>
  </si>
  <si>
    <t>ZD103</t>
  </si>
  <si>
    <t>Náplast omniplast 2,5 cm x 9,2 m 9004530</t>
  </si>
  <si>
    <t>ZN468</t>
  </si>
  <si>
    <t>Obvaz elastický síťový pruban č. 3 chodidlo, holeň, loket 1323300230</t>
  </si>
  <si>
    <t>ZG538</t>
  </si>
  <si>
    <t>Obvaz ran po chir. zákrocích COE PACK 530315</t>
  </si>
  <si>
    <t>ZL789</t>
  </si>
  <si>
    <t>Obvaz sterilní hotový č. 2 A4091360</t>
  </si>
  <si>
    <t>ZL790</t>
  </si>
  <si>
    <t>Obvaz sterilní hotový č. 3 A4101144</t>
  </si>
  <si>
    <t>ZL999</t>
  </si>
  <si>
    <t>Rychloobvaz 8 x 4 cm 001445510</t>
  </si>
  <si>
    <t>ZA443</t>
  </si>
  <si>
    <t>Šátek trojcípý NT 136 x 96 x 96 cm 20002</t>
  </si>
  <si>
    <t>ZA582</t>
  </si>
  <si>
    <t>Tampon sterilní small bal. á 100 ks 156760</t>
  </si>
  <si>
    <t>ZA604</t>
  </si>
  <si>
    <t>Tyčinka vatová sterilní jednotlivě balalená bal. á 1000 ks 5100/SG/CS</t>
  </si>
  <si>
    <t>ZA533</t>
  </si>
  <si>
    <t>Váleček zubní Celluron č.2 á 600 ks 4301821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</si>
  <si>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</si>
  <si>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</si>
  <si>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</si>
  <si>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</si>
  <si>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</si>
  <si>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</si>
  <si>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</si>
  <si>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</si>
  <si>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ZK977</t>
  </si>
  <si>
    <t>Cévka odsávací CH14 s přerušovačem sání P01173a</t>
  </si>
  <si>
    <t>ZK978</t>
  </si>
  <si>
    <t>Cévka odsávací CH16 s přerušovačem sání P01175a</t>
  </si>
  <si>
    <t>ZD131</t>
  </si>
  <si>
    <t>Čepelka skalpelová 12 BB512</t>
  </si>
  <si>
    <t>ZC752</t>
  </si>
  <si>
    <t>Čepelka skalpelová 15 BB515</t>
  </si>
  <si>
    <t>ZN249</t>
  </si>
  <si>
    <t>Držák skalpelových čepelek č. 3 PL87-103</t>
  </si>
  <si>
    <t>ZB844</t>
  </si>
  <si>
    <t>Esmarch 60 x 1250 KVS 06125</t>
  </si>
  <si>
    <t>ZN297</t>
  </si>
  <si>
    <t>Hadička spojovací Gamaplus 1,8 x 450 LL NO DOP 606301-ND</t>
  </si>
  <si>
    <t>ZH685</t>
  </si>
  <si>
    <t>Kádinka plastová   250 ml K001805</t>
  </si>
  <si>
    <t>ZD068</t>
  </si>
  <si>
    <t>Keramika IPS InLine PoM Opaquer A-D A2 IV593161</t>
  </si>
  <si>
    <t>ZA728</t>
  </si>
  <si>
    <t>Lopatka ústní dřevěná lékařská nesterilní bal. á 100 ks 1320100655</t>
  </si>
  <si>
    <t>ZB351</t>
  </si>
  <si>
    <t>Miska petri UH pr. 60 mm á 20 ks 400927</t>
  </si>
  <si>
    <t>ZH808</t>
  </si>
  <si>
    <t>Nádoba na histologický mat. s pufrovaným formalínem HISTOFOR 20 ml bal. á 100 ks BFS-20</t>
  </si>
  <si>
    <t>ZF159</t>
  </si>
  <si>
    <t>Nádoba na kontaminovaný odpad 1 l 15-0002</t>
  </si>
  <si>
    <t>ZE159</t>
  </si>
  <si>
    <t>Nádoba na kontaminovaný odpad 2 l 15-0003</t>
  </si>
  <si>
    <t>ZF549</t>
  </si>
  <si>
    <t>Náústek s filtrem výměnný k plynu Entonox 1043178 (ref.828-0002)</t>
  </si>
  <si>
    <t>ZH274</t>
  </si>
  <si>
    <t>Nůžky zahnuté chirurgické hrotnaté 150 mm B397113920026</t>
  </si>
  <si>
    <t>ZB949</t>
  </si>
  <si>
    <t>Pinzeta UH sterilní HAR478 165 (HAR999565)</t>
  </si>
  <si>
    <t>ZM158</t>
  </si>
  <si>
    <t>Raspatorium rovné Farabeuf šířka 12 mm délka 150 mm 26.53.13</t>
  </si>
  <si>
    <t>ZP051</t>
  </si>
  <si>
    <t>Rozvěrač rtů pro děti bal. á 2 ks 605451</t>
  </si>
  <si>
    <t>ZP050</t>
  </si>
  <si>
    <t>Rozvěrač rtů pro dospělé bal. á 2 ks HA605450</t>
  </si>
  <si>
    <t>ZD178</t>
  </si>
  <si>
    <t>Sof-lex disky ES8692F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</si>
  <si>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</si>
  <si>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</si>
  <si>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</si>
  <si>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</si>
  <si>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</si>
  <si>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</si>
  <si>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ZA754</t>
  </si>
  <si>
    <t>Stříkačka injekční 3-dílná 10 ml LL Omnifix Solo se závitem 4617100V</t>
  </si>
  <si>
    <t>ZB316</t>
  </si>
  <si>
    <t>Vzduchovod nosní 8,0 mm bal. á 10 ks 100/210/080</t>
  </si>
  <si>
    <t>ZI179</t>
  </si>
  <si>
    <t>Zkumavka s mediem+ flovakovaný tampon eSwab růžový 490CE.A</t>
  </si>
  <si>
    <t>50115064</t>
  </si>
  <si>
    <t>ZPr - šicí materiál (Z529)</t>
  </si>
  <si>
    <t>ZP245</t>
  </si>
  <si>
    <t>Šití GLYCOLON violet HR 12 6/0 USP 45 cm bal. á 24 ks PB40204</t>
  </si>
  <si>
    <t>ZJ018</t>
  </si>
  <si>
    <t>Šití chirlac pletený fialový 3/0 bal. á 24 ks PG0257</t>
  </si>
  <si>
    <t>ZJ017</t>
  </si>
  <si>
    <t>Šití chirlac pletený fialový 4/0 bal. á 24 ks PG0256</t>
  </si>
  <si>
    <t>ZH392</t>
  </si>
  <si>
    <t>Šití novosyn quick undy 3/0 (2) bal. á 36 ks C3046030</t>
  </si>
  <si>
    <t>ZO353</t>
  </si>
  <si>
    <t>Šití PGA-RESORBA pletené potahované syntetické vstřebatelné vlákno jehla HR 22 fialová 3/0 70cm bal.á 24 ks PA10211</t>
  </si>
  <si>
    <t>ZO354</t>
  </si>
  <si>
    <t>Šití PGA-RESORBA pletené potahované syntetické vstřebatelné vlákno jehla HR 22 fialová 4/0 70 cm bal. á 24 ks PA10210</t>
  </si>
  <si>
    <t>ZI407</t>
  </si>
  <si>
    <t>Šití premilene 6/0 (0.7) bal. á 36 ks C2090211</t>
  </si>
  <si>
    <t>ZB196</t>
  </si>
  <si>
    <t>Šití prolene bl 4-0 bal. á 36 ks EH7151H</t>
  </si>
  <si>
    <t>ZB447</t>
  </si>
  <si>
    <t>Šití silkam černý 3/0 (2) bal. á 36 ks C0760145</t>
  </si>
  <si>
    <t>ZB461</t>
  </si>
  <si>
    <t>Šití silkam černý 3/0 (2) bal. á 36 ks C0760307</t>
  </si>
  <si>
    <t>ZD736</t>
  </si>
  <si>
    <t>Šití silkam černý 4/0 (1.5) bal. á 36 ks C0760293</t>
  </si>
  <si>
    <t>ZB444</t>
  </si>
  <si>
    <t>Šití silkam černý 4/0 (1.5) bal. á 36 ks C0761290</t>
  </si>
  <si>
    <t>50115065</t>
  </si>
  <si>
    <t>ZPr - vpichovací materiál (Z530)</t>
  </si>
  <si>
    <t>ZC513</t>
  </si>
  <si>
    <t>Jehla dřeňová 144512420</t>
  </si>
  <si>
    <t>ZC562</t>
  </si>
  <si>
    <t>Jehla dřeňová spir. 25/025 144512400</t>
  </si>
  <si>
    <t>ZA834</t>
  </si>
  <si>
    <t>Jehla injekční 0,7 x 40 mm černá 4660021</t>
  </si>
  <si>
    <t>ZA833</t>
  </si>
  <si>
    <t>Jehla injekční 0,8 x 40 mm zelená 4657527</t>
  </si>
  <si>
    <t>ZA360</t>
  </si>
  <si>
    <t>Jehla sterican 0,5 x 25 mm oranžová 9186158</t>
  </si>
  <si>
    <t>50115067</t>
  </si>
  <si>
    <t>ZPr - rukavice (Z532)</t>
  </si>
  <si>
    <t>ZC063</t>
  </si>
  <si>
    <t>Rukavice latex bez p. M 9421615 - povoleno pouze pro ÚČOCH a KZL</t>
  </si>
  <si>
    <t>ZK098</t>
  </si>
  <si>
    <t>Rukavice latex s p. superlife L bal. á 100 ks 8951473 - povoleno pouze pro ÚČOCH a KZL</t>
  </si>
  <si>
    <t>ZP111</t>
  </si>
  <si>
    <t>Rukavice latex s p. superlife S bal. á 100 ks 8951471 - povoleno pouze pro ÚČOCH a KZL</t>
  </si>
  <si>
    <t>ZD517</t>
  </si>
  <si>
    <t>Rukavice latex s p. XS bal. á 100 ks 01010 - povoleno pouze pro ÚČOCH a KZL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</si>
  <si>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</si>
  <si>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</si>
  <si>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</si>
  <si>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</si>
  <si>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</si>
  <si>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</si>
  <si>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ZM294</t>
  </si>
  <si>
    <t>Rukavice nitril sempercare bez p. XL bal. á 180 ks 30818</t>
  </si>
  <si>
    <t>ZJ594</t>
  </si>
  <si>
    <t>Rukavice nitril sterling bez p. á 200 ks XS 13938</t>
  </si>
  <si>
    <t>ZN041</t>
  </si>
  <si>
    <t>Rukavice operační gammex latex PF bez pudru 6,5 330048065</t>
  </si>
  <si>
    <t>ZN125</t>
  </si>
  <si>
    <t>Rukavice operační gammex latex PF bez pudru 7,5 330048075</t>
  </si>
  <si>
    <t>ZK474</t>
  </si>
  <si>
    <t>Rukavice operační latexové s pudrem ansell, vasco surgical powderet vel. 6,5 6035518 (303503)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</si>
  <si>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</si>
  <si>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</si>
  <si>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</si>
  <si>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</si>
  <si>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ZK437</t>
  </si>
  <si>
    <t>Rukavice operační latexové s pudrem sempermed classic vel. 6,5 31281</t>
  </si>
  <si>
    <t>ZK438</t>
  </si>
  <si>
    <t>Rukavice operační latexové s pudrem sempermed classic vel. 7,0 31282</t>
  </si>
  <si>
    <t>ZK439</t>
  </si>
  <si>
    <t>Rukavice operační latexové s pudrem sempermed classic vel. 7,5 31283</t>
  </si>
  <si>
    <t>ZI759</t>
  </si>
  <si>
    <t>Rukavice vinyl bez p. L á 100 ks EFEKTVR04</t>
  </si>
  <si>
    <t>ZI758</t>
  </si>
  <si>
    <t>Rukavice vinyl bez p. M á 100 ks EFEKTVR03</t>
  </si>
  <si>
    <t>50115079</t>
  </si>
  <si>
    <t>ZPr - internzivní péče (Z542)</t>
  </si>
  <si>
    <t>ZA861</t>
  </si>
  <si>
    <t>Maska kyslíková dětská 114600</t>
  </si>
  <si>
    <t>ZE030</t>
  </si>
  <si>
    <t>Maska kyslíková dospělá E8110-7-50</t>
  </si>
  <si>
    <t>50115090</t>
  </si>
  <si>
    <t>ZPr - zubolékařský materiál (Z509)</t>
  </si>
  <si>
    <t>ZG556</t>
  </si>
  <si>
    <t>Adhesor carbofine 80 g prášek 40 g tekutina 4111420</t>
  </si>
  <si>
    <t>ZL331</t>
  </si>
  <si>
    <t>Adhezivum dentální single bond universal  kit 9020890</t>
  </si>
  <si>
    <t>ZE370</t>
  </si>
  <si>
    <t>Alphaflex 0040</t>
  </si>
  <si>
    <t>ZB722</t>
  </si>
  <si>
    <t>Amalgam Kit 0990</t>
  </si>
  <si>
    <t>ZI927</t>
  </si>
  <si>
    <t>Amalgám YDM č. 1 YDM-I/400</t>
  </si>
  <si>
    <t>ZJ700</t>
  </si>
  <si>
    <t>Apexit plus 2 x 6 g stříkačka 15 x míchací kanyly 5 x intraosální špičky 0091325</t>
  </si>
  <si>
    <t>ZL894</t>
  </si>
  <si>
    <t>Aplikátor M+W MicroTips modrý 0500507</t>
  </si>
  <si>
    <t>ZL893</t>
  </si>
  <si>
    <t>Aplikátor M+W MicroTips žluté 0500508</t>
  </si>
  <si>
    <t>ZD680</t>
  </si>
  <si>
    <t>Aqua cem, fix.materiál pro zub.náhrady 30 g 88115</t>
  </si>
  <si>
    <t>ZE583</t>
  </si>
  <si>
    <t>Aquasil soft putty/regular economy pack 8 x 450 ml 605.78.321</t>
  </si>
  <si>
    <t>ZC379</t>
  </si>
  <si>
    <t>Aquasil ultra LV Regular 4 x 50 ml DT678779</t>
  </si>
  <si>
    <t>ZC328</t>
  </si>
  <si>
    <t>Calxyd ve stříkačce 2 x 3,5 g 4142120</t>
  </si>
  <si>
    <t>ZD124</t>
  </si>
  <si>
    <t>Caries detector 6 ml 152010</t>
  </si>
  <si>
    <t>ZL411</t>
  </si>
  <si>
    <t>Cement pryskyřičný RelyX U 200 9026798</t>
  </si>
  <si>
    <t>ZO511</t>
  </si>
  <si>
    <t>Cement pryskyřičný RelyX U 200 barva A3 automix set  tuba 8,5 g 9026796</t>
  </si>
  <si>
    <t>ZI753</t>
  </si>
  <si>
    <t>Cement pryskyřičný RelyX Unicem Aplicap 9008485</t>
  </si>
  <si>
    <t>ZL574</t>
  </si>
  <si>
    <t>Cement výplňový skloionomerní 0120164</t>
  </si>
  <si>
    <t>ZD789</t>
  </si>
  <si>
    <t>Clip clip /voco/prov.výplňový materiál stříkačka 2 x 4 g 1284</t>
  </si>
  <si>
    <t>ZD396</t>
  </si>
  <si>
    <t>Cna archwires oval III 16/22 upper 101-512</t>
  </si>
  <si>
    <t>ZD397</t>
  </si>
  <si>
    <t>Cna archwires oval III 16/22 upper 101-513</t>
  </si>
  <si>
    <t>ZD394</t>
  </si>
  <si>
    <t>Cna archwires oval III 17/25 lower 101-514</t>
  </si>
  <si>
    <t>ZD395</t>
  </si>
  <si>
    <t>Cna archwires oval III 17/25 upper 101-515</t>
  </si>
  <si>
    <t>ZI895</t>
  </si>
  <si>
    <t>Čep 04 papírový 25 dentaclean 9019125</t>
  </si>
  <si>
    <t>ZI730</t>
  </si>
  <si>
    <t>Čep 04 papírový 40 dentaclean 9019128</t>
  </si>
  <si>
    <t>ZI514</t>
  </si>
  <si>
    <t>Čep 06 papírový 15 dentaclean 9019136</t>
  </si>
  <si>
    <t>ZI516</t>
  </si>
  <si>
    <t>Čep 06 papírový 25 dentaclean á 100 ks 9019138</t>
  </si>
  <si>
    <t>ZE911</t>
  </si>
  <si>
    <t>Čep 06 papírový 30 dentaclean á 100 ks P64030 9019139</t>
  </si>
  <si>
    <t>ZH112</t>
  </si>
  <si>
    <t>Čep 06 papírový 45-80 dentaclean á 100 ks 9019135</t>
  </si>
  <si>
    <t>ZH109</t>
  </si>
  <si>
    <t>Čep gutaperčový 06 vel. 50 dentaclean 9003567</t>
  </si>
  <si>
    <t>ZC509</t>
  </si>
  <si>
    <t>Čep gutaperčový 45-80 1BT935.2</t>
  </si>
  <si>
    <t>ZI090</t>
  </si>
  <si>
    <t>Čep papírový 04% VDW558020 1569321</t>
  </si>
  <si>
    <t>ZI092</t>
  </si>
  <si>
    <t>Čep papírový 04% VDW558025 1569322</t>
  </si>
  <si>
    <t>ZC512</t>
  </si>
  <si>
    <t>Čep papírový 15-40 BT930.1</t>
  </si>
  <si>
    <t>ZL621</t>
  </si>
  <si>
    <t>Čep papírový ISO 80 BT930.80</t>
  </si>
  <si>
    <t>ZD440</t>
  </si>
  <si>
    <t>Čep světlovodný DT light vel.0-3 bal.á 6 ks</t>
  </si>
  <si>
    <t>ZP219</t>
  </si>
  <si>
    <t>Čep světlovodný X Core Post č. 3 červený bal. á 10 ks X Core č. 3</t>
  </si>
  <si>
    <t>ZD524</t>
  </si>
  <si>
    <t>Čep vodící střední 302</t>
  </si>
  <si>
    <t>ZM522</t>
  </si>
  <si>
    <t>Člen otiskovací pro otevřenou metodu Lasak Bioniq QR 2704.00</t>
  </si>
  <si>
    <t>ZL956</t>
  </si>
  <si>
    <t>Deep dentin A3,5 á 20 g IV593213</t>
  </si>
  <si>
    <t>ZD336</t>
  </si>
  <si>
    <t>Dentalon plus liquid 250 ml HK65041138</t>
  </si>
  <si>
    <t>ZD335</t>
  </si>
  <si>
    <t>Dentalon plus-barva HK650410L</t>
  </si>
  <si>
    <t>ZL959</t>
  </si>
  <si>
    <t>Dentin A 3 á 20 g IV593228</t>
  </si>
  <si>
    <t>ZE590</t>
  </si>
  <si>
    <t>Dentiplast 20 g SP4232110</t>
  </si>
  <si>
    <t>ZD525</t>
  </si>
  <si>
    <t>Dia disk FL 365.524.450</t>
  </si>
  <si>
    <t>ZE938</t>
  </si>
  <si>
    <t>Disk diamantový sypaný meisinger 932F H 220</t>
  </si>
  <si>
    <t>ZP244</t>
  </si>
  <si>
    <t>Disk leštící Sof-Lex XT  8692C-hrubý červený 12,7 mm, bal. á 50 ks 9009253</t>
  </si>
  <si>
    <t>ZC369</t>
  </si>
  <si>
    <t>Drát kulatý pr. 7 mm IN0307</t>
  </si>
  <si>
    <t>ZC383</t>
  </si>
  <si>
    <t>Drát kulatý pr. 9 mm IN0309</t>
  </si>
  <si>
    <t>ZF061</t>
  </si>
  <si>
    <t>Drát NiTi 012 101-431</t>
  </si>
  <si>
    <t>ZE060</t>
  </si>
  <si>
    <t>Drát NiTi 012 upper oval form III 101-430</t>
  </si>
  <si>
    <t>ZD392</t>
  </si>
  <si>
    <t>Drát NiTi 014 lower oval form III 101-433</t>
  </si>
  <si>
    <t>ZD391</t>
  </si>
  <si>
    <t>Drát NiTi 014 upper oval form III 101-432</t>
  </si>
  <si>
    <t>ZF690</t>
  </si>
  <si>
    <t>Drát NiTi 016 lower oval form III 101-435</t>
  </si>
  <si>
    <t>ZD393</t>
  </si>
  <si>
    <t>Drát NiTi 016 upper oval form III 101-434</t>
  </si>
  <si>
    <t>ZF496</t>
  </si>
  <si>
    <t>Drát NiTi 018 101-436</t>
  </si>
  <si>
    <t>ZF484</t>
  </si>
  <si>
    <t>Drát NiTi 018 101-437</t>
  </si>
  <si>
    <t>ZF692</t>
  </si>
  <si>
    <t>Drát NiTi 16 x 22 101-443</t>
  </si>
  <si>
    <t>ZF691</t>
  </si>
  <si>
    <t>Drát NiTi 16 x 22 upper oval form III 101-442</t>
  </si>
  <si>
    <t>ZE673</t>
  </si>
  <si>
    <t>Drát NiTi 17 x 25 101-444</t>
  </si>
  <si>
    <t>ZH889</t>
  </si>
  <si>
    <t>Drát NiTi 17 x 25 101-445</t>
  </si>
  <si>
    <t>ZF489</t>
  </si>
  <si>
    <t>Drát NiTi 18 x 25 101-448</t>
  </si>
  <si>
    <t>ZF062</t>
  </si>
  <si>
    <t>Drát NiTi 19 x 25 101-450</t>
  </si>
  <si>
    <t>ZE675</t>
  </si>
  <si>
    <t>Drát NiTi 19 x 25 101-451</t>
  </si>
  <si>
    <t>ZE062</t>
  </si>
  <si>
    <t>Drát ocelový 16 x 22 101-412</t>
  </si>
  <si>
    <t>ZF063</t>
  </si>
  <si>
    <t>Drát ocelový 16 x 22 101-413</t>
  </si>
  <si>
    <t>ZE063</t>
  </si>
  <si>
    <t>Drát ocelový 17 x 25 101-414</t>
  </si>
  <si>
    <t>ZF064</t>
  </si>
  <si>
    <t>Drát ocelový 17 x 25 101-415</t>
  </si>
  <si>
    <t>ZE064</t>
  </si>
  <si>
    <t>Drát ocelový 18 x 25 101-418</t>
  </si>
  <si>
    <t>ZJ564</t>
  </si>
  <si>
    <t>Drát ocelový 19 x 25 101-420</t>
  </si>
  <si>
    <t>ZF059</t>
  </si>
  <si>
    <t>Drát ocelový 19 x 25 101-421</t>
  </si>
  <si>
    <t>ZI659</t>
  </si>
  <si>
    <t>Drát ocelový 21 x 25 101-422</t>
  </si>
  <si>
    <t>ZI660</t>
  </si>
  <si>
    <t>Drát ocelový 21 x 25 101-423</t>
  </si>
  <si>
    <t>ZC337</t>
  </si>
  <si>
    <t>Drát shorty koby twistis 014</t>
  </si>
  <si>
    <t>ZP285</t>
  </si>
  <si>
    <t>Držák matric Nyström č. 20 pro matrice bez otvorů 1 pár (pravý, levý) 0023120</t>
  </si>
  <si>
    <t>ZI686</t>
  </si>
  <si>
    <t>Držák RTG snímků Super-Bite 0025407</t>
  </si>
  <si>
    <t>ZK182</t>
  </si>
  <si>
    <t>Dycal 4401</t>
  </si>
  <si>
    <t>ZC519</t>
  </si>
  <si>
    <t>Elastic cromo 4221305</t>
  </si>
  <si>
    <t>ZP286</t>
  </si>
  <si>
    <t>Filtek Ultimate A 3,5-B  nanokompozitní materiál tuba 4 g 9025148</t>
  </si>
  <si>
    <t>ZL469</t>
  </si>
  <si>
    <t>Filtek Ultimate A2-B nanokompozitní materiál 9025146</t>
  </si>
  <si>
    <t>ZL470</t>
  </si>
  <si>
    <t>Filtek Ultimate A3-B nanokompozitní materiál 9025147</t>
  </si>
  <si>
    <t>ZM736</t>
  </si>
  <si>
    <t>Fólie erkoflex 1,0 mm/120 mm ER581210</t>
  </si>
  <si>
    <t>ZD334</t>
  </si>
  <si>
    <t>Fólie erkoflex 2,0 mm/120 mm ER581220</t>
  </si>
  <si>
    <t>ZD288</t>
  </si>
  <si>
    <t>Fólie erkoflex 4,0 mm/120 mm ER581240</t>
  </si>
  <si>
    <t>ZE417</t>
  </si>
  <si>
    <t>Fólie termopl. Erkodur 1,5/120 mm, bal.á 50 ks,  ER524215</t>
  </si>
  <si>
    <t>ZF492</t>
  </si>
  <si>
    <t>Fréza do frézovacího přístroje ED2666F.103.015_</t>
  </si>
  <si>
    <t>ZF497</t>
  </si>
  <si>
    <t>Fréza do frézovacího přístroje ED2666F.103.023</t>
  </si>
  <si>
    <t>ZI138</t>
  </si>
  <si>
    <t>Fréza explantační D3.7 1010.3</t>
  </si>
  <si>
    <t>ZI139</t>
  </si>
  <si>
    <t>Fréza explantační D5.1 1020.3</t>
  </si>
  <si>
    <t>ZD871</t>
  </si>
  <si>
    <t>Fréza heatles bílá HFB 1 mon. 1HFB</t>
  </si>
  <si>
    <t>ZF135</t>
  </si>
  <si>
    <t>Fréza malá 999-6000</t>
  </si>
  <si>
    <t>ZG142</t>
  </si>
  <si>
    <t>Frézka velká H22ALGK.314.016</t>
  </si>
  <si>
    <t>ZC325</t>
  </si>
  <si>
    <t>Gel etching 4122505</t>
  </si>
  <si>
    <t>ZK620</t>
  </si>
  <si>
    <t>Gel ViscoStat 9012154</t>
  </si>
  <si>
    <t>ZE576</t>
  </si>
  <si>
    <t>Glaze IPS- InLine á 3g IV602384</t>
  </si>
  <si>
    <t>ZA934</t>
  </si>
  <si>
    <t>Granulát BOI-OSS 0,25-1 mm 0,5 g 500079 (30643.3)  DGD460306107E</t>
  </si>
  <si>
    <t>ZF575</t>
  </si>
  <si>
    <t>Granulát BOI-OSS spongiosa granulát 1- 2 mm á 0,5 g DGD46B307098E</t>
  </si>
  <si>
    <t>ZG950</t>
  </si>
  <si>
    <t>Guma leštící stargloss pro opracování keramiky špička modrá EDR2020</t>
  </si>
  <si>
    <t>ZG952</t>
  </si>
  <si>
    <t>Guma leštící stargloss pro opracování keramiky špička růžová EDR2030</t>
  </si>
  <si>
    <t>ZD133</t>
  </si>
  <si>
    <t>Hmota otiskovací kettenbach 0137221</t>
  </si>
  <si>
    <t>ZM052</t>
  </si>
  <si>
    <t>Hmota otiskovací silikonová express XT Ligh Body A 9018671</t>
  </si>
  <si>
    <t>ZM050</t>
  </si>
  <si>
    <t>Hmota otiskovací silikonová express XT Putty soft 9018679</t>
  </si>
  <si>
    <t>ZB393</t>
  </si>
  <si>
    <t>Hmota otiskovací silikonová speedex putty 0026292</t>
  </si>
  <si>
    <t>ZK252</t>
  </si>
  <si>
    <t>Hmota otiskovací zeta plus 900 ml 003-540107</t>
  </si>
  <si>
    <t>ZE330</t>
  </si>
  <si>
    <t>Implantát astra tech 24932</t>
  </si>
  <si>
    <t>ZL045</t>
  </si>
  <si>
    <t>Implantát astra tech TX 4.0 S 24942</t>
  </si>
  <si>
    <t>ZO871</t>
  </si>
  <si>
    <t>Implantát astra tech TX 5. 0S 24972</t>
  </si>
  <si>
    <t>ZC178</t>
  </si>
  <si>
    <t>Implantát D2.9 SB/L14 03101:3</t>
  </si>
  <si>
    <t>ZC232</t>
  </si>
  <si>
    <t>Implantát D3.7 BIO/L10 0251:3</t>
  </si>
  <si>
    <t>ZC234</t>
  </si>
  <si>
    <t>Implantát D3.7 BIO/L12 0351:3</t>
  </si>
  <si>
    <t>ZC233</t>
  </si>
  <si>
    <t>Implantát D3.7 BIO/L14 0451:3</t>
  </si>
  <si>
    <t>ZE730</t>
  </si>
  <si>
    <t>Implantát D4.4 BIO-ACCEL/L10 0221:3</t>
  </si>
  <si>
    <t>ZI807</t>
  </si>
  <si>
    <t>Implantát D4.4 BIO-ACCEL/L12 0321:3</t>
  </si>
  <si>
    <t>ZC827</t>
  </si>
  <si>
    <t>Implantát D4.4 BIO-ACCEL/L14 0421:3</t>
  </si>
  <si>
    <t>ZC196</t>
  </si>
  <si>
    <t>Implantát D5.1 BIO/L10 2551:3</t>
  </si>
  <si>
    <t>ZC237</t>
  </si>
  <si>
    <t>Implantát D5.1 BIO/L12 3551:3</t>
  </si>
  <si>
    <t>ZC235</t>
  </si>
  <si>
    <t>Implantát D5.1 BIO/L14 4551:3</t>
  </si>
  <si>
    <t>ZJ178</t>
  </si>
  <si>
    <t>Implantát D5.1 BIO/L8 1551:3</t>
  </si>
  <si>
    <t>ZE622</t>
  </si>
  <si>
    <t>Implantát univerzální manipulační D3.7 513.3</t>
  </si>
  <si>
    <t>ZC299</t>
  </si>
  <si>
    <t>Impression Compound, bal. á 5 ks, 1DDCEIC</t>
  </si>
  <si>
    <t>ZC535</t>
  </si>
  <si>
    <t>Induret gel C100700</t>
  </si>
  <si>
    <t>ZL180</t>
  </si>
  <si>
    <t>Ingoty LT IPS e-max Press barva A2 bal. á 5 ks IV605274</t>
  </si>
  <si>
    <t>ZL183</t>
  </si>
  <si>
    <t>Ingoty LT IPS e-max Press barva D2 bal. á 5 ks IV626311</t>
  </si>
  <si>
    <t>ZD118</t>
  </si>
  <si>
    <t>Interim Stand pěn.vložky 0658697</t>
  </si>
  <si>
    <t>ZH079</t>
  </si>
  <si>
    <t>Kamínek na Zirkonoxid-nízký váleček Z623</t>
  </si>
  <si>
    <t>ZE155</t>
  </si>
  <si>
    <t>Kanyla M+W pro leptací gel 0100102</t>
  </si>
  <si>
    <t>ZK616</t>
  </si>
  <si>
    <t>Kanyla RMO FLI 16 A08734</t>
  </si>
  <si>
    <t>ZK610</t>
  </si>
  <si>
    <t>Kanyla RMO FLI 17 A08736</t>
  </si>
  <si>
    <t>ZK607</t>
  </si>
  <si>
    <t>Kanyla RMO FLI 37 A08746</t>
  </si>
  <si>
    <t>ZK605</t>
  </si>
  <si>
    <t>Kanyla RMO FLI 46 A08745</t>
  </si>
  <si>
    <t>ZC455</t>
  </si>
  <si>
    <t>Kartáček nylon do kolénka BT260.23N</t>
  </si>
  <si>
    <t>ZI518</t>
  </si>
  <si>
    <t>Kartáček pro předleštění a leštění okluzálních restaurací Occlubrush č. 2505 štětiny do špičky (do kolénka) sterilizovatelné do 134°C bal. á 3 ks 0125858</t>
  </si>
  <si>
    <t>ZG186</t>
  </si>
  <si>
    <t>Kartáček prophylaxe ED1256</t>
  </si>
  <si>
    <t>ZC570</t>
  </si>
  <si>
    <t>Kavitan LC A2 12 g prášku + 5 g tekutiny 4113411</t>
  </si>
  <si>
    <t>ZC529</t>
  </si>
  <si>
    <t>Kavitan LC VARNISCH 5 g 4113280</t>
  </si>
  <si>
    <t>ZC386</t>
  </si>
  <si>
    <t>Kavitan pro A3 15 g prášek 10 g LIQ 4113312</t>
  </si>
  <si>
    <t>ZG149</t>
  </si>
  <si>
    <t>Kazeta a stojánek na rotační nástroje 397139500740</t>
  </si>
  <si>
    <t>ZD338</t>
  </si>
  <si>
    <t>Keramika IPS InLine PoM Opaquer A-D A3 IV593162</t>
  </si>
  <si>
    <t>ZD444</t>
  </si>
  <si>
    <t>Keramika IPS InLine PoM Opaquer A-D A3,5 IV593163</t>
  </si>
  <si>
    <t>ZM575</t>
  </si>
  <si>
    <t>Keramika IPS InLine PoM Opaquer A-D B2 3 g IV593166</t>
  </si>
  <si>
    <t>ZD532</t>
  </si>
  <si>
    <t>Keramika IPS InLine PoM Opaquer A-D D3 IV593174</t>
  </si>
  <si>
    <t>ZM579</t>
  </si>
  <si>
    <t>Keramika IPS InLine PoM Shade2  á 3 g IV602364</t>
  </si>
  <si>
    <t>ZF218</t>
  </si>
  <si>
    <t>Koferdam Medium 620003904</t>
  </si>
  <si>
    <t>ZF678</t>
  </si>
  <si>
    <t>Koncovka k násadce topné k přístroji Waxletric II RE2155-0103</t>
  </si>
  <si>
    <t>ZF020</t>
  </si>
  <si>
    <t>Kotouč HP 22 mm bavlna BT292.1</t>
  </si>
  <si>
    <t>ZC309</t>
  </si>
  <si>
    <t>Kotouč leštící lisko-S ER223105</t>
  </si>
  <si>
    <t>ZB860</t>
  </si>
  <si>
    <t>Kotouč plátěný pr.100 mm-neprošív. IX5001</t>
  </si>
  <si>
    <t>ZC518</t>
  </si>
  <si>
    <t>Kromopan 100 450 g, 1/X2710</t>
  </si>
  <si>
    <t>ZN639</t>
  </si>
  <si>
    <t>Krytí kuželka dentální Genta-Coll resorb 1,2 x 1,6 cm bal. á 10 ks MK10</t>
  </si>
  <si>
    <t>ZK532</t>
  </si>
  <si>
    <t>Lahvička na ortocryl 16210000</t>
  </si>
  <si>
    <t>ZF002</t>
  </si>
  <si>
    <t>Light bond primer 7cc LBS/7F</t>
  </si>
  <si>
    <t>ZD798</t>
  </si>
  <si>
    <t>Light bond stříkačky á 4 ks LBPPF</t>
  </si>
  <si>
    <t>ZP118</t>
  </si>
  <si>
    <t>Materiál fotokompozitní  materiál pro simulaci speciálních detailů Signum creactive mango bal. 3 g HK66020053</t>
  </si>
  <si>
    <t>ZP117</t>
  </si>
  <si>
    <t>Materiál fotokompozitní  pro simulaci speciálních detailů Signum creactive maroon bal. 3 g HK66020057</t>
  </si>
  <si>
    <t>ZN773</t>
  </si>
  <si>
    <t>Materiál fotokompozitní pro bezkovové náhrady Signum ceramis dentin A2 bal. 4g Her66022942</t>
  </si>
  <si>
    <t>ZN774</t>
  </si>
  <si>
    <t>Materiál fotokompozitní pro bezkovové náhrady Signum ceramis dentin A3 bal. 4g Her66022943</t>
  </si>
  <si>
    <t>ZN775</t>
  </si>
  <si>
    <t>Materiál fotokompozitní pro bezkovové náhrady Signum ceramis dentin A3,5 bal. 4g Her66022944</t>
  </si>
  <si>
    <t>ZP112</t>
  </si>
  <si>
    <t>Materiál fotokompozitní pro bezkovové náhrady Signum ceramis dentin B4 bal. 4g HK66022949</t>
  </si>
  <si>
    <t>ZN882</t>
  </si>
  <si>
    <t>Materiál fotokompozitní pro bezkovové náhrady Signum ceramis dentin D4 bal. 4g Her66022945</t>
  </si>
  <si>
    <t>ZP113</t>
  </si>
  <si>
    <t>Materiál fotokompozitní pro bezkovové náhrady Signum ceramis dentin D4 bal. 4g HK66022956</t>
  </si>
  <si>
    <t>ZN884</t>
  </si>
  <si>
    <t>Materiál fotokompozitní pro bezkovové náhrady Signum ceramis dentin EL bal. 4g Her66022957</t>
  </si>
  <si>
    <t>ZN885</t>
  </si>
  <si>
    <t>Materiál fotokompozitní pro bezkovové náhrady Signum ceramis dentin EM bal. 4g Her66022958</t>
  </si>
  <si>
    <t>ZN781</t>
  </si>
  <si>
    <t>Materiál fotokompozitní pro kovové i bezkovové náhrady Signum Matrix Opal Schneide OS1 bal. 4 g Her66019694</t>
  </si>
  <si>
    <t>ZN782</t>
  </si>
  <si>
    <t>Materiál fotokompozitní pro kovové i bezkovové náhrady Signum Matrix Opal Schneide OS2 bal. 4 g Her66019695</t>
  </si>
  <si>
    <t>ZN783</t>
  </si>
  <si>
    <t>Materiál fotokompozitní pro kovové i bezkovové náhrady Signum Matrix Opal Schneide OS3 bal. 4 g Her66019696</t>
  </si>
  <si>
    <t>ZN784</t>
  </si>
  <si>
    <t>Materiál fotokompozitní pro kovové i bezkovové náhrady Signum Matrix Opal Schneide OS4 bal. 4 g Her66019697</t>
  </si>
  <si>
    <t>ZN785</t>
  </si>
  <si>
    <t>Materiál fotokompozitní pro kovové i bezkovové náhrady Signum Matrix Opal Transparent OT1 bal. 4 g Her66019677</t>
  </si>
  <si>
    <t>ZN787</t>
  </si>
  <si>
    <t>Materiál fotokompozitní pro kovové i bezkovové náhrady Signum Matrix Opal Transparent OTA bal. 4 g Her66019698</t>
  </si>
  <si>
    <t>ZN786</t>
  </si>
  <si>
    <t>Materiál fotokompozitní pro kovové i bezkovové náhrady Signum Matrix Opal Transparent OTY bal. 4 g Her66019701</t>
  </si>
  <si>
    <t>ZN790</t>
  </si>
  <si>
    <t>Materiál fotokompozitní pro kovové i bezkovové náhrady Signum Matrix Sekundär Dentin SD1 bal. 4 g Her66019693</t>
  </si>
  <si>
    <t>ZN791</t>
  </si>
  <si>
    <t>Materiál fotokompozitní pro kovové i bezkovové náhrady Signum Matrix Sekundär Dentin SD2 bal. 4 g HER66030669( Her660196692)</t>
  </si>
  <si>
    <t>ZP114</t>
  </si>
  <si>
    <t>Materiál fotokompozitní pro ušlechtilé i náhradní slitiny náhrad Signum enamel ED bal. 4 g HK66020036</t>
  </si>
  <si>
    <t>ZP115</t>
  </si>
  <si>
    <t>Materiál fotokompozitní pro ušlechtilé i náhradní slitiny náhrad Signum Matrix Opal Transparent OTB bal. 4 g HK66019699</t>
  </si>
  <si>
    <t>ZP116</t>
  </si>
  <si>
    <t>Materiál fotokompozitní Signum Matrix Value VL1 bal. 4 g HK66019703</t>
  </si>
  <si>
    <t>ZP109</t>
  </si>
  <si>
    <t>Materiál kostní výplňový membrána Cytoplast Ti-250 14 x 24 mm výztužná neresorbovatelná TI250AS-1</t>
  </si>
  <si>
    <t>ZP110</t>
  </si>
  <si>
    <t>Materiál kostní výplňový membrána Cytoplast Ti-250 25 x 30 mm výztužná neresorbovatelná TI250PL-1</t>
  </si>
  <si>
    <t>ZO981</t>
  </si>
  <si>
    <t>Materiál pro regeneraci kostní tkáně OssaBase-HA, velikost zrn 0,6–1,0 mm, balení 1,0 ml/0,5 g 23:6</t>
  </si>
  <si>
    <t>ZE506</t>
  </si>
  <si>
    <t>Materiál pro rekonstrukci kořen. kanálku 4x0,5g (0088330) 9031876</t>
  </si>
  <si>
    <t>ZH722</t>
  </si>
  <si>
    <t>Matrice Fender Wedge 58122XS</t>
  </si>
  <si>
    <t>ZL447</t>
  </si>
  <si>
    <t>Matrice Hawe adapt 0,038 mm bal. á 30 ks 581207</t>
  </si>
  <si>
    <t>ZL444</t>
  </si>
  <si>
    <t>Matrice Hawe adapt 1202581202</t>
  </si>
  <si>
    <t>ZL445</t>
  </si>
  <si>
    <t>Matrice Hawe adapt 1204581204</t>
  </si>
  <si>
    <t>ZL448</t>
  </si>
  <si>
    <t>Matrice Hawe adapt 1205581205</t>
  </si>
  <si>
    <t>ZL446</t>
  </si>
  <si>
    <t>Matrice Hawe adapt 1208581208</t>
  </si>
  <si>
    <t>ZD541</t>
  </si>
  <si>
    <t>Matrice Hawe KE378</t>
  </si>
  <si>
    <t>ZC332</t>
  </si>
  <si>
    <t>Matrice Hawe Kerr 399A</t>
  </si>
  <si>
    <t>ZH223</t>
  </si>
  <si>
    <t>Membrána combi-pack 16 x 22 mm DGD460309016</t>
  </si>
  <si>
    <t>ZE965</t>
  </si>
  <si>
    <t>Nástroj ProTaper A0411-31/F4 gold F4, 31mm (9024831) 9035312</t>
  </si>
  <si>
    <t>ZG518</t>
  </si>
  <si>
    <t>Návlek na senzor RVG  bal. á 500 ks 582024</t>
  </si>
  <si>
    <t>ZC517</t>
  </si>
  <si>
    <t>Nit dentální BT485</t>
  </si>
  <si>
    <t>ZI810</t>
  </si>
  <si>
    <t>Nit elastická kulatá hrubá J0388</t>
  </si>
  <si>
    <t>ZE411</t>
  </si>
  <si>
    <t>Nůž modelovací 130 mm ME155520212</t>
  </si>
  <si>
    <t>ZC821</t>
  </si>
  <si>
    <t>Occlu spray zelený 75 ml 00093</t>
  </si>
  <si>
    <t>ZD039</t>
  </si>
  <si>
    <t>Opaquer B3 á 3g IV593167</t>
  </si>
  <si>
    <t>ZL704</t>
  </si>
  <si>
    <t>Opaquer D2 á 3g IV593173</t>
  </si>
  <si>
    <t>ZE575</t>
  </si>
  <si>
    <t>Opaquer IPS-InLine C2 á 3g IV593170</t>
  </si>
  <si>
    <t>ZG296</t>
  </si>
  <si>
    <t>OptiBond FL 0036191</t>
  </si>
  <si>
    <t>ZC400</t>
  </si>
  <si>
    <t>Opticor flow 2 G A2</t>
  </si>
  <si>
    <t>ZC382</t>
  </si>
  <si>
    <t>Opticor flow barva A2 1008A2</t>
  </si>
  <si>
    <t>ZF313</t>
  </si>
  <si>
    <t>Opticor flow barva A3 4000009</t>
  </si>
  <si>
    <t>ZC564</t>
  </si>
  <si>
    <t>Oralium 1 g  1700/O</t>
  </si>
  <si>
    <t>ZD313</t>
  </si>
  <si>
    <t>Oranwash L 140 ml IX2877</t>
  </si>
  <si>
    <t>ZD386</t>
  </si>
  <si>
    <t>Orthocryl lig.čiré 500 161-100</t>
  </si>
  <si>
    <t>ZF198</t>
  </si>
  <si>
    <t>Orthocryl Neon Lila 160-004</t>
  </si>
  <si>
    <t>ZG402</t>
  </si>
  <si>
    <t>Orthocryl Neon modrý á 1 kg 160-003-00</t>
  </si>
  <si>
    <t>ZD140</t>
  </si>
  <si>
    <t>Pájka univerzální stříbrná - 700°C 380-604-50</t>
  </si>
  <si>
    <t>ZG985</t>
  </si>
  <si>
    <t>Páka extrakční Bein 123500010</t>
  </si>
  <si>
    <t>ZG986</t>
  </si>
  <si>
    <t>Páka extrakční Bein rovná 4 mm 145 mm 397123500020</t>
  </si>
  <si>
    <t>ZC319</t>
  </si>
  <si>
    <t>Papír artikulační modročerv. l 12x10lis 102</t>
  </si>
  <si>
    <t>ZD357</t>
  </si>
  <si>
    <t>Papír artikulační modročerv. U 6 x 10 lis. 103</t>
  </si>
  <si>
    <t>ZG867</t>
  </si>
  <si>
    <t>Pásek strippingový ,á 10 ks, 106-221D</t>
  </si>
  <si>
    <t>ZH899</t>
  </si>
  <si>
    <t>Pásky stripovací jednostranné 106-220</t>
  </si>
  <si>
    <t>ZC300</t>
  </si>
  <si>
    <t>Pasta Depural Neo 75 g 4816210</t>
  </si>
  <si>
    <t>ZJ765</t>
  </si>
  <si>
    <t>Pasta pro vypalování v keramické peci á 12 g VIEFP12</t>
  </si>
  <si>
    <t>ZC522</t>
  </si>
  <si>
    <t>Pasta Superpolish 1719</t>
  </si>
  <si>
    <t>ZC477</t>
  </si>
  <si>
    <t>Pemza leštící  5kg 260000013</t>
  </si>
  <si>
    <t>ZC405</t>
  </si>
  <si>
    <t>Pilíř attachment kulový classic D3.7/d3.7/L2 22432:3</t>
  </si>
  <si>
    <t>ZI144</t>
  </si>
  <si>
    <t>Pilíř attachment kulový classic D3.7/d3.7/L3 23432:3</t>
  </si>
  <si>
    <t>ZK604</t>
  </si>
  <si>
    <t>Pilíř attachment kulový classic D3.7/d3.7/L4 24432:3</t>
  </si>
  <si>
    <t>ZG717</t>
  </si>
  <si>
    <t>Pilíř locator attachmenty D3.7/L2 01209</t>
  </si>
  <si>
    <t>ZI612</t>
  </si>
  <si>
    <t>Pilíř locator attachmenty D3.7/L4 01211</t>
  </si>
  <si>
    <t>ZK543</t>
  </si>
  <si>
    <t>Pilník K - File 397144518662</t>
  </si>
  <si>
    <t>ZD465</t>
  </si>
  <si>
    <t>Pilník K - File 397144518762</t>
  </si>
  <si>
    <t>ZI685</t>
  </si>
  <si>
    <t>Pilník K - File 397144518772</t>
  </si>
  <si>
    <t>ZD417</t>
  </si>
  <si>
    <t>Pilník K - File 397144518782</t>
  </si>
  <si>
    <t>ZF010</t>
  </si>
  <si>
    <t>Pilník L=31 397144519032</t>
  </si>
  <si>
    <t>ZC462</t>
  </si>
  <si>
    <t>Písek Interalox 250 620000122</t>
  </si>
  <si>
    <t>ZG937</t>
  </si>
  <si>
    <t>Pistole amalgámová 0025170</t>
  </si>
  <si>
    <t>ZH186</t>
  </si>
  <si>
    <t>Pistole na amalgám mini-I-gun 594023</t>
  </si>
  <si>
    <t>ZE945</t>
  </si>
  <si>
    <t>Polírka elastická meisinger 9573S</t>
  </si>
  <si>
    <t>ZH672</t>
  </si>
  <si>
    <t>Pomůcka k odtažení rtů Optragate 0091610</t>
  </si>
  <si>
    <t>ZO907</t>
  </si>
  <si>
    <t>Pomůcka k odtažení rtů Optragate Regular bezlatexová bal. á 80 ks 0091611</t>
  </si>
  <si>
    <t>ZC193</t>
  </si>
  <si>
    <t>Poresorb-TCP 1.0 g/1.2 ml 1,0-2,0 mm 41:2</t>
  </si>
  <si>
    <t>ZG236</t>
  </si>
  <si>
    <t>Preci Ball patrice AD1205C</t>
  </si>
  <si>
    <t>ZG235</t>
  </si>
  <si>
    <t>Preci Ball+ Clix AD1201D</t>
  </si>
  <si>
    <t>ZG405</t>
  </si>
  <si>
    <t>Preci-clix Duplicating dummy á 6 ks 1236</t>
  </si>
  <si>
    <t>ZG406</t>
  </si>
  <si>
    <t>Preci-clix Female yellow á 6 ks 1231</t>
  </si>
  <si>
    <t>ZG404</t>
  </si>
  <si>
    <t>Preci-clix Housing á 6 ks 1235</t>
  </si>
  <si>
    <t>ZC360</t>
  </si>
  <si>
    <t>Premacryl liq.bezbarvý 250 ml 4342921</t>
  </si>
  <si>
    <t>ZC565</t>
  </si>
  <si>
    <t>Premacryl prášek růžový 500 g 4342405</t>
  </si>
  <si>
    <t>ZC453</t>
  </si>
  <si>
    <t>Prime-bond 60667240</t>
  </si>
  <si>
    <t>ZF935</t>
  </si>
  <si>
    <t>Pronikač 053025015</t>
  </si>
  <si>
    <t>ZP246</t>
  </si>
  <si>
    <t>Pronikač délka 25 mm ISO 015 bal. á 60 ks</t>
  </si>
  <si>
    <t>ZB277</t>
  </si>
  <si>
    <t>Pronikač K - File 063025015</t>
  </si>
  <si>
    <t>ZB278</t>
  </si>
  <si>
    <t>Pronikač K - File 063025020</t>
  </si>
  <si>
    <t>ZH124</t>
  </si>
  <si>
    <t>Pronikač K - File VDW063025010</t>
  </si>
  <si>
    <t>ZP134</t>
  </si>
  <si>
    <t>Pronikač K-Reamer L 25 průměr 0,80 mm délka 25 mm sada=6 kusů 397144517502</t>
  </si>
  <si>
    <t>ZI095</t>
  </si>
  <si>
    <t>Pronikač k-reamers 053025010</t>
  </si>
  <si>
    <t>ZO133</t>
  </si>
  <si>
    <t>Protahováček h-file 0,10 397144515842</t>
  </si>
  <si>
    <t>ZK539</t>
  </si>
  <si>
    <t>Protahováček h-file 144515812</t>
  </si>
  <si>
    <t>ZC921</t>
  </si>
  <si>
    <t>Pružina open v cívce 100-751</t>
  </si>
  <si>
    <t>ZM851</t>
  </si>
  <si>
    <t>Ráčna na implantáty 2409.0</t>
  </si>
  <si>
    <t>ZC312</t>
  </si>
  <si>
    <t>Remanium CS 1 kg, 102-403</t>
  </si>
  <si>
    <t>ZC313</t>
  </si>
  <si>
    <t>Repin 800 g orig. 4241110</t>
  </si>
  <si>
    <t>ZL507</t>
  </si>
  <si>
    <t>Roztok na leptání porcelain etch 9007952</t>
  </si>
  <si>
    <t>ZM729</t>
  </si>
  <si>
    <t>Roztok na otiskovací hmotu VPS Tray Adhezivum ES7307</t>
  </si>
  <si>
    <t>ZE739</t>
  </si>
  <si>
    <t>Řetízek elast. čirý-light 400-316LF</t>
  </si>
  <si>
    <t>ZO980</t>
  </si>
  <si>
    <t>Sada 3 vrtáků (314.3 - průměr 2 mm, délka 23 mm, 02214.3 - průměr 2,5 mm, délka 23 mm, 01414.3 - průměr 3 mm, délka 23 mm) 1403.00</t>
  </si>
  <si>
    <t>ZC561</t>
  </si>
  <si>
    <t>Sada na leštění amalgam. výplní (2 ks Amalgam reducerů, 5 ks Alphaflex hnědé, 5 ks Alphaflex zelené) 9000288</t>
  </si>
  <si>
    <t>ZG719</t>
  </si>
  <si>
    <t>Sada protetická locator á 2 ks 08519-2</t>
  </si>
  <si>
    <t>ZC484</t>
  </si>
  <si>
    <t>Sada vestogum ES86020</t>
  </si>
  <si>
    <t>ZC527</t>
  </si>
  <si>
    <t>Sádra alabastr. 0301/25 á 25 kg</t>
  </si>
  <si>
    <t>ZC450</t>
  </si>
  <si>
    <t>Sádra efektor otisk 25 kg 4251135</t>
  </si>
  <si>
    <t>ZA277</t>
  </si>
  <si>
    <t>Sádra Hinristone zelený 25 kg 0612/25</t>
  </si>
  <si>
    <t>ZD469</t>
  </si>
  <si>
    <t>Sádra Hinristone zlatoh. 25 kg 0613/25</t>
  </si>
  <si>
    <t>ZC441</t>
  </si>
  <si>
    <t>Sádra marmodent 0208/25 á 25 kg</t>
  </si>
  <si>
    <t>ZL468</t>
  </si>
  <si>
    <t>Savka s odním.koncovkou - transp. MSF6007</t>
  </si>
  <si>
    <t>ZB986</t>
  </si>
  <si>
    <t>Seal Protect  606.04.700</t>
  </si>
  <si>
    <t>ZD005</t>
  </si>
  <si>
    <t>Separating fluid 500 ml 1/V3651</t>
  </si>
  <si>
    <t>ZD576</t>
  </si>
  <si>
    <t>Signum c+b opaque lig.4 ml HK64714198</t>
  </si>
  <si>
    <t>ZC481</t>
  </si>
  <si>
    <t>Siloflex plus catal. 60 g 4213310</t>
  </si>
  <si>
    <t>ZC480</t>
  </si>
  <si>
    <t>Siloflex plus light 200 g 4213210</t>
  </si>
  <si>
    <t>ZC479</t>
  </si>
  <si>
    <t>Siloflex plus putty 1350 g 4213110</t>
  </si>
  <si>
    <t>ZF338</t>
  </si>
  <si>
    <t>Sof-lex disky ES8692M</t>
  </si>
  <si>
    <t>ZC552</t>
  </si>
  <si>
    <t>Sof-lex disky ES8692SF</t>
  </si>
  <si>
    <t>ZC416</t>
  </si>
  <si>
    <t>Sof-lex mandrel 2 ks 8695CA</t>
  </si>
  <si>
    <t>ZC457</t>
  </si>
  <si>
    <t>Solitine (Kerr) 60084</t>
  </si>
  <si>
    <t>ZD543</t>
  </si>
  <si>
    <t>Speedex Light Body IX4980</t>
  </si>
  <si>
    <t>ZD351</t>
  </si>
  <si>
    <t>Speedex Universal Aktivator 1 x 60 ml - 60 g IX4990</t>
  </si>
  <si>
    <t>ZC471</t>
  </si>
  <si>
    <t>Spofacryl orig. 100g O 4318200</t>
  </si>
  <si>
    <t>ZC373</t>
  </si>
  <si>
    <t>Sprej cognoscin orig. 120 g 1IX1140</t>
  </si>
  <si>
    <t>ZL577</t>
  </si>
  <si>
    <t>Sprej Kavo 4119640KA</t>
  </si>
  <si>
    <t>ZH467</t>
  </si>
  <si>
    <t>Sprej Kavo QUATTROCARE á 6 ks (6 lahví) KaVo QUATTROcare spreje a 500 ml 1.011.5720</t>
  </si>
  <si>
    <t>ZC388</t>
  </si>
  <si>
    <t>Steribox DD355139</t>
  </si>
  <si>
    <t>ZC304</t>
  </si>
  <si>
    <t>Stomaflex varnish (lak) 140 g 4817330</t>
  </si>
  <si>
    <t>ZC358</t>
  </si>
  <si>
    <t>Superacryl plus liq. 250 ml 4328902</t>
  </si>
  <si>
    <t>ZD531</t>
  </si>
  <si>
    <t>Superacryl plus PLV. 500 g 4328417</t>
  </si>
  <si>
    <t>ZJ301</t>
  </si>
  <si>
    <t>Systém adhezivní F-Splint-Aid (1x lahvička s páskou a bondem šířka 4 mm, délka 12 cm + 5x aplikační svorka)</t>
  </si>
  <si>
    <t>ZF622</t>
  </si>
  <si>
    <t>Šroub krycí 24329</t>
  </si>
  <si>
    <t>ZL835</t>
  </si>
  <si>
    <t>Šroub krycí 24448</t>
  </si>
  <si>
    <t>ZB044</t>
  </si>
  <si>
    <t>Šroub ortodontický Bertoni 602-606-1</t>
  </si>
  <si>
    <t>ZG393</t>
  </si>
  <si>
    <t>Šroub ortodontický Hyrax á 10 ks 602-801-30</t>
  </si>
  <si>
    <t>ZJ679</t>
  </si>
  <si>
    <t>Šroubovák do ráčny dlouhý hex 1.4/L21 4024.3</t>
  </si>
  <si>
    <t>ZG770</t>
  </si>
  <si>
    <t>Šroubovák do ráčny krátký hex 1.4/L11 4224.3</t>
  </si>
  <si>
    <t>ZI564</t>
  </si>
  <si>
    <t>Šroubovák inbus ruční extra orální hex 1.4 2924.3</t>
  </si>
  <si>
    <t>ZB933</t>
  </si>
  <si>
    <t>Štětečky aplikační, á 400 ks, SD8100123</t>
  </si>
  <si>
    <t>ZL622</t>
  </si>
  <si>
    <t>Štětečky jednorázové bílé měkké, á 50 ks, DC702008</t>
  </si>
  <si>
    <t>ZF689</t>
  </si>
  <si>
    <t>Tahy gumové intraor.-medium 1/8" 407-021S</t>
  </si>
  <si>
    <t>ZD390</t>
  </si>
  <si>
    <t>Tahy gumové intraor.-medium 3/16" 407-031S</t>
  </si>
  <si>
    <t>ZL705</t>
  </si>
  <si>
    <t>Tekutina Build-UP liquid IV593352</t>
  </si>
  <si>
    <t>ZD902</t>
  </si>
  <si>
    <t>Tekutina superpont 250 ml 4321903</t>
  </si>
  <si>
    <t>ZD290</t>
  </si>
  <si>
    <t>Tetric Evo 2g Flow A2</t>
  </si>
  <si>
    <t>ZC563</t>
  </si>
  <si>
    <t>Tokuso rebase 1/X7045</t>
  </si>
  <si>
    <t>ZL965</t>
  </si>
  <si>
    <t>Transpa incizal TI 1 á 20 g IV593262</t>
  </si>
  <si>
    <t>ZL966</t>
  </si>
  <si>
    <t>Transpa incizal TI 2 á 20 g IV593263</t>
  </si>
  <si>
    <t>ZL967</t>
  </si>
  <si>
    <t>Transpa incizal TI 3 á 20 g IV593264</t>
  </si>
  <si>
    <t>ZI924</t>
  </si>
  <si>
    <t>Tryska rozprašovací na Orthocryl 162-751-00</t>
  </si>
  <si>
    <t>ZB842</t>
  </si>
  <si>
    <t>Upravovač voskových valů (9102607) 69600010</t>
  </si>
  <si>
    <t>ZE328</t>
  </si>
  <si>
    <t>Váleček vhojovací 24575</t>
  </si>
  <si>
    <t>ZL709</t>
  </si>
  <si>
    <t>Váleček vhojovací 24584</t>
  </si>
  <si>
    <t>ZP224</t>
  </si>
  <si>
    <t>Váleček vhojovací 4.5/5.0 pr. 5.5, 4 mm 24583</t>
  </si>
  <si>
    <t>ZP186</t>
  </si>
  <si>
    <t>Váleček vhojovací 4.5/5.0 pr. 6.5, 4 mm 24586</t>
  </si>
  <si>
    <t>ZF788</t>
  </si>
  <si>
    <t>Váleček vhojovací astra 24579</t>
  </si>
  <si>
    <t>ZD497</t>
  </si>
  <si>
    <t>Váleček vhojovací D3.7/d5.2/L4 822.3</t>
  </si>
  <si>
    <t>ZF445</t>
  </si>
  <si>
    <t>Váleček vhojovací D3.7/d5.2/L6 3722.3</t>
  </si>
  <si>
    <t>ZC783</t>
  </si>
  <si>
    <t>Vana dezinfekční 3 l 9800600</t>
  </si>
  <si>
    <t>ZH210</t>
  </si>
  <si>
    <t>Vidlice skusová-Foxova deska (69600025) 662451</t>
  </si>
  <si>
    <t>ZC577</t>
  </si>
  <si>
    <t>Vlákno retrační Ultrapak č.000 UD9331</t>
  </si>
  <si>
    <t>ZI732</t>
  </si>
  <si>
    <t>Vlákno retrakční Ultrapak č.00 délka vlákna v lahvičce 244 cm žluté UD9332</t>
  </si>
  <si>
    <t>ZG158</t>
  </si>
  <si>
    <t>Vlákno wedjets na kofferdam 2,1 m barva žlutá 0035117</t>
  </si>
  <si>
    <t>ZN018</t>
  </si>
  <si>
    <t>Vlákno zubní Mira floss zásobník Big 605735</t>
  </si>
  <si>
    <t>ZL943</t>
  </si>
  <si>
    <t>Vlákno zubní super floss 0098890</t>
  </si>
  <si>
    <t>ZD399</t>
  </si>
  <si>
    <t>Vosk korunkový-modrý 50 g 232</t>
  </si>
  <si>
    <t>ZC555</t>
  </si>
  <si>
    <t>Vosk měkký modelovací ceradent 1000 g vosku v destičkách 155 x 75 mm s tloušťkou 1,2 - 1,4 mm 4411115</t>
  </si>
  <si>
    <t>ZG695</t>
  </si>
  <si>
    <t>Vosk modelovací - speciál letní 1,5 mm 2500 g 9001516</t>
  </si>
  <si>
    <t>ZD434</t>
  </si>
  <si>
    <t>Vrták d 2,0 314.3</t>
  </si>
  <si>
    <t>ZO979</t>
  </si>
  <si>
    <t>Vrták pro implantáty krátký průměr 2 mm délka 17 mm 4314.3</t>
  </si>
  <si>
    <t>ZC301</t>
  </si>
  <si>
    <t>Ypeen 800 g dóza 100066</t>
  </si>
  <si>
    <t>ZE025</t>
  </si>
  <si>
    <t>Zuby primodent přední PO609</t>
  </si>
  <si>
    <t>ZD528</t>
  </si>
  <si>
    <t>Zuby primodent zadní PO610</t>
  </si>
  <si>
    <t>Spotřeba zdravotnického materiálu - orientační přehled</t>
  </si>
  <si>
    <t>ON Data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</si>
  <si>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</si>
  <si>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</si>
  <si>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</si>
  <si>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</si>
  <si>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</si>
  <si>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2422</t>
  </si>
  <si>
    <t>2423</t>
  </si>
  <si>
    <t>2424</t>
  </si>
  <si>
    <t>2425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</si>
  <si>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</si>
  <si>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</si>
  <si>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</si>
  <si>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</si>
  <si>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</si>
  <si>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014</t>
  </si>
  <si>
    <t>4</t>
  </si>
  <si>
    <t>0071601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</si>
  <si>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</si>
  <si>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</si>
  <si>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</si>
  <si>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</si>
  <si>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</si>
  <si>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</si>
  <si>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</si>
  <si>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</si>
  <si>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</si>
  <si>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</si>
  <si>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</si>
  <si>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</si>
  <si>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</si>
  <si>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</si>
  <si>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</si>
  <si>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</si>
  <si>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</si>
  <si>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</si>
  <si>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</si>
  <si>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</si>
  <si>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</si>
  <si>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</si>
  <si>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</si>
  <si>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</si>
  <si>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</si>
  <si>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</si>
  <si>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</si>
  <si>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</si>
  <si>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</si>
  <si>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</si>
  <si>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</si>
  <si>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</si>
  <si>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</si>
  <si>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</si>
  <si>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</si>
  <si>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</si>
  <si>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</si>
  <si>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</si>
  <si>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</si>
  <si>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</si>
  <si>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0083003</t>
  </si>
  <si>
    <t>0084021</t>
  </si>
  <si>
    <t>0181115</t>
  </si>
  <si>
    <t>0181132</t>
  </si>
  <si>
    <t>0082354</t>
  </si>
  <si>
    <t>0081202</t>
  </si>
  <si>
    <t>0081222</t>
  </si>
  <si>
    <t>0082105</t>
  </si>
  <si>
    <t>0181231</t>
  </si>
  <si>
    <t>0082204</t>
  </si>
  <si>
    <t>0081033</t>
  </si>
  <si>
    <t>0082353</t>
  </si>
  <si>
    <t>0081203</t>
  </si>
  <si>
    <t>0082104</t>
  </si>
  <si>
    <t>0084001</t>
  </si>
  <si>
    <t>0081253</t>
  </si>
  <si>
    <t>0081521</t>
  </si>
  <si>
    <t>0082351</t>
  </si>
  <si>
    <t>0071114</t>
  </si>
  <si>
    <t>0081032</t>
  </si>
  <si>
    <t>0082205</t>
  </si>
  <si>
    <t>0082352</t>
  </si>
  <si>
    <t>0082031</t>
  </si>
  <si>
    <t>0082032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</si>
  <si>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</si>
  <si>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</si>
  <si>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</si>
  <si>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</si>
  <si>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</si>
  <si>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</si>
  <si>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</si>
  <si>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</si>
  <si>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</si>
  <si>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</si>
  <si>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</si>
  <si>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</si>
  <si>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</si>
  <si>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00921</t>
  </si>
  <si>
    <t>OŠETŘENÍ ZUBNÍHO KAZU - STÁLÝ ZUB</t>
  </si>
  <si>
    <t>00925</t>
  </si>
  <si>
    <t>KONZERVATIVNÍ LÉČBA KOMPLIKACÍ ZUBNÍHO KAZU II - S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</si>
  <si>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</si>
  <si>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</si>
  <si>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</si>
  <si>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</si>
  <si>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</si>
  <si>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</si>
  <si>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</si>
  <si>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</si>
  <si>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</si>
  <si>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</si>
  <si>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</si>
  <si>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</si>
  <si>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</si>
  <si>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</si>
  <si>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</si>
  <si>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</si>
  <si>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</si>
  <si>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</si>
  <si>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</si>
  <si>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</si>
  <si>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</si>
  <si>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</si>
  <si>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</si>
  <si>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</si>
  <si>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</si>
  <si>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</si>
  <si>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</si>
  <si>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</si>
  <si>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</si>
  <si>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</si>
  <si>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</si>
  <si>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</si>
  <si>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</si>
  <si>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</si>
  <si>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</si>
  <si>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00923</t>
  </si>
  <si>
    <t>KONZERVATIVNÍ LÉČBA KOMPLIKACÍ ZUBNÍHO KAZU - STÁL</t>
  </si>
  <si>
    <t>00922</t>
  </si>
  <si>
    <t>OŠETŘENÍ ZUBNÍHO KAZU - DOČASNÝ ZUB</t>
  </si>
  <si>
    <t>00959</t>
  </si>
  <si>
    <t>INTRAORÁLNÍ INCIZE</t>
  </si>
  <si>
    <t>00938</t>
  </si>
  <si>
    <t>PŘECHODNÉ DLAHY KE STABILIZACI ZUBŮ S OSLABENÝM PA</t>
  </si>
  <si>
    <t>00908</t>
  </si>
  <si>
    <t>AKUTNÍ OŠETŘENÍ A VYŠETŘENÍ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</si>
  <si>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</si>
  <si>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</si>
  <si>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</si>
  <si>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</si>
  <si>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>00904</t>
  </si>
  <si>
    <t>STOMATOLOGICKÉ VYŠETŘENÍ REGISTROVANÉHO POJIŠTĚNCE</t>
  </si>
  <si>
    <t>00906</t>
  </si>
  <si>
    <t>STOMATOLOGICKÉ OŠETŘENÍ POJIŠTĚNCE DO 6 LET NEBO H</t>
  </si>
  <si>
    <t>00920</t>
  </si>
  <si>
    <t>OŠETŘENÍ ZUBNÍHO KAZU - STÁLÝ ZUB - FOTOKOMPOZITNÍ</t>
  </si>
  <si>
    <t>09545</t>
  </si>
  <si>
    <t>REGULAČNÍ POPLATEK ZA POHOTOVOSTNÍ SLUŽBU -- POPLA</t>
  </si>
  <si>
    <t>00963</t>
  </si>
  <si>
    <t>INJEKCE I.M., I.V., I.D., S.C.</t>
  </si>
  <si>
    <t>00907</t>
  </si>
  <si>
    <t>STOMATOLOGICKÉ OŠETŘENÍ  POJIŠTĚNCE OD 6 DO 15 LET</t>
  </si>
  <si>
    <t>00902</t>
  </si>
  <si>
    <t>PÉČE O REGISTROVANÉHO POJIŠTĚNCE NAD 18 LET VĚKU</t>
  </si>
  <si>
    <t>0072001</t>
  </si>
  <si>
    <t>0072301</t>
  </si>
  <si>
    <t>0074001</t>
  </si>
  <si>
    <t>0074021</t>
  </si>
  <si>
    <t>0072311</t>
  </si>
  <si>
    <t>00956</t>
  </si>
  <si>
    <t>09547</t>
  </si>
  <si>
    <t>REGULAČNÍ POPLATEK -- POJIŠTĚNEC OD ÚHRADY POPLATK</t>
  </si>
  <si>
    <t>00953</t>
  </si>
  <si>
    <t>CHIRURGICKÉ OŠETŘOVÁNÍ RETENCE ZUBŮ</t>
  </si>
  <si>
    <t>00952</t>
  </si>
  <si>
    <t>CHIRURGIE TVRDÝCH TKÁNÍ DUTINY ÚSTNÍ VELKÉHO ROZSA</t>
  </si>
  <si>
    <t>00957</t>
  </si>
  <si>
    <t>TRAUMATOLOGIE TVRDÝCH TKÁNÍ DUTINY ÚSTNÍ MALÉHO RO</t>
  </si>
  <si>
    <t>00954</t>
  </si>
  <si>
    <t>KONZERVAČNĚ - CHIRURGICKÁ LÉČBA KOMPLIKACÍ ZUBNÍHO</t>
  </si>
  <si>
    <t>00933</t>
  </si>
  <si>
    <t>CHIRURGICKÁ LÉČBA ONEMOCNĚNÍ PARODONTU MALÉHO ROZS</t>
  </si>
  <si>
    <t>00924</t>
  </si>
  <si>
    <t>KONZERVATIVNÍ LÉČBA KOMPLIKACÍ ZUBNÍHO KAZU - DOČA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</si>
  <si>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</si>
  <si>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</si>
  <si>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</si>
  <si>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</si>
  <si>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</si>
  <si>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</si>
  <si>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</si>
  <si>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</si>
  <si>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</si>
  <si>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</si>
  <si>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00934</t>
  </si>
  <si>
    <t>CHIRURGICKÁ LÉČBA ONEMOCNĚNÍ PARODONTU VELKÉHO ROZ</t>
  </si>
  <si>
    <t>00943</t>
  </si>
  <si>
    <t>MĚŘENÍ GALVANICKÝCH PROUDŮ</t>
  </si>
  <si>
    <t>00937</t>
  </si>
  <si>
    <t>ARTIKULACE CHRUPU</t>
  </si>
  <si>
    <t>015</t>
  </si>
  <si>
    <t>0070001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</si>
  <si>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</si>
  <si>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</si>
  <si>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</si>
  <si>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</si>
  <si>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</si>
  <si>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</si>
  <si>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</si>
  <si>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</si>
  <si>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0076040</t>
  </si>
  <si>
    <t>0076041</t>
  </si>
  <si>
    <t>0076070</t>
  </si>
  <si>
    <t>0076071</t>
  </si>
  <si>
    <t>0076080</t>
  </si>
  <si>
    <t>0076081</t>
  </si>
  <si>
    <t>0080004</t>
  </si>
  <si>
    <t>0086001</t>
  </si>
  <si>
    <t>0086031</t>
  </si>
  <si>
    <t>0086034</t>
  </si>
  <si>
    <t>0086071</t>
  </si>
  <si>
    <t>0086080</t>
  </si>
  <si>
    <t>0086081</t>
  </si>
  <si>
    <t>9999999</t>
  </si>
  <si>
    <t>0086070</t>
  </si>
  <si>
    <t>0086030</t>
  </si>
  <si>
    <t>0086040</t>
  </si>
  <si>
    <t>0070002</t>
  </si>
  <si>
    <t>0070004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</si>
  <si>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</si>
  <si>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</si>
  <si>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</si>
  <si>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</si>
  <si>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</si>
  <si>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</si>
  <si>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</si>
  <si>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</si>
  <si>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</si>
  <si>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</si>
  <si>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</si>
  <si>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</si>
  <si>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</si>
  <si>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</si>
  <si>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</si>
  <si>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</si>
  <si>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</si>
  <si>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</si>
  <si>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</si>
  <si>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</si>
  <si>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</si>
  <si>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</si>
  <si>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</si>
  <si>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</si>
  <si>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00912</t>
  </si>
  <si>
    <t>NÁPLŇ SLINNÉ ŽLÁZY KONTRASTNÍ LÁTKOU</t>
  </si>
  <si>
    <t>00992</t>
  </si>
  <si>
    <t>NASAZENÍ EXTRAORÁLNÍHO TAHU NEBO OBLIČEJOVÉ MASKY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</si>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</sst>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4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5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4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3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4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51" xfId="1" applyFont="1" applyFill="1" applyBorder="1" applyAlignment="1">
      <alignment horizontal="left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3" fontId="0" fillId="7" borderId="64" xfId="0" applyNumberFormat="1" applyFont="1" applyFill="1" applyBorder="1"/>
    <xf numFmtId="3" fontId="53" fillId="8" borderId="65" xfId="0" applyNumberFormat="1" applyFont="1" applyFill="1" applyBorder="1"/>
    <xf numFmtId="3" fontId="53" fillId="8" borderId="6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39" fillId="2" borderId="69" xfId="0" applyFont="1" applyFill="1" applyBorder="1" applyAlignment="1">
      <alignment horizontal="center" vertical="center"/>
    </xf>
    <xf numFmtId="0" fontId="55" fillId="2" borderId="72" xfId="0" applyFont="1" applyFill="1" applyBorder="1" applyAlignment="1">
      <alignment horizontal="center" vertical="center" wrapText="1"/>
    </xf>
    <xf numFmtId="0" fontId="39" fillId="2" borderId="74" xfId="0" applyFont="1" applyFill="1" applyBorder="1" applyAlignment="1"/>
    <xf numFmtId="0" fontId="39" fillId="2" borderId="76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4" xfId="0" applyFont="1" applyFill="1" applyBorder="1" applyAlignment="1"/>
    <xf numFmtId="0" fontId="39" fillId="4" borderId="76" xfId="0" applyFont="1" applyFill="1" applyBorder="1" applyAlignment="1">
      <alignment horizontal="left" indent="1"/>
    </xf>
    <xf numFmtId="0" fontId="39" fillId="4" borderId="87" xfId="0" applyFont="1" applyFill="1" applyBorder="1" applyAlignment="1">
      <alignment horizontal="left" indent="1"/>
    </xf>
    <xf numFmtId="0" fontId="32" fillId="2" borderId="76" xfId="0" quotePrefix="1" applyFont="1" applyFill="1" applyBorder="1" applyAlignment="1">
      <alignment horizontal="left" indent="2"/>
    </xf>
    <xf numFmtId="0" fontId="32" fillId="2" borderId="82" xfId="0" quotePrefix="1" applyFont="1" applyFill="1" applyBorder="1" applyAlignment="1">
      <alignment horizontal="left" indent="2"/>
    </xf>
    <xf numFmtId="0" fontId="39" fillId="2" borderId="74" xfId="0" applyFont="1" applyFill="1" applyBorder="1" applyAlignment="1">
      <alignment horizontal="left" indent="1"/>
    </xf>
    <xf numFmtId="0" fontId="39" fillId="2" borderId="87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0" borderId="92" xfId="0" applyFont="1" applyBorder="1"/>
    <xf numFmtId="3" fontId="32" fillId="0" borderId="92" xfId="0" applyNumberFormat="1" applyFont="1" applyBorder="1"/>
    <xf numFmtId="0" fontId="39" fillId="4" borderId="66" xfId="0" applyFont="1" applyFill="1" applyBorder="1" applyAlignment="1">
      <alignment horizontal="center" vertical="center"/>
    </xf>
    <xf numFmtId="0" fontId="39" fillId="4" borderId="55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91" xfId="0" applyNumberFormat="1" applyFont="1" applyFill="1" applyBorder="1" applyAlignment="1">
      <alignment horizontal="center" vertical="center"/>
    </xf>
    <xf numFmtId="3" fontId="55" fillId="2" borderId="89" xfId="0" applyNumberFormat="1" applyFont="1" applyFill="1" applyBorder="1" applyAlignment="1">
      <alignment horizontal="center" vertical="center" wrapText="1"/>
    </xf>
    <xf numFmtId="173" fontId="39" fillId="4" borderId="75" xfId="0" applyNumberFormat="1" applyFont="1" applyFill="1" applyBorder="1" applyAlignment="1"/>
    <xf numFmtId="173" fontId="39" fillId="4" borderId="69" xfId="0" applyNumberFormat="1" applyFont="1" applyFill="1" applyBorder="1" applyAlignment="1"/>
    <xf numFmtId="173" fontId="39" fillId="0" borderId="77" xfId="0" applyNumberFormat="1" applyFont="1" applyBorder="1"/>
    <xf numFmtId="173" fontId="32" fillId="0" borderId="79" xfId="0" applyNumberFormat="1" applyFont="1" applyBorder="1"/>
    <xf numFmtId="173" fontId="39" fillId="0" borderId="88" xfId="0" applyNumberFormat="1" applyFont="1" applyBorder="1"/>
    <xf numFmtId="173" fontId="32" fillId="0" borderId="72" xfId="0" applyNumberFormat="1" applyFont="1" applyBorder="1"/>
    <xf numFmtId="173" fontId="39" fillId="2" borderId="90" xfId="0" applyNumberFormat="1" applyFont="1" applyFill="1" applyBorder="1" applyAlignment="1"/>
    <xf numFmtId="173" fontId="39" fillId="2" borderId="69" xfId="0" applyNumberFormat="1" applyFont="1" applyFill="1" applyBorder="1" applyAlignment="1"/>
    <xf numFmtId="173" fontId="39" fillId="0" borderId="83" xfId="0" applyNumberFormat="1" applyFont="1" applyBorder="1"/>
    <xf numFmtId="173" fontId="32" fillId="0" borderId="85" xfId="0" applyNumberFormat="1" applyFont="1" applyBorder="1"/>
    <xf numFmtId="174" fontId="39" fillId="2" borderId="75" xfId="0" applyNumberFormat="1" applyFont="1" applyFill="1" applyBorder="1" applyAlignment="1"/>
    <xf numFmtId="174" fontId="32" fillId="2" borderId="69" xfId="0" applyNumberFormat="1" applyFont="1" applyFill="1" applyBorder="1" applyAlignment="1"/>
    <xf numFmtId="174" fontId="39" fillId="0" borderId="77" xfId="0" applyNumberFormat="1" applyFont="1" applyBorder="1"/>
    <xf numFmtId="174" fontId="32" fillId="0" borderId="79" xfId="0" applyNumberFormat="1" applyFont="1" applyBorder="1"/>
    <xf numFmtId="174" fontId="39" fillId="0" borderId="83" xfId="0" applyNumberFormat="1" applyFont="1" applyBorder="1"/>
    <xf numFmtId="174" fontId="32" fillId="0" borderId="8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5" xfId="0" applyNumberFormat="1" applyFont="1" applyFill="1" applyBorder="1" applyAlignment="1">
      <alignment horizontal="center"/>
    </xf>
    <xf numFmtId="175" fontId="39" fillId="0" borderId="83" xfId="0" applyNumberFormat="1" applyFont="1" applyBorder="1"/>
    <xf numFmtId="0" fontId="31" fillId="2" borderId="95" xfId="74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80" xfId="0" applyFont="1" applyFill="1" applyBorder="1"/>
    <xf numFmtId="0" fontId="32" fillId="0" borderId="81" xfId="0" applyFont="1" applyBorder="1" applyAlignment="1"/>
    <xf numFmtId="9" fontId="32" fillId="0" borderId="79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2" fillId="0" borderId="79" xfId="0" applyNumberFormat="1" applyFont="1" applyBorder="1"/>
    <xf numFmtId="49" fontId="37" fillId="2" borderId="79" xfId="0" quotePrefix="1" applyNumberFormat="1" applyFont="1" applyFill="1" applyBorder="1" applyAlignment="1">
      <alignment horizontal="center" vertical="center"/>
    </xf>
    <xf numFmtId="0" fontId="25" fillId="4" borderId="76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8" xfId="0" applyFont="1" applyBorder="1"/>
    <xf numFmtId="0" fontId="31" fillId="2" borderId="66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3" fontId="39" fillId="2" borderId="69" xfId="0" applyNumberFormat="1" applyFont="1" applyFill="1" applyBorder="1" applyAlignment="1">
      <alignment horizontal="center" vertical="center"/>
    </xf>
    <xf numFmtId="3" fontId="55" fillId="2" borderId="7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1" fillId="2" borderId="24" xfId="74" applyFont="1" applyFill="1" applyBorder="1" applyAlignment="1">
      <alignment horizontal="center"/>
    </xf>
    <xf numFmtId="0" fontId="6" fillId="0" borderId="2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173" fontId="32" fillId="0" borderId="101" xfId="0" applyNumberFormat="1" applyFont="1" applyBorder="1"/>
    <xf numFmtId="3" fontId="32" fillId="0" borderId="0" xfId="0" applyNumberFormat="1" applyFont="1" applyBorder="1"/>
    <xf numFmtId="173" fontId="32" fillId="0" borderId="78" xfId="0" applyNumberFormat="1" applyFont="1" applyBorder="1" applyAlignment="1"/>
    <xf numFmtId="173" fontId="32" fillId="0" borderId="79" xfId="0" applyNumberFormat="1" applyFont="1" applyBorder="1" applyAlignment="1"/>
    <xf numFmtId="173" fontId="32" fillId="0" borderId="80" xfId="0" applyNumberFormat="1" applyFont="1" applyBorder="1" applyAlignment="1"/>
    <xf numFmtId="175" fontId="32" fillId="0" borderId="78" xfId="0" applyNumberFormat="1" applyFont="1" applyBorder="1" applyAlignment="1"/>
    <xf numFmtId="175" fontId="32" fillId="0" borderId="79" xfId="0" applyNumberFormat="1" applyFont="1" applyBorder="1" applyAlignment="1"/>
    <xf numFmtId="175" fontId="32" fillId="0" borderId="80" xfId="0" applyNumberFormat="1" applyFont="1" applyBorder="1" applyAlignment="1"/>
    <xf numFmtId="173" fontId="32" fillId="0" borderId="71" xfId="0" applyNumberFormat="1" applyFont="1" applyBorder="1" applyAlignment="1"/>
    <xf numFmtId="173" fontId="32" fillId="0" borderId="72" xfId="0" applyNumberFormat="1" applyFont="1" applyBorder="1" applyAlignment="1"/>
    <xf numFmtId="173" fontId="32" fillId="0" borderId="73" xfId="0" applyNumberFormat="1" applyFont="1" applyBorder="1" applyAlignment="1"/>
    <xf numFmtId="173" fontId="39" fillId="4" borderId="24" xfId="0" applyNumberFormat="1" applyFont="1" applyFill="1" applyBorder="1" applyAlignment="1">
      <alignment horizontal="center"/>
    </xf>
    <xf numFmtId="173" fontId="39" fillId="4" borderId="29" xfId="0" applyNumberFormat="1" applyFont="1" applyFill="1" applyBorder="1" applyAlignment="1">
      <alignment horizontal="center"/>
    </xf>
    <xf numFmtId="173" fontId="39" fillId="4" borderId="25" xfId="0" applyNumberFormat="1" applyFont="1" applyFill="1" applyBorder="1" applyAlignment="1">
      <alignment horizontal="center"/>
    </xf>
    <xf numFmtId="173" fontId="32" fillId="0" borderId="102" xfId="0" applyNumberFormat="1" applyFont="1" applyBorder="1"/>
    <xf numFmtId="9" fontId="32" fillId="0" borderId="76" xfId="0" applyNumberFormat="1" applyFont="1" applyBorder="1"/>
    <xf numFmtId="173" fontId="32" fillId="0" borderId="87" xfId="0" applyNumberFormat="1" applyFont="1" applyBorder="1"/>
    <xf numFmtId="0" fontId="0" fillId="0" borderId="1" xfId="0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173" fontId="39" fillId="0" borderId="18" xfId="0" applyNumberFormat="1" applyFont="1" applyBorder="1"/>
    <xf numFmtId="173" fontId="39" fillId="0" borderId="2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2" xfId="81" applyFont="1" applyFill="1" applyBorder="1" applyAlignment="1">
      <alignment horizontal="center"/>
    </xf>
    <xf numFmtId="0" fontId="31" fillId="2" borderId="43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8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4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5" xfId="0" applyNumberFormat="1" applyFont="1" applyFill="1" applyBorder="1" applyAlignment="1">
      <alignment horizontal="left"/>
    </xf>
    <xf numFmtId="9" fontId="3" fillId="2" borderId="9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7" xfId="80" applyNumberFormat="1" applyFont="1" applyFill="1" applyBorder="1" applyAlignment="1">
      <alignment horizontal="left"/>
    </xf>
    <xf numFmtId="3" fontId="3" fillId="2" borderId="90" xfId="80" applyNumberFormat="1" applyFont="1" applyFill="1" applyBorder="1" applyAlignment="1">
      <alignment horizontal="left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92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96" xfId="26" applyNumberFormat="1" applyFont="1" applyFill="1" applyBorder="1" applyAlignment="1">
      <alignment horizontal="center"/>
    </xf>
    <xf numFmtId="3" fontId="31" fillId="2" borderId="67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6" xfId="0" applyNumberFormat="1" applyFont="1" applyFill="1" applyBorder="1" applyAlignment="1">
      <alignment horizontal="center" vertical="top"/>
    </xf>
    <xf numFmtId="0" fontId="31" fillId="2" borderId="66" xfId="0" applyFont="1" applyFill="1" applyBorder="1" applyAlignment="1">
      <alignment horizontal="center" vertical="top" wrapText="1"/>
    </xf>
    <xf numFmtId="3" fontId="33" fillId="9" borderId="104" xfId="0" applyNumberFormat="1" applyFont="1" applyFill="1" applyBorder="1" applyAlignment="1">
      <alignment horizontal="right" vertical="top"/>
    </xf>
    <xf numFmtId="3" fontId="33" fillId="9" borderId="105" xfId="0" applyNumberFormat="1" applyFont="1" applyFill="1" applyBorder="1" applyAlignment="1">
      <alignment horizontal="right" vertical="top"/>
    </xf>
    <xf numFmtId="176" fontId="33" fillId="9" borderId="106" xfId="0" applyNumberFormat="1" applyFont="1" applyFill="1" applyBorder="1" applyAlignment="1">
      <alignment horizontal="right" vertical="top"/>
    </xf>
    <xf numFmtId="3" fontId="33" fillId="0" borderId="104" xfId="0" applyNumberFormat="1" applyFont="1" applyBorder="1" applyAlignment="1">
      <alignment horizontal="right" vertical="top"/>
    </xf>
    <xf numFmtId="176" fontId="33" fillId="9" borderId="107" xfId="0" applyNumberFormat="1" applyFont="1" applyFill="1" applyBorder="1" applyAlignment="1">
      <alignment horizontal="right" vertical="top"/>
    </xf>
    <xf numFmtId="3" fontId="35" fillId="9" borderId="109" xfId="0" applyNumberFormat="1" applyFont="1" applyFill="1" applyBorder="1" applyAlignment="1">
      <alignment horizontal="right" vertical="top"/>
    </xf>
    <xf numFmtId="3" fontId="35" fillId="9" borderId="110" xfId="0" applyNumberFormat="1" applyFont="1" applyFill="1" applyBorder="1" applyAlignment="1">
      <alignment horizontal="right" vertical="top"/>
    </xf>
    <xf numFmtId="0" fontId="35" fillId="9" borderId="111" xfId="0" applyFont="1" applyFill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0" fontId="35" fillId="9" borderId="112" xfId="0" applyFont="1" applyFill="1" applyBorder="1" applyAlignment="1">
      <alignment horizontal="right" vertical="top"/>
    </xf>
    <xf numFmtId="0" fontId="33" fillId="9" borderId="106" xfId="0" applyFont="1" applyFill="1" applyBorder="1" applyAlignment="1">
      <alignment horizontal="right" vertical="top"/>
    </xf>
    <xf numFmtId="0" fontId="33" fillId="9" borderId="107" xfId="0" applyFont="1" applyFill="1" applyBorder="1" applyAlignment="1">
      <alignment horizontal="right" vertical="top"/>
    </xf>
    <xf numFmtId="176" fontId="35" fillId="9" borderId="111" xfId="0" applyNumberFormat="1" applyFont="1" applyFill="1" applyBorder="1" applyAlignment="1">
      <alignment horizontal="right" vertical="top"/>
    </xf>
    <xf numFmtId="176" fontId="35" fillId="9" borderId="112" xfId="0" applyNumberFormat="1" applyFont="1" applyFill="1" applyBorder="1" applyAlignment="1">
      <alignment horizontal="right" vertical="top"/>
    </xf>
    <xf numFmtId="3" fontId="35" fillId="0" borderId="113" xfId="0" applyNumberFormat="1" applyFont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176" fontId="35" fillId="9" borderId="116" xfId="0" applyNumberFormat="1" applyFont="1" applyFill="1" applyBorder="1" applyAlignment="1">
      <alignment horizontal="right" vertical="top"/>
    </xf>
    <xf numFmtId="0" fontId="37" fillId="10" borderId="103" xfId="0" applyFont="1" applyFill="1" applyBorder="1" applyAlignment="1">
      <alignment vertical="top"/>
    </xf>
    <xf numFmtId="0" fontId="37" fillId="10" borderId="103" xfId="0" applyFont="1" applyFill="1" applyBorder="1" applyAlignment="1">
      <alignment vertical="top" indent="2"/>
    </xf>
    <xf numFmtId="0" fontId="37" fillId="10" borderId="103" xfId="0" applyFont="1" applyFill="1" applyBorder="1" applyAlignment="1">
      <alignment vertical="top" indent="4"/>
    </xf>
    <xf numFmtId="0" fontId="38" fillId="10" borderId="108" xfId="0" applyFont="1" applyFill="1" applyBorder="1" applyAlignment="1">
      <alignment vertical="top" indent="6"/>
    </xf>
    <xf numFmtId="0" fontId="37" fillId="10" borderId="103" xfId="0" applyFont="1" applyFill="1" applyBorder="1" applyAlignment="1">
      <alignment vertical="top" indent="8"/>
    </xf>
    <xf numFmtId="0" fontId="38" fillId="10" borderId="108" xfId="0" applyFont="1" applyFill="1" applyBorder="1" applyAlignment="1">
      <alignment vertical="top" indent="2"/>
    </xf>
    <xf numFmtId="0" fontId="37" fillId="10" borderId="103" xfId="0" applyFont="1" applyFill="1" applyBorder="1" applyAlignment="1">
      <alignment vertical="top" indent="6"/>
    </xf>
    <xf numFmtId="0" fontId="38" fillId="10" borderId="108" xfId="0" applyFont="1" applyFill="1" applyBorder="1" applyAlignment="1">
      <alignment vertical="top" indent="4"/>
    </xf>
    <xf numFmtId="0" fontId="32" fillId="10" borderId="103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7" xfId="53" applyNumberFormat="1" applyFont="1" applyFill="1" applyBorder="1" applyAlignment="1">
      <alignment horizontal="left"/>
    </xf>
    <xf numFmtId="164" fontId="31" fillId="2" borderId="118" xfId="53" applyNumberFormat="1" applyFont="1" applyFill="1" applyBorder="1" applyAlignment="1">
      <alignment horizontal="left"/>
    </xf>
    <xf numFmtId="0" fontId="31" fillId="2" borderId="118" xfId="53" applyNumberFormat="1" applyFont="1" applyFill="1" applyBorder="1" applyAlignment="1">
      <alignment horizontal="left"/>
    </xf>
    <xf numFmtId="164" fontId="31" fillId="2" borderId="52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8" xfId="0" applyNumberFormat="1" applyFont="1" applyFill="1" applyBorder="1"/>
    <xf numFmtId="3" fontId="32" fillId="0" borderId="119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2" fillId="0" borderId="78" xfId="0" applyFont="1" applyFill="1" applyBorder="1"/>
    <xf numFmtId="0" fontId="32" fillId="0" borderId="79" xfId="0" applyFont="1" applyFill="1" applyBorder="1"/>
    <xf numFmtId="164" fontId="32" fillId="0" borderId="79" xfId="0" applyNumberFormat="1" applyFont="1" applyFill="1" applyBorder="1"/>
    <xf numFmtId="164" fontId="32" fillId="0" borderId="79" xfId="0" applyNumberFormat="1" applyFont="1" applyFill="1" applyBorder="1" applyAlignment="1">
      <alignment horizontal="right"/>
    </xf>
    <xf numFmtId="0" fontId="32" fillId="0" borderId="79" xfId="0" applyNumberFormat="1" applyFont="1" applyFill="1" applyBorder="1"/>
    <xf numFmtId="3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0" fontId="32" fillId="0" borderId="72" xfId="0" applyNumberFormat="1" applyFont="1" applyFill="1" applyBorder="1"/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9" fillId="2" borderId="117" xfId="0" applyFont="1" applyFill="1" applyBorder="1"/>
    <xf numFmtId="3" fontId="39" fillId="2" borderId="99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8" xfId="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7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9" xfId="0" applyNumberFormat="1" applyFont="1" applyFill="1" applyBorder="1"/>
    <xf numFmtId="3" fontId="32" fillId="0" borderId="85" xfId="0" applyNumberFormat="1" applyFont="1" applyFill="1" applyBorder="1"/>
    <xf numFmtId="9" fontId="32" fillId="0" borderId="85" xfId="0" applyNumberFormat="1" applyFont="1" applyFill="1" applyBorder="1"/>
    <xf numFmtId="3" fontId="32" fillId="0" borderId="86" xfId="0" applyNumberFormat="1" applyFont="1" applyFill="1" applyBorder="1"/>
    <xf numFmtId="0" fontId="39" fillId="0" borderId="68" xfId="0" applyFont="1" applyFill="1" applyBorder="1"/>
    <xf numFmtId="0" fontId="39" fillId="0" borderId="100" xfId="0" applyFont="1" applyFill="1" applyBorder="1"/>
    <xf numFmtId="0" fontId="39" fillId="2" borderId="118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7" xfId="79" applyFont="1" applyFill="1" applyBorder="1" applyAlignment="1">
      <alignment horizontal="left"/>
    </xf>
    <xf numFmtId="3" fontId="3" fillId="2" borderId="85" xfId="80" applyNumberFormat="1" applyFont="1" applyFill="1" applyBorder="1"/>
    <xf numFmtId="3" fontId="3" fillId="2" borderId="86" xfId="80" applyNumberFormat="1" applyFont="1" applyFill="1" applyBorder="1"/>
    <xf numFmtId="9" fontId="3" fillId="2" borderId="84" xfId="80" applyNumberFormat="1" applyFont="1" applyFill="1" applyBorder="1"/>
    <xf numFmtId="9" fontId="3" fillId="2" borderId="85" xfId="80" applyNumberFormat="1" applyFont="1" applyFill="1" applyBorder="1"/>
    <xf numFmtId="9" fontId="3" fillId="2" borderId="86" xfId="80" applyNumberFormat="1" applyFont="1" applyFill="1" applyBorder="1"/>
    <xf numFmtId="9" fontId="32" fillId="0" borderId="70" xfId="0" applyNumberFormat="1" applyFont="1" applyFill="1" applyBorder="1"/>
    <xf numFmtId="9" fontId="32" fillId="0" borderId="73" xfId="0" applyNumberFormat="1" applyFont="1" applyFill="1" applyBorder="1"/>
    <xf numFmtId="0" fontId="39" fillId="0" borderId="95" xfId="0" applyFont="1" applyFill="1" applyBorder="1"/>
    <xf numFmtId="0" fontId="39" fillId="0" borderId="94" xfId="0" applyFont="1" applyFill="1" applyBorder="1" applyAlignment="1">
      <alignment horizontal="left" indent="1"/>
    </xf>
    <xf numFmtId="9" fontId="32" fillId="0" borderId="91" xfId="0" applyNumberFormat="1" applyFont="1" applyFill="1" applyBorder="1"/>
    <xf numFmtId="9" fontId="32" fillId="0" borderId="89" xfId="0" applyNumberFormat="1" applyFont="1" applyFill="1" applyBorder="1"/>
    <xf numFmtId="3" fontId="32" fillId="0" borderId="68" xfId="0" applyNumberFormat="1" applyFont="1" applyFill="1" applyBorder="1"/>
    <xf numFmtId="3" fontId="32" fillId="0" borderId="71" xfId="0" applyNumberFormat="1" applyFont="1" applyFill="1" applyBorder="1"/>
    <xf numFmtId="9" fontId="32" fillId="0" borderId="120" xfId="0" applyNumberFormat="1" applyFont="1" applyFill="1" applyBorder="1"/>
    <xf numFmtId="9" fontId="32" fillId="0" borderId="121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8" xfId="0" applyFont="1" applyFill="1" applyBorder="1" applyAlignment="1">
      <alignment horizontal="left"/>
    </xf>
    <xf numFmtId="169" fontId="59" fillId="4" borderId="69" xfId="0" applyNumberFormat="1" applyFont="1" applyFill="1" applyBorder="1"/>
    <xf numFmtId="9" fontId="59" fillId="4" borderId="69" xfId="0" applyNumberFormat="1" applyFont="1" applyFill="1" applyBorder="1"/>
    <xf numFmtId="9" fontId="59" fillId="4" borderId="70" xfId="0" applyNumberFormat="1" applyFont="1" applyFill="1" applyBorder="1"/>
    <xf numFmtId="169" fontId="0" fillId="0" borderId="79" xfId="0" applyNumberFormat="1" applyBorder="1"/>
    <xf numFmtId="9" fontId="0" fillId="0" borderId="79" xfId="0" applyNumberFormat="1" applyBorder="1"/>
    <xf numFmtId="9" fontId="0" fillId="0" borderId="80" xfId="0" applyNumberFormat="1" applyBorder="1"/>
    <xf numFmtId="169" fontId="0" fillId="0" borderId="72" xfId="0" applyNumberFormat="1" applyBorder="1"/>
    <xf numFmtId="9" fontId="0" fillId="0" borderId="72" xfId="0" applyNumberFormat="1" applyBorder="1"/>
    <xf numFmtId="9" fontId="0" fillId="0" borderId="73" xfId="0" applyNumberFormat="1" applyBorder="1"/>
    <xf numFmtId="0" fontId="59" fillId="0" borderId="78" xfId="0" applyFont="1" applyBorder="1" applyAlignment="1">
      <alignment horizontal="left" indent="1"/>
    </xf>
    <xf numFmtId="0" fontId="59" fillId="0" borderId="71" xfId="0" applyFont="1" applyBorder="1" applyAlignment="1">
      <alignment horizontal="left" indent="1"/>
    </xf>
    <xf numFmtId="0" fontId="59" fillId="4" borderId="78" xfId="0" applyFont="1" applyFill="1" applyBorder="1" applyAlignment="1">
      <alignment horizontal="left"/>
    </xf>
    <xf numFmtId="169" fontId="59" fillId="4" borderId="79" xfId="0" applyNumberFormat="1" applyFont="1" applyFill="1" applyBorder="1"/>
    <xf numFmtId="9" fontId="59" fillId="4" borderId="79" xfId="0" applyNumberFormat="1" applyFont="1" applyFill="1" applyBorder="1"/>
    <xf numFmtId="9" fontId="59" fillId="4" borderId="8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 wrapText="1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67"/>
      <tableStyleElement type="headerRow" dxfId="66"/>
      <tableStyleElement type="totalRow" dxfId="65"/>
      <tableStyleElement type="firstColumn" dxfId="64"/>
      <tableStyleElement type="lastColumn" dxfId="63"/>
      <tableStyleElement type="firstRowStripe" dxfId="62"/>
      <tableStyleElement type="firstColumnStripe" dxfId="6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0.57623127512596106</c:v>
                </c:pt>
                <c:pt idx="1">
                  <c:v>0.52228996392684079</c:v>
                </c:pt>
                <c:pt idx="2">
                  <c:v>0.53490283506330394</c:v>
                </c:pt>
                <c:pt idx="3">
                  <c:v>0.55696750314271914</c:v>
                </c:pt>
                <c:pt idx="4">
                  <c:v>0.53136722950599713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5751424"/>
        <c:axId val="-206574652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0.56396706800359497</c:v>
                </c:pt>
                <c:pt idx="1">
                  <c:v>0.56396706800359497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5748704"/>
        <c:axId val="-2065748160"/>
      </c:scatterChart>
      <c:catAx>
        <c:axId val="-2065751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06574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657465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065751424"/>
        <c:crosses val="autoZero"/>
        <c:crossBetween val="between"/>
      </c:valAx>
      <c:valAx>
        <c:axId val="-20657487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065748160"/>
        <c:crosses val="max"/>
        <c:crossBetween val="midCat"/>
      </c:valAx>
      <c:valAx>
        <c:axId val="-20657481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06574870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4" bestFit="1" customWidth="1"/>
    <col min="2" max="2" width="102.21875" style="114" bestFit="1" customWidth="1"/>
    <col min="3" max="3" width="16.109375" style="47" hidden="1" customWidth="1"/>
    <col min="4" max="16384" width="8.88671875" style="114"/>
  </cols>
  <sheetData>
    <row r="1" spans="1:3" ht="18.600000000000001" customHeight="1" thickBot="1" x14ac:dyDescent="0.4">
      <c r="A1" s="320" t="s">
        <v>93</v>
      </c>
      <c r="B1" s="320"/>
    </row>
    <row r="2" spans="1:3" ht="14.4" customHeight="1" thickBot="1" x14ac:dyDescent="0.35">
      <c r="A2" s="210" t="s">
        <v>233</v>
      </c>
      <c r="B2" s="46"/>
    </row>
    <row r="3" spans="1:3" ht="14.4" customHeight="1" thickBot="1" x14ac:dyDescent="0.35">
      <c r="A3" s="316" t="s">
        <v>120</v>
      </c>
      <c r="B3" s="317"/>
    </row>
    <row r="4" spans="1:3" ht="14.4" customHeight="1" x14ac:dyDescent="0.3">
      <c r="A4" s="127" t="str">
        <f t="shared" ref="A4:A8" si="0">HYPERLINK("#'"&amp;C4&amp;"'!A1",C4)</f>
        <v>Motivace</v>
      </c>
      <c r="B4" s="74" t="s">
        <v>104</v>
      </c>
      <c r="C4" s="47" t="s">
        <v>105</v>
      </c>
    </row>
    <row r="5" spans="1:3" ht="14.4" customHeight="1" x14ac:dyDescent="0.3">
      <c r="A5" s="128" t="str">
        <f t="shared" si="0"/>
        <v>HI</v>
      </c>
      <c r="B5" s="75" t="s">
        <v>117</v>
      </c>
      <c r="C5" s="47" t="s">
        <v>96</v>
      </c>
    </row>
    <row r="6" spans="1:3" ht="14.4" customHeight="1" x14ac:dyDescent="0.3">
      <c r="A6" s="129" t="str">
        <f t="shared" si="0"/>
        <v>HI Graf</v>
      </c>
      <c r="B6" s="76" t="s">
        <v>90</v>
      </c>
      <c r="C6" s="47" t="s">
        <v>97</v>
      </c>
    </row>
    <row r="7" spans="1:3" ht="14.4" customHeight="1" x14ac:dyDescent="0.3">
      <c r="A7" s="129" t="str">
        <f t="shared" si="0"/>
        <v>Man Tab</v>
      </c>
      <c r="B7" s="76" t="s">
        <v>235</v>
      </c>
      <c r="C7" s="47" t="s">
        <v>98</v>
      </c>
    </row>
    <row r="8" spans="1:3" ht="14.4" customHeight="1" thickBot="1" x14ac:dyDescent="0.35">
      <c r="A8" s="130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18" t="s">
        <v>94</v>
      </c>
      <c r="B10" s="317"/>
    </row>
    <row r="11" spans="1:3" ht="14.4" customHeight="1" x14ac:dyDescent="0.3">
      <c r="A11" s="131" t="str">
        <f t="shared" ref="A11" si="1">HYPERLINK("#'"&amp;C11&amp;"'!A1",C11)</f>
        <v>Léky Žádanky</v>
      </c>
      <c r="B11" s="75" t="s">
        <v>118</v>
      </c>
      <c r="C11" s="47" t="s">
        <v>99</v>
      </c>
    </row>
    <row r="12" spans="1:3" ht="14.4" customHeight="1" x14ac:dyDescent="0.3">
      <c r="A12" s="129" t="str">
        <f t="shared" ref="A12:A18" si="2">HYPERLINK("#'"&amp;C12&amp;"'!A1",C12)</f>
        <v>LŽ Detail</v>
      </c>
      <c r="B12" s="76" t="s">
        <v>137</v>
      </c>
      <c r="C12" s="47" t="s">
        <v>100</v>
      </c>
    </row>
    <row r="13" spans="1:3" ht="28.8" customHeight="1" x14ac:dyDescent="0.3">
      <c r="A13" s="129" t="str">
        <f t="shared" si="2"/>
        <v>LŽ PL</v>
      </c>
      <c r="B13" s="470" t="s">
        <v>138</v>
      </c>
      <c r="C13" s="47" t="s">
        <v>124</v>
      </c>
    </row>
    <row r="14" spans="1:3" ht="14.4" customHeight="1" x14ac:dyDescent="0.3">
      <c r="A14" s="129" t="str">
        <f t="shared" si="2"/>
        <v>LŽ PL Detail</v>
      </c>
      <c r="B14" s="76" t="s">
        <v>538</v>
      </c>
      <c r="C14" s="47" t="s">
        <v>125</v>
      </c>
    </row>
    <row r="15" spans="1:3" ht="14.4" customHeight="1" x14ac:dyDescent="0.3">
      <c r="A15" s="129" t="str">
        <f t="shared" si="2"/>
        <v>LŽ Statim</v>
      </c>
      <c r="B15" s="270" t="s">
        <v>180</v>
      </c>
      <c r="C15" s="47" t="s">
        <v>190</v>
      </c>
    </row>
    <row r="16" spans="1:3" ht="14.4" customHeight="1" x14ac:dyDescent="0.3">
      <c r="A16" s="131" t="str">
        <f t="shared" ref="A16" si="3">HYPERLINK("#'"&amp;C16&amp;"'!A1",C16)</f>
        <v>Materiál Žádanky</v>
      </c>
      <c r="B16" s="76" t="s">
        <v>119</v>
      </c>
      <c r="C16" s="47" t="s">
        <v>101</v>
      </c>
    </row>
    <row r="17" spans="1:3" ht="14.4" customHeight="1" x14ac:dyDescent="0.3">
      <c r="A17" s="129" t="str">
        <f t="shared" si="2"/>
        <v>MŽ Detail</v>
      </c>
      <c r="B17" s="76" t="s">
        <v>1409</v>
      </c>
      <c r="C17" s="47" t="s">
        <v>102</v>
      </c>
    </row>
    <row r="18" spans="1:3" ht="14.4" customHeight="1" thickBot="1" x14ac:dyDescent="0.35">
      <c r="A18" s="131" t="str">
        <f t="shared" si="2"/>
        <v>Osobní náklady</v>
      </c>
      <c r="B18" s="76" t="s">
        <v>91</v>
      </c>
      <c r="C18" s="47" t="s">
        <v>103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19" t="s">
        <v>95</v>
      </c>
      <c r="B20" s="317"/>
    </row>
    <row r="21" spans="1:3" ht="14.4" customHeight="1" x14ac:dyDescent="0.3">
      <c r="A21" s="132" t="str">
        <f t="shared" ref="A21:A23" si="4">HYPERLINK("#'"&amp;C21&amp;"'!A1",C21)</f>
        <v>ZV Vykáz.-A</v>
      </c>
      <c r="B21" s="75" t="s">
        <v>1414</v>
      </c>
      <c r="C21" s="47" t="s">
        <v>106</v>
      </c>
    </row>
    <row r="22" spans="1:3" ht="14.4" customHeight="1" x14ac:dyDescent="0.3">
      <c r="A22" s="129" t="str">
        <f t="shared" ref="A22" si="5">HYPERLINK("#'"&amp;C22&amp;"'!A1",C22)</f>
        <v>ZV Vykáz.-A Lékaři</v>
      </c>
      <c r="B22" s="76" t="s">
        <v>1424</v>
      </c>
      <c r="C22" s="47" t="s">
        <v>193</v>
      </c>
    </row>
    <row r="23" spans="1:3" ht="14.4" customHeight="1" x14ac:dyDescent="0.3">
      <c r="A23" s="129" t="str">
        <f t="shared" si="4"/>
        <v>ZV Vykáz.-A Detail</v>
      </c>
      <c r="B23" s="76" t="s">
        <v>1665</v>
      </c>
      <c r="C23" s="47" t="s">
        <v>107</v>
      </c>
    </row>
    <row r="24" spans="1:3" ht="14.4" customHeight="1" x14ac:dyDescent="0.3">
      <c r="A24" s="284" t="str">
        <f>HYPERLINK("#'"&amp;C24&amp;"'!A1",C24)</f>
        <v>ZV Vykáz.-A Det.Lék.</v>
      </c>
      <c r="B24" s="76" t="s">
        <v>1666</v>
      </c>
      <c r="C24" s="47" t="s">
        <v>222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4" bestFit="1" customWidth="1"/>
    <col min="2" max="2" width="8.88671875" style="114" bestFit="1" customWidth="1"/>
    <col min="3" max="3" width="7" style="114" bestFit="1" customWidth="1"/>
    <col min="4" max="4" width="53.44140625" style="114" bestFit="1" customWidth="1"/>
    <col min="5" max="5" width="28.44140625" style="114" bestFit="1" customWidth="1"/>
    <col min="6" max="6" width="6.6640625" style="189" customWidth="1"/>
    <col min="7" max="7" width="10" style="189" customWidth="1"/>
    <col min="8" max="8" width="6.77734375" style="192" bestFit="1" customWidth="1"/>
    <col min="9" max="9" width="6.6640625" style="189" customWidth="1"/>
    <col min="10" max="10" width="10" style="189" customWidth="1"/>
    <col min="11" max="11" width="6.77734375" style="192" bestFit="1" customWidth="1"/>
    <col min="12" max="12" width="6.6640625" style="189" customWidth="1"/>
    <col min="13" max="13" width="10" style="189" customWidth="1"/>
    <col min="14" max="16384" width="8.88671875" style="114"/>
  </cols>
  <sheetData>
    <row r="1" spans="1:13" ht="18.600000000000001" customHeight="1" thickBot="1" x14ac:dyDescent="0.4">
      <c r="A1" s="359" t="s">
        <v>538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20"/>
      <c r="M1" s="320"/>
    </row>
    <row r="2" spans="1:13" ht="14.4" customHeight="1" thickBot="1" x14ac:dyDescent="0.35">
      <c r="A2" s="210" t="s">
        <v>233</v>
      </c>
      <c r="B2" s="188"/>
      <c r="C2" s="188"/>
      <c r="D2" s="188"/>
      <c r="E2" s="188"/>
      <c r="F2" s="196"/>
      <c r="G2" s="196"/>
      <c r="H2" s="197"/>
      <c r="I2" s="196"/>
      <c r="J2" s="196"/>
      <c r="K2" s="197"/>
      <c r="L2" s="196"/>
    </row>
    <row r="3" spans="1:13" ht="14.4" customHeight="1" thickBot="1" x14ac:dyDescent="0.35">
      <c r="E3" s="71" t="s">
        <v>108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7</v>
      </c>
      <c r="J3" s="43">
        <f>SUBTOTAL(9,J6:J1048576)</f>
        <v>719.80000000000007</v>
      </c>
      <c r="K3" s="44">
        <f>IF(M3=0,0,J3/M3)</f>
        <v>1</v>
      </c>
      <c r="L3" s="43">
        <f>SUBTOTAL(9,L6:L1048576)</f>
        <v>7</v>
      </c>
      <c r="M3" s="45">
        <f>SUBTOTAL(9,M6:M1048576)</f>
        <v>719.80000000000007</v>
      </c>
    </row>
    <row r="4" spans="1:13" ht="14.4" customHeight="1" thickBot="1" x14ac:dyDescent="0.35">
      <c r="A4" s="41"/>
      <c r="B4" s="41"/>
      <c r="C4" s="41"/>
      <c r="D4" s="41"/>
      <c r="E4" s="42"/>
      <c r="F4" s="363" t="s">
        <v>110</v>
      </c>
      <c r="G4" s="364"/>
      <c r="H4" s="365"/>
      <c r="I4" s="366" t="s">
        <v>109</v>
      </c>
      <c r="J4" s="364"/>
      <c r="K4" s="365"/>
      <c r="L4" s="367" t="s">
        <v>3</v>
      </c>
      <c r="M4" s="368"/>
    </row>
    <row r="5" spans="1:13" ht="14.4" customHeight="1" thickBot="1" x14ac:dyDescent="0.35">
      <c r="A5" s="457" t="s">
        <v>111</v>
      </c>
      <c r="B5" s="477" t="s">
        <v>112</v>
      </c>
      <c r="C5" s="477" t="s">
        <v>58</v>
      </c>
      <c r="D5" s="477" t="s">
        <v>113</v>
      </c>
      <c r="E5" s="477" t="s">
        <v>114</v>
      </c>
      <c r="F5" s="478" t="s">
        <v>15</v>
      </c>
      <c r="G5" s="478" t="s">
        <v>14</v>
      </c>
      <c r="H5" s="459" t="s">
        <v>115</v>
      </c>
      <c r="I5" s="458" t="s">
        <v>15</v>
      </c>
      <c r="J5" s="478" t="s">
        <v>14</v>
      </c>
      <c r="K5" s="459" t="s">
        <v>115</v>
      </c>
      <c r="L5" s="458" t="s">
        <v>15</v>
      </c>
      <c r="M5" s="479" t="s">
        <v>14</v>
      </c>
    </row>
    <row r="6" spans="1:13" ht="14.4" customHeight="1" x14ac:dyDescent="0.3">
      <c r="A6" s="436" t="s">
        <v>419</v>
      </c>
      <c r="B6" s="437" t="s">
        <v>531</v>
      </c>
      <c r="C6" s="437" t="s">
        <v>532</v>
      </c>
      <c r="D6" s="437" t="s">
        <v>533</v>
      </c>
      <c r="E6" s="437" t="s">
        <v>534</v>
      </c>
      <c r="F6" s="441"/>
      <c r="G6" s="441"/>
      <c r="H6" s="462">
        <v>0</v>
      </c>
      <c r="I6" s="441">
        <v>6</v>
      </c>
      <c r="J6" s="441">
        <v>689.58</v>
      </c>
      <c r="K6" s="462">
        <v>1</v>
      </c>
      <c r="L6" s="441">
        <v>6</v>
      </c>
      <c r="M6" s="442">
        <v>689.58</v>
      </c>
    </row>
    <row r="7" spans="1:13" ht="14.4" customHeight="1" thickBot="1" x14ac:dyDescent="0.35">
      <c r="A7" s="450" t="s">
        <v>419</v>
      </c>
      <c r="B7" s="451" t="s">
        <v>535</v>
      </c>
      <c r="C7" s="451" t="s">
        <v>536</v>
      </c>
      <c r="D7" s="451" t="s">
        <v>519</v>
      </c>
      <c r="E7" s="451" t="s">
        <v>537</v>
      </c>
      <c r="F7" s="455"/>
      <c r="G7" s="455"/>
      <c r="H7" s="463">
        <v>0</v>
      </c>
      <c r="I7" s="455">
        <v>1</v>
      </c>
      <c r="J7" s="455">
        <v>30.22</v>
      </c>
      <c r="K7" s="463">
        <v>1</v>
      </c>
      <c r="L7" s="455">
        <v>1</v>
      </c>
      <c r="M7" s="456">
        <v>30.22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74" customWidth="1"/>
    <col min="2" max="2" width="5.44140625" style="189" bestFit="1" customWidth="1"/>
    <col min="3" max="3" width="6.109375" style="189" bestFit="1" customWidth="1"/>
    <col min="4" max="4" width="7.44140625" style="189" bestFit="1" customWidth="1"/>
    <col min="5" max="5" width="6.21875" style="189" bestFit="1" customWidth="1"/>
    <col min="6" max="6" width="6.33203125" style="192" bestFit="1" customWidth="1"/>
    <col min="7" max="7" width="6.109375" style="192" bestFit="1" customWidth="1"/>
    <col min="8" max="8" width="7.44140625" style="192" bestFit="1" customWidth="1"/>
    <col min="9" max="9" width="6.21875" style="192" bestFit="1" customWidth="1"/>
    <col min="10" max="10" width="5.44140625" style="189" bestFit="1" customWidth="1"/>
    <col min="11" max="11" width="6.109375" style="189" bestFit="1" customWidth="1"/>
    <col min="12" max="12" width="7.44140625" style="189" bestFit="1" customWidth="1"/>
    <col min="13" max="13" width="6.21875" style="189" bestFit="1" customWidth="1"/>
    <col min="14" max="14" width="5.33203125" style="192" bestFit="1" customWidth="1"/>
    <col min="15" max="15" width="6.109375" style="192" bestFit="1" customWidth="1"/>
    <col min="16" max="16" width="7.44140625" style="192" bestFit="1" customWidth="1"/>
    <col min="17" max="17" width="6.21875" style="192" bestFit="1" customWidth="1"/>
    <col min="18" max="16384" width="8.88671875" style="114"/>
  </cols>
  <sheetData>
    <row r="1" spans="1:17" ht="18.600000000000001" customHeight="1" thickBot="1" x14ac:dyDescent="0.4">
      <c r="A1" s="359" t="s">
        <v>180</v>
      </c>
      <c r="B1" s="359"/>
      <c r="C1" s="359"/>
      <c r="D1" s="359"/>
      <c r="E1" s="359"/>
      <c r="F1" s="321"/>
      <c r="G1" s="321"/>
      <c r="H1" s="321"/>
      <c r="I1" s="321"/>
      <c r="J1" s="352"/>
      <c r="K1" s="352"/>
      <c r="L1" s="352"/>
      <c r="M1" s="352"/>
      <c r="N1" s="352"/>
      <c r="O1" s="352"/>
      <c r="P1" s="352"/>
      <c r="Q1" s="352"/>
    </row>
    <row r="2" spans="1:17" ht="14.4" customHeight="1" thickBot="1" x14ac:dyDescent="0.35">
      <c r="A2" s="210" t="s">
        <v>233</v>
      </c>
      <c r="B2" s="196"/>
      <c r="C2" s="196"/>
      <c r="D2" s="196"/>
      <c r="E2" s="196"/>
    </row>
    <row r="3" spans="1:17" ht="14.4" customHeight="1" thickBot="1" x14ac:dyDescent="0.35">
      <c r="A3" s="263" t="s">
        <v>3</v>
      </c>
      <c r="B3" s="267">
        <f>SUM(B6:B1048576)</f>
        <v>471</v>
      </c>
      <c r="C3" s="268">
        <f>SUM(C6:C1048576)</f>
        <v>0</v>
      </c>
      <c r="D3" s="268">
        <f>SUM(D6:D1048576)</f>
        <v>0</v>
      </c>
      <c r="E3" s="269">
        <f>SUM(E6:E1048576)</f>
        <v>0</v>
      </c>
      <c r="F3" s="266">
        <f>IF(SUM($B3:$E3)=0,"",B3/SUM($B3:$E3))</f>
        <v>1</v>
      </c>
      <c r="G3" s="264">
        <f t="shared" ref="G3:I3" si="0">IF(SUM($B3:$E3)=0,"",C3/SUM($B3:$E3))</f>
        <v>0</v>
      </c>
      <c r="H3" s="264">
        <f t="shared" si="0"/>
        <v>0</v>
      </c>
      <c r="I3" s="265">
        <f t="shared" si="0"/>
        <v>0</v>
      </c>
      <c r="J3" s="268">
        <f>SUM(J6:J1048576)</f>
        <v>83</v>
      </c>
      <c r="K3" s="268">
        <f>SUM(K6:K1048576)</f>
        <v>0</v>
      </c>
      <c r="L3" s="268">
        <f>SUM(L6:L1048576)</f>
        <v>0</v>
      </c>
      <c r="M3" s="269">
        <f>SUM(M6:M1048576)</f>
        <v>0</v>
      </c>
      <c r="N3" s="266">
        <f>IF(SUM($J3:$M3)=0,"",J3/SUM($J3:$M3))</f>
        <v>1</v>
      </c>
      <c r="O3" s="264">
        <f t="shared" ref="O3:Q3" si="1">IF(SUM($J3:$M3)=0,"",K3/SUM($J3:$M3))</f>
        <v>0</v>
      </c>
      <c r="P3" s="264">
        <f t="shared" si="1"/>
        <v>0</v>
      </c>
      <c r="Q3" s="265">
        <f t="shared" si="1"/>
        <v>0</v>
      </c>
    </row>
    <row r="4" spans="1:17" ht="14.4" customHeight="1" thickBot="1" x14ac:dyDescent="0.35">
      <c r="A4" s="262"/>
      <c r="B4" s="372" t="s">
        <v>182</v>
      </c>
      <c r="C4" s="373"/>
      <c r="D4" s="373"/>
      <c r="E4" s="374"/>
      <c r="F4" s="369" t="s">
        <v>187</v>
      </c>
      <c r="G4" s="370"/>
      <c r="H4" s="370"/>
      <c r="I4" s="371"/>
      <c r="J4" s="372" t="s">
        <v>188</v>
      </c>
      <c r="K4" s="373"/>
      <c r="L4" s="373"/>
      <c r="M4" s="374"/>
      <c r="N4" s="369" t="s">
        <v>189</v>
      </c>
      <c r="O4" s="370"/>
      <c r="P4" s="370"/>
      <c r="Q4" s="371"/>
    </row>
    <row r="5" spans="1:17" ht="14.4" customHeight="1" thickBot="1" x14ac:dyDescent="0.35">
      <c r="A5" s="480" t="s">
        <v>181</v>
      </c>
      <c r="B5" s="481" t="s">
        <v>183</v>
      </c>
      <c r="C5" s="481" t="s">
        <v>184</v>
      </c>
      <c r="D5" s="481" t="s">
        <v>185</v>
      </c>
      <c r="E5" s="482" t="s">
        <v>186</v>
      </c>
      <c r="F5" s="483" t="s">
        <v>183</v>
      </c>
      <c r="G5" s="484" t="s">
        <v>184</v>
      </c>
      <c r="H5" s="484" t="s">
        <v>185</v>
      </c>
      <c r="I5" s="485" t="s">
        <v>186</v>
      </c>
      <c r="J5" s="481" t="s">
        <v>183</v>
      </c>
      <c r="K5" s="481" t="s">
        <v>184</v>
      </c>
      <c r="L5" s="481" t="s">
        <v>185</v>
      </c>
      <c r="M5" s="482" t="s">
        <v>186</v>
      </c>
      <c r="N5" s="483" t="s">
        <v>183</v>
      </c>
      <c r="O5" s="484" t="s">
        <v>184</v>
      </c>
      <c r="P5" s="484" t="s">
        <v>185</v>
      </c>
      <c r="Q5" s="485" t="s">
        <v>186</v>
      </c>
    </row>
    <row r="6" spans="1:17" ht="14.4" customHeight="1" x14ac:dyDescent="0.3">
      <c r="A6" s="488" t="s">
        <v>539</v>
      </c>
      <c r="B6" s="492"/>
      <c r="C6" s="441"/>
      <c r="D6" s="441"/>
      <c r="E6" s="442"/>
      <c r="F6" s="490"/>
      <c r="G6" s="462"/>
      <c r="H6" s="462"/>
      <c r="I6" s="494"/>
      <c r="J6" s="492"/>
      <c r="K6" s="441"/>
      <c r="L6" s="441"/>
      <c r="M6" s="442"/>
      <c r="N6" s="490"/>
      <c r="O6" s="462"/>
      <c r="P6" s="462"/>
      <c r="Q6" s="486"/>
    </row>
    <row r="7" spans="1:17" ht="14.4" customHeight="1" thickBot="1" x14ac:dyDescent="0.35">
      <c r="A7" s="489" t="s">
        <v>540</v>
      </c>
      <c r="B7" s="493">
        <v>471</v>
      </c>
      <c r="C7" s="455"/>
      <c r="D7" s="455"/>
      <c r="E7" s="456"/>
      <c r="F7" s="491">
        <v>1</v>
      </c>
      <c r="G7" s="463">
        <v>0</v>
      </c>
      <c r="H7" s="463">
        <v>0</v>
      </c>
      <c r="I7" s="495">
        <v>0</v>
      </c>
      <c r="J7" s="493">
        <v>83</v>
      </c>
      <c r="K7" s="455"/>
      <c r="L7" s="455"/>
      <c r="M7" s="456"/>
      <c r="N7" s="491">
        <v>1</v>
      </c>
      <c r="O7" s="463">
        <v>0</v>
      </c>
      <c r="P7" s="463">
        <v>0</v>
      </c>
      <c r="Q7" s="48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50" t="s">
        <v>119</v>
      </c>
      <c r="B1" s="351"/>
      <c r="C1" s="351"/>
      <c r="D1" s="351"/>
      <c r="E1" s="351"/>
      <c r="F1" s="351"/>
      <c r="G1" s="321"/>
      <c r="H1" s="352"/>
      <c r="I1" s="352"/>
    </row>
    <row r="2" spans="1:10" ht="14.4" customHeight="1" thickBot="1" x14ac:dyDescent="0.35">
      <c r="A2" s="210" t="s">
        <v>233</v>
      </c>
      <c r="B2" s="188"/>
      <c r="C2" s="188"/>
      <c r="D2" s="188"/>
      <c r="E2" s="188"/>
      <c r="F2" s="188"/>
    </row>
    <row r="3" spans="1:10" ht="14.4" customHeight="1" thickBot="1" x14ac:dyDescent="0.35">
      <c r="A3" s="210"/>
      <c r="B3" s="291"/>
      <c r="C3" s="254">
        <v>2015</v>
      </c>
      <c r="D3" s="255">
        <v>2016</v>
      </c>
      <c r="E3" s="7"/>
      <c r="F3" s="329">
        <v>2017</v>
      </c>
      <c r="G3" s="347"/>
      <c r="H3" s="347"/>
      <c r="I3" s="330"/>
    </row>
    <row r="4" spans="1:10" ht="14.4" customHeight="1" thickBot="1" x14ac:dyDescent="0.35">
      <c r="A4" s="259" t="s">
        <v>0</v>
      </c>
      <c r="B4" s="260" t="s">
        <v>179</v>
      </c>
      <c r="C4" s="348" t="s">
        <v>60</v>
      </c>
      <c r="D4" s="349"/>
      <c r="E4" s="261"/>
      <c r="F4" s="256" t="s">
        <v>60</v>
      </c>
      <c r="G4" s="257" t="s">
        <v>61</v>
      </c>
      <c r="H4" s="257" t="s">
        <v>55</v>
      </c>
      <c r="I4" s="258" t="s">
        <v>62</v>
      </c>
    </row>
    <row r="5" spans="1:10" ht="14.4" customHeight="1" x14ac:dyDescent="0.3">
      <c r="A5" s="423" t="s">
        <v>410</v>
      </c>
      <c r="B5" s="424" t="s">
        <v>411</v>
      </c>
      <c r="C5" s="425" t="s">
        <v>412</v>
      </c>
      <c r="D5" s="425" t="s">
        <v>412</v>
      </c>
      <c r="E5" s="425"/>
      <c r="F5" s="425" t="s">
        <v>412</v>
      </c>
      <c r="G5" s="425" t="s">
        <v>412</v>
      </c>
      <c r="H5" s="425" t="s">
        <v>412</v>
      </c>
      <c r="I5" s="426" t="s">
        <v>412</v>
      </c>
      <c r="J5" s="427" t="s">
        <v>56</v>
      </c>
    </row>
    <row r="6" spans="1:10" ht="14.4" customHeight="1" x14ac:dyDescent="0.3">
      <c r="A6" s="423" t="s">
        <v>410</v>
      </c>
      <c r="B6" s="424" t="s">
        <v>541</v>
      </c>
      <c r="C6" s="425">
        <v>0</v>
      </c>
      <c r="D6" s="425">
        <v>0.86099999999999999</v>
      </c>
      <c r="E6" s="425"/>
      <c r="F6" s="425">
        <v>0.47286</v>
      </c>
      <c r="G6" s="425">
        <v>0.41666668701171877</v>
      </c>
      <c r="H6" s="425">
        <v>5.619331298828123E-2</v>
      </c>
      <c r="I6" s="426">
        <v>1.1348639445867215</v>
      </c>
      <c r="J6" s="427" t="s">
        <v>1</v>
      </c>
    </row>
    <row r="7" spans="1:10" ht="14.4" customHeight="1" x14ac:dyDescent="0.3">
      <c r="A7" s="423" t="s">
        <v>410</v>
      </c>
      <c r="B7" s="424" t="s">
        <v>542</v>
      </c>
      <c r="C7" s="425">
        <v>30.676239999999996</v>
      </c>
      <c r="D7" s="425">
        <v>25.272729999999996</v>
      </c>
      <c r="E7" s="425"/>
      <c r="F7" s="425">
        <v>24.423159999999999</v>
      </c>
      <c r="G7" s="425">
        <v>25.833332031249999</v>
      </c>
      <c r="H7" s="425">
        <v>-1.4101720312499992</v>
      </c>
      <c r="I7" s="426">
        <v>0.94541269281313978</v>
      </c>
      <c r="J7" s="427" t="s">
        <v>1</v>
      </c>
    </row>
    <row r="8" spans="1:10" ht="14.4" customHeight="1" x14ac:dyDescent="0.3">
      <c r="A8" s="423" t="s">
        <v>410</v>
      </c>
      <c r="B8" s="424" t="s">
        <v>543</v>
      </c>
      <c r="C8" s="425">
        <v>27.831029999999998</v>
      </c>
      <c r="D8" s="425">
        <v>49.376849999999997</v>
      </c>
      <c r="E8" s="425"/>
      <c r="F8" s="425">
        <v>32.904029999999992</v>
      </c>
      <c r="G8" s="425">
        <v>37.5</v>
      </c>
      <c r="H8" s="425">
        <v>-4.5959700000000083</v>
      </c>
      <c r="I8" s="426">
        <v>0.8774407999999998</v>
      </c>
      <c r="J8" s="427" t="s">
        <v>1</v>
      </c>
    </row>
    <row r="9" spans="1:10" ht="14.4" customHeight="1" x14ac:dyDescent="0.3">
      <c r="A9" s="423" t="s">
        <v>410</v>
      </c>
      <c r="B9" s="424" t="s">
        <v>544</v>
      </c>
      <c r="C9" s="425">
        <v>32.707009999999997</v>
      </c>
      <c r="D9" s="425">
        <v>32.226979999999998</v>
      </c>
      <c r="E9" s="425"/>
      <c r="F9" s="425">
        <v>43.521419999999999</v>
      </c>
      <c r="G9" s="425">
        <v>31.25</v>
      </c>
      <c r="H9" s="425">
        <v>12.271419999999999</v>
      </c>
      <c r="I9" s="426">
        <v>1.3926854399999999</v>
      </c>
      <c r="J9" s="427" t="s">
        <v>1</v>
      </c>
    </row>
    <row r="10" spans="1:10" ht="14.4" customHeight="1" x14ac:dyDescent="0.3">
      <c r="A10" s="423" t="s">
        <v>410</v>
      </c>
      <c r="B10" s="424" t="s">
        <v>545</v>
      </c>
      <c r="C10" s="425">
        <v>2.7123499999999998</v>
      </c>
      <c r="D10" s="425">
        <v>3.19</v>
      </c>
      <c r="E10" s="425"/>
      <c r="F10" s="425">
        <v>3.2370000000000001</v>
      </c>
      <c r="G10" s="425">
        <v>2.5</v>
      </c>
      <c r="H10" s="425">
        <v>0.7370000000000001</v>
      </c>
      <c r="I10" s="426">
        <v>1.2948</v>
      </c>
      <c r="J10" s="427" t="s">
        <v>1</v>
      </c>
    </row>
    <row r="11" spans="1:10" ht="14.4" customHeight="1" x14ac:dyDescent="0.3">
      <c r="A11" s="423" t="s">
        <v>410</v>
      </c>
      <c r="B11" s="424" t="s">
        <v>546</v>
      </c>
      <c r="C11" s="425">
        <v>87.14358</v>
      </c>
      <c r="D11" s="425">
        <v>75.89703999999999</v>
      </c>
      <c r="E11" s="425"/>
      <c r="F11" s="425">
        <v>73.73554</v>
      </c>
      <c r="G11" s="425">
        <v>75</v>
      </c>
      <c r="H11" s="425">
        <v>-1.2644599999999997</v>
      </c>
      <c r="I11" s="426">
        <v>0.98314053333333329</v>
      </c>
      <c r="J11" s="427" t="s">
        <v>1</v>
      </c>
    </row>
    <row r="12" spans="1:10" ht="14.4" customHeight="1" x14ac:dyDescent="0.3">
      <c r="A12" s="423" t="s">
        <v>410</v>
      </c>
      <c r="B12" s="424" t="s">
        <v>547</v>
      </c>
      <c r="C12" s="425">
        <v>7.4749999999999997E-2</v>
      </c>
      <c r="D12" s="425">
        <v>0.18415999999999999</v>
      </c>
      <c r="E12" s="425"/>
      <c r="F12" s="425">
        <v>0.17189000000000002</v>
      </c>
      <c r="G12" s="425">
        <v>2.0833332519531251</v>
      </c>
      <c r="H12" s="425">
        <v>-1.911443251953125</v>
      </c>
      <c r="I12" s="426">
        <v>8.2507203222937628E-2</v>
      </c>
      <c r="J12" s="427" t="s">
        <v>1</v>
      </c>
    </row>
    <row r="13" spans="1:10" ht="14.4" customHeight="1" x14ac:dyDescent="0.3">
      <c r="A13" s="423" t="s">
        <v>410</v>
      </c>
      <c r="B13" s="424" t="s">
        <v>548</v>
      </c>
      <c r="C13" s="425">
        <v>1345.1054700000002</v>
      </c>
      <c r="D13" s="425">
        <v>1319.6960299999998</v>
      </c>
      <c r="E13" s="425"/>
      <c r="F13" s="425">
        <v>1337.3036500000005</v>
      </c>
      <c r="G13" s="425">
        <v>1416.5832499999999</v>
      </c>
      <c r="H13" s="425">
        <v>-79.279599999999391</v>
      </c>
      <c r="I13" s="426">
        <v>0.94403463403933419</v>
      </c>
      <c r="J13" s="427" t="s">
        <v>1</v>
      </c>
    </row>
    <row r="14" spans="1:10" ht="14.4" customHeight="1" x14ac:dyDescent="0.3">
      <c r="A14" s="423" t="s">
        <v>410</v>
      </c>
      <c r="B14" s="424" t="s">
        <v>417</v>
      </c>
      <c r="C14" s="425">
        <v>1526.2504300000001</v>
      </c>
      <c r="D14" s="425">
        <v>1506.7047899999998</v>
      </c>
      <c r="E14" s="425"/>
      <c r="F14" s="425">
        <v>1515.7695500000004</v>
      </c>
      <c r="G14" s="425">
        <v>1591.1665819702148</v>
      </c>
      <c r="H14" s="425">
        <v>-75.397031970214357</v>
      </c>
      <c r="I14" s="426">
        <v>0.95261524919857465</v>
      </c>
      <c r="J14" s="427" t="s">
        <v>418</v>
      </c>
    </row>
    <row r="16" spans="1:10" ht="14.4" customHeight="1" x14ac:dyDescent="0.3">
      <c r="A16" s="423" t="s">
        <v>410</v>
      </c>
      <c r="B16" s="424" t="s">
        <v>411</v>
      </c>
      <c r="C16" s="425" t="s">
        <v>412</v>
      </c>
      <c r="D16" s="425" t="s">
        <v>412</v>
      </c>
      <c r="E16" s="425"/>
      <c r="F16" s="425" t="s">
        <v>412</v>
      </c>
      <c r="G16" s="425" t="s">
        <v>412</v>
      </c>
      <c r="H16" s="425" t="s">
        <v>412</v>
      </c>
      <c r="I16" s="426" t="s">
        <v>412</v>
      </c>
      <c r="J16" s="427" t="s">
        <v>56</v>
      </c>
    </row>
    <row r="17" spans="1:10" ht="14.4" customHeight="1" x14ac:dyDescent="0.3">
      <c r="A17" s="423" t="s">
        <v>419</v>
      </c>
      <c r="B17" s="424" t="s">
        <v>420</v>
      </c>
      <c r="C17" s="425" t="s">
        <v>412</v>
      </c>
      <c r="D17" s="425" t="s">
        <v>412</v>
      </c>
      <c r="E17" s="425"/>
      <c r="F17" s="425" t="s">
        <v>412</v>
      </c>
      <c r="G17" s="425" t="s">
        <v>412</v>
      </c>
      <c r="H17" s="425" t="s">
        <v>412</v>
      </c>
      <c r="I17" s="426" t="s">
        <v>412</v>
      </c>
      <c r="J17" s="427" t="s">
        <v>0</v>
      </c>
    </row>
    <row r="18" spans="1:10" ht="14.4" customHeight="1" x14ac:dyDescent="0.3">
      <c r="A18" s="423" t="s">
        <v>419</v>
      </c>
      <c r="B18" s="424" t="s">
        <v>541</v>
      </c>
      <c r="C18" s="425">
        <v>0</v>
      </c>
      <c r="D18" s="425">
        <v>0.86099999999999999</v>
      </c>
      <c r="E18" s="425"/>
      <c r="F18" s="425">
        <v>0.47286</v>
      </c>
      <c r="G18" s="425">
        <v>0</v>
      </c>
      <c r="H18" s="425">
        <v>0.47286</v>
      </c>
      <c r="I18" s="426" t="s">
        <v>412</v>
      </c>
      <c r="J18" s="427" t="s">
        <v>1</v>
      </c>
    </row>
    <row r="19" spans="1:10" ht="14.4" customHeight="1" x14ac:dyDescent="0.3">
      <c r="A19" s="423" t="s">
        <v>419</v>
      </c>
      <c r="B19" s="424" t="s">
        <v>542</v>
      </c>
      <c r="C19" s="425">
        <v>30.676239999999996</v>
      </c>
      <c r="D19" s="425">
        <v>25.272729999999996</v>
      </c>
      <c r="E19" s="425"/>
      <c r="F19" s="425">
        <v>24.423159999999999</v>
      </c>
      <c r="G19" s="425">
        <v>26</v>
      </c>
      <c r="H19" s="425">
        <v>-1.5768400000000007</v>
      </c>
      <c r="I19" s="426">
        <v>0.93935230769230771</v>
      </c>
      <c r="J19" s="427" t="s">
        <v>1</v>
      </c>
    </row>
    <row r="20" spans="1:10" ht="14.4" customHeight="1" x14ac:dyDescent="0.3">
      <c r="A20" s="423" t="s">
        <v>419</v>
      </c>
      <c r="B20" s="424" t="s">
        <v>543</v>
      </c>
      <c r="C20" s="425">
        <v>27.831029999999998</v>
      </c>
      <c r="D20" s="425">
        <v>49.376849999999997</v>
      </c>
      <c r="E20" s="425"/>
      <c r="F20" s="425">
        <v>32.904029999999992</v>
      </c>
      <c r="G20" s="425">
        <v>38</v>
      </c>
      <c r="H20" s="425">
        <v>-5.0959700000000083</v>
      </c>
      <c r="I20" s="426">
        <v>0.86589552631578925</v>
      </c>
      <c r="J20" s="427" t="s">
        <v>1</v>
      </c>
    </row>
    <row r="21" spans="1:10" ht="14.4" customHeight="1" x14ac:dyDescent="0.3">
      <c r="A21" s="423" t="s">
        <v>419</v>
      </c>
      <c r="B21" s="424" t="s">
        <v>544</v>
      </c>
      <c r="C21" s="425">
        <v>32.707009999999997</v>
      </c>
      <c r="D21" s="425">
        <v>32.226979999999998</v>
      </c>
      <c r="E21" s="425"/>
      <c r="F21" s="425">
        <v>43.521419999999999</v>
      </c>
      <c r="G21" s="425">
        <v>31</v>
      </c>
      <c r="H21" s="425">
        <v>12.521419999999999</v>
      </c>
      <c r="I21" s="426">
        <v>1.4039167741935483</v>
      </c>
      <c r="J21" s="427" t="s">
        <v>1</v>
      </c>
    </row>
    <row r="22" spans="1:10" ht="14.4" customHeight="1" x14ac:dyDescent="0.3">
      <c r="A22" s="423" t="s">
        <v>419</v>
      </c>
      <c r="B22" s="424" t="s">
        <v>545</v>
      </c>
      <c r="C22" s="425">
        <v>2.7123499999999998</v>
      </c>
      <c r="D22" s="425">
        <v>3.19</v>
      </c>
      <c r="E22" s="425"/>
      <c r="F22" s="425">
        <v>3.2370000000000001</v>
      </c>
      <c r="G22" s="425">
        <v>3</v>
      </c>
      <c r="H22" s="425">
        <v>0.2370000000000001</v>
      </c>
      <c r="I22" s="426">
        <v>1.079</v>
      </c>
      <c r="J22" s="427" t="s">
        <v>1</v>
      </c>
    </row>
    <row r="23" spans="1:10" ht="14.4" customHeight="1" x14ac:dyDescent="0.3">
      <c r="A23" s="423" t="s">
        <v>419</v>
      </c>
      <c r="B23" s="424" t="s">
        <v>546</v>
      </c>
      <c r="C23" s="425">
        <v>87.14358</v>
      </c>
      <c r="D23" s="425">
        <v>75.89703999999999</v>
      </c>
      <c r="E23" s="425"/>
      <c r="F23" s="425">
        <v>73.73554</v>
      </c>
      <c r="G23" s="425">
        <v>75</v>
      </c>
      <c r="H23" s="425">
        <v>-1.2644599999999997</v>
      </c>
      <c r="I23" s="426">
        <v>0.98314053333333329</v>
      </c>
      <c r="J23" s="427" t="s">
        <v>1</v>
      </c>
    </row>
    <row r="24" spans="1:10" ht="14.4" customHeight="1" x14ac:dyDescent="0.3">
      <c r="A24" s="423" t="s">
        <v>419</v>
      </c>
      <c r="B24" s="424" t="s">
        <v>547</v>
      </c>
      <c r="C24" s="425">
        <v>7.4749999999999997E-2</v>
      </c>
      <c r="D24" s="425">
        <v>0.18415999999999999</v>
      </c>
      <c r="E24" s="425"/>
      <c r="F24" s="425">
        <v>0.17189000000000002</v>
      </c>
      <c r="G24" s="425">
        <v>2</v>
      </c>
      <c r="H24" s="425">
        <v>-1.8281099999999999</v>
      </c>
      <c r="I24" s="426">
        <v>8.5945000000000008E-2</v>
      </c>
      <c r="J24" s="427" t="s">
        <v>1</v>
      </c>
    </row>
    <row r="25" spans="1:10" ht="14.4" customHeight="1" x14ac:dyDescent="0.3">
      <c r="A25" s="423" t="s">
        <v>419</v>
      </c>
      <c r="B25" s="424" t="s">
        <v>548</v>
      </c>
      <c r="C25" s="425">
        <v>1345.1054700000002</v>
      </c>
      <c r="D25" s="425">
        <v>1319.6960299999998</v>
      </c>
      <c r="E25" s="425"/>
      <c r="F25" s="425">
        <v>1337.3036500000005</v>
      </c>
      <c r="G25" s="425">
        <v>1417</v>
      </c>
      <c r="H25" s="425">
        <v>-79.696349999999484</v>
      </c>
      <c r="I25" s="426">
        <v>0.94375698659139062</v>
      </c>
      <c r="J25" s="427" t="s">
        <v>1</v>
      </c>
    </row>
    <row r="26" spans="1:10" ht="14.4" customHeight="1" x14ac:dyDescent="0.3">
      <c r="A26" s="423" t="s">
        <v>419</v>
      </c>
      <c r="B26" s="424" t="s">
        <v>421</v>
      </c>
      <c r="C26" s="425">
        <v>1526.2504300000001</v>
      </c>
      <c r="D26" s="425">
        <v>1506.7047899999998</v>
      </c>
      <c r="E26" s="425"/>
      <c r="F26" s="425">
        <v>1515.7695500000004</v>
      </c>
      <c r="G26" s="425">
        <v>1591</v>
      </c>
      <c r="H26" s="425">
        <v>-75.230449999999564</v>
      </c>
      <c r="I26" s="426">
        <v>0.95271499057196762</v>
      </c>
      <c r="J26" s="427" t="s">
        <v>422</v>
      </c>
    </row>
    <row r="27" spans="1:10" ht="14.4" customHeight="1" x14ac:dyDescent="0.3">
      <c r="A27" s="423" t="s">
        <v>412</v>
      </c>
      <c r="B27" s="424" t="s">
        <v>412</v>
      </c>
      <c r="C27" s="425" t="s">
        <v>412</v>
      </c>
      <c r="D27" s="425" t="s">
        <v>412</v>
      </c>
      <c r="E27" s="425"/>
      <c r="F27" s="425" t="s">
        <v>412</v>
      </c>
      <c r="G27" s="425" t="s">
        <v>412</v>
      </c>
      <c r="H27" s="425" t="s">
        <v>412</v>
      </c>
      <c r="I27" s="426" t="s">
        <v>412</v>
      </c>
      <c r="J27" s="427" t="s">
        <v>423</v>
      </c>
    </row>
    <row r="28" spans="1:10" ht="14.4" customHeight="1" x14ac:dyDescent="0.3">
      <c r="A28" s="423" t="s">
        <v>410</v>
      </c>
      <c r="B28" s="424" t="s">
        <v>417</v>
      </c>
      <c r="C28" s="425">
        <v>1526.2504300000001</v>
      </c>
      <c r="D28" s="425">
        <v>1506.7047899999998</v>
      </c>
      <c r="E28" s="425"/>
      <c r="F28" s="425">
        <v>1515.7695500000004</v>
      </c>
      <c r="G28" s="425">
        <v>1591</v>
      </c>
      <c r="H28" s="425">
        <v>-75.230449999999564</v>
      </c>
      <c r="I28" s="426">
        <v>0.95271499057196762</v>
      </c>
      <c r="J28" s="427" t="s">
        <v>418</v>
      </c>
    </row>
  </sheetData>
  <mergeCells count="3">
    <mergeCell ref="A1:I1"/>
    <mergeCell ref="F3:I3"/>
    <mergeCell ref="C4:D4"/>
  </mergeCells>
  <conditionalFormatting sqref="F15 F29:F65537">
    <cfRule type="cellIs" dxfId="26" priority="18" stopIfTrue="1" operator="greaterThan">
      <formula>1</formula>
    </cfRule>
  </conditionalFormatting>
  <conditionalFormatting sqref="H5:H14">
    <cfRule type="expression" dxfId="25" priority="14">
      <formula>$H5&gt;0</formula>
    </cfRule>
  </conditionalFormatting>
  <conditionalFormatting sqref="I5:I14">
    <cfRule type="expression" dxfId="24" priority="15">
      <formula>$I5&gt;1</formula>
    </cfRule>
  </conditionalFormatting>
  <conditionalFormatting sqref="B5:B14">
    <cfRule type="expression" dxfId="23" priority="11">
      <formula>OR($J5="NS",$J5="SumaNS",$J5="Účet")</formula>
    </cfRule>
  </conditionalFormatting>
  <conditionalFormatting sqref="F5:I14 B5:D14">
    <cfRule type="expression" dxfId="22" priority="17">
      <formula>AND($J5&lt;&gt;"",$J5&lt;&gt;"mezeraKL")</formula>
    </cfRule>
  </conditionalFormatting>
  <conditionalFormatting sqref="B5:D14 F5:I14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20" priority="13">
      <formula>OR($J5="SumaNS",$J5="NS")</formula>
    </cfRule>
  </conditionalFormatting>
  <conditionalFormatting sqref="A5:A14">
    <cfRule type="expression" dxfId="19" priority="9">
      <formula>AND($J5&lt;&gt;"mezeraKL",$J5&lt;&gt;"")</formula>
    </cfRule>
  </conditionalFormatting>
  <conditionalFormatting sqref="A5:A14">
    <cfRule type="expression" dxfId="18" priority="10">
      <formula>AND($J5&lt;&gt;"",$J5&lt;&gt;"mezeraKL")</formula>
    </cfRule>
  </conditionalFormatting>
  <conditionalFormatting sqref="H16:H28">
    <cfRule type="expression" dxfId="17" priority="6">
      <formula>$H16&gt;0</formula>
    </cfRule>
  </conditionalFormatting>
  <conditionalFormatting sqref="A16:A28">
    <cfRule type="expression" dxfId="16" priority="5">
      <formula>AND($J16&lt;&gt;"mezeraKL",$J16&lt;&gt;"")</formula>
    </cfRule>
  </conditionalFormatting>
  <conditionalFormatting sqref="I16:I28">
    <cfRule type="expression" dxfId="15" priority="7">
      <formula>$I16&gt;1</formula>
    </cfRule>
  </conditionalFormatting>
  <conditionalFormatting sqref="B16:B28">
    <cfRule type="expression" dxfId="14" priority="4">
      <formula>OR($J16="NS",$J16="SumaNS",$J16="Účet")</formula>
    </cfRule>
  </conditionalFormatting>
  <conditionalFormatting sqref="A16:D28 F16:I28">
    <cfRule type="expression" dxfId="13" priority="8">
      <formula>AND($J16&lt;&gt;"",$J16&lt;&gt;"mezeraKL")</formula>
    </cfRule>
  </conditionalFormatting>
  <conditionalFormatting sqref="B16:D28 F16:I28">
    <cfRule type="expression" dxfId="12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28 F16:I28">
    <cfRule type="expression" dxfId="11" priority="2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2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191" bestFit="1" customWidth="1"/>
    <col min="6" max="6" width="18.77734375" style="195" customWidth="1"/>
    <col min="7" max="7" width="12.44140625" style="191" hidden="1" customWidth="1" outlineLevel="1"/>
    <col min="8" max="8" width="25.77734375" style="191" customWidth="1" collapsed="1"/>
    <col min="9" max="9" width="7.77734375" style="189" customWidth="1"/>
    <col min="10" max="10" width="10" style="189" customWidth="1"/>
    <col min="11" max="11" width="11.109375" style="189" customWidth="1"/>
    <col min="12" max="16384" width="8.88671875" style="114"/>
  </cols>
  <sheetData>
    <row r="1" spans="1:11" ht="18.600000000000001" customHeight="1" thickBot="1" x14ac:dyDescent="0.4">
      <c r="A1" s="357" t="s">
        <v>1409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 ht="14.4" customHeight="1" thickBot="1" x14ac:dyDescent="0.35">
      <c r="A2" s="210" t="s">
        <v>233</v>
      </c>
      <c r="B2" s="62"/>
      <c r="C2" s="193"/>
      <c r="D2" s="193"/>
      <c r="E2" s="193"/>
      <c r="F2" s="193"/>
      <c r="G2" s="193"/>
      <c r="H2" s="193"/>
      <c r="I2" s="194"/>
      <c r="J2" s="194"/>
      <c r="K2" s="194"/>
    </row>
    <row r="3" spans="1:11" ht="14.4" customHeight="1" thickBot="1" x14ac:dyDescent="0.35">
      <c r="A3" s="62"/>
      <c r="B3" s="62"/>
      <c r="C3" s="353"/>
      <c r="D3" s="354"/>
      <c r="E3" s="354"/>
      <c r="F3" s="354"/>
      <c r="G3" s="354"/>
      <c r="H3" s="126" t="s">
        <v>108</v>
      </c>
      <c r="I3" s="84">
        <f>IF(J3&lt;&gt;0,K3/J3,0)</f>
        <v>10.368190370990254</v>
      </c>
      <c r="J3" s="84">
        <f>SUBTOTAL(9,J5:J1048576)</f>
        <v>146134</v>
      </c>
      <c r="K3" s="85">
        <f>SUBTOTAL(9,K5:K1048576)</f>
        <v>1515145.1316742897</v>
      </c>
    </row>
    <row r="4" spans="1:11" s="190" customFormat="1" ht="14.4" customHeight="1" thickBot="1" x14ac:dyDescent="0.35">
      <c r="A4" s="428" t="s">
        <v>4</v>
      </c>
      <c r="B4" s="429" t="s">
        <v>5</v>
      </c>
      <c r="C4" s="429" t="s">
        <v>0</v>
      </c>
      <c r="D4" s="429" t="s">
        <v>6</v>
      </c>
      <c r="E4" s="429" t="s">
        <v>7</v>
      </c>
      <c r="F4" s="429" t="s">
        <v>1</v>
      </c>
      <c r="G4" s="429" t="s">
        <v>58</v>
      </c>
      <c r="H4" s="431" t="s">
        <v>11</v>
      </c>
      <c r="I4" s="432" t="s">
        <v>122</v>
      </c>
      <c r="J4" s="432" t="s">
        <v>13</v>
      </c>
      <c r="K4" s="433" t="s">
        <v>133</v>
      </c>
    </row>
    <row r="5" spans="1:11" ht="14.4" customHeight="1" x14ac:dyDescent="0.3">
      <c r="A5" s="436" t="s">
        <v>410</v>
      </c>
      <c r="B5" s="437" t="s">
        <v>411</v>
      </c>
      <c r="C5" s="438" t="s">
        <v>419</v>
      </c>
      <c r="D5" s="439" t="s">
        <v>420</v>
      </c>
      <c r="E5" s="438" t="s">
        <v>549</v>
      </c>
      <c r="F5" s="439" t="s">
        <v>550</v>
      </c>
      <c r="G5" s="438" t="s">
        <v>551</v>
      </c>
      <c r="H5" s="438" t="s">
        <v>552</v>
      </c>
      <c r="I5" s="441">
        <v>30.25</v>
      </c>
      <c r="J5" s="441">
        <v>3</v>
      </c>
      <c r="K5" s="442">
        <v>90.75</v>
      </c>
    </row>
    <row r="6" spans="1:11" ht="14.4" customHeight="1" x14ac:dyDescent="0.3">
      <c r="A6" s="443" t="s">
        <v>410</v>
      </c>
      <c r="B6" s="444" t="s">
        <v>411</v>
      </c>
      <c r="C6" s="445" t="s">
        <v>419</v>
      </c>
      <c r="D6" s="446" t="s">
        <v>420</v>
      </c>
      <c r="E6" s="445" t="s">
        <v>549</v>
      </c>
      <c r="F6" s="446" t="s">
        <v>550</v>
      </c>
      <c r="G6" s="445" t="s">
        <v>553</v>
      </c>
      <c r="H6" s="445" t="s">
        <v>554</v>
      </c>
      <c r="I6" s="448">
        <v>13.310000419616699</v>
      </c>
      <c r="J6" s="448">
        <v>10</v>
      </c>
      <c r="K6" s="449">
        <v>133.11000061035156</v>
      </c>
    </row>
    <row r="7" spans="1:11" ht="14.4" customHeight="1" x14ac:dyDescent="0.3">
      <c r="A7" s="443" t="s">
        <v>410</v>
      </c>
      <c r="B7" s="444" t="s">
        <v>411</v>
      </c>
      <c r="C7" s="445" t="s">
        <v>419</v>
      </c>
      <c r="D7" s="446" t="s">
        <v>420</v>
      </c>
      <c r="E7" s="445" t="s">
        <v>549</v>
      </c>
      <c r="F7" s="446" t="s">
        <v>550</v>
      </c>
      <c r="G7" s="445" t="s">
        <v>555</v>
      </c>
      <c r="H7" s="445" t="s">
        <v>556</v>
      </c>
      <c r="I7" s="448">
        <v>83</v>
      </c>
      <c r="J7" s="448">
        <v>3</v>
      </c>
      <c r="K7" s="449">
        <v>249</v>
      </c>
    </row>
    <row r="8" spans="1:11" ht="14.4" customHeight="1" x14ac:dyDescent="0.3">
      <c r="A8" s="443" t="s">
        <v>410</v>
      </c>
      <c r="B8" s="444" t="s">
        <v>411</v>
      </c>
      <c r="C8" s="445" t="s">
        <v>419</v>
      </c>
      <c r="D8" s="446" t="s">
        <v>420</v>
      </c>
      <c r="E8" s="445" t="s">
        <v>557</v>
      </c>
      <c r="F8" s="446" t="s">
        <v>558</v>
      </c>
      <c r="G8" s="445" t="s">
        <v>559</v>
      </c>
      <c r="H8" s="445" t="s">
        <v>560</v>
      </c>
      <c r="I8" s="448">
        <v>5.2800002098083496</v>
      </c>
      <c r="J8" s="448">
        <v>40</v>
      </c>
      <c r="K8" s="449">
        <v>211.13999938964844</v>
      </c>
    </row>
    <row r="9" spans="1:11" ht="14.4" customHeight="1" x14ac:dyDescent="0.3">
      <c r="A9" s="443" t="s">
        <v>410</v>
      </c>
      <c r="B9" s="444" t="s">
        <v>411</v>
      </c>
      <c r="C9" s="445" t="s">
        <v>419</v>
      </c>
      <c r="D9" s="446" t="s">
        <v>420</v>
      </c>
      <c r="E9" s="445" t="s">
        <v>557</v>
      </c>
      <c r="F9" s="446" t="s">
        <v>558</v>
      </c>
      <c r="G9" s="445" t="s">
        <v>561</v>
      </c>
      <c r="H9" s="445" t="s">
        <v>562</v>
      </c>
      <c r="I9" s="448">
        <v>0.63999998569488525</v>
      </c>
      <c r="J9" s="448">
        <v>3000</v>
      </c>
      <c r="K9" s="449">
        <v>1914.7999877929687</v>
      </c>
    </row>
    <row r="10" spans="1:11" ht="14.4" customHeight="1" x14ac:dyDescent="0.3">
      <c r="A10" s="443" t="s">
        <v>410</v>
      </c>
      <c r="B10" s="444" t="s">
        <v>411</v>
      </c>
      <c r="C10" s="445" t="s">
        <v>419</v>
      </c>
      <c r="D10" s="446" t="s">
        <v>420</v>
      </c>
      <c r="E10" s="445" t="s">
        <v>557</v>
      </c>
      <c r="F10" s="446" t="s">
        <v>558</v>
      </c>
      <c r="G10" s="445" t="s">
        <v>563</v>
      </c>
      <c r="H10" s="445" t="s">
        <v>564</v>
      </c>
      <c r="I10" s="448">
        <v>0.58749997615814209</v>
      </c>
      <c r="J10" s="448">
        <v>12500</v>
      </c>
      <c r="K10" s="449">
        <v>7350</v>
      </c>
    </row>
    <row r="11" spans="1:11" ht="14.4" customHeight="1" x14ac:dyDescent="0.3">
      <c r="A11" s="443" t="s">
        <v>410</v>
      </c>
      <c r="B11" s="444" t="s">
        <v>411</v>
      </c>
      <c r="C11" s="445" t="s">
        <v>419</v>
      </c>
      <c r="D11" s="446" t="s">
        <v>420</v>
      </c>
      <c r="E11" s="445" t="s">
        <v>557</v>
      </c>
      <c r="F11" s="446" t="s">
        <v>558</v>
      </c>
      <c r="G11" s="445" t="s">
        <v>565</v>
      </c>
      <c r="H11" s="445" t="s">
        <v>566</v>
      </c>
      <c r="I11" s="448">
        <v>19.170000076293945</v>
      </c>
      <c r="J11" s="448">
        <v>150</v>
      </c>
      <c r="K11" s="449">
        <v>2875.9200439453125</v>
      </c>
    </row>
    <row r="12" spans="1:11" ht="14.4" customHeight="1" x14ac:dyDescent="0.3">
      <c r="A12" s="443" t="s">
        <v>410</v>
      </c>
      <c r="B12" s="444" t="s">
        <v>411</v>
      </c>
      <c r="C12" s="445" t="s">
        <v>419</v>
      </c>
      <c r="D12" s="446" t="s">
        <v>420</v>
      </c>
      <c r="E12" s="445" t="s">
        <v>557</v>
      </c>
      <c r="F12" s="446" t="s">
        <v>558</v>
      </c>
      <c r="G12" s="445" t="s">
        <v>567</v>
      </c>
      <c r="H12" s="445" t="s">
        <v>568</v>
      </c>
      <c r="I12" s="448">
        <v>98.284999847412109</v>
      </c>
      <c r="J12" s="448">
        <v>2</v>
      </c>
      <c r="K12" s="449">
        <v>196.56999969482422</v>
      </c>
    </row>
    <row r="13" spans="1:11" ht="14.4" customHeight="1" x14ac:dyDescent="0.3">
      <c r="A13" s="443" t="s">
        <v>410</v>
      </c>
      <c r="B13" s="444" t="s">
        <v>411</v>
      </c>
      <c r="C13" s="445" t="s">
        <v>419</v>
      </c>
      <c r="D13" s="446" t="s">
        <v>420</v>
      </c>
      <c r="E13" s="445" t="s">
        <v>557</v>
      </c>
      <c r="F13" s="446" t="s">
        <v>558</v>
      </c>
      <c r="G13" s="445" t="s">
        <v>569</v>
      </c>
      <c r="H13" s="445" t="s">
        <v>570</v>
      </c>
      <c r="I13" s="448">
        <v>1380</v>
      </c>
      <c r="J13" s="448">
        <v>1</v>
      </c>
      <c r="K13" s="449">
        <v>1380</v>
      </c>
    </row>
    <row r="14" spans="1:11" ht="14.4" customHeight="1" x14ac:dyDescent="0.3">
      <c r="A14" s="443" t="s">
        <v>410</v>
      </c>
      <c r="B14" s="444" t="s">
        <v>411</v>
      </c>
      <c r="C14" s="445" t="s">
        <v>419</v>
      </c>
      <c r="D14" s="446" t="s">
        <v>420</v>
      </c>
      <c r="E14" s="445" t="s">
        <v>557</v>
      </c>
      <c r="F14" s="446" t="s">
        <v>558</v>
      </c>
      <c r="G14" s="445" t="s">
        <v>571</v>
      </c>
      <c r="H14" s="445" t="s">
        <v>572</v>
      </c>
      <c r="I14" s="448">
        <v>16.780000686645508</v>
      </c>
      <c r="J14" s="448">
        <v>40</v>
      </c>
      <c r="K14" s="449">
        <v>671.03997802734375</v>
      </c>
    </row>
    <row r="15" spans="1:11" ht="14.4" customHeight="1" x14ac:dyDescent="0.3">
      <c r="A15" s="443" t="s">
        <v>410</v>
      </c>
      <c r="B15" s="444" t="s">
        <v>411</v>
      </c>
      <c r="C15" s="445" t="s">
        <v>419</v>
      </c>
      <c r="D15" s="446" t="s">
        <v>420</v>
      </c>
      <c r="E15" s="445" t="s">
        <v>557</v>
      </c>
      <c r="F15" s="446" t="s">
        <v>558</v>
      </c>
      <c r="G15" s="445" t="s">
        <v>573</v>
      </c>
      <c r="H15" s="445" t="s">
        <v>574</v>
      </c>
      <c r="I15" s="448">
        <v>5.2800002098083496</v>
      </c>
      <c r="J15" s="448">
        <v>10</v>
      </c>
      <c r="K15" s="449">
        <v>52.799999237060547</v>
      </c>
    </row>
    <row r="16" spans="1:11" ht="14.4" customHeight="1" x14ac:dyDescent="0.3">
      <c r="A16" s="443" t="s">
        <v>410</v>
      </c>
      <c r="B16" s="444" t="s">
        <v>411</v>
      </c>
      <c r="C16" s="445" t="s">
        <v>419</v>
      </c>
      <c r="D16" s="446" t="s">
        <v>420</v>
      </c>
      <c r="E16" s="445" t="s">
        <v>557</v>
      </c>
      <c r="F16" s="446" t="s">
        <v>558</v>
      </c>
      <c r="G16" s="445" t="s">
        <v>575</v>
      </c>
      <c r="H16" s="445" t="s">
        <v>576</v>
      </c>
      <c r="I16" s="448">
        <v>11.939999580383301</v>
      </c>
      <c r="J16" s="448">
        <v>25</v>
      </c>
      <c r="K16" s="449">
        <v>298.5</v>
      </c>
    </row>
    <row r="17" spans="1:11" ht="14.4" customHeight="1" x14ac:dyDescent="0.3">
      <c r="A17" s="443" t="s">
        <v>410</v>
      </c>
      <c r="B17" s="444" t="s">
        <v>411</v>
      </c>
      <c r="C17" s="445" t="s">
        <v>419</v>
      </c>
      <c r="D17" s="446" t="s">
        <v>420</v>
      </c>
      <c r="E17" s="445" t="s">
        <v>557</v>
      </c>
      <c r="F17" s="446" t="s">
        <v>558</v>
      </c>
      <c r="G17" s="445" t="s">
        <v>577</v>
      </c>
      <c r="H17" s="445" t="s">
        <v>578</v>
      </c>
      <c r="I17" s="448">
        <v>13.020000457763672</v>
      </c>
      <c r="J17" s="448">
        <v>5</v>
      </c>
      <c r="K17" s="449">
        <v>65.100002288818359</v>
      </c>
    </row>
    <row r="18" spans="1:11" ht="14.4" customHeight="1" x14ac:dyDescent="0.3">
      <c r="A18" s="443" t="s">
        <v>410</v>
      </c>
      <c r="B18" s="444" t="s">
        <v>411</v>
      </c>
      <c r="C18" s="445" t="s">
        <v>419</v>
      </c>
      <c r="D18" s="446" t="s">
        <v>420</v>
      </c>
      <c r="E18" s="445" t="s">
        <v>557</v>
      </c>
      <c r="F18" s="446" t="s">
        <v>558</v>
      </c>
      <c r="G18" s="445" t="s">
        <v>579</v>
      </c>
      <c r="H18" s="445" t="s">
        <v>580</v>
      </c>
      <c r="I18" s="448">
        <v>46</v>
      </c>
      <c r="J18" s="448">
        <v>1</v>
      </c>
      <c r="K18" s="449">
        <v>46</v>
      </c>
    </row>
    <row r="19" spans="1:11" ht="14.4" customHeight="1" x14ac:dyDescent="0.3">
      <c r="A19" s="443" t="s">
        <v>410</v>
      </c>
      <c r="B19" s="444" t="s">
        <v>411</v>
      </c>
      <c r="C19" s="445" t="s">
        <v>419</v>
      </c>
      <c r="D19" s="446" t="s">
        <v>420</v>
      </c>
      <c r="E19" s="445" t="s">
        <v>557</v>
      </c>
      <c r="F19" s="446" t="s">
        <v>558</v>
      </c>
      <c r="G19" s="445" t="s">
        <v>581</v>
      </c>
      <c r="H19" s="445" t="s">
        <v>582</v>
      </c>
      <c r="I19" s="448">
        <v>15.020000457763672</v>
      </c>
      <c r="J19" s="448">
        <v>24</v>
      </c>
      <c r="K19" s="449">
        <v>360.48001098632812</v>
      </c>
    </row>
    <row r="20" spans="1:11" ht="14.4" customHeight="1" x14ac:dyDescent="0.3">
      <c r="A20" s="443" t="s">
        <v>410</v>
      </c>
      <c r="B20" s="444" t="s">
        <v>411</v>
      </c>
      <c r="C20" s="445" t="s">
        <v>419</v>
      </c>
      <c r="D20" s="446" t="s">
        <v>420</v>
      </c>
      <c r="E20" s="445" t="s">
        <v>557</v>
      </c>
      <c r="F20" s="446" t="s">
        <v>558</v>
      </c>
      <c r="G20" s="445" t="s">
        <v>583</v>
      </c>
      <c r="H20" s="445" t="s">
        <v>584</v>
      </c>
      <c r="I20" s="448">
        <v>23.909999847412109</v>
      </c>
      <c r="J20" s="448">
        <v>2</v>
      </c>
      <c r="K20" s="449">
        <v>47.819999694824219</v>
      </c>
    </row>
    <row r="21" spans="1:11" ht="14.4" customHeight="1" x14ac:dyDescent="0.3">
      <c r="A21" s="443" t="s">
        <v>410</v>
      </c>
      <c r="B21" s="444" t="s">
        <v>411</v>
      </c>
      <c r="C21" s="445" t="s">
        <v>419</v>
      </c>
      <c r="D21" s="446" t="s">
        <v>420</v>
      </c>
      <c r="E21" s="445" t="s">
        <v>557</v>
      </c>
      <c r="F21" s="446" t="s">
        <v>558</v>
      </c>
      <c r="G21" s="445" t="s">
        <v>585</v>
      </c>
      <c r="H21" s="445" t="s">
        <v>586</v>
      </c>
      <c r="I21" s="448">
        <v>52.330001831054688</v>
      </c>
      <c r="J21" s="448">
        <v>1</v>
      </c>
      <c r="K21" s="449">
        <v>52.330001831054688</v>
      </c>
    </row>
    <row r="22" spans="1:11" ht="14.4" customHeight="1" x14ac:dyDescent="0.3">
      <c r="A22" s="443" t="s">
        <v>410</v>
      </c>
      <c r="B22" s="444" t="s">
        <v>411</v>
      </c>
      <c r="C22" s="445" t="s">
        <v>419</v>
      </c>
      <c r="D22" s="446" t="s">
        <v>420</v>
      </c>
      <c r="E22" s="445" t="s">
        <v>557</v>
      </c>
      <c r="F22" s="446" t="s">
        <v>558</v>
      </c>
      <c r="G22" s="445" t="s">
        <v>587</v>
      </c>
      <c r="H22" s="445" t="s">
        <v>588</v>
      </c>
      <c r="I22" s="448">
        <v>1348.9966634114583</v>
      </c>
      <c r="J22" s="448">
        <v>3</v>
      </c>
      <c r="K22" s="449">
        <v>4046.989990234375</v>
      </c>
    </row>
    <row r="23" spans="1:11" ht="14.4" customHeight="1" x14ac:dyDescent="0.3">
      <c r="A23" s="443" t="s">
        <v>410</v>
      </c>
      <c r="B23" s="444" t="s">
        <v>411</v>
      </c>
      <c r="C23" s="445" t="s">
        <v>419</v>
      </c>
      <c r="D23" s="446" t="s">
        <v>420</v>
      </c>
      <c r="E23" s="445" t="s">
        <v>557</v>
      </c>
      <c r="F23" s="446" t="s">
        <v>558</v>
      </c>
      <c r="G23" s="445" t="s">
        <v>589</v>
      </c>
      <c r="H23" s="445" t="s">
        <v>590</v>
      </c>
      <c r="I23" s="448">
        <v>17.620000839233398</v>
      </c>
      <c r="J23" s="448">
        <v>2</v>
      </c>
      <c r="K23" s="449">
        <v>35.240001678466797</v>
      </c>
    </row>
    <row r="24" spans="1:11" ht="14.4" customHeight="1" x14ac:dyDescent="0.3">
      <c r="A24" s="443" t="s">
        <v>410</v>
      </c>
      <c r="B24" s="444" t="s">
        <v>411</v>
      </c>
      <c r="C24" s="445" t="s">
        <v>419</v>
      </c>
      <c r="D24" s="446" t="s">
        <v>420</v>
      </c>
      <c r="E24" s="445" t="s">
        <v>557</v>
      </c>
      <c r="F24" s="446" t="s">
        <v>558</v>
      </c>
      <c r="G24" s="445" t="s">
        <v>591</v>
      </c>
      <c r="H24" s="445" t="s">
        <v>592</v>
      </c>
      <c r="I24" s="448">
        <v>22.309999465942383</v>
      </c>
      <c r="J24" s="448">
        <v>4</v>
      </c>
      <c r="K24" s="449">
        <v>89.239997863769531</v>
      </c>
    </row>
    <row r="25" spans="1:11" ht="14.4" customHeight="1" x14ac:dyDescent="0.3">
      <c r="A25" s="443" t="s">
        <v>410</v>
      </c>
      <c r="B25" s="444" t="s">
        <v>411</v>
      </c>
      <c r="C25" s="445" t="s">
        <v>419</v>
      </c>
      <c r="D25" s="446" t="s">
        <v>420</v>
      </c>
      <c r="E25" s="445" t="s">
        <v>557</v>
      </c>
      <c r="F25" s="446" t="s">
        <v>558</v>
      </c>
      <c r="G25" s="445" t="s">
        <v>593</v>
      </c>
      <c r="H25" s="445" t="s">
        <v>594</v>
      </c>
      <c r="I25" s="448">
        <v>2.6800000667572021</v>
      </c>
      <c r="J25" s="448">
        <v>6</v>
      </c>
      <c r="K25" s="449">
        <v>16.079999923706055</v>
      </c>
    </row>
    <row r="26" spans="1:11" ht="14.4" customHeight="1" x14ac:dyDescent="0.3">
      <c r="A26" s="443" t="s">
        <v>410</v>
      </c>
      <c r="B26" s="444" t="s">
        <v>411</v>
      </c>
      <c r="C26" s="445" t="s">
        <v>419</v>
      </c>
      <c r="D26" s="446" t="s">
        <v>420</v>
      </c>
      <c r="E26" s="445" t="s">
        <v>557</v>
      </c>
      <c r="F26" s="446" t="s">
        <v>558</v>
      </c>
      <c r="G26" s="445" t="s">
        <v>595</v>
      </c>
      <c r="H26" s="445" t="s">
        <v>596</v>
      </c>
      <c r="I26" s="448">
        <v>10.119999885559082</v>
      </c>
      <c r="J26" s="448">
        <v>3</v>
      </c>
      <c r="K26" s="449">
        <v>30.359999656677246</v>
      </c>
    </row>
    <row r="27" spans="1:11" ht="14.4" customHeight="1" x14ac:dyDescent="0.3">
      <c r="A27" s="443" t="s">
        <v>410</v>
      </c>
      <c r="B27" s="444" t="s">
        <v>411</v>
      </c>
      <c r="C27" s="445" t="s">
        <v>419</v>
      </c>
      <c r="D27" s="446" t="s">
        <v>420</v>
      </c>
      <c r="E27" s="445" t="s">
        <v>557</v>
      </c>
      <c r="F27" s="446" t="s">
        <v>558</v>
      </c>
      <c r="G27" s="445" t="s">
        <v>597</v>
      </c>
      <c r="H27" s="445" t="s">
        <v>598</v>
      </c>
      <c r="I27" s="448">
        <v>1.9299999475479126</v>
      </c>
      <c r="J27" s="448">
        <v>200</v>
      </c>
      <c r="K27" s="449">
        <v>386.39999389648437</v>
      </c>
    </row>
    <row r="28" spans="1:11" ht="14.4" customHeight="1" x14ac:dyDescent="0.3">
      <c r="A28" s="443" t="s">
        <v>410</v>
      </c>
      <c r="B28" s="444" t="s">
        <v>411</v>
      </c>
      <c r="C28" s="445" t="s">
        <v>419</v>
      </c>
      <c r="D28" s="446" t="s">
        <v>420</v>
      </c>
      <c r="E28" s="445" t="s">
        <v>557</v>
      </c>
      <c r="F28" s="446" t="s">
        <v>558</v>
      </c>
      <c r="G28" s="445" t="s">
        <v>599</v>
      </c>
      <c r="H28" s="445" t="s">
        <v>600</v>
      </c>
      <c r="I28" s="448">
        <v>1.2100000381469727</v>
      </c>
      <c r="J28" s="448">
        <v>1000</v>
      </c>
      <c r="K28" s="449">
        <v>1210</v>
      </c>
    </row>
    <row r="29" spans="1:11" ht="14.4" customHeight="1" x14ac:dyDescent="0.3">
      <c r="A29" s="443" t="s">
        <v>410</v>
      </c>
      <c r="B29" s="444" t="s">
        <v>411</v>
      </c>
      <c r="C29" s="445" t="s">
        <v>419</v>
      </c>
      <c r="D29" s="446" t="s">
        <v>420</v>
      </c>
      <c r="E29" s="445" t="s">
        <v>557</v>
      </c>
      <c r="F29" s="446" t="s">
        <v>558</v>
      </c>
      <c r="G29" s="445" t="s">
        <v>601</v>
      </c>
      <c r="H29" s="445" t="s">
        <v>602</v>
      </c>
      <c r="I29" s="448">
        <v>0.18999999761581421</v>
      </c>
      <c r="J29" s="448">
        <v>6600</v>
      </c>
      <c r="K29" s="449">
        <v>1230.0499877929687</v>
      </c>
    </row>
    <row r="30" spans="1:11" ht="14.4" customHeight="1" x14ac:dyDescent="0.3">
      <c r="A30" s="443" t="s">
        <v>410</v>
      </c>
      <c r="B30" s="444" t="s">
        <v>411</v>
      </c>
      <c r="C30" s="445" t="s">
        <v>419</v>
      </c>
      <c r="D30" s="446" t="s">
        <v>420</v>
      </c>
      <c r="E30" s="445" t="s">
        <v>557</v>
      </c>
      <c r="F30" s="446" t="s">
        <v>558</v>
      </c>
      <c r="G30" s="445" t="s">
        <v>603</v>
      </c>
      <c r="H30" s="445" t="s">
        <v>604</v>
      </c>
      <c r="I30" s="448">
        <v>27.879999160766602</v>
      </c>
      <c r="J30" s="448">
        <v>60</v>
      </c>
      <c r="K30" s="449">
        <v>1672.7999877929687</v>
      </c>
    </row>
    <row r="31" spans="1:11" ht="14.4" customHeight="1" x14ac:dyDescent="0.3">
      <c r="A31" s="443" t="s">
        <v>410</v>
      </c>
      <c r="B31" s="444" t="s">
        <v>411</v>
      </c>
      <c r="C31" s="445" t="s">
        <v>419</v>
      </c>
      <c r="D31" s="446" t="s">
        <v>420</v>
      </c>
      <c r="E31" s="445" t="s">
        <v>557</v>
      </c>
      <c r="F31" s="446" t="s">
        <v>558</v>
      </c>
      <c r="G31" s="445" t="s">
        <v>605</v>
      </c>
      <c r="H31" s="445" t="s">
        <v>606</v>
      </c>
      <c r="I31" s="448">
        <v>28.739999771118164</v>
      </c>
      <c r="J31" s="448">
        <v>5</v>
      </c>
      <c r="K31" s="449">
        <v>143.69999694824219</v>
      </c>
    </row>
    <row r="32" spans="1:11" ht="14.4" customHeight="1" x14ac:dyDescent="0.3">
      <c r="A32" s="443" t="s">
        <v>410</v>
      </c>
      <c r="B32" s="444" t="s">
        <v>411</v>
      </c>
      <c r="C32" s="445" t="s">
        <v>419</v>
      </c>
      <c r="D32" s="446" t="s">
        <v>420</v>
      </c>
      <c r="E32" s="445" t="s">
        <v>557</v>
      </c>
      <c r="F32" s="446" t="s">
        <v>558</v>
      </c>
      <c r="G32" s="445" t="s">
        <v>607</v>
      </c>
      <c r="H32" s="445" t="s">
        <v>608</v>
      </c>
      <c r="I32" s="448">
        <v>9.9499998092651367</v>
      </c>
      <c r="J32" s="448">
        <v>4</v>
      </c>
      <c r="K32" s="449">
        <v>39.799999237060547</v>
      </c>
    </row>
    <row r="33" spans="1:11" ht="14.4" customHeight="1" x14ac:dyDescent="0.3">
      <c r="A33" s="443" t="s">
        <v>410</v>
      </c>
      <c r="B33" s="444" t="s">
        <v>411</v>
      </c>
      <c r="C33" s="445" t="s">
        <v>419</v>
      </c>
      <c r="D33" s="446" t="s">
        <v>420</v>
      </c>
      <c r="E33" s="445" t="s">
        <v>609</v>
      </c>
      <c r="F33" s="446" t="s">
        <v>610</v>
      </c>
      <c r="G33" s="445" t="s">
        <v>611</v>
      </c>
      <c r="H33" s="445" t="s">
        <v>612</v>
      </c>
      <c r="I33" s="448">
        <v>2.9000000953674316</v>
      </c>
      <c r="J33" s="448">
        <v>10</v>
      </c>
      <c r="K33" s="449">
        <v>29</v>
      </c>
    </row>
    <row r="34" spans="1:11" ht="14.4" customHeight="1" x14ac:dyDescent="0.3">
      <c r="A34" s="443" t="s">
        <v>410</v>
      </c>
      <c r="B34" s="444" t="s">
        <v>411</v>
      </c>
      <c r="C34" s="445" t="s">
        <v>419</v>
      </c>
      <c r="D34" s="446" t="s">
        <v>420</v>
      </c>
      <c r="E34" s="445" t="s">
        <v>609</v>
      </c>
      <c r="F34" s="446" t="s">
        <v>610</v>
      </c>
      <c r="G34" s="445" t="s">
        <v>613</v>
      </c>
      <c r="H34" s="445" t="s">
        <v>614</v>
      </c>
      <c r="I34" s="448">
        <v>2.9100000858306885</v>
      </c>
      <c r="J34" s="448">
        <v>10</v>
      </c>
      <c r="K34" s="449">
        <v>29.100000381469727</v>
      </c>
    </row>
    <row r="35" spans="1:11" ht="14.4" customHeight="1" x14ac:dyDescent="0.3">
      <c r="A35" s="443" t="s">
        <v>410</v>
      </c>
      <c r="B35" s="444" t="s">
        <v>411</v>
      </c>
      <c r="C35" s="445" t="s">
        <v>419</v>
      </c>
      <c r="D35" s="446" t="s">
        <v>420</v>
      </c>
      <c r="E35" s="445" t="s">
        <v>609</v>
      </c>
      <c r="F35" s="446" t="s">
        <v>610</v>
      </c>
      <c r="G35" s="445" t="s">
        <v>615</v>
      </c>
      <c r="H35" s="445" t="s">
        <v>616</v>
      </c>
      <c r="I35" s="448">
        <v>2.9000000953674316</v>
      </c>
      <c r="J35" s="448">
        <v>100</v>
      </c>
      <c r="K35" s="449">
        <v>290.39999389648437</v>
      </c>
    </row>
    <row r="36" spans="1:11" ht="14.4" customHeight="1" x14ac:dyDescent="0.3">
      <c r="A36" s="443" t="s">
        <v>410</v>
      </c>
      <c r="B36" s="444" t="s">
        <v>411</v>
      </c>
      <c r="C36" s="445" t="s">
        <v>419</v>
      </c>
      <c r="D36" s="446" t="s">
        <v>420</v>
      </c>
      <c r="E36" s="445" t="s">
        <v>609</v>
      </c>
      <c r="F36" s="446" t="s">
        <v>610</v>
      </c>
      <c r="G36" s="445" t="s">
        <v>617</v>
      </c>
      <c r="H36" s="445" t="s">
        <v>618</v>
      </c>
      <c r="I36" s="448">
        <v>2.9025000929832458</v>
      </c>
      <c r="J36" s="448">
        <v>700</v>
      </c>
      <c r="K36" s="449">
        <v>2031</v>
      </c>
    </row>
    <row r="37" spans="1:11" ht="14.4" customHeight="1" x14ac:dyDescent="0.3">
      <c r="A37" s="443" t="s">
        <v>410</v>
      </c>
      <c r="B37" s="444" t="s">
        <v>411</v>
      </c>
      <c r="C37" s="445" t="s">
        <v>419</v>
      </c>
      <c r="D37" s="446" t="s">
        <v>420</v>
      </c>
      <c r="E37" s="445" t="s">
        <v>609</v>
      </c>
      <c r="F37" s="446" t="s">
        <v>610</v>
      </c>
      <c r="G37" s="445" t="s">
        <v>619</v>
      </c>
      <c r="H37" s="445" t="s">
        <v>620</v>
      </c>
      <c r="I37" s="448">
        <v>96.800003051757813</v>
      </c>
      <c r="J37" s="448">
        <v>5</v>
      </c>
      <c r="K37" s="449">
        <v>484</v>
      </c>
    </row>
    <row r="38" spans="1:11" ht="14.4" customHeight="1" x14ac:dyDescent="0.3">
      <c r="A38" s="443" t="s">
        <v>410</v>
      </c>
      <c r="B38" s="444" t="s">
        <v>411</v>
      </c>
      <c r="C38" s="445" t="s">
        <v>419</v>
      </c>
      <c r="D38" s="446" t="s">
        <v>420</v>
      </c>
      <c r="E38" s="445" t="s">
        <v>609</v>
      </c>
      <c r="F38" s="446" t="s">
        <v>610</v>
      </c>
      <c r="G38" s="445" t="s">
        <v>621</v>
      </c>
      <c r="H38" s="445" t="s">
        <v>622</v>
      </c>
      <c r="I38" s="448">
        <v>33.880001068115234</v>
      </c>
      <c r="J38" s="448">
        <v>3</v>
      </c>
      <c r="K38" s="449">
        <v>101.6400032043457</v>
      </c>
    </row>
    <row r="39" spans="1:11" ht="14.4" customHeight="1" x14ac:dyDescent="0.3">
      <c r="A39" s="443" t="s">
        <v>410</v>
      </c>
      <c r="B39" s="444" t="s">
        <v>411</v>
      </c>
      <c r="C39" s="445" t="s">
        <v>419</v>
      </c>
      <c r="D39" s="446" t="s">
        <v>420</v>
      </c>
      <c r="E39" s="445" t="s">
        <v>609</v>
      </c>
      <c r="F39" s="446" t="s">
        <v>610</v>
      </c>
      <c r="G39" s="445" t="s">
        <v>623</v>
      </c>
      <c r="H39" s="445" t="s">
        <v>624</v>
      </c>
      <c r="I39" s="448">
        <v>3.4500000476837158</v>
      </c>
      <c r="J39" s="448">
        <v>40</v>
      </c>
      <c r="K39" s="449">
        <v>138</v>
      </c>
    </row>
    <row r="40" spans="1:11" ht="14.4" customHeight="1" x14ac:dyDescent="0.3">
      <c r="A40" s="443" t="s">
        <v>410</v>
      </c>
      <c r="B40" s="444" t="s">
        <v>411</v>
      </c>
      <c r="C40" s="445" t="s">
        <v>419</v>
      </c>
      <c r="D40" s="446" t="s">
        <v>420</v>
      </c>
      <c r="E40" s="445" t="s">
        <v>609</v>
      </c>
      <c r="F40" s="446" t="s">
        <v>610</v>
      </c>
      <c r="G40" s="445" t="s">
        <v>625</v>
      </c>
      <c r="H40" s="445" t="s">
        <v>626</v>
      </c>
      <c r="I40" s="448">
        <v>38.720001220703125</v>
      </c>
      <c r="J40" s="448">
        <v>2</v>
      </c>
      <c r="K40" s="449">
        <v>77.44000244140625</v>
      </c>
    </row>
    <row r="41" spans="1:11" ht="14.4" customHeight="1" x14ac:dyDescent="0.3">
      <c r="A41" s="443" t="s">
        <v>410</v>
      </c>
      <c r="B41" s="444" t="s">
        <v>411</v>
      </c>
      <c r="C41" s="445" t="s">
        <v>419</v>
      </c>
      <c r="D41" s="446" t="s">
        <v>420</v>
      </c>
      <c r="E41" s="445" t="s">
        <v>609</v>
      </c>
      <c r="F41" s="446" t="s">
        <v>610</v>
      </c>
      <c r="G41" s="445" t="s">
        <v>627</v>
      </c>
      <c r="H41" s="445" t="s">
        <v>628</v>
      </c>
      <c r="I41" s="448">
        <v>922.02001953125</v>
      </c>
      <c r="J41" s="448">
        <v>1</v>
      </c>
      <c r="K41" s="449">
        <v>922.02001953125</v>
      </c>
    </row>
    <row r="42" spans="1:11" ht="14.4" customHeight="1" x14ac:dyDescent="0.3">
      <c r="A42" s="443" t="s">
        <v>410</v>
      </c>
      <c r="B42" s="444" t="s">
        <v>411</v>
      </c>
      <c r="C42" s="445" t="s">
        <v>419</v>
      </c>
      <c r="D42" s="446" t="s">
        <v>420</v>
      </c>
      <c r="E42" s="445" t="s">
        <v>609</v>
      </c>
      <c r="F42" s="446" t="s">
        <v>610</v>
      </c>
      <c r="G42" s="445" t="s">
        <v>629</v>
      </c>
      <c r="H42" s="445" t="s">
        <v>630</v>
      </c>
      <c r="I42" s="448">
        <v>0.25</v>
      </c>
      <c r="J42" s="448">
        <v>200</v>
      </c>
      <c r="K42" s="449">
        <v>50</v>
      </c>
    </row>
    <row r="43" spans="1:11" ht="14.4" customHeight="1" x14ac:dyDescent="0.3">
      <c r="A43" s="443" t="s">
        <v>410</v>
      </c>
      <c r="B43" s="444" t="s">
        <v>411</v>
      </c>
      <c r="C43" s="445" t="s">
        <v>419</v>
      </c>
      <c r="D43" s="446" t="s">
        <v>420</v>
      </c>
      <c r="E43" s="445" t="s">
        <v>609</v>
      </c>
      <c r="F43" s="446" t="s">
        <v>610</v>
      </c>
      <c r="G43" s="445" t="s">
        <v>631</v>
      </c>
      <c r="H43" s="445" t="s">
        <v>632</v>
      </c>
      <c r="I43" s="448">
        <v>1.8400000333786011</v>
      </c>
      <c r="J43" s="448">
        <v>20</v>
      </c>
      <c r="K43" s="449">
        <v>36.799999237060547</v>
      </c>
    </row>
    <row r="44" spans="1:11" ht="14.4" customHeight="1" x14ac:dyDescent="0.3">
      <c r="A44" s="443" t="s">
        <v>410</v>
      </c>
      <c r="B44" s="444" t="s">
        <v>411</v>
      </c>
      <c r="C44" s="445" t="s">
        <v>419</v>
      </c>
      <c r="D44" s="446" t="s">
        <v>420</v>
      </c>
      <c r="E44" s="445" t="s">
        <v>609</v>
      </c>
      <c r="F44" s="446" t="s">
        <v>610</v>
      </c>
      <c r="G44" s="445" t="s">
        <v>633</v>
      </c>
      <c r="H44" s="445" t="s">
        <v>634</v>
      </c>
      <c r="I44" s="448">
        <v>5.380000114440918</v>
      </c>
      <c r="J44" s="448">
        <v>100</v>
      </c>
      <c r="K44" s="449">
        <v>538.45001220703125</v>
      </c>
    </row>
    <row r="45" spans="1:11" ht="14.4" customHeight="1" x14ac:dyDescent="0.3">
      <c r="A45" s="443" t="s">
        <v>410</v>
      </c>
      <c r="B45" s="444" t="s">
        <v>411</v>
      </c>
      <c r="C45" s="445" t="s">
        <v>419</v>
      </c>
      <c r="D45" s="446" t="s">
        <v>420</v>
      </c>
      <c r="E45" s="445" t="s">
        <v>609</v>
      </c>
      <c r="F45" s="446" t="s">
        <v>610</v>
      </c>
      <c r="G45" s="445" t="s">
        <v>635</v>
      </c>
      <c r="H45" s="445" t="s">
        <v>636</v>
      </c>
      <c r="I45" s="448">
        <v>11.739999771118164</v>
      </c>
      <c r="J45" s="448">
        <v>38</v>
      </c>
      <c r="K45" s="449">
        <v>446.12000274658203</v>
      </c>
    </row>
    <row r="46" spans="1:11" ht="14.4" customHeight="1" x14ac:dyDescent="0.3">
      <c r="A46" s="443" t="s">
        <v>410</v>
      </c>
      <c r="B46" s="444" t="s">
        <v>411</v>
      </c>
      <c r="C46" s="445" t="s">
        <v>419</v>
      </c>
      <c r="D46" s="446" t="s">
        <v>420</v>
      </c>
      <c r="E46" s="445" t="s">
        <v>609</v>
      </c>
      <c r="F46" s="446" t="s">
        <v>610</v>
      </c>
      <c r="G46" s="445" t="s">
        <v>637</v>
      </c>
      <c r="H46" s="445" t="s">
        <v>638</v>
      </c>
      <c r="I46" s="448">
        <v>13.310000419616699</v>
      </c>
      <c r="J46" s="448">
        <v>5</v>
      </c>
      <c r="K46" s="449">
        <v>66.550003051757812</v>
      </c>
    </row>
    <row r="47" spans="1:11" ht="14.4" customHeight="1" x14ac:dyDescent="0.3">
      <c r="A47" s="443" t="s">
        <v>410</v>
      </c>
      <c r="B47" s="444" t="s">
        <v>411</v>
      </c>
      <c r="C47" s="445" t="s">
        <v>419</v>
      </c>
      <c r="D47" s="446" t="s">
        <v>420</v>
      </c>
      <c r="E47" s="445" t="s">
        <v>609</v>
      </c>
      <c r="F47" s="446" t="s">
        <v>610</v>
      </c>
      <c r="G47" s="445" t="s">
        <v>639</v>
      </c>
      <c r="H47" s="445" t="s">
        <v>640</v>
      </c>
      <c r="I47" s="448">
        <v>66.550003051757812</v>
      </c>
      <c r="J47" s="448">
        <v>180</v>
      </c>
      <c r="K47" s="449">
        <v>11979</v>
      </c>
    </row>
    <row r="48" spans="1:11" ht="14.4" customHeight="1" x14ac:dyDescent="0.3">
      <c r="A48" s="443" t="s">
        <v>410</v>
      </c>
      <c r="B48" s="444" t="s">
        <v>411</v>
      </c>
      <c r="C48" s="445" t="s">
        <v>419</v>
      </c>
      <c r="D48" s="446" t="s">
        <v>420</v>
      </c>
      <c r="E48" s="445" t="s">
        <v>609</v>
      </c>
      <c r="F48" s="446" t="s">
        <v>610</v>
      </c>
      <c r="G48" s="445" t="s">
        <v>641</v>
      </c>
      <c r="H48" s="445" t="s">
        <v>642</v>
      </c>
      <c r="I48" s="448">
        <v>140.94999694824219</v>
      </c>
      <c r="J48" s="448">
        <v>1</v>
      </c>
      <c r="K48" s="449">
        <v>140.94999694824219</v>
      </c>
    </row>
    <row r="49" spans="1:11" ht="14.4" customHeight="1" x14ac:dyDescent="0.3">
      <c r="A49" s="443" t="s">
        <v>410</v>
      </c>
      <c r="B49" s="444" t="s">
        <v>411</v>
      </c>
      <c r="C49" s="445" t="s">
        <v>419</v>
      </c>
      <c r="D49" s="446" t="s">
        <v>420</v>
      </c>
      <c r="E49" s="445" t="s">
        <v>609</v>
      </c>
      <c r="F49" s="446" t="s">
        <v>610</v>
      </c>
      <c r="G49" s="445" t="s">
        <v>643</v>
      </c>
      <c r="H49" s="445" t="s">
        <v>644</v>
      </c>
      <c r="I49" s="448">
        <v>2.8599998950958252</v>
      </c>
      <c r="J49" s="448">
        <v>10</v>
      </c>
      <c r="K49" s="449">
        <v>28.600000381469727</v>
      </c>
    </row>
    <row r="50" spans="1:11" ht="14.4" customHeight="1" x14ac:dyDescent="0.3">
      <c r="A50" s="443" t="s">
        <v>410</v>
      </c>
      <c r="B50" s="444" t="s">
        <v>411</v>
      </c>
      <c r="C50" s="445" t="s">
        <v>419</v>
      </c>
      <c r="D50" s="446" t="s">
        <v>420</v>
      </c>
      <c r="E50" s="445" t="s">
        <v>609</v>
      </c>
      <c r="F50" s="446" t="s">
        <v>610</v>
      </c>
      <c r="G50" s="445" t="s">
        <v>645</v>
      </c>
      <c r="H50" s="445" t="s">
        <v>646</v>
      </c>
      <c r="I50" s="448">
        <v>1266.8699951171875</v>
      </c>
      <c r="J50" s="448">
        <v>2</v>
      </c>
      <c r="K50" s="449">
        <v>2533.739990234375</v>
      </c>
    </row>
    <row r="51" spans="1:11" ht="14.4" customHeight="1" x14ac:dyDescent="0.3">
      <c r="A51" s="443" t="s">
        <v>410</v>
      </c>
      <c r="B51" s="444" t="s">
        <v>411</v>
      </c>
      <c r="C51" s="445" t="s">
        <v>419</v>
      </c>
      <c r="D51" s="446" t="s">
        <v>420</v>
      </c>
      <c r="E51" s="445" t="s">
        <v>609</v>
      </c>
      <c r="F51" s="446" t="s">
        <v>610</v>
      </c>
      <c r="G51" s="445" t="s">
        <v>647</v>
      </c>
      <c r="H51" s="445" t="s">
        <v>648</v>
      </c>
      <c r="I51" s="448">
        <v>164.5</v>
      </c>
      <c r="J51" s="448">
        <v>2</v>
      </c>
      <c r="K51" s="449">
        <v>329</v>
      </c>
    </row>
    <row r="52" spans="1:11" ht="14.4" customHeight="1" x14ac:dyDescent="0.3">
      <c r="A52" s="443" t="s">
        <v>410</v>
      </c>
      <c r="B52" s="444" t="s">
        <v>411</v>
      </c>
      <c r="C52" s="445" t="s">
        <v>419</v>
      </c>
      <c r="D52" s="446" t="s">
        <v>420</v>
      </c>
      <c r="E52" s="445" t="s">
        <v>609</v>
      </c>
      <c r="F52" s="446" t="s">
        <v>610</v>
      </c>
      <c r="G52" s="445" t="s">
        <v>649</v>
      </c>
      <c r="H52" s="445" t="s">
        <v>650</v>
      </c>
      <c r="I52" s="448">
        <v>184.52999877929687</v>
      </c>
      <c r="J52" s="448">
        <v>2</v>
      </c>
      <c r="K52" s="449">
        <v>369.04998779296875</v>
      </c>
    </row>
    <row r="53" spans="1:11" ht="14.4" customHeight="1" x14ac:dyDescent="0.3">
      <c r="A53" s="443" t="s">
        <v>410</v>
      </c>
      <c r="B53" s="444" t="s">
        <v>411</v>
      </c>
      <c r="C53" s="445" t="s">
        <v>419</v>
      </c>
      <c r="D53" s="446" t="s">
        <v>420</v>
      </c>
      <c r="E53" s="445" t="s">
        <v>609</v>
      </c>
      <c r="F53" s="446" t="s">
        <v>610</v>
      </c>
      <c r="G53" s="445" t="s">
        <v>651</v>
      </c>
      <c r="H53" s="445" t="s">
        <v>652</v>
      </c>
      <c r="I53" s="448">
        <v>827.6400146484375</v>
      </c>
      <c r="J53" s="448">
        <v>1</v>
      </c>
      <c r="K53" s="449">
        <v>827.6400146484375</v>
      </c>
    </row>
    <row r="54" spans="1:11" ht="14.4" customHeight="1" x14ac:dyDescent="0.3">
      <c r="A54" s="443" t="s">
        <v>410</v>
      </c>
      <c r="B54" s="444" t="s">
        <v>411</v>
      </c>
      <c r="C54" s="445" t="s">
        <v>419</v>
      </c>
      <c r="D54" s="446" t="s">
        <v>420</v>
      </c>
      <c r="E54" s="445" t="s">
        <v>609</v>
      </c>
      <c r="F54" s="446" t="s">
        <v>610</v>
      </c>
      <c r="G54" s="445" t="s">
        <v>653</v>
      </c>
      <c r="H54" s="445" t="s">
        <v>654</v>
      </c>
      <c r="I54" s="448">
        <v>1.0900000333786011</v>
      </c>
      <c r="J54" s="448">
        <v>100</v>
      </c>
      <c r="K54" s="449">
        <v>109</v>
      </c>
    </row>
    <row r="55" spans="1:11" ht="14.4" customHeight="1" x14ac:dyDescent="0.3">
      <c r="A55" s="443" t="s">
        <v>410</v>
      </c>
      <c r="B55" s="444" t="s">
        <v>411</v>
      </c>
      <c r="C55" s="445" t="s">
        <v>419</v>
      </c>
      <c r="D55" s="446" t="s">
        <v>420</v>
      </c>
      <c r="E55" s="445" t="s">
        <v>609</v>
      </c>
      <c r="F55" s="446" t="s">
        <v>610</v>
      </c>
      <c r="G55" s="445" t="s">
        <v>655</v>
      </c>
      <c r="H55" s="445" t="s">
        <v>656</v>
      </c>
      <c r="I55" s="448">
        <v>0.47999998927116394</v>
      </c>
      <c r="J55" s="448">
        <v>2800</v>
      </c>
      <c r="K55" s="449">
        <v>1344</v>
      </c>
    </row>
    <row r="56" spans="1:11" ht="14.4" customHeight="1" x14ac:dyDescent="0.3">
      <c r="A56" s="443" t="s">
        <v>410</v>
      </c>
      <c r="B56" s="444" t="s">
        <v>411</v>
      </c>
      <c r="C56" s="445" t="s">
        <v>419</v>
      </c>
      <c r="D56" s="446" t="s">
        <v>420</v>
      </c>
      <c r="E56" s="445" t="s">
        <v>609</v>
      </c>
      <c r="F56" s="446" t="s">
        <v>610</v>
      </c>
      <c r="G56" s="445" t="s">
        <v>657</v>
      </c>
      <c r="H56" s="445" t="s">
        <v>658</v>
      </c>
      <c r="I56" s="448">
        <v>0.67000001668930054</v>
      </c>
      <c r="J56" s="448">
        <v>5400</v>
      </c>
      <c r="K56" s="449">
        <v>3618</v>
      </c>
    </row>
    <row r="57" spans="1:11" ht="14.4" customHeight="1" x14ac:dyDescent="0.3">
      <c r="A57" s="443" t="s">
        <v>410</v>
      </c>
      <c r="B57" s="444" t="s">
        <v>411</v>
      </c>
      <c r="C57" s="445" t="s">
        <v>419</v>
      </c>
      <c r="D57" s="446" t="s">
        <v>420</v>
      </c>
      <c r="E57" s="445" t="s">
        <v>609</v>
      </c>
      <c r="F57" s="446" t="s">
        <v>610</v>
      </c>
      <c r="G57" s="445" t="s">
        <v>659</v>
      </c>
      <c r="H57" s="445" t="s">
        <v>660</v>
      </c>
      <c r="I57" s="448">
        <v>6.309999942779541</v>
      </c>
      <c r="J57" s="448">
        <v>400</v>
      </c>
      <c r="K57" s="449">
        <v>2524.679931640625</v>
      </c>
    </row>
    <row r="58" spans="1:11" ht="14.4" customHeight="1" x14ac:dyDescent="0.3">
      <c r="A58" s="443" t="s">
        <v>410</v>
      </c>
      <c r="B58" s="444" t="s">
        <v>411</v>
      </c>
      <c r="C58" s="445" t="s">
        <v>419</v>
      </c>
      <c r="D58" s="446" t="s">
        <v>420</v>
      </c>
      <c r="E58" s="445" t="s">
        <v>609</v>
      </c>
      <c r="F58" s="446" t="s">
        <v>610</v>
      </c>
      <c r="G58" s="445" t="s">
        <v>661</v>
      </c>
      <c r="H58" s="445" t="s">
        <v>662</v>
      </c>
      <c r="I58" s="448">
        <v>173.63999938964844</v>
      </c>
      <c r="J58" s="448">
        <v>10</v>
      </c>
      <c r="K58" s="449">
        <v>1736.3499755859375</v>
      </c>
    </row>
    <row r="59" spans="1:11" ht="14.4" customHeight="1" x14ac:dyDescent="0.3">
      <c r="A59" s="443" t="s">
        <v>410</v>
      </c>
      <c r="B59" s="444" t="s">
        <v>411</v>
      </c>
      <c r="C59" s="445" t="s">
        <v>419</v>
      </c>
      <c r="D59" s="446" t="s">
        <v>420</v>
      </c>
      <c r="E59" s="445" t="s">
        <v>609</v>
      </c>
      <c r="F59" s="446" t="s">
        <v>610</v>
      </c>
      <c r="G59" s="445" t="s">
        <v>663</v>
      </c>
      <c r="H59" s="445" t="s">
        <v>664</v>
      </c>
      <c r="I59" s="448">
        <v>21.234999656677246</v>
      </c>
      <c r="J59" s="448">
        <v>100</v>
      </c>
      <c r="K59" s="449">
        <v>2123.5</v>
      </c>
    </row>
    <row r="60" spans="1:11" ht="14.4" customHeight="1" x14ac:dyDescent="0.3">
      <c r="A60" s="443" t="s">
        <v>410</v>
      </c>
      <c r="B60" s="444" t="s">
        <v>411</v>
      </c>
      <c r="C60" s="445" t="s">
        <v>419</v>
      </c>
      <c r="D60" s="446" t="s">
        <v>420</v>
      </c>
      <c r="E60" s="445" t="s">
        <v>665</v>
      </c>
      <c r="F60" s="446" t="s">
        <v>666</v>
      </c>
      <c r="G60" s="445" t="s">
        <v>667</v>
      </c>
      <c r="H60" s="445" t="s">
        <v>668</v>
      </c>
      <c r="I60" s="448">
        <v>86.669998168945313</v>
      </c>
      <c r="J60" s="448">
        <v>24</v>
      </c>
      <c r="K60" s="449">
        <v>2080</v>
      </c>
    </row>
    <row r="61" spans="1:11" ht="14.4" customHeight="1" x14ac:dyDescent="0.3">
      <c r="A61" s="443" t="s">
        <v>410</v>
      </c>
      <c r="B61" s="444" t="s">
        <v>411</v>
      </c>
      <c r="C61" s="445" t="s">
        <v>419</v>
      </c>
      <c r="D61" s="446" t="s">
        <v>420</v>
      </c>
      <c r="E61" s="445" t="s">
        <v>665</v>
      </c>
      <c r="F61" s="446" t="s">
        <v>666</v>
      </c>
      <c r="G61" s="445" t="s">
        <v>669</v>
      </c>
      <c r="H61" s="445" t="s">
        <v>670</v>
      </c>
      <c r="I61" s="448">
        <v>67.419998168945313</v>
      </c>
      <c r="J61" s="448">
        <v>72</v>
      </c>
      <c r="K61" s="449">
        <v>4854.3299560546875</v>
      </c>
    </row>
    <row r="62" spans="1:11" ht="14.4" customHeight="1" x14ac:dyDescent="0.3">
      <c r="A62" s="443" t="s">
        <v>410</v>
      </c>
      <c r="B62" s="444" t="s">
        <v>411</v>
      </c>
      <c r="C62" s="445" t="s">
        <v>419</v>
      </c>
      <c r="D62" s="446" t="s">
        <v>420</v>
      </c>
      <c r="E62" s="445" t="s">
        <v>665</v>
      </c>
      <c r="F62" s="446" t="s">
        <v>666</v>
      </c>
      <c r="G62" s="445" t="s">
        <v>671</v>
      </c>
      <c r="H62" s="445" t="s">
        <v>672</v>
      </c>
      <c r="I62" s="448">
        <v>65.400001525878906</v>
      </c>
      <c r="J62" s="448">
        <v>24</v>
      </c>
      <c r="K62" s="449">
        <v>1569.550048828125</v>
      </c>
    </row>
    <row r="63" spans="1:11" ht="14.4" customHeight="1" x14ac:dyDescent="0.3">
      <c r="A63" s="443" t="s">
        <v>410</v>
      </c>
      <c r="B63" s="444" t="s">
        <v>411</v>
      </c>
      <c r="C63" s="445" t="s">
        <v>419</v>
      </c>
      <c r="D63" s="446" t="s">
        <v>420</v>
      </c>
      <c r="E63" s="445" t="s">
        <v>665</v>
      </c>
      <c r="F63" s="446" t="s">
        <v>666</v>
      </c>
      <c r="G63" s="445" t="s">
        <v>673</v>
      </c>
      <c r="H63" s="445" t="s">
        <v>674</v>
      </c>
      <c r="I63" s="448">
        <v>72.69000244140625</v>
      </c>
      <c r="J63" s="448">
        <v>72</v>
      </c>
      <c r="K63" s="449">
        <v>5233.670166015625</v>
      </c>
    </row>
    <row r="64" spans="1:11" ht="14.4" customHeight="1" x14ac:dyDescent="0.3">
      <c r="A64" s="443" t="s">
        <v>410</v>
      </c>
      <c r="B64" s="444" t="s">
        <v>411</v>
      </c>
      <c r="C64" s="445" t="s">
        <v>419</v>
      </c>
      <c r="D64" s="446" t="s">
        <v>420</v>
      </c>
      <c r="E64" s="445" t="s">
        <v>665</v>
      </c>
      <c r="F64" s="446" t="s">
        <v>666</v>
      </c>
      <c r="G64" s="445" t="s">
        <v>675</v>
      </c>
      <c r="H64" s="445" t="s">
        <v>676</v>
      </c>
      <c r="I64" s="448">
        <v>60.380001068115234</v>
      </c>
      <c r="J64" s="448">
        <v>24</v>
      </c>
      <c r="K64" s="449">
        <v>1449</v>
      </c>
    </row>
    <row r="65" spans="1:11" ht="14.4" customHeight="1" x14ac:dyDescent="0.3">
      <c r="A65" s="443" t="s">
        <v>410</v>
      </c>
      <c r="B65" s="444" t="s">
        <v>411</v>
      </c>
      <c r="C65" s="445" t="s">
        <v>419</v>
      </c>
      <c r="D65" s="446" t="s">
        <v>420</v>
      </c>
      <c r="E65" s="445" t="s">
        <v>665</v>
      </c>
      <c r="F65" s="446" t="s">
        <v>666</v>
      </c>
      <c r="G65" s="445" t="s">
        <v>677</v>
      </c>
      <c r="H65" s="445" t="s">
        <v>678</v>
      </c>
      <c r="I65" s="448">
        <v>60.380001068115234</v>
      </c>
      <c r="J65" s="448">
        <v>24</v>
      </c>
      <c r="K65" s="449">
        <v>1449</v>
      </c>
    </row>
    <row r="66" spans="1:11" ht="14.4" customHeight="1" x14ac:dyDescent="0.3">
      <c r="A66" s="443" t="s">
        <v>410</v>
      </c>
      <c r="B66" s="444" t="s">
        <v>411</v>
      </c>
      <c r="C66" s="445" t="s">
        <v>419</v>
      </c>
      <c r="D66" s="446" t="s">
        <v>420</v>
      </c>
      <c r="E66" s="445" t="s">
        <v>665</v>
      </c>
      <c r="F66" s="446" t="s">
        <v>666</v>
      </c>
      <c r="G66" s="445" t="s">
        <v>679</v>
      </c>
      <c r="H66" s="445" t="s">
        <v>680</v>
      </c>
      <c r="I66" s="448">
        <v>60.930000305175781</v>
      </c>
      <c r="J66" s="448">
        <v>72</v>
      </c>
      <c r="K66" s="449">
        <v>4386.7998046875</v>
      </c>
    </row>
    <row r="67" spans="1:11" ht="14.4" customHeight="1" x14ac:dyDescent="0.3">
      <c r="A67" s="443" t="s">
        <v>410</v>
      </c>
      <c r="B67" s="444" t="s">
        <v>411</v>
      </c>
      <c r="C67" s="445" t="s">
        <v>419</v>
      </c>
      <c r="D67" s="446" t="s">
        <v>420</v>
      </c>
      <c r="E67" s="445" t="s">
        <v>665</v>
      </c>
      <c r="F67" s="446" t="s">
        <v>666</v>
      </c>
      <c r="G67" s="445" t="s">
        <v>681</v>
      </c>
      <c r="H67" s="445" t="s">
        <v>682</v>
      </c>
      <c r="I67" s="448">
        <v>91.889999389648438</v>
      </c>
      <c r="J67" s="448">
        <v>72</v>
      </c>
      <c r="K67" s="449">
        <v>6615.72021484375</v>
      </c>
    </row>
    <row r="68" spans="1:11" ht="14.4" customHeight="1" x14ac:dyDescent="0.3">
      <c r="A68" s="443" t="s">
        <v>410</v>
      </c>
      <c r="B68" s="444" t="s">
        <v>411</v>
      </c>
      <c r="C68" s="445" t="s">
        <v>419</v>
      </c>
      <c r="D68" s="446" t="s">
        <v>420</v>
      </c>
      <c r="E68" s="445" t="s">
        <v>665</v>
      </c>
      <c r="F68" s="446" t="s">
        <v>666</v>
      </c>
      <c r="G68" s="445" t="s">
        <v>683</v>
      </c>
      <c r="H68" s="445" t="s">
        <v>684</v>
      </c>
      <c r="I68" s="448">
        <v>44.439998626708984</v>
      </c>
      <c r="J68" s="448">
        <v>72</v>
      </c>
      <c r="K68" s="449">
        <v>3199.989990234375</v>
      </c>
    </row>
    <row r="69" spans="1:11" ht="14.4" customHeight="1" x14ac:dyDescent="0.3">
      <c r="A69" s="443" t="s">
        <v>410</v>
      </c>
      <c r="B69" s="444" t="s">
        <v>411</v>
      </c>
      <c r="C69" s="445" t="s">
        <v>419</v>
      </c>
      <c r="D69" s="446" t="s">
        <v>420</v>
      </c>
      <c r="E69" s="445" t="s">
        <v>665</v>
      </c>
      <c r="F69" s="446" t="s">
        <v>666</v>
      </c>
      <c r="G69" s="445" t="s">
        <v>685</v>
      </c>
      <c r="H69" s="445" t="s">
        <v>686</v>
      </c>
      <c r="I69" s="448">
        <v>42.099998474121094</v>
      </c>
      <c r="J69" s="448">
        <v>108</v>
      </c>
      <c r="K69" s="449">
        <v>4547.099853515625</v>
      </c>
    </row>
    <row r="70" spans="1:11" ht="14.4" customHeight="1" x14ac:dyDescent="0.3">
      <c r="A70" s="443" t="s">
        <v>410</v>
      </c>
      <c r="B70" s="444" t="s">
        <v>411</v>
      </c>
      <c r="C70" s="445" t="s">
        <v>419</v>
      </c>
      <c r="D70" s="446" t="s">
        <v>420</v>
      </c>
      <c r="E70" s="445" t="s">
        <v>665</v>
      </c>
      <c r="F70" s="446" t="s">
        <v>666</v>
      </c>
      <c r="G70" s="445" t="s">
        <v>687</v>
      </c>
      <c r="H70" s="445" t="s">
        <v>688</v>
      </c>
      <c r="I70" s="448">
        <v>40.200000762939453</v>
      </c>
      <c r="J70" s="448">
        <v>144</v>
      </c>
      <c r="K70" s="449">
        <v>5788.64013671875</v>
      </c>
    </row>
    <row r="71" spans="1:11" ht="14.4" customHeight="1" x14ac:dyDescent="0.3">
      <c r="A71" s="443" t="s">
        <v>410</v>
      </c>
      <c r="B71" s="444" t="s">
        <v>411</v>
      </c>
      <c r="C71" s="445" t="s">
        <v>419</v>
      </c>
      <c r="D71" s="446" t="s">
        <v>420</v>
      </c>
      <c r="E71" s="445" t="s">
        <v>665</v>
      </c>
      <c r="F71" s="446" t="s">
        <v>666</v>
      </c>
      <c r="G71" s="445" t="s">
        <v>689</v>
      </c>
      <c r="H71" s="445" t="s">
        <v>690</v>
      </c>
      <c r="I71" s="448">
        <v>32.610000610351562</v>
      </c>
      <c r="J71" s="448">
        <v>72</v>
      </c>
      <c r="K71" s="449">
        <v>2347.6201171875</v>
      </c>
    </row>
    <row r="72" spans="1:11" ht="14.4" customHeight="1" x14ac:dyDescent="0.3">
      <c r="A72" s="443" t="s">
        <v>410</v>
      </c>
      <c r="B72" s="444" t="s">
        <v>411</v>
      </c>
      <c r="C72" s="445" t="s">
        <v>419</v>
      </c>
      <c r="D72" s="446" t="s">
        <v>420</v>
      </c>
      <c r="E72" s="445" t="s">
        <v>691</v>
      </c>
      <c r="F72" s="446" t="s">
        <v>692</v>
      </c>
      <c r="G72" s="445" t="s">
        <v>693</v>
      </c>
      <c r="H72" s="445" t="s">
        <v>694</v>
      </c>
      <c r="I72" s="448">
        <v>17.100000381469727</v>
      </c>
      <c r="J72" s="448">
        <v>20</v>
      </c>
      <c r="K72" s="449">
        <v>342</v>
      </c>
    </row>
    <row r="73" spans="1:11" ht="14.4" customHeight="1" x14ac:dyDescent="0.3">
      <c r="A73" s="443" t="s">
        <v>410</v>
      </c>
      <c r="B73" s="444" t="s">
        <v>411</v>
      </c>
      <c r="C73" s="445" t="s">
        <v>419</v>
      </c>
      <c r="D73" s="446" t="s">
        <v>420</v>
      </c>
      <c r="E73" s="445" t="s">
        <v>691</v>
      </c>
      <c r="F73" s="446" t="s">
        <v>692</v>
      </c>
      <c r="G73" s="445" t="s">
        <v>695</v>
      </c>
      <c r="H73" s="445" t="s">
        <v>696</v>
      </c>
      <c r="I73" s="448">
        <v>17.100000381469727</v>
      </c>
      <c r="J73" s="448">
        <v>20</v>
      </c>
      <c r="K73" s="449">
        <v>342</v>
      </c>
    </row>
    <row r="74" spans="1:11" ht="14.4" customHeight="1" x14ac:dyDescent="0.3">
      <c r="A74" s="443" t="s">
        <v>410</v>
      </c>
      <c r="B74" s="444" t="s">
        <v>411</v>
      </c>
      <c r="C74" s="445" t="s">
        <v>419</v>
      </c>
      <c r="D74" s="446" t="s">
        <v>420</v>
      </c>
      <c r="E74" s="445" t="s">
        <v>691</v>
      </c>
      <c r="F74" s="446" t="s">
        <v>692</v>
      </c>
      <c r="G74" s="445" t="s">
        <v>697</v>
      </c>
      <c r="H74" s="445" t="s">
        <v>698</v>
      </c>
      <c r="I74" s="448">
        <v>0.30000001192092896</v>
      </c>
      <c r="J74" s="448">
        <v>800</v>
      </c>
      <c r="K74" s="449">
        <v>240</v>
      </c>
    </row>
    <row r="75" spans="1:11" ht="14.4" customHeight="1" x14ac:dyDescent="0.3">
      <c r="A75" s="443" t="s">
        <v>410</v>
      </c>
      <c r="B75" s="444" t="s">
        <v>411</v>
      </c>
      <c r="C75" s="445" t="s">
        <v>419</v>
      </c>
      <c r="D75" s="446" t="s">
        <v>420</v>
      </c>
      <c r="E75" s="445" t="s">
        <v>691</v>
      </c>
      <c r="F75" s="446" t="s">
        <v>692</v>
      </c>
      <c r="G75" s="445" t="s">
        <v>699</v>
      </c>
      <c r="H75" s="445" t="s">
        <v>700</v>
      </c>
      <c r="I75" s="448">
        <v>0.30400000810623168</v>
      </c>
      <c r="J75" s="448">
        <v>2600</v>
      </c>
      <c r="K75" s="449">
        <v>790</v>
      </c>
    </row>
    <row r="76" spans="1:11" ht="14.4" customHeight="1" x14ac:dyDescent="0.3">
      <c r="A76" s="443" t="s">
        <v>410</v>
      </c>
      <c r="B76" s="444" t="s">
        <v>411</v>
      </c>
      <c r="C76" s="445" t="s">
        <v>419</v>
      </c>
      <c r="D76" s="446" t="s">
        <v>420</v>
      </c>
      <c r="E76" s="445" t="s">
        <v>691</v>
      </c>
      <c r="F76" s="446" t="s">
        <v>692</v>
      </c>
      <c r="G76" s="445" t="s">
        <v>701</v>
      </c>
      <c r="H76" s="445" t="s">
        <v>702</v>
      </c>
      <c r="I76" s="448">
        <v>0.47800000905990603</v>
      </c>
      <c r="J76" s="448">
        <v>3000</v>
      </c>
      <c r="K76" s="449">
        <v>1523</v>
      </c>
    </row>
    <row r="77" spans="1:11" ht="14.4" customHeight="1" x14ac:dyDescent="0.3">
      <c r="A77" s="443" t="s">
        <v>410</v>
      </c>
      <c r="B77" s="444" t="s">
        <v>411</v>
      </c>
      <c r="C77" s="445" t="s">
        <v>419</v>
      </c>
      <c r="D77" s="446" t="s">
        <v>420</v>
      </c>
      <c r="E77" s="445" t="s">
        <v>703</v>
      </c>
      <c r="F77" s="446" t="s">
        <v>704</v>
      </c>
      <c r="G77" s="445" t="s">
        <v>705</v>
      </c>
      <c r="H77" s="445" t="s">
        <v>706</v>
      </c>
      <c r="I77" s="448">
        <v>1.2200000286102295</v>
      </c>
      <c r="J77" s="448">
        <v>3000</v>
      </c>
      <c r="K77" s="449">
        <v>3657.199951171875</v>
      </c>
    </row>
    <row r="78" spans="1:11" ht="14.4" customHeight="1" x14ac:dyDescent="0.3">
      <c r="A78" s="443" t="s">
        <v>410</v>
      </c>
      <c r="B78" s="444" t="s">
        <v>411</v>
      </c>
      <c r="C78" s="445" t="s">
        <v>419</v>
      </c>
      <c r="D78" s="446" t="s">
        <v>420</v>
      </c>
      <c r="E78" s="445" t="s">
        <v>703</v>
      </c>
      <c r="F78" s="446" t="s">
        <v>704</v>
      </c>
      <c r="G78" s="445" t="s">
        <v>707</v>
      </c>
      <c r="H78" s="445" t="s">
        <v>708</v>
      </c>
      <c r="I78" s="448">
        <v>0.81000000238418579</v>
      </c>
      <c r="J78" s="448">
        <v>2000</v>
      </c>
      <c r="K78" s="449">
        <v>1614.0400390625</v>
      </c>
    </row>
    <row r="79" spans="1:11" ht="14.4" customHeight="1" x14ac:dyDescent="0.3">
      <c r="A79" s="443" t="s">
        <v>410</v>
      </c>
      <c r="B79" s="444" t="s">
        <v>411</v>
      </c>
      <c r="C79" s="445" t="s">
        <v>419</v>
      </c>
      <c r="D79" s="446" t="s">
        <v>420</v>
      </c>
      <c r="E79" s="445" t="s">
        <v>703</v>
      </c>
      <c r="F79" s="446" t="s">
        <v>704</v>
      </c>
      <c r="G79" s="445" t="s">
        <v>709</v>
      </c>
      <c r="H79" s="445" t="s">
        <v>710</v>
      </c>
      <c r="I79" s="448">
        <v>0.81999999284744263</v>
      </c>
      <c r="J79" s="448">
        <v>3000</v>
      </c>
      <c r="K79" s="449">
        <v>2468.2100219726562</v>
      </c>
    </row>
    <row r="80" spans="1:11" ht="14.4" customHeight="1" x14ac:dyDescent="0.3">
      <c r="A80" s="443" t="s">
        <v>410</v>
      </c>
      <c r="B80" s="444" t="s">
        <v>411</v>
      </c>
      <c r="C80" s="445" t="s">
        <v>419</v>
      </c>
      <c r="D80" s="446" t="s">
        <v>420</v>
      </c>
      <c r="E80" s="445" t="s">
        <v>703</v>
      </c>
      <c r="F80" s="446" t="s">
        <v>704</v>
      </c>
      <c r="G80" s="445" t="s">
        <v>711</v>
      </c>
      <c r="H80" s="445" t="s">
        <v>712</v>
      </c>
      <c r="I80" s="448">
        <v>1.3300000429153442</v>
      </c>
      <c r="J80" s="448">
        <v>1000</v>
      </c>
      <c r="K80" s="449">
        <v>1331</v>
      </c>
    </row>
    <row r="81" spans="1:11" ht="14.4" customHeight="1" x14ac:dyDescent="0.3">
      <c r="A81" s="443" t="s">
        <v>410</v>
      </c>
      <c r="B81" s="444" t="s">
        <v>411</v>
      </c>
      <c r="C81" s="445" t="s">
        <v>419</v>
      </c>
      <c r="D81" s="446" t="s">
        <v>420</v>
      </c>
      <c r="E81" s="445" t="s">
        <v>703</v>
      </c>
      <c r="F81" s="446" t="s">
        <v>704</v>
      </c>
      <c r="G81" s="445" t="s">
        <v>713</v>
      </c>
      <c r="H81" s="445" t="s">
        <v>714</v>
      </c>
      <c r="I81" s="448">
        <v>0.68999999761581421</v>
      </c>
      <c r="J81" s="448">
        <v>15000</v>
      </c>
      <c r="K81" s="449">
        <v>10350</v>
      </c>
    </row>
    <row r="82" spans="1:11" ht="14.4" customHeight="1" x14ac:dyDescent="0.3">
      <c r="A82" s="443" t="s">
        <v>410</v>
      </c>
      <c r="B82" s="444" t="s">
        <v>411</v>
      </c>
      <c r="C82" s="445" t="s">
        <v>419</v>
      </c>
      <c r="D82" s="446" t="s">
        <v>420</v>
      </c>
      <c r="E82" s="445" t="s">
        <v>703</v>
      </c>
      <c r="F82" s="446" t="s">
        <v>704</v>
      </c>
      <c r="G82" s="445" t="s">
        <v>715</v>
      </c>
      <c r="H82" s="445" t="s">
        <v>716</v>
      </c>
      <c r="I82" s="448">
        <v>0.68999999761581421</v>
      </c>
      <c r="J82" s="448">
        <v>32000</v>
      </c>
      <c r="K82" s="449">
        <v>22080</v>
      </c>
    </row>
    <row r="83" spans="1:11" ht="14.4" customHeight="1" x14ac:dyDescent="0.3">
      <c r="A83" s="443" t="s">
        <v>410</v>
      </c>
      <c r="B83" s="444" t="s">
        <v>411</v>
      </c>
      <c r="C83" s="445" t="s">
        <v>419</v>
      </c>
      <c r="D83" s="446" t="s">
        <v>420</v>
      </c>
      <c r="E83" s="445" t="s">
        <v>703</v>
      </c>
      <c r="F83" s="446" t="s">
        <v>704</v>
      </c>
      <c r="G83" s="445" t="s">
        <v>717</v>
      </c>
      <c r="H83" s="445" t="s">
        <v>718</v>
      </c>
      <c r="I83" s="448">
        <v>0.68999999761581421</v>
      </c>
      <c r="J83" s="448">
        <v>32000</v>
      </c>
      <c r="K83" s="449">
        <v>22080</v>
      </c>
    </row>
    <row r="84" spans="1:11" ht="14.4" customHeight="1" x14ac:dyDescent="0.3">
      <c r="A84" s="443" t="s">
        <v>410</v>
      </c>
      <c r="B84" s="444" t="s">
        <v>411</v>
      </c>
      <c r="C84" s="445" t="s">
        <v>419</v>
      </c>
      <c r="D84" s="446" t="s">
        <v>420</v>
      </c>
      <c r="E84" s="445" t="s">
        <v>703</v>
      </c>
      <c r="F84" s="446" t="s">
        <v>704</v>
      </c>
      <c r="G84" s="445" t="s">
        <v>719</v>
      </c>
      <c r="H84" s="445" t="s">
        <v>720</v>
      </c>
      <c r="I84" s="448">
        <v>0.68999999761581421</v>
      </c>
      <c r="J84" s="448">
        <v>360</v>
      </c>
      <c r="K84" s="449">
        <v>248.39999389648437</v>
      </c>
    </row>
    <row r="85" spans="1:11" ht="14.4" customHeight="1" x14ac:dyDescent="0.3">
      <c r="A85" s="443" t="s">
        <v>410</v>
      </c>
      <c r="B85" s="444" t="s">
        <v>411</v>
      </c>
      <c r="C85" s="445" t="s">
        <v>419</v>
      </c>
      <c r="D85" s="446" t="s">
        <v>420</v>
      </c>
      <c r="E85" s="445" t="s">
        <v>703</v>
      </c>
      <c r="F85" s="446" t="s">
        <v>704</v>
      </c>
      <c r="G85" s="445" t="s">
        <v>721</v>
      </c>
      <c r="H85" s="445" t="s">
        <v>722</v>
      </c>
      <c r="I85" s="448">
        <v>1.8999999761581421</v>
      </c>
      <c r="J85" s="448">
        <v>1800</v>
      </c>
      <c r="K85" s="449">
        <v>3419.4599609375</v>
      </c>
    </row>
    <row r="86" spans="1:11" ht="14.4" customHeight="1" x14ac:dyDescent="0.3">
      <c r="A86" s="443" t="s">
        <v>410</v>
      </c>
      <c r="B86" s="444" t="s">
        <v>411</v>
      </c>
      <c r="C86" s="445" t="s">
        <v>419</v>
      </c>
      <c r="D86" s="446" t="s">
        <v>420</v>
      </c>
      <c r="E86" s="445" t="s">
        <v>703</v>
      </c>
      <c r="F86" s="446" t="s">
        <v>704</v>
      </c>
      <c r="G86" s="445" t="s">
        <v>723</v>
      </c>
      <c r="H86" s="445" t="s">
        <v>724</v>
      </c>
      <c r="I86" s="448">
        <v>11.149999618530273</v>
      </c>
      <c r="J86" s="448">
        <v>50</v>
      </c>
      <c r="K86" s="449">
        <v>557.5</v>
      </c>
    </row>
    <row r="87" spans="1:11" ht="14.4" customHeight="1" x14ac:dyDescent="0.3">
      <c r="A87" s="443" t="s">
        <v>410</v>
      </c>
      <c r="B87" s="444" t="s">
        <v>411</v>
      </c>
      <c r="C87" s="445" t="s">
        <v>419</v>
      </c>
      <c r="D87" s="446" t="s">
        <v>420</v>
      </c>
      <c r="E87" s="445" t="s">
        <v>703</v>
      </c>
      <c r="F87" s="446" t="s">
        <v>704</v>
      </c>
      <c r="G87" s="445" t="s">
        <v>725</v>
      </c>
      <c r="H87" s="445" t="s">
        <v>726</v>
      </c>
      <c r="I87" s="448">
        <v>9.4399995803833008</v>
      </c>
      <c r="J87" s="448">
        <v>50</v>
      </c>
      <c r="K87" s="449">
        <v>472</v>
      </c>
    </row>
    <row r="88" spans="1:11" ht="14.4" customHeight="1" x14ac:dyDescent="0.3">
      <c r="A88" s="443" t="s">
        <v>410</v>
      </c>
      <c r="B88" s="444" t="s">
        <v>411</v>
      </c>
      <c r="C88" s="445" t="s">
        <v>419</v>
      </c>
      <c r="D88" s="446" t="s">
        <v>420</v>
      </c>
      <c r="E88" s="445" t="s">
        <v>703</v>
      </c>
      <c r="F88" s="446" t="s">
        <v>704</v>
      </c>
      <c r="G88" s="445" t="s">
        <v>727</v>
      </c>
      <c r="H88" s="445" t="s">
        <v>728</v>
      </c>
      <c r="I88" s="448">
        <v>7.5</v>
      </c>
      <c r="J88" s="448">
        <v>100</v>
      </c>
      <c r="K88" s="449">
        <v>750</v>
      </c>
    </row>
    <row r="89" spans="1:11" ht="14.4" customHeight="1" x14ac:dyDescent="0.3">
      <c r="A89" s="443" t="s">
        <v>410</v>
      </c>
      <c r="B89" s="444" t="s">
        <v>411</v>
      </c>
      <c r="C89" s="445" t="s">
        <v>419</v>
      </c>
      <c r="D89" s="446" t="s">
        <v>420</v>
      </c>
      <c r="E89" s="445" t="s">
        <v>703</v>
      </c>
      <c r="F89" s="446" t="s">
        <v>704</v>
      </c>
      <c r="G89" s="445" t="s">
        <v>729</v>
      </c>
      <c r="H89" s="445" t="s">
        <v>730</v>
      </c>
      <c r="I89" s="448">
        <v>7.5100002288818359</v>
      </c>
      <c r="J89" s="448">
        <v>50</v>
      </c>
      <c r="K89" s="449">
        <v>375.5</v>
      </c>
    </row>
    <row r="90" spans="1:11" ht="14.4" customHeight="1" x14ac:dyDescent="0.3">
      <c r="A90" s="443" t="s">
        <v>410</v>
      </c>
      <c r="B90" s="444" t="s">
        <v>411</v>
      </c>
      <c r="C90" s="445" t="s">
        <v>419</v>
      </c>
      <c r="D90" s="446" t="s">
        <v>420</v>
      </c>
      <c r="E90" s="445" t="s">
        <v>703</v>
      </c>
      <c r="F90" s="446" t="s">
        <v>704</v>
      </c>
      <c r="G90" s="445" t="s">
        <v>731</v>
      </c>
      <c r="H90" s="445" t="s">
        <v>732</v>
      </c>
      <c r="I90" s="448">
        <v>7.5</v>
      </c>
      <c r="J90" s="448">
        <v>100</v>
      </c>
      <c r="K90" s="449">
        <v>750</v>
      </c>
    </row>
    <row r="91" spans="1:11" ht="14.4" customHeight="1" x14ac:dyDescent="0.3">
      <c r="A91" s="443" t="s">
        <v>410</v>
      </c>
      <c r="B91" s="444" t="s">
        <v>411</v>
      </c>
      <c r="C91" s="445" t="s">
        <v>419</v>
      </c>
      <c r="D91" s="446" t="s">
        <v>420</v>
      </c>
      <c r="E91" s="445" t="s">
        <v>703</v>
      </c>
      <c r="F91" s="446" t="s">
        <v>704</v>
      </c>
      <c r="G91" s="445" t="s">
        <v>733</v>
      </c>
      <c r="H91" s="445" t="s">
        <v>734</v>
      </c>
      <c r="I91" s="448">
        <v>6.2399997711181641</v>
      </c>
      <c r="J91" s="448">
        <v>140</v>
      </c>
      <c r="K91" s="449">
        <v>873.5999755859375</v>
      </c>
    </row>
    <row r="92" spans="1:11" ht="14.4" customHeight="1" x14ac:dyDescent="0.3">
      <c r="A92" s="443" t="s">
        <v>410</v>
      </c>
      <c r="B92" s="444" t="s">
        <v>411</v>
      </c>
      <c r="C92" s="445" t="s">
        <v>419</v>
      </c>
      <c r="D92" s="446" t="s">
        <v>420</v>
      </c>
      <c r="E92" s="445" t="s">
        <v>703</v>
      </c>
      <c r="F92" s="446" t="s">
        <v>704</v>
      </c>
      <c r="G92" s="445" t="s">
        <v>735</v>
      </c>
      <c r="H92" s="445" t="s">
        <v>736</v>
      </c>
      <c r="I92" s="448">
        <v>6.2399997711181641</v>
      </c>
      <c r="J92" s="448">
        <v>140</v>
      </c>
      <c r="K92" s="449">
        <v>873.5999755859375</v>
      </c>
    </row>
    <row r="93" spans="1:11" ht="14.4" customHeight="1" x14ac:dyDescent="0.3">
      <c r="A93" s="443" t="s">
        <v>410</v>
      </c>
      <c r="B93" s="444" t="s">
        <v>411</v>
      </c>
      <c r="C93" s="445" t="s">
        <v>419</v>
      </c>
      <c r="D93" s="446" t="s">
        <v>420</v>
      </c>
      <c r="E93" s="445" t="s">
        <v>703</v>
      </c>
      <c r="F93" s="446" t="s">
        <v>704</v>
      </c>
      <c r="G93" s="445" t="s">
        <v>737</v>
      </c>
      <c r="H93" s="445" t="s">
        <v>738</v>
      </c>
      <c r="I93" s="448">
        <v>6.2399997711181641</v>
      </c>
      <c r="J93" s="448">
        <v>140</v>
      </c>
      <c r="K93" s="449">
        <v>873.5999755859375</v>
      </c>
    </row>
    <row r="94" spans="1:11" ht="14.4" customHeight="1" x14ac:dyDescent="0.3">
      <c r="A94" s="443" t="s">
        <v>410</v>
      </c>
      <c r="B94" s="444" t="s">
        <v>411</v>
      </c>
      <c r="C94" s="445" t="s">
        <v>419</v>
      </c>
      <c r="D94" s="446" t="s">
        <v>420</v>
      </c>
      <c r="E94" s="445" t="s">
        <v>703</v>
      </c>
      <c r="F94" s="446" t="s">
        <v>704</v>
      </c>
      <c r="G94" s="445" t="s">
        <v>739</v>
      </c>
      <c r="H94" s="445" t="s">
        <v>740</v>
      </c>
      <c r="I94" s="448">
        <v>0.74000000953674316</v>
      </c>
      <c r="J94" s="448">
        <v>300</v>
      </c>
      <c r="K94" s="449">
        <v>221.42999267578125</v>
      </c>
    </row>
    <row r="95" spans="1:11" ht="14.4" customHeight="1" x14ac:dyDescent="0.3">
      <c r="A95" s="443" t="s">
        <v>410</v>
      </c>
      <c r="B95" s="444" t="s">
        <v>411</v>
      </c>
      <c r="C95" s="445" t="s">
        <v>419</v>
      </c>
      <c r="D95" s="446" t="s">
        <v>420</v>
      </c>
      <c r="E95" s="445" t="s">
        <v>703</v>
      </c>
      <c r="F95" s="446" t="s">
        <v>704</v>
      </c>
      <c r="G95" s="445" t="s">
        <v>741</v>
      </c>
      <c r="H95" s="445" t="s">
        <v>742</v>
      </c>
      <c r="I95" s="448">
        <v>0.74000000953674316</v>
      </c>
      <c r="J95" s="448">
        <v>1000</v>
      </c>
      <c r="K95" s="449">
        <v>740</v>
      </c>
    </row>
    <row r="96" spans="1:11" ht="14.4" customHeight="1" x14ac:dyDescent="0.3">
      <c r="A96" s="443" t="s">
        <v>410</v>
      </c>
      <c r="B96" s="444" t="s">
        <v>411</v>
      </c>
      <c r="C96" s="445" t="s">
        <v>419</v>
      </c>
      <c r="D96" s="446" t="s">
        <v>420</v>
      </c>
      <c r="E96" s="445" t="s">
        <v>743</v>
      </c>
      <c r="F96" s="446" t="s">
        <v>744</v>
      </c>
      <c r="G96" s="445" t="s">
        <v>745</v>
      </c>
      <c r="H96" s="445" t="s">
        <v>746</v>
      </c>
      <c r="I96" s="448">
        <v>36.369998931884766</v>
      </c>
      <c r="J96" s="448">
        <v>1</v>
      </c>
      <c r="K96" s="449">
        <v>36.369998931884766</v>
      </c>
    </row>
    <row r="97" spans="1:11" ht="14.4" customHeight="1" x14ac:dyDescent="0.3">
      <c r="A97" s="443" t="s">
        <v>410</v>
      </c>
      <c r="B97" s="444" t="s">
        <v>411</v>
      </c>
      <c r="C97" s="445" t="s">
        <v>419</v>
      </c>
      <c r="D97" s="446" t="s">
        <v>420</v>
      </c>
      <c r="E97" s="445" t="s">
        <v>743</v>
      </c>
      <c r="F97" s="446" t="s">
        <v>744</v>
      </c>
      <c r="G97" s="445" t="s">
        <v>747</v>
      </c>
      <c r="H97" s="445" t="s">
        <v>748</v>
      </c>
      <c r="I97" s="448">
        <v>33.880001068115234</v>
      </c>
      <c r="J97" s="448">
        <v>4</v>
      </c>
      <c r="K97" s="449">
        <v>135.52000427246094</v>
      </c>
    </row>
    <row r="98" spans="1:11" ht="14.4" customHeight="1" x14ac:dyDescent="0.3">
      <c r="A98" s="443" t="s">
        <v>410</v>
      </c>
      <c r="B98" s="444" t="s">
        <v>411</v>
      </c>
      <c r="C98" s="445" t="s">
        <v>419</v>
      </c>
      <c r="D98" s="446" t="s">
        <v>420</v>
      </c>
      <c r="E98" s="445" t="s">
        <v>749</v>
      </c>
      <c r="F98" s="446" t="s">
        <v>750</v>
      </c>
      <c r="G98" s="445" t="s">
        <v>751</v>
      </c>
      <c r="H98" s="445" t="s">
        <v>752</v>
      </c>
      <c r="I98" s="448">
        <v>335.39999389648437</v>
      </c>
      <c r="J98" s="448">
        <v>2</v>
      </c>
      <c r="K98" s="449">
        <v>670.79998779296875</v>
      </c>
    </row>
    <row r="99" spans="1:11" ht="14.4" customHeight="1" x14ac:dyDescent="0.3">
      <c r="A99" s="443" t="s">
        <v>410</v>
      </c>
      <c r="B99" s="444" t="s">
        <v>411</v>
      </c>
      <c r="C99" s="445" t="s">
        <v>419</v>
      </c>
      <c r="D99" s="446" t="s">
        <v>420</v>
      </c>
      <c r="E99" s="445" t="s">
        <v>749</v>
      </c>
      <c r="F99" s="446" t="s">
        <v>750</v>
      </c>
      <c r="G99" s="445" t="s">
        <v>753</v>
      </c>
      <c r="H99" s="445" t="s">
        <v>754</v>
      </c>
      <c r="I99" s="448">
        <v>2617.3050537109375</v>
      </c>
      <c r="J99" s="448">
        <v>4</v>
      </c>
      <c r="K99" s="449">
        <v>10469.22021484375</v>
      </c>
    </row>
    <row r="100" spans="1:11" ht="14.4" customHeight="1" x14ac:dyDescent="0.3">
      <c r="A100" s="443" t="s">
        <v>410</v>
      </c>
      <c r="B100" s="444" t="s">
        <v>411</v>
      </c>
      <c r="C100" s="445" t="s">
        <v>419</v>
      </c>
      <c r="D100" s="446" t="s">
        <v>420</v>
      </c>
      <c r="E100" s="445" t="s">
        <v>749</v>
      </c>
      <c r="F100" s="446" t="s">
        <v>750</v>
      </c>
      <c r="G100" s="445" t="s">
        <v>755</v>
      </c>
      <c r="H100" s="445" t="s">
        <v>756</v>
      </c>
      <c r="I100" s="448">
        <v>41.369998931884766</v>
      </c>
      <c r="J100" s="448">
        <v>100</v>
      </c>
      <c r="K100" s="449">
        <v>4136.8701171875</v>
      </c>
    </row>
    <row r="101" spans="1:11" ht="14.4" customHeight="1" x14ac:dyDescent="0.3">
      <c r="A101" s="443" t="s">
        <v>410</v>
      </c>
      <c r="B101" s="444" t="s">
        <v>411</v>
      </c>
      <c r="C101" s="445" t="s">
        <v>419</v>
      </c>
      <c r="D101" s="446" t="s">
        <v>420</v>
      </c>
      <c r="E101" s="445" t="s">
        <v>749</v>
      </c>
      <c r="F101" s="446" t="s">
        <v>750</v>
      </c>
      <c r="G101" s="445" t="s">
        <v>757</v>
      </c>
      <c r="H101" s="445" t="s">
        <v>758</v>
      </c>
      <c r="I101" s="448">
        <v>590.47998046875</v>
      </c>
      <c r="J101" s="448">
        <v>1</v>
      </c>
      <c r="K101" s="449">
        <v>590.47998046875</v>
      </c>
    </row>
    <row r="102" spans="1:11" ht="14.4" customHeight="1" x14ac:dyDescent="0.3">
      <c r="A102" s="443" t="s">
        <v>410</v>
      </c>
      <c r="B102" s="444" t="s">
        <v>411</v>
      </c>
      <c r="C102" s="445" t="s">
        <v>419</v>
      </c>
      <c r="D102" s="446" t="s">
        <v>420</v>
      </c>
      <c r="E102" s="445" t="s">
        <v>749</v>
      </c>
      <c r="F102" s="446" t="s">
        <v>750</v>
      </c>
      <c r="G102" s="445" t="s">
        <v>759</v>
      </c>
      <c r="H102" s="445" t="s">
        <v>760</v>
      </c>
      <c r="I102" s="448">
        <v>826.18499755859375</v>
      </c>
      <c r="J102" s="448">
        <v>4</v>
      </c>
      <c r="K102" s="449">
        <v>3304.72998046875</v>
      </c>
    </row>
    <row r="103" spans="1:11" ht="14.4" customHeight="1" x14ac:dyDescent="0.3">
      <c r="A103" s="443" t="s">
        <v>410</v>
      </c>
      <c r="B103" s="444" t="s">
        <v>411</v>
      </c>
      <c r="C103" s="445" t="s">
        <v>419</v>
      </c>
      <c r="D103" s="446" t="s">
        <v>420</v>
      </c>
      <c r="E103" s="445" t="s">
        <v>749</v>
      </c>
      <c r="F103" s="446" t="s">
        <v>750</v>
      </c>
      <c r="G103" s="445" t="s">
        <v>761</v>
      </c>
      <c r="H103" s="445" t="s">
        <v>762</v>
      </c>
      <c r="I103" s="448">
        <v>2172.469970703125</v>
      </c>
      <c r="J103" s="448">
        <v>1</v>
      </c>
      <c r="K103" s="449">
        <v>2172.469970703125</v>
      </c>
    </row>
    <row r="104" spans="1:11" ht="14.4" customHeight="1" x14ac:dyDescent="0.3">
      <c r="A104" s="443" t="s">
        <v>410</v>
      </c>
      <c r="B104" s="444" t="s">
        <v>411</v>
      </c>
      <c r="C104" s="445" t="s">
        <v>419</v>
      </c>
      <c r="D104" s="446" t="s">
        <v>420</v>
      </c>
      <c r="E104" s="445" t="s">
        <v>749</v>
      </c>
      <c r="F104" s="446" t="s">
        <v>750</v>
      </c>
      <c r="G104" s="445" t="s">
        <v>763</v>
      </c>
      <c r="H104" s="445" t="s">
        <v>764</v>
      </c>
      <c r="I104" s="448">
        <v>264.9899963378906</v>
      </c>
      <c r="J104" s="448">
        <v>20</v>
      </c>
      <c r="K104" s="449">
        <v>5299.7999267578125</v>
      </c>
    </row>
    <row r="105" spans="1:11" ht="14.4" customHeight="1" x14ac:dyDescent="0.3">
      <c r="A105" s="443" t="s">
        <v>410</v>
      </c>
      <c r="B105" s="444" t="s">
        <v>411</v>
      </c>
      <c r="C105" s="445" t="s">
        <v>419</v>
      </c>
      <c r="D105" s="446" t="s">
        <v>420</v>
      </c>
      <c r="E105" s="445" t="s">
        <v>749</v>
      </c>
      <c r="F105" s="446" t="s">
        <v>750</v>
      </c>
      <c r="G105" s="445" t="s">
        <v>765</v>
      </c>
      <c r="H105" s="445" t="s">
        <v>766</v>
      </c>
      <c r="I105" s="448">
        <v>265.83000183105469</v>
      </c>
      <c r="J105" s="448">
        <v>12</v>
      </c>
      <c r="K105" s="449">
        <v>3200.9600219726562</v>
      </c>
    </row>
    <row r="106" spans="1:11" ht="14.4" customHeight="1" x14ac:dyDescent="0.3">
      <c r="A106" s="443" t="s">
        <v>410</v>
      </c>
      <c r="B106" s="444" t="s">
        <v>411</v>
      </c>
      <c r="C106" s="445" t="s">
        <v>419</v>
      </c>
      <c r="D106" s="446" t="s">
        <v>420</v>
      </c>
      <c r="E106" s="445" t="s">
        <v>749</v>
      </c>
      <c r="F106" s="446" t="s">
        <v>750</v>
      </c>
      <c r="G106" s="445" t="s">
        <v>767</v>
      </c>
      <c r="H106" s="445" t="s">
        <v>768</v>
      </c>
      <c r="I106" s="448">
        <v>2288.5</v>
      </c>
      <c r="J106" s="448">
        <v>6</v>
      </c>
      <c r="K106" s="449">
        <v>13731</v>
      </c>
    </row>
    <row r="107" spans="1:11" ht="14.4" customHeight="1" x14ac:dyDescent="0.3">
      <c r="A107" s="443" t="s">
        <v>410</v>
      </c>
      <c r="B107" s="444" t="s">
        <v>411</v>
      </c>
      <c r="C107" s="445" t="s">
        <v>419</v>
      </c>
      <c r="D107" s="446" t="s">
        <v>420</v>
      </c>
      <c r="E107" s="445" t="s">
        <v>749</v>
      </c>
      <c r="F107" s="446" t="s">
        <v>750</v>
      </c>
      <c r="G107" s="445" t="s">
        <v>769</v>
      </c>
      <c r="H107" s="445" t="s">
        <v>770</v>
      </c>
      <c r="I107" s="448">
        <v>13918.6298828125</v>
      </c>
      <c r="J107" s="448">
        <v>1</v>
      </c>
      <c r="K107" s="449">
        <v>13918.6298828125</v>
      </c>
    </row>
    <row r="108" spans="1:11" ht="14.4" customHeight="1" x14ac:dyDescent="0.3">
      <c r="A108" s="443" t="s">
        <v>410</v>
      </c>
      <c r="B108" s="444" t="s">
        <v>411</v>
      </c>
      <c r="C108" s="445" t="s">
        <v>419</v>
      </c>
      <c r="D108" s="446" t="s">
        <v>420</v>
      </c>
      <c r="E108" s="445" t="s">
        <v>749</v>
      </c>
      <c r="F108" s="446" t="s">
        <v>750</v>
      </c>
      <c r="G108" s="445" t="s">
        <v>771</v>
      </c>
      <c r="H108" s="445" t="s">
        <v>772</v>
      </c>
      <c r="I108" s="448">
        <v>3974.85009765625</v>
      </c>
      <c r="J108" s="448">
        <v>5</v>
      </c>
      <c r="K108" s="449">
        <v>19874.25048828125</v>
      </c>
    </row>
    <row r="109" spans="1:11" ht="14.4" customHeight="1" x14ac:dyDescent="0.3">
      <c r="A109" s="443" t="s">
        <v>410</v>
      </c>
      <c r="B109" s="444" t="s">
        <v>411</v>
      </c>
      <c r="C109" s="445" t="s">
        <v>419</v>
      </c>
      <c r="D109" s="446" t="s">
        <v>420</v>
      </c>
      <c r="E109" s="445" t="s">
        <v>749</v>
      </c>
      <c r="F109" s="446" t="s">
        <v>750</v>
      </c>
      <c r="G109" s="445" t="s">
        <v>773</v>
      </c>
      <c r="H109" s="445" t="s">
        <v>774</v>
      </c>
      <c r="I109" s="448">
        <v>166.05999755859375</v>
      </c>
      <c r="J109" s="448">
        <v>4</v>
      </c>
      <c r="K109" s="449">
        <v>664.239990234375</v>
      </c>
    </row>
    <row r="110" spans="1:11" ht="14.4" customHeight="1" x14ac:dyDescent="0.3">
      <c r="A110" s="443" t="s">
        <v>410</v>
      </c>
      <c r="B110" s="444" t="s">
        <v>411</v>
      </c>
      <c r="C110" s="445" t="s">
        <v>419</v>
      </c>
      <c r="D110" s="446" t="s">
        <v>420</v>
      </c>
      <c r="E110" s="445" t="s">
        <v>749</v>
      </c>
      <c r="F110" s="446" t="s">
        <v>750</v>
      </c>
      <c r="G110" s="445" t="s">
        <v>775</v>
      </c>
      <c r="H110" s="445" t="s">
        <v>776</v>
      </c>
      <c r="I110" s="448">
        <v>1427.800048828125</v>
      </c>
      <c r="J110" s="448">
        <v>3</v>
      </c>
      <c r="K110" s="449">
        <v>4283.39990234375</v>
      </c>
    </row>
    <row r="111" spans="1:11" ht="14.4" customHeight="1" x14ac:dyDescent="0.3">
      <c r="A111" s="443" t="s">
        <v>410</v>
      </c>
      <c r="B111" s="444" t="s">
        <v>411</v>
      </c>
      <c r="C111" s="445" t="s">
        <v>419</v>
      </c>
      <c r="D111" s="446" t="s">
        <v>420</v>
      </c>
      <c r="E111" s="445" t="s">
        <v>749</v>
      </c>
      <c r="F111" s="446" t="s">
        <v>750</v>
      </c>
      <c r="G111" s="445" t="s">
        <v>777</v>
      </c>
      <c r="H111" s="445" t="s">
        <v>778</v>
      </c>
      <c r="I111" s="448">
        <v>3961.909912109375</v>
      </c>
      <c r="J111" s="448">
        <v>1</v>
      </c>
      <c r="K111" s="449">
        <v>3961.909912109375</v>
      </c>
    </row>
    <row r="112" spans="1:11" ht="14.4" customHeight="1" x14ac:dyDescent="0.3">
      <c r="A112" s="443" t="s">
        <v>410</v>
      </c>
      <c r="B112" s="444" t="s">
        <v>411</v>
      </c>
      <c r="C112" s="445" t="s">
        <v>419</v>
      </c>
      <c r="D112" s="446" t="s">
        <v>420</v>
      </c>
      <c r="E112" s="445" t="s">
        <v>749</v>
      </c>
      <c r="F112" s="446" t="s">
        <v>750</v>
      </c>
      <c r="G112" s="445" t="s">
        <v>779</v>
      </c>
      <c r="H112" s="445" t="s">
        <v>780</v>
      </c>
      <c r="I112" s="448">
        <v>3962.159912109375</v>
      </c>
      <c r="J112" s="448">
        <v>1</v>
      </c>
      <c r="K112" s="449">
        <v>3962.159912109375</v>
      </c>
    </row>
    <row r="113" spans="1:11" ht="14.4" customHeight="1" x14ac:dyDescent="0.3">
      <c r="A113" s="443" t="s">
        <v>410</v>
      </c>
      <c r="B113" s="444" t="s">
        <v>411</v>
      </c>
      <c r="C113" s="445" t="s">
        <v>419</v>
      </c>
      <c r="D113" s="446" t="s">
        <v>420</v>
      </c>
      <c r="E113" s="445" t="s">
        <v>749</v>
      </c>
      <c r="F113" s="446" t="s">
        <v>750</v>
      </c>
      <c r="G113" s="445" t="s">
        <v>781</v>
      </c>
      <c r="H113" s="445" t="s">
        <v>782</v>
      </c>
      <c r="I113" s="448">
        <v>9840</v>
      </c>
      <c r="J113" s="448">
        <v>1</v>
      </c>
      <c r="K113" s="449">
        <v>9840</v>
      </c>
    </row>
    <row r="114" spans="1:11" ht="14.4" customHeight="1" x14ac:dyDescent="0.3">
      <c r="A114" s="443" t="s">
        <v>410</v>
      </c>
      <c r="B114" s="444" t="s">
        <v>411</v>
      </c>
      <c r="C114" s="445" t="s">
        <v>419</v>
      </c>
      <c r="D114" s="446" t="s">
        <v>420</v>
      </c>
      <c r="E114" s="445" t="s">
        <v>749</v>
      </c>
      <c r="F114" s="446" t="s">
        <v>750</v>
      </c>
      <c r="G114" s="445" t="s">
        <v>783</v>
      </c>
      <c r="H114" s="445" t="s">
        <v>784</v>
      </c>
      <c r="I114" s="448">
        <v>4009.909912109375</v>
      </c>
      <c r="J114" s="448">
        <v>1</v>
      </c>
      <c r="K114" s="449">
        <v>4009.909912109375</v>
      </c>
    </row>
    <row r="115" spans="1:11" ht="14.4" customHeight="1" x14ac:dyDescent="0.3">
      <c r="A115" s="443" t="s">
        <v>410</v>
      </c>
      <c r="B115" s="444" t="s">
        <v>411</v>
      </c>
      <c r="C115" s="445" t="s">
        <v>419</v>
      </c>
      <c r="D115" s="446" t="s">
        <v>420</v>
      </c>
      <c r="E115" s="445" t="s">
        <v>749</v>
      </c>
      <c r="F115" s="446" t="s">
        <v>750</v>
      </c>
      <c r="G115" s="445" t="s">
        <v>785</v>
      </c>
      <c r="H115" s="445" t="s">
        <v>786</v>
      </c>
      <c r="I115" s="448">
        <v>1301.022021484375</v>
      </c>
      <c r="J115" s="448">
        <v>6</v>
      </c>
      <c r="K115" s="449">
        <v>7841.610107421875</v>
      </c>
    </row>
    <row r="116" spans="1:11" ht="14.4" customHeight="1" x14ac:dyDescent="0.3">
      <c r="A116" s="443" t="s">
        <v>410</v>
      </c>
      <c r="B116" s="444" t="s">
        <v>411</v>
      </c>
      <c r="C116" s="445" t="s">
        <v>419</v>
      </c>
      <c r="D116" s="446" t="s">
        <v>420</v>
      </c>
      <c r="E116" s="445" t="s">
        <v>749</v>
      </c>
      <c r="F116" s="446" t="s">
        <v>750</v>
      </c>
      <c r="G116" s="445" t="s">
        <v>787</v>
      </c>
      <c r="H116" s="445" t="s">
        <v>788</v>
      </c>
      <c r="I116" s="448">
        <v>135.75</v>
      </c>
      <c r="J116" s="448">
        <v>60</v>
      </c>
      <c r="K116" s="449">
        <v>7920</v>
      </c>
    </row>
    <row r="117" spans="1:11" ht="14.4" customHeight="1" x14ac:dyDescent="0.3">
      <c r="A117" s="443" t="s">
        <v>410</v>
      </c>
      <c r="B117" s="444" t="s">
        <v>411</v>
      </c>
      <c r="C117" s="445" t="s">
        <v>419</v>
      </c>
      <c r="D117" s="446" t="s">
        <v>420</v>
      </c>
      <c r="E117" s="445" t="s">
        <v>749</v>
      </c>
      <c r="F117" s="446" t="s">
        <v>750</v>
      </c>
      <c r="G117" s="445" t="s">
        <v>789</v>
      </c>
      <c r="H117" s="445" t="s">
        <v>790</v>
      </c>
      <c r="I117" s="448">
        <v>131.75</v>
      </c>
      <c r="J117" s="448">
        <v>20</v>
      </c>
      <c r="K117" s="449">
        <v>2635</v>
      </c>
    </row>
    <row r="118" spans="1:11" ht="14.4" customHeight="1" x14ac:dyDescent="0.3">
      <c r="A118" s="443" t="s">
        <v>410</v>
      </c>
      <c r="B118" s="444" t="s">
        <v>411</v>
      </c>
      <c r="C118" s="445" t="s">
        <v>419</v>
      </c>
      <c r="D118" s="446" t="s">
        <v>420</v>
      </c>
      <c r="E118" s="445" t="s">
        <v>749</v>
      </c>
      <c r="F118" s="446" t="s">
        <v>750</v>
      </c>
      <c r="G118" s="445" t="s">
        <v>791</v>
      </c>
      <c r="H118" s="445" t="s">
        <v>792</v>
      </c>
      <c r="I118" s="448">
        <v>135.75</v>
      </c>
      <c r="J118" s="448">
        <v>60</v>
      </c>
      <c r="K118" s="449">
        <v>7954.8798828125</v>
      </c>
    </row>
    <row r="119" spans="1:11" ht="14.4" customHeight="1" x14ac:dyDescent="0.3">
      <c r="A119" s="443" t="s">
        <v>410</v>
      </c>
      <c r="B119" s="444" t="s">
        <v>411</v>
      </c>
      <c r="C119" s="445" t="s">
        <v>419</v>
      </c>
      <c r="D119" s="446" t="s">
        <v>420</v>
      </c>
      <c r="E119" s="445" t="s">
        <v>749</v>
      </c>
      <c r="F119" s="446" t="s">
        <v>750</v>
      </c>
      <c r="G119" s="445" t="s">
        <v>793</v>
      </c>
      <c r="H119" s="445" t="s">
        <v>794</v>
      </c>
      <c r="I119" s="448">
        <v>128.25</v>
      </c>
      <c r="J119" s="448">
        <v>20</v>
      </c>
      <c r="K119" s="449">
        <v>2565</v>
      </c>
    </row>
    <row r="120" spans="1:11" ht="14.4" customHeight="1" x14ac:dyDescent="0.3">
      <c r="A120" s="443" t="s">
        <v>410</v>
      </c>
      <c r="B120" s="444" t="s">
        <v>411</v>
      </c>
      <c r="C120" s="445" t="s">
        <v>419</v>
      </c>
      <c r="D120" s="446" t="s">
        <v>420</v>
      </c>
      <c r="E120" s="445" t="s">
        <v>749</v>
      </c>
      <c r="F120" s="446" t="s">
        <v>750</v>
      </c>
      <c r="G120" s="445" t="s">
        <v>795</v>
      </c>
      <c r="H120" s="445" t="s">
        <v>796</v>
      </c>
      <c r="I120" s="448">
        <v>1.7000000476837158</v>
      </c>
      <c r="J120" s="448">
        <v>200</v>
      </c>
      <c r="K120" s="449">
        <v>340</v>
      </c>
    </row>
    <row r="121" spans="1:11" ht="14.4" customHeight="1" x14ac:dyDescent="0.3">
      <c r="A121" s="443" t="s">
        <v>410</v>
      </c>
      <c r="B121" s="444" t="s">
        <v>411</v>
      </c>
      <c r="C121" s="445" t="s">
        <v>419</v>
      </c>
      <c r="D121" s="446" t="s">
        <v>420</v>
      </c>
      <c r="E121" s="445" t="s">
        <v>749</v>
      </c>
      <c r="F121" s="446" t="s">
        <v>750</v>
      </c>
      <c r="G121" s="445" t="s">
        <v>797</v>
      </c>
      <c r="H121" s="445" t="s">
        <v>798</v>
      </c>
      <c r="I121" s="448">
        <v>1.7000000476837158</v>
      </c>
      <c r="J121" s="448">
        <v>200</v>
      </c>
      <c r="K121" s="449">
        <v>340</v>
      </c>
    </row>
    <row r="122" spans="1:11" ht="14.4" customHeight="1" x14ac:dyDescent="0.3">
      <c r="A122" s="443" t="s">
        <v>410</v>
      </c>
      <c r="B122" s="444" t="s">
        <v>411</v>
      </c>
      <c r="C122" s="445" t="s">
        <v>419</v>
      </c>
      <c r="D122" s="446" t="s">
        <v>420</v>
      </c>
      <c r="E122" s="445" t="s">
        <v>749</v>
      </c>
      <c r="F122" s="446" t="s">
        <v>750</v>
      </c>
      <c r="G122" s="445" t="s">
        <v>799</v>
      </c>
      <c r="H122" s="445" t="s">
        <v>800</v>
      </c>
      <c r="I122" s="448">
        <v>1.7000000476837158</v>
      </c>
      <c r="J122" s="448">
        <v>200</v>
      </c>
      <c r="K122" s="449">
        <v>340</v>
      </c>
    </row>
    <row r="123" spans="1:11" ht="14.4" customHeight="1" x14ac:dyDescent="0.3">
      <c r="A123" s="443" t="s">
        <v>410</v>
      </c>
      <c r="B123" s="444" t="s">
        <v>411</v>
      </c>
      <c r="C123" s="445" t="s">
        <v>419</v>
      </c>
      <c r="D123" s="446" t="s">
        <v>420</v>
      </c>
      <c r="E123" s="445" t="s">
        <v>749</v>
      </c>
      <c r="F123" s="446" t="s">
        <v>750</v>
      </c>
      <c r="G123" s="445" t="s">
        <v>801</v>
      </c>
      <c r="H123" s="445" t="s">
        <v>802</v>
      </c>
      <c r="I123" s="448">
        <v>1.7000000476837158</v>
      </c>
      <c r="J123" s="448">
        <v>500</v>
      </c>
      <c r="K123" s="449">
        <v>849.99999380111694</v>
      </c>
    </row>
    <row r="124" spans="1:11" ht="14.4" customHeight="1" x14ac:dyDescent="0.3">
      <c r="A124" s="443" t="s">
        <v>410</v>
      </c>
      <c r="B124" s="444" t="s">
        <v>411</v>
      </c>
      <c r="C124" s="445" t="s">
        <v>419</v>
      </c>
      <c r="D124" s="446" t="s">
        <v>420</v>
      </c>
      <c r="E124" s="445" t="s">
        <v>749</v>
      </c>
      <c r="F124" s="446" t="s">
        <v>750</v>
      </c>
      <c r="G124" s="445" t="s">
        <v>803</v>
      </c>
      <c r="H124" s="445" t="s">
        <v>804</v>
      </c>
      <c r="I124" s="448">
        <v>1.746666709582011</v>
      </c>
      <c r="J124" s="448">
        <v>700</v>
      </c>
      <c r="K124" s="449">
        <v>1218.739990234375</v>
      </c>
    </row>
    <row r="125" spans="1:11" ht="14.4" customHeight="1" x14ac:dyDescent="0.3">
      <c r="A125" s="443" t="s">
        <v>410</v>
      </c>
      <c r="B125" s="444" t="s">
        <v>411</v>
      </c>
      <c r="C125" s="445" t="s">
        <v>419</v>
      </c>
      <c r="D125" s="446" t="s">
        <v>420</v>
      </c>
      <c r="E125" s="445" t="s">
        <v>749</v>
      </c>
      <c r="F125" s="446" t="s">
        <v>750</v>
      </c>
      <c r="G125" s="445" t="s">
        <v>805</v>
      </c>
      <c r="H125" s="445" t="s">
        <v>806</v>
      </c>
      <c r="I125" s="448">
        <v>1.7000000476837158</v>
      </c>
      <c r="J125" s="448">
        <v>300</v>
      </c>
      <c r="K125" s="449">
        <v>510</v>
      </c>
    </row>
    <row r="126" spans="1:11" ht="14.4" customHeight="1" x14ac:dyDescent="0.3">
      <c r="A126" s="443" t="s">
        <v>410</v>
      </c>
      <c r="B126" s="444" t="s">
        <v>411</v>
      </c>
      <c r="C126" s="445" t="s">
        <v>419</v>
      </c>
      <c r="D126" s="446" t="s">
        <v>420</v>
      </c>
      <c r="E126" s="445" t="s">
        <v>749</v>
      </c>
      <c r="F126" s="446" t="s">
        <v>750</v>
      </c>
      <c r="G126" s="445" t="s">
        <v>807</v>
      </c>
      <c r="H126" s="445" t="s">
        <v>808</v>
      </c>
      <c r="I126" s="448">
        <v>3.3199999332427979</v>
      </c>
      <c r="J126" s="448">
        <v>60</v>
      </c>
      <c r="K126" s="449">
        <v>199</v>
      </c>
    </row>
    <row r="127" spans="1:11" ht="14.4" customHeight="1" x14ac:dyDescent="0.3">
      <c r="A127" s="443" t="s">
        <v>410</v>
      </c>
      <c r="B127" s="444" t="s">
        <v>411</v>
      </c>
      <c r="C127" s="445" t="s">
        <v>419</v>
      </c>
      <c r="D127" s="446" t="s">
        <v>420</v>
      </c>
      <c r="E127" s="445" t="s">
        <v>749</v>
      </c>
      <c r="F127" s="446" t="s">
        <v>750</v>
      </c>
      <c r="G127" s="445" t="s">
        <v>809</v>
      </c>
      <c r="H127" s="445" t="s">
        <v>810</v>
      </c>
      <c r="I127" s="448">
        <v>250.67999267578125</v>
      </c>
      <c r="J127" s="448">
        <v>1</v>
      </c>
      <c r="K127" s="449">
        <v>250.67999267578125</v>
      </c>
    </row>
    <row r="128" spans="1:11" ht="14.4" customHeight="1" x14ac:dyDescent="0.3">
      <c r="A128" s="443" t="s">
        <v>410</v>
      </c>
      <c r="B128" s="444" t="s">
        <v>411</v>
      </c>
      <c r="C128" s="445" t="s">
        <v>419</v>
      </c>
      <c r="D128" s="446" t="s">
        <v>420</v>
      </c>
      <c r="E128" s="445" t="s">
        <v>749</v>
      </c>
      <c r="F128" s="446" t="s">
        <v>750</v>
      </c>
      <c r="G128" s="445" t="s">
        <v>811</v>
      </c>
      <c r="H128" s="445" t="s">
        <v>812</v>
      </c>
      <c r="I128" s="448">
        <v>381.14999389648437</v>
      </c>
      <c r="J128" s="448">
        <v>2</v>
      </c>
      <c r="K128" s="449">
        <v>762.29998779296875</v>
      </c>
    </row>
    <row r="129" spans="1:11" ht="14.4" customHeight="1" x14ac:dyDescent="0.3">
      <c r="A129" s="443" t="s">
        <v>410</v>
      </c>
      <c r="B129" s="444" t="s">
        <v>411</v>
      </c>
      <c r="C129" s="445" t="s">
        <v>419</v>
      </c>
      <c r="D129" s="446" t="s">
        <v>420</v>
      </c>
      <c r="E129" s="445" t="s">
        <v>749</v>
      </c>
      <c r="F129" s="446" t="s">
        <v>750</v>
      </c>
      <c r="G129" s="445" t="s">
        <v>813</v>
      </c>
      <c r="H129" s="445" t="s">
        <v>814</v>
      </c>
      <c r="I129" s="448">
        <v>381.14999389648437</v>
      </c>
      <c r="J129" s="448">
        <v>2</v>
      </c>
      <c r="K129" s="449">
        <v>762.29998779296875</v>
      </c>
    </row>
    <row r="130" spans="1:11" ht="14.4" customHeight="1" x14ac:dyDescent="0.3">
      <c r="A130" s="443" t="s">
        <v>410</v>
      </c>
      <c r="B130" s="444" t="s">
        <v>411</v>
      </c>
      <c r="C130" s="445" t="s">
        <v>419</v>
      </c>
      <c r="D130" s="446" t="s">
        <v>420</v>
      </c>
      <c r="E130" s="445" t="s">
        <v>749</v>
      </c>
      <c r="F130" s="446" t="s">
        <v>750</v>
      </c>
      <c r="G130" s="445" t="s">
        <v>815</v>
      </c>
      <c r="H130" s="445" t="s">
        <v>816</v>
      </c>
      <c r="I130" s="448">
        <v>159.71000671386719</v>
      </c>
      <c r="J130" s="448">
        <v>1</v>
      </c>
      <c r="K130" s="449">
        <v>159.71000671386719</v>
      </c>
    </row>
    <row r="131" spans="1:11" ht="14.4" customHeight="1" x14ac:dyDescent="0.3">
      <c r="A131" s="443" t="s">
        <v>410</v>
      </c>
      <c r="B131" s="444" t="s">
        <v>411</v>
      </c>
      <c r="C131" s="445" t="s">
        <v>419</v>
      </c>
      <c r="D131" s="446" t="s">
        <v>420</v>
      </c>
      <c r="E131" s="445" t="s">
        <v>749</v>
      </c>
      <c r="F131" s="446" t="s">
        <v>750</v>
      </c>
      <c r="G131" s="445" t="s">
        <v>817</v>
      </c>
      <c r="H131" s="445" t="s">
        <v>818</v>
      </c>
      <c r="I131" s="448">
        <v>159.72000122070312</v>
      </c>
      <c r="J131" s="448">
        <v>1</v>
      </c>
      <c r="K131" s="449">
        <v>159.72000122070312</v>
      </c>
    </row>
    <row r="132" spans="1:11" ht="14.4" customHeight="1" x14ac:dyDescent="0.3">
      <c r="A132" s="443" t="s">
        <v>410</v>
      </c>
      <c r="B132" s="444" t="s">
        <v>411</v>
      </c>
      <c r="C132" s="445" t="s">
        <v>419</v>
      </c>
      <c r="D132" s="446" t="s">
        <v>420</v>
      </c>
      <c r="E132" s="445" t="s">
        <v>749</v>
      </c>
      <c r="F132" s="446" t="s">
        <v>750</v>
      </c>
      <c r="G132" s="445" t="s">
        <v>819</v>
      </c>
      <c r="H132" s="445" t="s">
        <v>820</v>
      </c>
      <c r="I132" s="448">
        <v>217.35000610351562</v>
      </c>
      <c r="J132" s="448">
        <v>10</v>
      </c>
      <c r="K132" s="449">
        <v>2173.5</v>
      </c>
    </row>
    <row r="133" spans="1:11" ht="14.4" customHeight="1" x14ac:dyDescent="0.3">
      <c r="A133" s="443" t="s">
        <v>410</v>
      </c>
      <c r="B133" s="444" t="s">
        <v>411</v>
      </c>
      <c r="C133" s="445" t="s">
        <v>419</v>
      </c>
      <c r="D133" s="446" t="s">
        <v>420</v>
      </c>
      <c r="E133" s="445" t="s">
        <v>749</v>
      </c>
      <c r="F133" s="446" t="s">
        <v>750</v>
      </c>
      <c r="G133" s="445" t="s">
        <v>821</v>
      </c>
      <c r="H133" s="445" t="s">
        <v>822</v>
      </c>
      <c r="I133" s="448">
        <v>194.35000610351562</v>
      </c>
      <c r="J133" s="448">
        <v>20</v>
      </c>
      <c r="K133" s="449">
        <v>3887</v>
      </c>
    </row>
    <row r="134" spans="1:11" ht="14.4" customHeight="1" x14ac:dyDescent="0.3">
      <c r="A134" s="443" t="s">
        <v>410</v>
      </c>
      <c r="B134" s="444" t="s">
        <v>411</v>
      </c>
      <c r="C134" s="445" t="s">
        <v>419</v>
      </c>
      <c r="D134" s="446" t="s">
        <v>420</v>
      </c>
      <c r="E134" s="445" t="s">
        <v>749</v>
      </c>
      <c r="F134" s="446" t="s">
        <v>750</v>
      </c>
      <c r="G134" s="445" t="s">
        <v>823</v>
      </c>
      <c r="H134" s="445" t="s">
        <v>824</v>
      </c>
      <c r="I134" s="448">
        <v>2.380000114440918</v>
      </c>
      <c r="J134" s="448">
        <v>100</v>
      </c>
      <c r="K134" s="449">
        <v>238.3699951171875</v>
      </c>
    </row>
    <row r="135" spans="1:11" ht="14.4" customHeight="1" x14ac:dyDescent="0.3">
      <c r="A135" s="443" t="s">
        <v>410</v>
      </c>
      <c r="B135" s="444" t="s">
        <v>411</v>
      </c>
      <c r="C135" s="445" t="s">
        <v>419</v>
      </c>
      <c r="D135" s="446" t="s">
        <v>420</v>
      </c>
      <c r="E135" s="445" t="s">
        <v>749</v>
      </c>
      <c r="F135" s="446" t="s">
        <v>750</v>
      </c>
      <c r="G135" s="445" t="s">
        <v>825</v>
      </c>
      <c r="H135" s="445" t="s">
        <v>826</v>
      </c>
      <c r="I135" s="448">
        <v>847</v>
      </c>
      <c r="J135" s="448">
        <v>5</v>
      </c>
      <c r="K135" s="449">
        <v>4235</v>
      </c>
    </row>
    <row r="136" spans="1:11" ht="14.4" customHeight="1" x14ac:dyDescent="0.3">
      <c r="A136" s="443" t="s">
        <v>410</v>
      </c>
      <c r="B136" s="444" t="s">
        <v>411</v>
      </c>
      <c r="C136" s="445" t="s">
        <v>419</v>
      </c>
      <c r="D136" s="446" t="s">
        <v>420</v>
      </c>
      <c r="E136" s="445" t="s">
        <v>749</v>
      </c>
      <c r="F136" s="446" t="s">
        <v>750</v>
      </c>
      <c r="G136" s="445" t="s">
        <v>827</v>
      </c>
      <c r="H136" s="445" t="s">
        <v>828</v>
      </c>
      <c r="I136" s="448">
        <v>890.55999755859375</v>
      </c>
      <c r="J136" s="448">
        <v>1</v>
      </c>
      <c r="K136" s="449">
        <v>890.55999755859375</v>
      </c>
    </row>
    <row r="137" spans="1:11" ht="14.4" customHeight="1" x14ac:dyDescent="0.3">
      <c r="A137" s="443" t="s">
        <v>410</v>
      </c>
      <c r="B137" s="444" t="s">
        <v>411</v>
      </c>
      <c r="C137" s="445" t="s">
        <v>419</v>
      </c>
      <c r="D137" s="446" t="s">
        <v>420</v>
      </c>
      <c r="E137" s="445" t="s">
        <v>749</v>
      </c>
      <c r="F137" s="446" t="s">
        <v>750</v>
      </c>
      <c r="G137" s="445" t="s">
        <v>829</v>
      </c>
      <c r="H137" s="445" t="s">
        <v>830</v>
      </c>
      <c r="I137" s="448">
        <v>1840</v>
      </c>
      <c r="J137" s="448">
        <v>1</v>
      </c>
      <c r="K137" s="449">
        <v>1840</v>
      </c>
    </row>
    <row r="138" spans="1:11" ht="14.4" customHeight="1" x14ac:dyDescent="0.3">
      <c r="A138" s="443" t="s">
        <v>410</v>
      </c>
      <c r="B138" s="444" t="s">
        <v>411</v>
      </c>
      <c r="C138" s="445" t="s">
        <v>419</v>
      </c>
      <c r="D138" s="446" t="s">
        <v>420</v>
      </c>
      <c r="E138" s="445" t="s">
        <v>749</v>
      </c>
      <c r="F138" s="446" t="s">
        <v>750</v>
      </c>
      <c r="G138" s="445" t="s">
        <v>831</v>
      </c>
      <c r="H138" s="445" t="s">
        <v>832</v>
      </c>
      <c r="I138" s="448">
        <v>1633</v>
      </c>
      <c r="J138" s="448">
        <v>1</v>
      </c>
      <c r="K138" s="449">
        <v>1633</v>
      </c>
    </row>
    <row r="139" spans="1:11" ht="14.4" customHeight="1" x14ac:dyDescent="0.3">
      <c r="A139" s="443" t="s">
        <v>410</v>
      </c>
      <c r="B139" s="444" t="s">
        <v>411</v>
      </c>
      <c r="C139" s="445" t="s">
        <v>419</v>
      </c>
      <c r="D139" s="446" t="s">
        <v>420</v>
      </c>
      <c r="E139" s="445" t="s">
        <v>749</v>
      </c>
      <c r="F139" s="446" t="s">
        <v>750</v>
      </c>
      <c r="G139" s="445" t="s">
        <v>833</v>
      </c>
      <c r="H139" s="445" t="s">
        <v>834</v>
      </c>
      <c r="I139" s="448">
        <v>865.1500244140625</v>
      </c>
      <c r="J139" s="448">
        <v>1</v>
      </c>
      <c r="K139" s="449">
        <v>865.1500244140625</v>
      </c>
    </row>
    <row r="140" spans="1:11" ht="14.4" customHeight="1" x14ac:dyDescent="0.3">
      <c r="A140" s="443" t="s">
        <v>410</v>
      </c>
      <c r="B140" s="444" t="s">
        <v>411</v>
      </c>
      <c r="C140" s="445" t="s">
        <v>419</v>
      </c>
      <c r="D140" s="446" t="s">
        <v>420</v>
      </c>
      <c r="E140" s="445" t="s">
        <v>749</v>
      </c>
      <c r="F140" s="446" t="s">
        <v>750</v>
      </c>
      <c r="G140" s="445" t="s">
        <v>835</v>
      </c>
      <c r="H140" s="445" t="s">
        <v>836</v>
      </c>
      <c r="I140" s="448">
        <v>88.510002136230469</v>
      </c>
      <c r="J140" s="448">
        <v>10</v>
      </c>
      <c r="K140" s="449">
        <v>885.0999755859375</v>
      </c>
    </row>
    <row r="141" spans="1:11" ht="14.4" customHeight="1" x14ac:dyDescent="0.3">
      <c r="A141" s="443" t="s">
        <v>410</v>
      </c>
      <c r="B141" s="444" t="s">
        <v>411</v>
      </c>
      <c r="C141" s="445" t="s">
        <v>419</v>
      </c>
      <c r="D141" s="446" t="s">
        <v>420</v>
      </c>
      <c r="E141" s="445" t="s">
        <v>749</v>
      </c>
      <c r="F141" s="446" t="s">
        <v>750</v>
      </c>
      <c r="G141" s="445" t="s">
        <v>837</v>
      </c>
      <c r="H141" s="445" t="s">
        <v>838</v>
      </c>
      <c r="I141" s="448">
        <v>1311.47998046875</v>
      </c>
      <c r="J141" s="448">
        <v>1</v>
      </c>
      <c r="K141" s="449">
        <v>1311.47998046875</v>
      </c>
    </row>
    <row r="142" spans="1:11" ht="14.4" customHeight="1" x14ac:dyDescent="0.3">
      <c r="A142" s="443" t="s">
        <v>410</v>
      </c>
      <c r="B142" s="444" t="s">
        <v>411</v>
      </c>
      <c r="C142" s="445" t="s">
        <v>419</v>
      </c>
      <c r="D142" s="446" t="s">
        <v>420</v>
      </c>
      <c r="E142" s="445" t="s">
        <v>749</v>
      </c>
      <c r="F142" s="446" t="s">
        <v>750</v>
      </c>
      <c r="G142" s="445" t="s">
        <v>839</v>
      </c>
      <c r="H142" s="445" t="s">
        <v>840</v>
      </c>
      <c r="I142" s="448">
        <v>676.3900146484375</v>
      </c>
      <c r="J142" s="448">
        <v>2</v>
      </c>
      <c r="K142" s="449">
        <v>1352.780029296875</v>
      </c>
    </row>
    <row r="143" spans="1:11" ht="14.4" customHeight="1" x14ac:dyDescent="0.3">
      <c r="A143" s="443" t="s">
        <v>410</v>
      </c>
      <c r="B143" s="444" t="s">
        <v>411</v>
      </c>
      <c r="C143" s="445" t="s">
        <v>419</v>
      </c>
      <c r="D143" s="446" t="s">
        <v>420</v>
      </c>
      <c r="E143" s="445" t="s">
        <v>749</v>
      </c>
      <c r="F143" s="446" t="s">
        <v>750</v>
      </c>
      <c r="G143" s="445" t="s">
        <v>841</v>
      </c>
      <c r="H143" s="445" t="s">
        <v>842</v>
      </c>
      <c r="I143" s="448">
        <v>12.439999580383301</v>
      </c>
      <c r="J143" s="448">
        <v>50</v>
      </c>
      <c r="K143" s="449">
        <v>622</v>
      </c>
    </row>
    <row r="144" spans="1:11" ht="14.4" customHeight="1" x14ac:dyDescent="0.3">
      <c r="A144" s="443" t="s">
        <v>410</v>
      </c>
      <c r="B144" s="444" t="s">
        <v>411</v>
      </c>
      <c r="C144" s="445" t="s">
        <v>419</v>
      </c>
      <c r="D144" s="446" t="s">
        <v>420</v>
      </c>
      <c r="E144" s="445" t="s">
        <v>749</v>
      </c>
      <c r="F144" s="446" t="s">
        <v>750</v>
      </c>
      <c r="G144" s="445" t="s">
        <v>843</v>
      </c>
      <c r="H144" s="445" t="s">
        <v>844</v>
      </c>
      <c r="I144" s="448">
        <v>141.55000305175781</v>
      </c>
      <c r="J144" s="448">
        <v>30</v>
      </c>
      <c r="K144" s="449">
        <v>4246.6201171875</v>
      </c>
    </row>
    <row r="145" spans="1:11" ht="14.4" customHeight="1" x14ac:dyDescent="0.3">
      <c r="A145" s="443" t="s">
        <v>410</v>
      </c>
      <c r="B145" s="444" t="s">
        <v>411</v>
      </c>
      <c r="C145" s="445" t="s">
        <v>419</v>
      </c>
      <c r="D145" s="446" t="s">
        <v>420</v>
      </c>
      <c r="E145" s="445" t="s">
        <v>749</v>
      </c>
      <c r="F145" s="446" t="s">
        <v>750</v>
      </c>
      <c r="G145" s="445" t="s">
        <v>845</v>
      </c>
      <c r="H145" s="445" t="s">
        <v>846</v>
      </c>
      <c r="I145" s="448">
        <v>141.57000732421875</v>
      </c>
      <c r="J145" s="448">
        <v>10</v>
      </c>
      <c r="K145" s="449">
        <v>1415.699951171875</v>
      </c>
    </row>
    <row r="146" spans="1:11" ht="14.4" customHeight="1" x14ac:dyDescent="0.3">
      <c r="A146" s="443" t="s">
        <v>410</v>
      </c>
      <c r="B146" s="444" t="s">
        <v>411</v>
      </c>
      <c r="C146" s="445" t="s">
        <v>419</v>
      </c>
      <c r="D146" s="446" t="s">
        <v>420</v>
      </c>
      <c r="E146" s="445" t="s">
        <v>749</v>
      </c>
      <c r="F146" s="446" t="s">
        <v>750</v>
      </c>
      <c r="G146" s="445" t="s">
        <v>847</v>
      </c>
      <c r="H146" s="445" t="s">
        <v>848</v>
      </c>
      <c r="I146" s="448">
        <v>49.299999237060547</v>
      </c>
      <c r="J146" s="448">
        <v>30</v>
      </c>
      <c r="K146" s="449">
        <v>1479</v>
      </c>
    </row>
    <row r="147" spans="1:11" ht="14.4" customHeight="1" x14ac:dyDescent="0.3">
      <c r="A147" s="443" t="s">
        <v>410</v>
      </c>
      <c r="B147" s="444" t="s">
        <v>411</v>
      </c>
      <c r="C147" s="445" t="s">
        <v>419</v>
      </c>
      <c r="D147" s="446" t="s">
        <v>420</v>
      </c>
      <c r="E147" s="445" t="s">
        <v>749</v>
      </c>
      <c r="F147" s="446" t="s">
        <v>750</v>
      </c>
      <c r="G147" s="445" t="s">
        <v>849</v>
      </c>
      <c r="H147" s="445" t="s">
        <v>850</v>
      </c>
      <c r="I147" s="448">
        <v>49.299999237060547</v>
      </c>
      <c r="J147" s="448">
        <v>50</v>
      </c>
      <c r="K147" s="449">
        <v>2465</v>
      </c>
    </row>
    <row r="148" spans="1:11" ht="14.4" customHeight="1" x14ac:dyDescent="0.3">
      <c r="A148" s="443" t="s">
        <v>410</v>
      </c>
      <c r="B148" s="444" t="s">
        <v>411</v>
      </c>
      <c r="C148" s="445" t="s">
        <v>419</v>
      </c>
      <c r="D148" s="446" t="s">
        <v>420</v>
      </c>
      <c r="E148" s="445" t="s">
        <v>749</v>
      </c>
      <c r="F148" s="446" t="s">
        <v>750</v>
      </c>
      <c r="G148" s="445" t="s">
        <v>851</v>
      </c>
      <c r="H148" s="445" t="s">
        <v>852</v>
      </c>
      <c r="I148" s="448">
        <v>49.299999237060547</v>
      </c>
      <c r="J148" s="448">
        <v>70</v>
      </c>
      <c r="K148" s="449">
        <v>3451</v>
      </c>
    </row>
    <row r="149" spans="1:11" ht="14.4" customHeight="1" x14ac:dyDescent="0.3">
      <c r="A149" s="443" t="s">
        <v>410</v>
      </c>
      <c r="B149" s="444" t="s">
        <v>411</v>
      </c>
      <c r="C149" s="445" t="s">
        <v>419</v>
      </c>
      <c r="D149" s="446" t="s">
        <v>420</v>
      </c>
      <c r="E149" s="445" t="s">
        <v>749</v>
      </c>
      <c r="F149" s="446" t="s">
        <v>750</v>
      </c>
      <c r="G149" s="445" t="s">
        <v>853</v>
      </c>
      <c r="H149" s="445" t="s">
        <v>854</v>
      </c>
      <c r="I149" s="448">
        <v>50.459999084472656</v>
      </c>
      <c r="J149" s="448">
        <v>90</v>
      </c>
      <c r="K149" s="449">
        <v>4553</v>
      </c>
    </row>
    <row r="150" spans="1:11" ht="14.4" customHeight="1" x14ac:dyDescent="0.3">
      <c r="A150" s="443" t="s">
        <v>410</v>
      </c>
      <c r="B150" s="444" t="s">
        <v>411</v>
      </c>
      <c r="C150" s="445" t="s">
        <v>419</v>
      </c>
      <c r="D150" s="446" t="s">
        <v>420</v>
      </c>
      <c r="E150" s="445" t="s">
        <v>749</v>
      </c>
      <c r="F150" s="446" t="s">
        <v>750</v>
      </c>
      <c r="G150" s="445" t="s">
        <v>855</v>
      </c>
      <c r="H150" s="445" t="s">
        <v>856</v>
      </c>
      <c r="I150" s="448">
        <v>49.299999237060547</v>
      </c>
      <c r="J150" s="448">
        <v>50</v>
      </c>
      <c r="K150" s="449">
        <v>2465</v>
      </c>
    </row>
    <row r="151" spans="1:11" ht="14.4" customHeight="1" x14ac:dyDescent="0.3">
      <c r="A151" s="443" t="s">
        <v>410</v>
      </c>
      <c r="B151" s="444" t="s">
        <v>411</v>
      </c>
      <c r="C151" s="445" t="s">
        <v>419</v>
      </c>
      <c r="D151" s="446" t="s">
        <v>420</v>
      </c>
      <c r="E151" s="445" t="s">
        <v>749</v>
      </c>
      <c r="F151" s="446" t="s">
        <v>750</v>
      </c>
      <c r="G151" s="445" t="s">
        <v>857</v>
      </c>
      <c r="H151" s="445" t="s">
        <v>858</v>
      </c>
      <c r="I151" s="448">
        <v>51.233332316080727</v>
      </c>
      <c r="J151" s="448">
        <v>50</v>
      </c>
      <c r="K151" s="449">
        <v>2581</v>
      </c>
    </row>
    <row r="152" spans="1:11" ht="14.4" customHeight="1" x14ac:dyDescent="0.3">
      <c r="A152" s="443" t="s">
        <v>410</v>
      </c>
      <c r="B152" s="444" t="s">
        <v>411</v>
      </c>
      <c r="C152" s="445" t="s">
        <v>419</v>
      </c>
      <c r="D152" s="446" t="s">
        <v>420</v>
      </c>
      <c r="E152" s="445" t="s">
        <v>749</v>
      </c>
      <c r="F152" s="446" t="s">
        <v>750</v>
      </c>
      <c r="G152" s="445" t="s">
        <v>859</v>
      </c>
      <c r="H152" s="445" t="s">
        <v>860</v>
      </c>
      <c r="I152" s="448">
        <v>52.19999885559082</v>
      </c>
      <c r="J152" s="448">
        <v>50</v>
      </c>
      <c r="K152" s="449">
        <v>2697</v>
      </c>
    </row>
    <row r="153" spans="1:11" ht="14.4" customHeight="1" x14ac:dyDescent="0.3">
      <c r="A153" s="443" t="s">
        <v>410</v>
      </c>
      <c r="B153" s="444" t="s">
        <v>411</v>
      </c>
      <c r="C153" s="445" t="s">
        <v>419</v>
      </c>
      <c r="D153" s="446" t="s">
        <v>420</v>
      </c>
      <c r="E153" s="445" t="s">
        <v>749</v>
      </c>
      <c r="F153" s="446" t="s">
        <v>750</v>
      </c>
      <c r="G153" s="445" t="s">
        <v>861</v>
      </c>
      <c r="H153" s="445" t="s">
        <v>862</v>
      </c>
      <c r="I153" s="448">
        <v>49.299999237060547</v>
      </c>
      <c r="J153" s="448">
        <v>90</v>
      </c>
      <c r="K153" s="449">
        <v>4436.9599609375</v>
      </c>
    </row>
    <row r="154" spans="1:11" ht="14.4" customHeight="1" x14ac:dyDescent="0.3">
      <c r="A154" s="443" t="s">
        <v>410</v>
      </c>
      <c r="B154" s="444" t="s">
        <v>411</v>
      </c>
      <c r="C154" s="445" t="s">
        <v>419</v>
      </c>
      <c r="D154" s="446" t="s">
        <v>420</v>
      </c>
      <c r="E154" s="445" t="s">
        <v>749</v>
      </c>
      <c r="F154" s="446" t="s">
        <v>750</v>
      </c>
      <c r="G154" s="445" t="s">
        <v>863</v>
      </c>
      <c r="H154" s="445" t="s">
        <v>864</v>
      </c>
      <c r="I154" s="448">
        <v>76.5</v>
      </c>
      <c r="J154" s="448">
        <v>20</v>
      </c>
      <c r="K154" s="449">
        <v>1530</v>
      </c>
    </row>
    <row r="155" spans="1:11" ht="14.4" customHeight="1" x14ac:dyDescent="0.3">
      <c r="A155" s="443" t="s">
        <v>410</v>
      </c>
      <c r="B155" s="444" t="s">
        <v>411</v>
      </c>
      <c r="C155" s="445" t="s">
        <v>419</v>
      </c>
      <c r="D155" s="446" t="s">
        <v>420</v>
      </c>
      <c r="E155" s="445" t="s">
        <v>749</v>
      </c>
      <c r="F155" s="446" t="s">
        <v>750</v>
      </c>
      <c r="G155" s="445" t="s">
        <v>865</v>
      </c>
      <c r="H155" s="445" t="s">
        <v>866</v>
      </c>
      <c r="I155" s="448">
        <v>79.5</v>
      </c>
      <c r="J155" s="448">
        <v>60</v>
      </c>
      <c r="K155" s="449">
        <v>4680</v>
      </c>
    </row>
    <row r="156" spans="1:11" ht="14.4" customHeight="1" x14ac:dyDescent="0.3">
      <c r="A156" s="443" t="s">
        <v>410</v>
      </c>
      <c r="B156" s="444" t="s">
        <v>411</v>
      </c>
      <c r="C156" s="445" t="s">
        <v>419</v>
      </c>
      <c r="D156" s="446" t="s">
        <v>420</v>
      </c>
      <c r="E156" s="445" t="s">
        <v>749</v>
      </c>
      <c r="F156" s="446" t="s">
        <v>750</v>
      </c>
      <c r="G156" s="445" t="s">
        <v>867</v>
      </c>
      <c r="H156" s="445" t="s">
        <v>868</v>
      </c>
      <c r="I156" s="448">
        <v>79.5</v>
      </c>
      <c r="J156" s="448">
        <v>30</v>
      </c>
      <c r="K156" s="449">
        <v>2385</v>
      </c>
    </row>
    <row r="157" spans="1:11" ht="14.4" customHeight="1" x14ac:dyDescent="0.3">
      <c r="A157" s="443" t="s">
        <v>410</v>
      </c>
      <c r="B157" s="444" t="s">
        <v>411</v>
      </c>
      <c r="C157" s="445" t="s">
        <v>419</v>
      </c>
      <c r="D157" s="446" t="s">
        <v>420</v>
      </c>
      <c r="E157" s="445" t="s">
        <v>749</v>
      </c>
      <c r="F157" s="446" t="s">
        <v>750</v>
      </c>
      <c r="G157" s="445" t="s">
        <v>869</v>
      </c>
      <c r="H157" s="445" t="s">
        <v>870</v>
      </c>
      <c r="I157" s="448">
        <v>78.75</v>
      </c>
      <c r="J157" s="448">
        <v>70</v>
      </c>
      <c r="K157" s="449">
        <v>5535</v>
      </c>
    </row>
    <row r="158" spans="1:11" ht="14.4" customHeight="1" x14ac:dyDescent="0.3">
      <c r="A158" s="443" t="s">
        <v>410</v>
      </c>
      <c r="B158" s="444" t="s">
        <v>411</v>
      </c>
      <c r="C158" s="445" t="s">
        <v>419</v>
      </c>
      <c r="D158" s="446" t="s">
        <v>420</v>
      </c>
      <c r="E158" s="445" t="s">
        <v>749</v>
      </c>
      <c r="F158" s="446" t="s">
        <v>750</v>
      </c>
      <c r="G158" s="445" t="s">
        <v>871</v>
      </c>
      <c r="H158" s="445" t="s">
        <v>872</v>
      </c>
      <c r="I158" s="448">
        <v>76.5</v>
      </c>
      <c r="J158" s="448">
        <v>10</v>
      </c>
      <c r="K158" s="449">
        <v>765</v>
      </c>
    </row>
    <row r="159" spans="1:11" ht="14.4" customHeight="1" x14ac:dyDescent="0.3">
      <c r="A159" s="443" t="s">
        <v>410</v>
      </c>
      <c r="B159" s="444" t="s">
        <v>411</v>
      </c>
      <c r="C159" s="445" t="s">
        <v>419</v>
      </c>
      <c r="D159" s="446" t="s">
        <v>420</v>
      </c>
      <c r="E159" s="445" t="s">
        <v>749</v>
      </c>
      <c r="F159" s="446" t="s">
        <v>750</v>
      </c>
      <c r="G159" s="445" t="s">
        <v>873</v>
      </c>
      <c r="H159" s="445" t="s">
        <v>874</v>
      </c>
      <c r="I159" s="448">
        <v>76.5</v>
      </c>
      <c r="J159" s="448">
        <v>20</v>
      </c>
      <c r="K159" s="449">
        <v>1530</v>
      </c>
    </row>
    <row r="160" spans="1:11" ht="14.4" customHeight="1" x14ac:dyDescent="0.3">
      <c r="A160" s="443" t="s">
        <v>410</v>
      </c>
      <c r="B160" s="444" t="s">
        <v>411</v>
      </c>
      <c r="C160" s="445" t="s">
        <v>419</v>
      </c>
      <c r="D160" s="446" t="s">
        <v>420</v>
      </c>
      <c r="E160" s="445" t="s">
        <v>749</v>
      </c>
      <c r="F160" s="446" t="s">
        <v>750</v>
      </c>
      <c r="G160" s="445" t="s">
        <v>875</v>
      </c>
      <c r="H160" s="445" t="s">
        <v>876</v>
      </c>
      <c r="I160" s="448">
        <v>76.5</v>
      </c>
      <c r="J160" s="448">
        <v>30</v>
      </c>
      <c r="K160" s="449">
        <v>2295</v>
      </c>
    </row>
    <row r="161" spans="1:11" ht="14.4" customHeight="1" x14ac:dyDescent="0.3">
      <c r="A161" s="443" t="s">
        <v>410</v>
      </c>
      <c r="B161" s="444" t="s">
        <v>411</v>
      </c>
      <c r="C161" s="445" t="s">
        <v>419</v>
      </c>
      <c r="D161" s="446" t="s">
        <v>420</v>
      </c>
      <c r="E161" s="445" t="s">
        <v>749</v>
      </c>
      <c r="F161" s="446" t="s">
        <v>750</v>
      </c>
      <c r="G161" s="445" t="s">
        <v>877</v>
      </c>
      <c r="H161" s="445" t="s">
        <v>878</v>
      </c>
      <c r="I161" s="448">
        <v>19</v>
      </c>
      <c r="J161" s="448">
        <v>50</v>
      </c>
      <c r="K161" s="449">
        <v>950</v>
      </c>
    </row>
    <row r="162" spans="1:11" ht="14.4" customHeight="1" x14ac:dyDescent="0.3">
      <c r="A162" s="443" t="s">
        <v>410</v>
      </c>
      <c r="B162" s="444" t="s">
        <v>411</v>
      </c>
      <c r="C162" s="445" t="s">
        <v>419</v>
      </c>
      <c r="D162" s="446" t="s">
        <v>420</v>
      </c>
      <c r="E162" s="445" t="s">
        <v>749</v>
      </c>
      <c r="F162" s="446" t="s">
        <v>750</v>
      </c>
      <c r="G162" s="445" t="s">
        <v>879</v>
      </c>
      <c r="H162" s="445" t="s">
        <v>880</v>
      </c>
      <c r="I162" s="448">
        <v>18.866666793823242</v>
      </c>
      <c r="J162" s="448">
        <v>40</v>
      </c>
      <c r="K162" s="449">
        <v>756</v>
      </c>
    </row>
    <row r="163" spans="1:11" ht="14.4" customHeight="1" x14ac:dyDescent="0.3">
      <c r="A163" s="443" t="s">
        <v>410</v>
      </c>
      <c r="B163" s="444" t="s">
        <v>411</v>
      </c>
      <c r="C163" s="445" t="s">
        <v>419</v>
      </c>
      <c r="D163" s="446" t="s">
        <v>420</v>
      </c>
      <c r="E163" s="445" t="s">
        <v>749</v>
      </c>
      <c r="F163" s="446" t="s">
        <v>750</v>
      </c>
      <c r="G163" s="445" t="s">
        <v>881</v>
      </c>
      <c r="H163" s="445" t="s">
        <v>882</v>
      </c>
      <c r="I163" s="448">
        <v>19</v>
      </c>
      <c r="J163" s="448">
        <v>80</v>
      </c>
      <c r="K163" s="449">
        <v>1520</v>
      </c>
    </row>
    <row r="164" spans="1:11" ht="14.4" customHeight="1" x14ac:dyDescent="0.3">
      <c r="A164" s="443" t="s">
        <v>410</v>
      </c>
      <c r="B164" s="444" t="s">
        <v>411</v>
      </c>
      <c r="C164" s="445" t="s">
        <v>419</v>
      </c>
      <c r="D164" s="446" t="s">
        <v>420</v>
      </c>
      <c r="E164" s="445" t="s">
        <v>749</v>
      </c>
      <c r="F164" s="446" t="s">
        <v>750</v>
      </c>
      <c r="G164" s="445" t="s">
        <v>883</v>
      </c>
      <c r="H164" s="445" t="s">
        <v>884</v>
      </c>
      <c r="I164" s="448">
        <v>18.900000095367432</v>
      </c>
      <c r="J164" s="448">
        <v>120</v>
      </c>
      <c r="K164" s="449">
        <v>2272</v>
      </c>
    </row>
    <row r="165" spans="1:11" ht="14.4" customHeight="1" x14ac:dyDescent="0.3">
      <c r="A165" s="443" t="s">
        <v>410</v>
      </c>
      <c r="B165" s="444" t="s">
        <v>411</v>
      </c>
      <c r="C165" s="445" t="s">
        <v>419</v>
      </c>
      <c r="D165" s="446" t="s">
        <v>420</v>
      </c>
      <c r="E165" s="445" t="s">
        <v>749</v>
      </c>
      <c r="F165" s="446" t="s">
        <v>750</v>
      </c>
      <c r="G165" s="445" t="s">
        <v>885</v>
      </c>
      <c r="H165" s="445" t="s">
        <v>886</v>
      </c>
      <c r="I165" s="448">
        <v>19</v>
      </c>
      <c r="J165" s="448">
        <v>40</v>
      </c>
      <c r="K165" s="449">
        <v>760</v>
      </c>
    </row>
    <row r="166" spans="1:11" ht="14.4" customHeight="1" x14ac:dyDescent="0.3">
      <c r="A166" s="443" t="s">
        <v>410</v>
      </c>
      <c r="B166" s="444" t="s">
        <v>411</v>
      </c>
      <c r="C166" s="445" t="s">
        <v>419</v>
      </c>
      <c r="D166" s="446" t="s">
        <v>420</v>
      </c>
      <c r="E166" s="445" t="s">
        <v>749</v>
      </c>
      <c r="F166" s="446" t="s">
        <v>750</v>
      </c>
      <c r="G166" s="445" t="s">
        <v>887</v>
      </c>
      <c r="H166" s="445" t="s">
        <v>888</v>
      </c>
      <c r="I166" s="448">
        <v>19</v>
      </c>
      <c r="J166" s="448">
        <v>60</v>
      </c>
      <c r="K166" s="449">
        <v>1140</v>
      </c>
    </row>
    <row r="167" spans="1:11" ht="14.4" customHeight="1" x14ac:dyDescent="0.3">
      <c r="A167" s="443" t="s">
        <v>410</v>
      </c>
      <c r="B167" s="444" t="s">
        <v>411</v>
      </c>
      <c r="C167" s="445" t="s">
        <v>419</v>
      </c>
      <c r="D167" s="446" t="s">
        <v>420</v>
      </c>
      <c r="E167" s="445" t="s">
        <v>749</v>
      </c>
      <c r="F167" s="446" t="s">
        <v>750</v>
      </c>
      <c r="G167" s="445" t="s">
        <v>889</v>
      </c>
      <c r="H167" s="445" t="s">
        <v>890</v>
      </c>
      <c r="I167" s="448">
        <v>19</v>
      </c>
      <c r="J167" s="448">
        <v>40</v>
      </c>
      <c r="K167" s="449">
        <v>760</v>
      </c>
    </row>
    <row r="168" spans="1:11" ht="14.4" customHeight="1" x14ac:dyDescent="0.3">
      <c r="A168" s="443" t="s">
        <v>410</v>
      </c>
      <c r="B168" s="444" t="s">
        <v>411</v>
      </c>
      <c r="C168" s="445" t="s">
        <v>419</v>
      </c>
      <c r="D168" s="446" t="s">
        <v>420</v>
      </c>
      <c r="E168" s="445" t="s">
        <v>749</v>
      </c>
      <c r="F168" s="446" t="s">
        <v>750</v>
      </c>
      <c r="G168" s="445" t="s">
        <v>891</v>
      </c>
      <c r="H168" s="445" t="s">
        <v>892</v>
      </c>
      <c r="I168" s="448">
        <v>19</v>
      </c>
      <c r="J168" s="448">
        <v>30</v>
      </c>
      <c r="K168" s="449">
        <v>570</v>
      </c>
    </row>
    <row r="169" spans="1:11" ht="14.4" customHeight="1" x14ac:dyDescent="0.3">
      <c r="A169" s="443" t="s">
        <v>410</v>
      </c>
      <c r="B169" s="444" t="s">
        <v>411</v>
      </c>
      <c r="C169" s="445" t="s">
        <v>419</v>
      </c>
      <c r="D169" s="446" t="s">
        <v>420</v>
      </c>
      <c r="E169" s="445" t="s">
        <v>749</v>
      </c>
      <c r="F169" s="446" t="s">
        <v>750</v>
      </c>
      <c r="G169" s="445" t="s">
        <v>893</v>
      </c>
      <c r="H169" s="445" t="s">
        <v>894</v>
      </c>
      <c r="I169" s="448">
        <v>19</v>
      </c>
      <c r="J169" s="448">
        <v>20</v>
      </c>
      <c r="K169" s="449">
        <v>380</v>
      </c>
    </row>
    <row r="170" spans="1:11" ht="14.4" customHeight="1" x14ac:dyDescent="0.3">
      <c r="A170" s="443" t="s">
        <v>410</v>
      </c>
      <c r="B170" s="444" t="s">
        <v>411</v>
      </c>
      <c r="C170" s="445" t="s">
        <v>419</v>
      </c>
      <c r="D170" s="446" t="s">
        <v>420</v>
      </c>
      <c r="E170" s="445" t="s">
        <v>749</v>
      </c>
      <c r="F170" s="446" t="s">
        <v>750</v>
      </c>
      <c r="G170" s="445" t="s">
        <v>895</v>
      </c>
      <c r="H170" s="445" t="s">
        <v>896</v>
      </c>
      <c r="I170" s="448">
        <v>6.2100000381469727</v>
      </c>
      <c r="J170" s="448">
        <v>200</v>
      </c>
      <c r="K170" s="449">
        <v>1242.010009765625</v>
      </c>
    </row>
    <row r="171" spans="1:11" ht="14.4" customHeight="1" x14ac:dyDescent="0.3">
      <c r="A171" s="443" t="s">
        <v>410</v>
      </c>
      <c r="B171" s="444" t="s">
        <v>411</v>
      </c>
      <c r="C171" s="445" t="s">
        <v>419</v>
      </c>
      <c r="D171" s="446" t="s">
        <v>420</v>
      </c>
      <c r="E171" s="445" t="s">
        <v>749</v>
      </c>
      <c r="F171" s="446" t="s">
        <v>750</v>
      </c>
      <c r="G171" s="445" t="s">
        <v>897</v>
      </c>
      <c r="H171" s="445" t="s">
        <v>898</v>
      </c>
      <c r="I171" s="448">
        <v>820</v>
      </c>
      <c r="J171" s="448">
        <v>2</v>
      </c>
      <c r="K171" s="449">
        <v>1640</v>
      </c>
    </row>
    <row r="172" spans="1:11" ht="14.4" customHeight="1" x14ac:dyDescent="0.3">
      <c r="A172" s="443" t="s">
        <v>410</v>
      </c>
      <c r="B172" s="444" t="s">
        <v>411</v>
      </c>
      <c r="C172" s="445" t="s">
        <v>419</v>
      </c>
      <c r="D172" s="446" t="s">
        <v>420</v>
      </c>
      <c r="E172" s="445" t="s">
        <v>749</v>
      </c>
      <c r="F172" s="446" t="s">
        <v>750</v>
      </c>
      <c r="G172" s="445" t="s">
        <v>899</v>
      </c>
      <c r="H172" s="445" t="s">
        <v>900</v>
      </c>
      <c r="I172" s="448">
        <v>2103</v>
      </c>
      <c r="J172" s="448">
        <v>1</v>
      </c>
      <c r="K172" s="449">
        <v>2103</v>
      </c>
    </row>
    <row r="173" spans="1:11" ht="14.4" customHeight="1" x14ac:dyDescent="0.3">
      <c r="A173" s="443" t="s">
        <v>410</v>
      </c>
      <c r="B173" s="444" t="s">
        <v>411</v>
      </c>
      <c r="C173" s="445" t="s">
        <v>419</v>
      </c>
      <c r="D173" s="446" t="s">
        <v>420</v>
      </c>
      <c r="E173" s="445" t="s">
        <v>749</v>
      </c>
      <c r="F173" s="446" t="s">
        <v>750</v>
      </c>
      <c r="G173" s="445" t="s">
        <v>901</v>
      </c>
      <c r="H173" s="445" t="s">
        <v>902</v>
      </c>
      <c r="I173" s="448">
        <v>831.45001220703125</v>
      </c>
      <c r="J173" s="448">
        <v>4</v>
      </c>
      <c r="K173" s="449">
        <v>3325.8001098632812</v>
      </c>
    </row>
    <row r="174" spans="1:11" ht="14.4" customHeight="1" x14ac:dyDescent="0.3">
      <c r="A174" s="443" t="s">
        <v>410</v>
      </c>
      <c r="B174" s="444" t="s">
        <v>411</v>
      </c>
      <c r="C174" s="445" t="s">
        <v>419</v>
      </c>
      <c r="D174" s="446" t="s">
        <v>420</v>
      </c>
      <c r="E174" s="445" t="s">
        <v>749</v>
      </c>
      <c r="F174" s="446" t="s">
        <v>750</v>
      </c>
      <c r="G174" s="445" t="s">
        <v>903</v>
      </c>
      <c r="H174" s="445" t="s">
        <v>904</v>
      </c>
      <c r="I174" s="448">
        <v>125.30000305175781</v>
      </c>
      <c r="J174" s="448">
        <v>33</v>
      </c>
      <c r="K174" s="449">
        <v>4134.7799682617187</v>
      </c>
    </row>
    <row r="175" spans="1:11" ht="14.4" customHeight="1" x14ac:dyDescent="0.3">
      <c r="A175" s="443" t="s">
        <v>410</v>
      </c>
      <c r="B175" s="444" t="s">
        <v>411</v>
      </c>
      <c r="C175" s="445" t="s">
        <v>419</v>
      </c>
      <c r="D175" s="446" t="s">
        <v>420</v>
      </c>
      <c r="E175" s="445" t="s">
        <v>749</v>
      </c>
      <c r="F175" s="446" t="s">
        <v>750</v>
      </c>
      <c r="G175" s="445" t="s">
        <v>905</v>
      </c>
      <c r="H175" s="445" t="s">
        <v>906</v>
      </c>
      <c r="I175" s="448">
        <v>1410</v>
      </c>
      <c r="J175" s="448">
        <v>3</v>
      </c>
      <c r="K175" s="449">
        <v>4230</v>
      </c>
    </row>
    <row r="176" spans="1:11" ht="14.4" customHeight="1" x14ac:dyDescent="0.3">
      <c r="A176" s="443" t="s">
        <v>410</v>
      </c>
      <c r="B176" s="444" t="s">
        <v>411</v>
      </c>
      <c r="C176" s="445" t="s">
        <v>419</v>
      </c>
      <c r="D176" s="446" t="s">
        <v>420</v>
      </c>
      <c r="E176" s="445" t="s">
        <v>749</v>
      </c>
      <c r="F176" s="446" t="s">
        <v>750</v>
      </c>
      <c r="G176" s="445" t="s">
        <v>907</v>
      </c>
      <c r="H176" s="445" t="s">
        <v>908</v>
      </c>
      <c r="I176" s="448">
        <v>1410</v>
      </c>
      <c r="J176" s="448">
        <v>4</v>
      </c>
      <c r="K176" s="449">
        <v>5640</v>
      </c>
    </row>
    <row r="177" spans="1:11" ht="14.4" customHeight="1" x14ac:dyDescent="0.3">
      <c r="A177" s="443" t="s">
        <v>410</v>
      </c>
      <c r="B177" s="444" t="s">
        <v>411</v>
      </c>
      <c r="C177" s="445" t="s">
        <v>419</v>
      </c>
      <c r="D177" s="446" t="s">
        <v>420</v>
      </c>
      <c r="E177" s="445" t="s">
        <v>749</v>
      </c>
      <c r="F177" s="446" t="s">
        <v>750</v>
      </c>
      <c r="G177" s="445" t="s">
        <v>909</v>
      </c>
      <c r="H177" s="445" t="s">
        <v>910</v>
      </c>
      <c r="I177" s="448">
        <v>1409.97998046875</v>
      </c>
      <c r="J177" s="448">
        <v>8</v>
      </c>
      <c r="K177" s="449">
        <v>11279.81982421875</v>
      </c>
    </row>
    <row r="178" spans="1:11" ht="14.4" customHeight="1" x14ac:dyDescent="0.3">
      <c r="A178" s="443" t="s">
        <v>410</v>
      </c>
      <c r="B178" s="444" t="s">
        <v>411</v>
      </c>
      <c r="C178" s="445" t="s">
        <v>419</v>
      </c>
      <c r="D178" s="446" t="s">
        <v>420</v>
      </c>
      <c r="E178" s="445" t="s">
        <v>749</v>
      </c>
      <c r="F178" s="446" t="s">
        <v>750</v>
      </c>
      <c r="G178" s="445" t="s">
        <v>911</v>
      </c>
      <c r="H178" s="445" t="s">
        <v>912</v>
      </c>
      <c r="I178" s="448">
        <v>41.75</v>
      </c>
      <c r="J178" s="448">
        <v>40</v>
      </c>
      <c r="K178" s="449">
        <v>1669.800048828125</v>
      </c>
    </row>
    <row r="179" spans="1:11" ht="14.4" customHeight="1" x14ac:dyDescent="0.3">
      <c r="A179" s="443" t="s">
        <v>410</v>
      </c>
      <c r="B179" s="444" t="s">
        <v>411</v>
      </c>
      <c r="C179" s="445" t="s">
        <v>419</v>
      </c>
      <c r="D179" s="446" t="s">
        <v>420</v>
      </c>
      <c r="E179" s="445" t="s">
        <v>749</v>
      </c>
      <c r="F179" s="446" t="s">
        <v>750</v>
      </c>
      <c r="G179" s="445" t="s">
        <v>913</v>
      </c>
      <c r="H179" s="445" t="s">
        <v>914</v>
      </c>
      <c r="I179" s="448">
        <v>75.019996643066406</v>
      </c>
      <c r="J179" s="448">
        <v>10</v>
      </c>
      <c r="K179" s="449">
        <v>750.20001220703125</v>
      </c>
    </row>
    <row r="180" spans="1:11" ht="14.4" customHeight="1" x14ac:dyDescent="0.3">
      <c r="A180" s="443" t="s">
        <v>410</v>
      </c>
      <c r="B180" s="444" t="s">
        <v>411</v>
      </c>
      <c r="C180" s="445" t="s">
        <v>419</v>
      </c>
      <c r="D180" s="446" t="s">
        <v>420</v>
      </c>
      <c r="E180" s="445" t="s">
        <v>749</v>
      </c>
      <c r="F180" s="446" t="s">
        <v>750</v>
      </c>
      <c r="G180" s="445" t="s">
        <v>915</v>
      </c>
      <c r="H180" s="445" t="s">
        <v>916</v>
      </c>
      <c r="I180" s="448">
        <v>118.58000183105469</v>
      </c>
      <c r="J180" s="448">
        <v>20</v>
      </c>
      <c r="K180" s="449">
        <v>2371.60009765625</v>
      </c>
    </row>
    <row r="181" spans="1:11" ht="14.4" customHeight="1" x14ac:dyDescent="0.3">
      <c r="A181" s="443" t="s">
        <v>410</v>
      </c>
      <c r="B181" s="444" t="s">
        <v>411</v>
      </c>
      <c r="C181" s="445" t="s">
        <v>419</v>
      </c>
      <c r="D181" s="446" t="s">
        <v>420</v>
      </c>
      <c r="E181" s="445" t="s">
        <v>749</v>
      </c>
      <c r="F181" s="446" t="s">
        <v>750</v>
      </c>
      <c r="G181" s="445" t="s">
        <v>917</v>
      </c>
      <c r="H181" s="445" t="s">
        <v>918</v>
      </c>
      <c r="I181" s="448">
        <v>2722.5</v>
      </c>
      <c r="J181" s="448">
        <v>1</v>
      </c>
      <c r="K181" s="449">
        <v>2722.5</v>
      </c>
    </row>
    <row r="182" spans="1:11" ht="14.4" customHeight="1" x14ac:dyDescent="0.3">
      <c r="A182" s="443" t="s">
        <v>410</v>
      </c>
      <c r="B182" s="444" t="s">
        <v>411</v>
      </c>
      <c r="C182" s="445" t="s">
        <v>419</v>
      </c>
      <c r="D182" s="446" t="s">
        <v>420</v>
      </c>
      <c r="E182" s="445" t="s">
        <v>749</v>
      </c>
      <c r="F182" s="446" t="s">
        <v>750</v>
      </c>
      <c r="G182" s="445" t="s">
        <v>919</v>
      </c>
      <c r="H182" s="445" t="s">
        <v>920</v>
      </c>
      <c r="I182" s="448">
        <v>490.04998779296875</v>
      </c>
      <c r="J182" s="448">
        <v>1</v>
      </c>
      <c r="K182" s="449">
        <v>490.04998779296875</v>
      </c>
    </row>
    <row r="183" spans="1:11" ht="14.4" customHeight="1" x14ac:dyDescent="0.3">
      <c r="A183" s="443" t="s">
        <v>410</v>
      </c>
      <c r="B183" s="444" t="s">
        <v>411</v>
      </c>
      <c r="C183" s="445" t="s">
        <v>419</v>
      </c>
      <c r="D183" s="446" t="s">
        <v>420</v>
      </c>
      <c r="E183" s="445" t="s">
        <v>749</v>
      </c>
      <c r="F183" s="446" t="s">
        <v>750</v>
      </c>
      <c r="G183" s="445" t="s">
        <v>921</v>
      </c>
      <c r="H183" s="445" t="s">
        <v>922</v>
      </c>
      <c r="I183" s="448">
        <v>490.04998779296875</v>
      </c>
      <c r="J183" s="448">
        <v>1</v>
      </c>
      <c r="K183" s="449">
        <v>490.04998779296875</v>
      </c>
    </row>
    <row r="184" spans="1:11" ht="14.4" customHeight="1" x14ac:dyDescent="0.3">
      <c r="A184" s="443" t="s">
        <v>410</v>
      </c>
      <c r="B184" s="444" t="s">
        <v>411</v>
      </c>
      <c r="C184" s="445" t="s">
        <v>419</v>
      </c>
      <c r="D184" s="446" t="s">
        <v>420</v>
      </c>
      <c r="E184" s="445" t="s">
        <v>749</v>
      </c>
      <c r="F184" s="446" t="s">
        <v>750</v>
      </c>
      <c r="G184" s="445" t="s">
        <v>923</v>
      </c>
      <c r="H184" s="445" t="s">
        <v>924</v>
      </c>
      <c r="I184" s="448">
        <v>2064.260009765625</v>
      </c>
      <c r="J184" s="448">
        <v>1</v>
      </c>
      <c r="K184" s="449">
        <v>2064.260009765625</v>
      </c>
    </row>
    <row r="185" spans="1:11" ht="14.4" customHeight="1" x14ac:dyDescent="0.3">
      <c r="A185" s="443" t="s">
        <v>410</v>
      </c>
      <c r="B185" s="444" t="s">
        <v>411</v>
      </c>
      <c r="C185" s="445" t="s">
        <v>419</v>
      </c>
      <c r="D185" s="446" t="s">
        <v>420</v>
      </c>
      <c r="E185" s="445" t="s">
        <v>749</v>
      </c>
      <c r="F185" s="446" t="s">
        <v>750</v>
      </c>
      <c r="G185" s="445" t="s">
        <v>925</v>
      </c>
      <c r="H185" s="445" t="s">
        <v>926</v>
      </c>
      <c r="I185" s="448">
        <v>2064.260009765625</v>
      </c>
      <c r="J185" s="448">
        <v>1</v>
      </c>
      <c r="K185" s="449">
        <v>2064.260009765625</v>
      </c>
    </row>
    <row r="186" spans="1:11" ht="14.4" customHeight="1" x14ac:dyDescent="0.3">
      <c r="A186" s="443" t="s">
        <v>410</v>
      </c>
      <c r="B186" s="444" t="s">
        <v>411</v>
      </c>
      <c r="C186" s="445" t="s">
        <v>419</v>
      </c>
      <c r="D186" s="446" t="s">
        <v>420</v>
      </c>
      <c r="E186" s="445" t="s">
        <v>749</v>
      </c>
      <c r="F186" s="446" t="s">
        <v>750</v>
      </c>
      <c r="G186" s="445" t="s">
        <v>927</v>
      </c>
      <c r="H186" s="445" t="s">
        <v>928</v>
      </c>
      <c r="I186" s="448">
        <v>19.969999313354492</v>
      </c>
      <c r="J186" s="448">
        <v>10</v>
      </c>
      <c r="K186" s="449">
        <v>199.64999389648437</v>
      </c>
    </row>
    <row r="187" spans="1:11" ht="14.4" customHeight="1" x14ac:dyDescent="0.3">
      <c r="A187" s="443" t="s">
        <v>410</v>
      </c>
      <c r="B187" s="444" t="s">
        <v>411</v>
      </c>
      <c r="C187" s="445" t="s">
        <v>419</v>
      </c>
      <c r="D187" s="446" t="s">
        <v>420</v>
      </c>
      <c r="E187" s="445" t="s">
        <v>749</v>
      </c>
      <c r="F187" s="446" t="s">
        <v>750</v>
      </c>
      <c r="G187" s="445" t="s">
        <v>929</v>
      </c>
      <c r="H187" s="445" t="s">
        <v>930</v>
      </c>
      <c r="I187" s="448">
        <v>242.125</v>
      </c>
      <c r="J187" s="448">
        <v>12</v>
      </c>
      <c r="K187" s="449">
        <v>2905.5</v>
      </c>
    </row>
    <row r="188" spans="1:11" ht="14.4" customHeight="1" x14ac:dyDescent="0.3">
      <c r="A188" s="443" t="s">
        <v>410</v>
      </c>
      <c r="B188" s="444" t="s">
        <v>411</v>
      </c>
      <c r="C188" s="445" t="s">
        <v>419</v>
      </c>
      <c r="D188" s="446" t="s">
        <v>420</v>
      </c>
      <c r="E188" s="445" t="s">
        <v>749</v>
      </c>
      <c r="F188" s="446" t="s">
        <v>750</v>
      </c>
      <c r="G188" s="445" t="s">
        <v>931</v>
      </c>
      <c r="H188" s="445" t="s">
        <v>932</v>
      </c>
      <c r="I188" s="448">
        <v>227.86000061035156</v>
      </c>
      <c r="J188" s="448">
        <v>5</v>
      </c>
      <c r="K188" s="449">
        <v>1139.280029296875</v>
      </c>
    </row>
    <row r="189" spans="1:11" ht="14.4" customHeight="1" x14ac:dyDescent="0.3">
      <c r="A189" s="443" t="s">
        <v>410</v>
      </c>
      <c r="B189" s="444" t="s">
        <v>411</v>
      </c>
      <c r="C189" s="445" t="s">
        <v>419</v>
      </c>
      <c r="D189" s="446" t="s">
        <v>420</v>
      </c>
      <c r="E189" s="445" t="s">
        <v>749</v>
      </c>
      <c r="F189" s="446" t="s">
        <v>750</v>
      </c>
      <c r="G189" s="445" t="s">
        <v>933</v>
      </c>
      <c r="H189" s="445" t="s">
        <v>934</v>
      </c>
      <c r="I189" s="448">
        <v>286.22813415527344</v>
      </c>
      <c r="J189" s="448">
        <v>86</v>
      </c>
      <c r="K189" s="449">
        <v>24615.400024414063</v>
      </c>
    </row>
    <row r="190" spans="1:11" ht="14.4" customHeight="1" x14ac:dyDescent="0.3">
      <c r="A190" s="443" t="s">
        <v>410</v>
      </c>
      <c r="B190" s="444" t="s">
        <v>411</v>
      </c>
      <c r="C190" s="445" t="s">
        <v>419</v>
      </c>
      <c r="D190" s="446" t="s">
        <v>420</v>
      </c>
      <c r="E190" s="445" t="s">
        <v>749</v>
      </c>
      <c r="F190" s="446" t="s">
        <v>750</v>
      </c>
      <c r="G190" s="445" t="s">
        <v>935</v>
      </c>
      <c r="H190" s="445" t="s">
        <v>936</v>
      </c>
      <c r="I190" s="448">
        <v>1132.800048828125</v>
      </c>
      <c r="J190" s="448">
        <v>1</v>
      </c>
      <c r="K190" s="449">
        <v>1132.800048828125</v>
      </c>
    </row>
    <row r="191" spans="1:11" ht="14.4" customHeight="1" x14ac:dyDescent="0.3">
      <c r="A191" s="443" t="s">
        <v>410</v>
      </c>
      <c r="B191" s="444" t="s">
        <v>411</v>
      </c>
      <c r="C191" s="445" t="s">
        <v>419</v>
      </c>
      <c r="D191" s="446" t="s">
        <v>420</v>
      </c>
      <c r="E191" s="445" t="s">
        <v>749</v>
      </c>
      <c r="F191" s="446" t="s">
        <v>750</v>
      </c>
      <c r="G191" s="445" t="s">
        <v>937</v>
      </c>
      <c r="H191" s="445" t="s">
        <v>938</v>
      </c>
      <c r="I191" s="448">
        <v>1102.31005859375</v>
      </c>
      <c r="J191" s="448">
        <v>3</v>
      </c>
      <c r="K191" s="449">
        <v>3306.93017578125</v>
      </c>
    </row>
    <row r="192" spans="1:11" ht="14.4" customHeight="1" x14ac:dyDescent="0.3">
      <c r="A192" s="443" t="s">
        <v>410</v>
      </c>
      <c r="B192" s="444" t="s">
        <v>411</v>
      </c>
      <c r="C192" s="445" t="s">
        <v>419</v>
      </c>
      <c r="D192" s="446" t="s">
        <v>420</v>
      </c>
      <c r="E192" s="445" t="s">
        <v>749</v>
      </c>
      <c r="F192" s="446" t="s">
        <v>750</v>
      </c>
      <c r="G192" s="445" t="s">
        <v>939</v>
      </c>
      <c r="H192" s="445" t="s">
        <v>940</v>
      </c>
      <c r="I192" s="448">
        <v>2979</v>
      </c>
      <c r="J192" s="448">
        <v>3</v>
      </c>
      <c r="K192" s="449">
        <v>8937</v>
      </c>
    </row>
    <row r="193" spans="1:11" ht="14.4" customHeight="1" x14ac:dyDescent="0.3">
      <c r="A193" s="443" t="s">
        <v>410</v>
      </c>
      <c r="B193" s="444" t="s">
        <v>411</v>
      </c>
      <c r="C193" s="445" t="s">
        <v>419</v>
      </c>
      <c r="D193" s="446" t="s">
        <v>420</v>
      </c>
      <c r="E193" s="445" t="s">
        <v>749</v>
      </c>
      <c r="F193" s="446" t="s">
        <v>750</v>
      </c>
      <c r="G193" s="445" t="s">
        <v>941</v>
      </c>
      <c r="H193" s="445" t="s">
        <v>942</v>
      </c>
      <c r="I193" s="448">
        <v>2201</v>
      </c>
      <c r="J193" s="448">
        <v>3</v>
      </c>
      <c r="K193" s="449">
        <v>6603</v>
      </c>
    </row>
    <row r="194" spans="1:11" ht="14.4" customHeight="1" x14ac:dyDescent="0.3">
      <c r="A194" s="443" t="s">
        <v>410</v>
      </c>
      <c r="B194" s="444" t="s">
        <v>411</v>
      </c>
      <c r="C194" s="445" t="s">
        <v>419</v>
      </c>
      <c r="D194" s="446" t="s">
        <v>420</v>
      </c>
      <c r="E194" s="445" t="s">
        <v>749</v>
      </c>
      <c r="F194" s="446" t="s">
        <v>750</v>
      </c>
      <c r="G194" s="445" t="s">
        <v>943</v>
      </c>
      <c r="H194" s="445" t="s">
        <v>944</v>
      </c>
      <c r="I194" s="448">
        <v>281.92999267578125</v>
      </c>
      <c r="J194" s="448">
        <v>2</v>
      </c>
      <c r="K194" s="449">
        <v>563.8599853515625</v>
      </c>
    </row>
    <row r="195" spans="1:11" ht="14.4" customHeight="1" x14ac:dyDescent="0.3">
      <c r="A195" s="443" t="s">
        <v>410</v>
      </c>
      <c r="B195" s="444" t="s">
        <v>411</v>
      </c>
      <c r="C195" s="445" t="s">
        <v>419</v>
      </c>
      <c r="D195" s="446" t="s">
        <v>420</v>
      </c>
      <c r="E195" s="445" t="s">
        <v>749</v>
      </c>
      <c r="F195" s="446" t="s">
        <v>750</v>
      </c>
      <c r="G195" s="445" t="s">
        <v>945</v>
      </c>
      <c r="H195" s="445" t="s">
        <v>946</v>
      </c>
      <c r="I195" s="448">
        <v>281.92999267578125</v>
      </c>
      <c r="J195" s="448">
        <v>2</v>
      </c>
      <c r="K195" s="449">
        <v>563.8599853515625</v>
      </c>
    </row>
    <row r="196" spans="1:11" ht="14.4" customHeight="1" x14ac:dyDescent="0.3">
      <c r="A196" s="443" t="s">
        <v>410</v>
      </c>
      <c r="B196" s="444" t="s">
        <v>411</v>
      </c>
      <c r="C196" s="445" t="s">
        <v>419</v>
      </c>
      <c r="D196" s="446" t="s">
        <v>420</v>
      </c>
      <c r="E196" s="445" t="s">
        <v>749</v>
      </c>
      <c r="F196" s="446" t="s">
        <v>750</v>
      </c>
      <c r="G196" s="445" t="s">
        <v>947</v>
      </c>
      <c r="H196" s="445" t="s">
        <v>948</v>
      </c>
      <c r="I196" s="448">
        <v>1259.5075073242187</v>
      </c>
      <c r="J196" s="448">
        <v>12</v>
      </c>
      <c r="K196" s="449">
        <v>15114.080078125</v>
      </c>
    </row>
    <row r="197" spans="1:11" ht="14.4" customHeight="1" x14ac:dyDescent="0.3">
      <c r="A197" s="443" t="s">
        <v>410</v>
      </c>
      <c r="B197" s="444" t="s">
        <v>411</v>
      </c>
      <c r="C197" s="445" t="s">
        <v>419</v>
      </c>
      <c r="D197" s="446" t="s">
        <v>420</v>
      </c>
      <c r="E197" s="445" t="s">
        <v>749</v>
      </c>
      <c r="F197" s="446" t="s">
        <v>750</v>
      </c>
      <c r="G197" s="445" t="s">
        <v>949</v>
      </c>
      <c r="H197" s="445" t="s">
        <v>950</v>
      </c>
      <c r="I197" s="448">
        <v>1508.1600341796875</v>
      </c>
      <c r="J197" s="448">
        <v>1</v>
      </c>
      <c r="K197" s="449">
        <v>1508.1600341796875</v>
      </c>
    </row>
    <row r="198" spans="1:11" ht="14.4" customHeight="1" x14ac:dyDescent="0.3">
      <c r="A198" s="443" t="s">
        <v>410</v>
      </c>
      <c r="B198" s="444" t="s">
        <v>411</v>
      </c>
      <c r="C198" s="445" t="s">
        <v>419</v>
      </c>
      <c r="D198" s="446" t="s">
        <v>420</v>
      </c>
      <c r="E198" s="445" t="s">
        <v>749</v>
      </c>
      <c r="F198" s="446" t="s">
        <v>750</v>
      </c>
      <c r="G198" s="445" t="s">
        <v>951</v>
      </c>
      <c r="H198" s="445" t="s">
        <v>952</v>
      </c>
      <c r="I198" s="448">
        <v>1782.719970703125</v>
      </c>
      <c r="J198" s="448">
        <v>2</v>
      </c>
      <c r="K198" s="449">
        <v>3565.43994140625</v>
      </c>
    </row>
    <row r="199" spans="1:11" ht="14.4" customHeight="1" x14ac:dyDescent="0.3">
      <c r="A199" s="443" t="s">
        <v>410</v>
      </c>
      <c r="B199" s="444" t="s">
        <v>411</v>
      </c>
      <c r="C199" s="445" t="s">
        <v>419</v>
      </c>
      <c r="D199" s="446" t="s">
        <v>420</v>
      </c>
      <c r="E199" s="445" t="s">
        <v>749</v>
      </c>
      <c r="F199" s="446" t="s">
        <v>750</v>
      </c>
      <c r="G199" s="445" t="s">
        <v>953</v>
      </c>
      <c r="H199" s="445" t="s">
        <v>954</v>
      </c>
      <c r="I199" s="448">
        <v>1112.635009765625</v>
      </c>
      <c r="J199" s="448">
        <v>2</v>
      </c>
      <c r="K199" s="449">
        <v>2225.27001953125</v>
      </c>
    </row>
    <row r="200" spans="1:11" ht="14.4" customHeight="1" x14ac:dyDescent="0.3">
      <c r="A200" s="443" t="s">
        <v>410</v>
      </c>
      <c r="B200" s="444" t="s">
        <v>411</v>
      </c>
      <c r="C200" s="445" t="s">
        <v>419</v>
      </c>
      <c r="D200" s="446" t="s">
        <v>420</v>
      </c>
      <c r="E200" s="445" t="s">
        <v>749</v>
      </c>
      <c r="F200" s="446" t="s">
        <v>750</v>
      </c>
      <c r="G200" s="445" t="s">
        <v>955</v>
      </c>
      <c r="H200" s="445" t="s">
        <v>956</v>
      </c>
      <c r="I200" s="448">
        <v>1018.8200073242187</v>
      </c>
      <c r="J200" s="448">
        <v>1</v>
      </c>
      <c r="K200" s="449">
        <v>1018.8200073242187</v>
      </c>
    </row>
    <row r="201" spans="1:11" ht="14.4" customHeight="1" x14ac:dyDescent="0.3">
      <c r="A201" s="443" t="s">
        <v>410</v>
      </c>
      <c r="B201" s="444" t="s">
        <v>411</v>
      </c>
      <c r="C201" s="445" t="s">
        <v>419</v>
      </c>
      <c r="D201" s="446" t="s">
        <v>420</v>
      </c>
      <c r="E201" s="445" t="s">
        <v>749</v>
      </c>
      <c r="F201" s="446" t="s">
        <v>750</v>
      </c>
      <c r="G201" s="445" t="s">
        <v>957</v>
      </c>
      <c r="H201" s="445" t="s">
        <v>958</v>
      </c>
      <c r="I201" s="448">
        <v>6785</v>
      </c>
      <c r="J201" s="448">
        <v>1</v>
      </c>
      <c r="K201" s="449">
        <v>6785</v>
      </c>
    </row>
    <row r="202" spans="1:11" ht="14.4" customHeight="1" x14ac:dyDescent="0.3">
      <c r="A202" s="443" t="s">
        <v>410</v>
      </c>
      <c r="B202" s="444" t="s">
        <v>411</v>
      </c>
      <c r="C202" s="445" t="s">
        <v>419</v>
      </c>
      <c r="D202" s="446" t="s">
        <v>420</v>
      </c>
      <c r="E202" s="445" t="s">
        <v>749</v>
      </c>
      <c r="F202" s="446" t="s">
        <v>750</v>
      </c>
      <c r="G202" s="445" t="s">
        <v>959</v>
      </c>
      <c r="H202" s="445" t="s">
        <v>960</v>
      </c>
      <c r="I202" s="448">
        <v>6785</v>
      </c>
      <c r="J202" s="448">
        <v>2</v>
      </c>
      <c r="K202" s="449">
        <v>13570</v>
      </c>
    </row>
    <row r="203" spans="1:11" ht="14.4" customHeight="1" x14ac:dyDescent="0.3">
      <c r="A203" s="443" t="s">
        <v>410</v>
      </c>
      <c r="B203" s="444" t="s">
        <v>411</v>
      </c>
      <c r="C203" s="445" t="s">
        <v>419</v>
      </c>
      <c r="D203" s="446" t="s">
        <v>420</v>
      </c>
      <c r="E203" s="445" t="s">
        <v>749</v>
      </c>
      <c r="F203" s="446" t="s">
        <v>750</v>
      </c>
      <c r="G203" s="445" t="s">
        <v>961</v>
      </c>
      <c r="H203" s="445" t="s">
        <v>962</v>
      </c>
      <c r="I203" s="448">
        <v>6785</v>
      </c>
      <c r="J203" s="448">
        <v>4</v>
      </c>
      <c r="K203" s="449">
        <v>27140</v>
      </c>
    </row>
    <row r="204" spans="1:11" ht="14.4" customHeight="1" x14ac:dyDescent="0.3">
      <c r="A204" s="443" t="s">
        <v>410</v>
      </c>
      <c r="B204" s="444" t="s">
        <v>411</v>
      </c>
      <c r="C204" s="445" t="s">
        <v>419</v>
      </c>
      <c r="D204" s="446" t="s">
        <v>420</v>
      </c>
      <c r="E204" s="445" t="s">
        <v>749</v>
      </c>
      <c r="F204" s="446" t="s">
        <v>750</v>
      </c>
      <c r="G204" s="445" t="s">
        <v>963</v>
      </c>
      <c r="H204" s="445" t="s">
        <v>964</v>
      </c>
      <c r="I204" s="448">
        <v>3156.75</v>
      </c>
      <c r="J204" s="448">
        <v>2</v>
      </c>
      <c r="K204" s="449">
        <v>6313.5</v>
      </c>
    </row>
    <row r="205" spans="1:11" ht="14.4" customHeight="1" x14ac:dyDescent="0.3">
      <c r="A205" s="443" t="s">
        <v>410</v>
      </c>
      <c r="B205" s="444" t="s">
        <v>411</v>
      </c>
      <c r="C205" s="445" t="s">
        <v>419</v>
      </c>
      <c r="D205" s="446" t="s">
        <v>420</v>
      </c>
      <c r="E205" s="445" t="s">
        <v>749</v>
      </c>
      <c r="F205" s="446" t="s">
        <v>750</v>
      </c>
      <c r="G205" s="445" t="s">
        <v>965</v>
      </c>
      <c r="H205" s="445" t="s">
        <v>966</v>
      </c>
      <c r="I205" s="448">
        <v>3943.3334147135415</v>
      </c>
      <c r="J205" s="448">
        <v>7</v>
      </c>
      <c r="K205" s="449">
        <v>27603.35009765625</v>
      </c>
    </row>
    <row r="206" spans="1:11" ht="14.4" customHeight="1" x14ac:dyDescent="0.3">
      <c r="A206" s="443" t="s">
        <v>410</v>
      </c>
      <c r="B206" s="444" t="s">
        <v>411</v>
      </c>
      <c r="C206" s="445" t="s">
        <v>419</v>
      </c>
      <c r="D206" s="446" t="s">
        <v>420</v>
      </c>
      <c r="E206" s="445" t="s">
        <v>749</v>
      </c>
      <c r="F206" s="446" t="s">
        <v>750</v>
      </c>
      <c r="G206" s="445" t="s">
        <v>967</v>
      </c>
      <c r="H206" s="445" t="s">
        <v>968</v>
      </c>
      <c r="I206" s="448">
        <v>3943.35009765625</v>
      </c>
      <c r="J206" s="448">
        <v>14</v>
      </c>
      <c r="K206" s="449">
        <v>55206.8994140625</v>
      </c>
    </row>
    <row r="207" spans="1:11" ht="14.4" customHeight="1" x14ac:dyDescent="0.3">
      <c r="A207" s="443" t="s">
        <v>410</v>
      </c>
      <c r="B207" s="444" t="s">
        <v>411</v>
      </c>
      <c r="C207" s="445" t="s">
        <v>419</v>
      </c>
      <c r="D207" s="446" t="s">
        <v>420</v>
      </c>
      <c r="E207" s="445" t="s">
        <v>749</v>
      </c>
      <c r="F207" s="446" t="s">
        <v>750</v>
      </c>
      <c r="G207" s="445" t="s">
        <v>969</v>
      </c>
      <c r="H207" s="445" t="s">
        <v>970</v>
      </c>
      <c r="I207" s="448">
        <v>3943.3450927734375</v>
      </c>
      <c r="J207" s="448">
        <v>12</v>
      </c>
      <c r="K207" s="449">
        <v>47320.10009765625</v>
      </c>
    </row>
    <row r="208" spans="1:11" ht="14.4" customHeight="1" x14ac:dyDescent="0.3">
      <c r="A208" s="443" t="s">
        <v>410</v>
      </c>
      <c r="B208" s="444" t="s">
        <v>411</v>
      </c>
      <c r="C208" s="445" t="s">
        <v>419</v>
      </c>
      <c r="D208" s="446" t="s">
        <v>420</v>
      </c>
      <c r="E208" s="445" t="s">
        <v>749</v>
      </c>
      <c r="F208" s="446" t="s">
        <v>750</v>
      </c>
      <c r="G208" s="445" t="s">
        <v>971</v>
      </c>
      <c r="H208" s="445" t="s">
        <v>972</v>
      </c>
      <c r="I208" s="448">
        <v>4207.8499755859375</v>
      </c>
      <c r="J208" s="448">
        <v>7</v>
      </c>
      <c r="K208" s="449">
        <v>29454.8994140625</v>
      </c>
    </row>
    <row r="209" spans="1:11" ht="14.4" customHeight="1" x14ac:dyDescent="0.3">
      <c r="A209" s="443" t="s">
        <v>410</v>
      </c>
      <c r="B209" s="444" t="s">
        <v>411</v>
      </c>
      <c r="C209" s="445" t="s">
        <v>419</v>
      </c>
      <c r="D209" s="446" t="s">
        <v>420</v>
      </c>
      <c r="E209" s="445" t="s">
        <v>749</v>
      </c>
      <c r="F209" s="446" t="s">
        <v>750</v>
      </c>
      <c r="G209" s="445" t="s">
        <v>973</v>
      </c>
      <c r="H209" s="445" t="s">
        <v>974</v>
      </c>
      <c r="I209" s="448">
        <v>4207.85009765625</v>
      </c>
      <c r="J209" s="448">
        <v>7</v>
      </c>
      <c r="K209" s="449">
        <v>29454.9501953125</v>
      </c>
    </row>
    <row r="210" spans="1:11" ht="14.4" customHeight="1" x14ac:dyDescent="0.3">
      <c r="A210" s="443" t="s">
        <v>410</v>
      </c>
      <c r="B210" s="444" t="s">
        <v>411</v>
      </c>
      <c r="C210" s="445" t="s">
        <v>419</v>
      </c>
      <c r="D210" s="446" t="s">
        <v>420</v>
      </c>
      <c r="E210" s="445" t="s">
        <v>749</v>
      </c>
      <c r="F210" s="446" t="s">
        <v>750</v>
      </c>
      <c r="G210" s="445" t="s">
        <v>975</v>
      </c>
      <c r="H210" s="445" t="s">
        <v>976</v>
      </c>
      <c r="I210" s="448">
        <v>4207.85009765625</v>
      </c>
      <c r="J210" s="448">
        <v>2</v>
      </c>
      <c r="K210" s="449">
        <v>8415.7001953125</v>
      </c>
    </row>
    <row r="211" spans="1:11" ht="14.4" customHeight="1" x14ac:dyDescent="0.3">
      <c r="A211" s="443" t="s">
        <v>410</v>
      </c>
      <c r="B211" s="444" t="s">
        <v>411</v>
      </c>
      <c r="C211" s="445" t="s">
        <v>419</v>
      </c>
      <c r="D211" s="446" t="s">
        <v>420</v>
      </c>
      <c r="E211" s="445" t="s">
        <v>749</v>
      </c>
      <c r="F211" s="446" t="s">
        <v>750</v>
      </c>
      <c r="G211" s="445" t="s">
        <v>977</v>
      </c>
      <c r="H211" s="445" t="s">
        <v>978</v>
      </c>
      <c r="I211" s="448">
        <v>3943.3434244791665</v>
      </c>
      <c r="J211" s="448">
        <v>11</v>
      </c>
      <c r="K211" s="449">
        <v>43376.75</v>
      </c>
    </row>
    <row r="212" spans="1:11" ht="14.4" customHeight="1" x14ac:dyDescent="0.3">
      <c r="A212" s="443" t="s">
        <v>410</v>
      </c>
      <c r="B212" s="444" t="s">
        <v>411</v>
      </c>
      <c r="C212" s="445" t="s">
        <v>419</v>
      </c>
      <c r="D212" s="446" t="s">
        <v>420</v>
      </c>
      <c r="E212" s="445" t="s">
        <v>749</v>
      </c>
      <c r="F212" s="446" t="s">
        <v>750</v>
      </c>
      <c r="G212" s="445" t="s">
        <v>979</v>
      </c>
      <c r="H212" s="445" t="s">
        <v>980</v>
      </c>
      <c r="I212" s="448">
        <v>3943.35009765625</v>
      </c>
      <c r="J212" s="448">
        <v>3</v>
      </c>
      <c r="K212" s="449">
        <v>11830.0498046875</v>
      </c>
    </row>
    <row r="213" spans="1:11" ht="14.4" customHeight="1" x14ac:dyDescent="0.3">
      <c r="A213" s="443" t="s">
        <v>410</v>
      </c>
      <c r="B213" s="444" t="s">
        <v>411</v>
      </c>
      <c r="C213" s="445" t="s">
        <v>419</v>
      </c>
      <c r="D213" s="446" t="s">
        <v>420</v>
      </c>
      <c r="E213" s="445" t="s">
        <v>749</v>
      </c>
      <c r="F213" s="446" t="s">
        <v>750</v>
      </c>
      <c r="G213" s="445" t="s">
        <v>981</v>
      </c>
      <c r="H213" s="445" t="s">
        <v>982</v>
      </c>
      <c r="I213" s="448">
        <v>3943.35009765625</v>
      </c>
      <c r="J213" s="448">
        <v>1</v>
      </c>
      <c r="K213" s="449">
        <v>3943.35009765625</v>
      </c>
    </row>
    <row r="214" spans="1:11" ht="14.4" customHeight="1" x14ac:dyDescent="0.3">
      <c r="A214" s="443" t="s">
        <v>410</v>
      </c>
      <c r="B214" s="444" t="s">
        <v>411</v>
      </c>
      <c r="C214" s="445" t="s">
        <v>419</v>
      </c>
      <c r="D214" s="446" t="s">
        <v>420</v>
      </c>
      <c r="E214" s="445" t="s">
        <v>749</v>
      </c>
      <c r="F214" s="446" t="s">
        <v>750</v>
      </c>
      <c r="G214" s="445" t="s">
        <v>983</v>
      </c>
      <c r="H214" s="445" t="s">
        <v>984</v>
      </c>
      <c r="I214" s="448">
        <v>3943.35009765625</v>
      </c>
      <c r="J214" s="448">
        <v>3</v>
      </c>
      <c r="K214" s="449">
        <v>11830.0498046875</v>
      </c>
    </row>
    <row r="215" spans="1:11" ht="14.4" customHeight="1" x14ac:dyDescent="0.3">
      <c r="A215" s="443" t="s">
        <v>410</v>
      </c>
      <c r="B215" s="444" t="s">
        <v>411</v>
      </c>
      <c r="C215" s="445" t="s">
        <v>419</v>
      </c>
      <c r="D215" s="446" t="s">
        <v>420</v>
      </c>
      <c r="E215" s="445" t="s">
        <v>749</v>
      </c>
      <c r="F215" s="446" t="s">
        <v>750</v>
      </c>
      <c r="G215" s="445" t="s">
        <v>985</v>
      </c>
      <c r="H215" s="445" t="s">
        <v>986</v>
      </c>
      <c r="I215" s="448">
        <v>419.92001342773437</v>
      </c>
      <c r="J215" s="448">
        <v>12</v>
      </c>
      <c r="K215" s="449">
        <v>5039</v>
      </c>
    </row>
    <row r="216" spans="1:11" ht="14.4" customHeight="1" x14ac:dyDescent="0.3">
      <c r="A216" s="443" t="s">
        <v>410</v>
      </c>
      <c r="B216" s="444" t="s">
        <v>411</v>
      </c>
      <c r="C216" s="445" t="s">
        <v>419</v>
      </c>
      <c r="D216" s="446" t="s">
        <v>420</v>
      </c>
      <c r="E216" s="445" t="s">
        <v>749</v>
      </c>
      <c r="F216" s="446" t="s">
        <v>750</v>
      </c>
      <c r="G216" s="445" t="s">
        <v>987</v>
      </c>
      <c r="H216" s="445" t="s">
        <v>988</v>
      </c>
      <c r="I216" s="448">
        <v>619.52001953125</v>
      </c>
      <c r="J216" s="448">
        <v>5</v>
      </c>
      <c r="K216" s="449">
        <v>3097.60009765625</v>
      </c>
    </row>
    <row r="217" spans="1:11" ht="14.4" customHeight="1" x14ac:dyDescent="0.3">
      <c r="A217" s="443" t="s">
        <v>410</v>
      </c>
      <c r="B217" s="444" t="s">
        <v>411</v>
      </c>
      <c r="C217" s="445" t="s">
        <v>419</v>
      </c>
      <c r="D217" s="446" t="s">
        <v>420</v>
      </c>
      <c r="E217" s="445" t="s">
        <v>749</v>
      </c>
      <c r="F217" s="446" t="s">
        <v>750</v>
      </c>
      <c r="G217" s="445" t="s">
        <v>989</v>
      </c>
      <c r="H217" s="445" t="s">
        <v>990</v>
      </c>
      <c r="I217" s="448">
        <v>363</v>
      </c>
      <c r="J217" s="448">
        <v>2</v>
      </c>
      <c r="K217" s="449">
        <v>726</v>
      </c>
    </row>
    <row r="218" spans="1:11" ht="14.4" customHeight="1" x14ac:dyDescent="0.3">
      <c r="A218" s="443" t="s">
        <v>410</v>
      </c>
      <c r="B218" s="444" t="s">
        <v>411</v>
      </c>
      <c r="C218" s="445" t="s">
        <v>419</v>
      </c>
      <c r="D218" s="446" t="s">
        <v>420</v>
      </c>
      <c r="E218" s="445" t="s">
        <v>749</v>
      </c>
      <c r="F218" s="446" t="s">
        <v>750</v>
      </c>
      <c r="G218" s="445" t="s">
        <v>991</v>
      </c>
      <c r="H218" s="445" t="s">
        <v>992</v>
      </c>
      <c r="I218" s="448">
        <v>2843.5</v>
      </c>
      <c r="J218" s="448">
        <v>2</v>
      </c>
      <c r="K218" s="449">
        <v>5687</v>
      </c>
    </row>
    <row r="219" spans="1:11" ht="14.4" customHeight="1" x14ac:dyDescent="0.3">
      <c r="A219" s="443" t="s">
        <v>410</v>
      </c>
      <c r="B219" s="444" t="s">
        <v>411</v>
      </c>
      <c r="C219" s="445" t="s">
        <v>419</v>
      </c>
      <c r="D219" s="446" t="s">
        <v>420</v>
      </c>
      <c r="E219" s="445" t="s">
        <v>749</v>
      </c>
      <c r="F219" s="446" t="s">
        <v>750</v>
      </c>
      <c r="G219" s="445" t="s">
        <v>993</v>
      </c>
      <c r="H219" s="445" t="s">
        <v>994</v>
      </c>
      <c r="I219" s="448">
        <v>2789.050048828125</v>
      </c>
      <c r="J219" s="448">
        <v>2</v>
      </c>
      <c r="K219" s="449">
        <v>5578.10009765625</v>
      </c>
    </row>
    <row r="220" spans="1:11" ht="14.4" customHeight="1" x14ac:dyDescent="0.3">
      <c r="A220" s="443" t="s">
        <v>410</v>
      </c>
      <c r="B220" s="444" t="s">
        <v>411</v>
      </c>
      <c r="C220" s="445" t="s">
        <v>419</v>
      </c>
      <c r="D220" s="446" t="s">
        <v>420</v>
      </c>
      <c r="E220" s="445" t="s">
        <v>749</v>
      </c>
      <c r="F220" s="446" t="s">
        <v>750</v>
      </c>
      <c r="G220" s="445" t="s">
        <v>995</v>
      </c>
      <c r="H220" s="445" t="s">
        <v>996</v>
      </c>
      <c r="I220" s="448">
        <v>435.60000610351562</v>
      </c>
      <c r="J220" s="448">
        <v>2</v>
      </c>
      <c r="K220" s="449">
        <v>871.20001220703125</v>
      </c>
    </row>
    <row r="221" spans="1:11" ht="14.4" customHeight="1" x14ac:dyDescent="0.3">
      <c r="A221" s="443" t="s">
        <v>410</v>
      </c>
      <c r="B221" s="444" t="s">
        <v>411</v>
      </c>
      <c r="C221" s="445" t="s">
        <v>419</v>
      </c>
      <c r="D221" s="446" t="s">
        <v>420</v>
      </c>
      <c r="E221" s="445" t="s">
        <v>749</v>
      </c>
      <c r="F221" s="446" t="s">
        <v>750</v>
      </c>
      <c r="G221" s="445" t="s">
        <v>997</v>
      </c>
      <c r="H221" s="445" t="s">
        <v>998</v>
      </c>
      <c r="I221" s="448">
        <v>843.44000244140625</v>
      </c>
      <c r="J221" s="448">
        <v>1</v>
      </c>
      <c r="K221" s="449">
        <v>843.44000244140625</v>
      </c>
    </row>
    <row r="222" spans="1:11" ht="14.4" customHeight="1" x14ac:dyDescent="0.3">
      <c r="A222" s="443" t="s">
        <v>410</v>
      </c>
      <c r="B222" s="444" t="s">
        <v>411</v>
      </c>
      <c r="C222" s="445" t="s">
        <v>419</v>
      </c>
      <c r="D222" s="446" t="s">
        <v>420</v>
      </c>
      <c r="E222" s="445" t="s">
        <v>749</v>
      </c>
      <c r="F222" s="446" t="s">
        <v>750</v>
      </c>
      <c r="G222" s="445" t="s">
        <v>999</v>
      </c>
      <c r="H222" s="445" t="s">
        <v>1000</v>
      </c>
      <c r="I222" s="448">
        <v>185.31000518798828</v>
      </c>
      <c r="J222" s="448">
        <v>5</v>
      </c>
      <c r="K222" s="449">
        <v>926.5</v>
      </c>
    </row>
    <row r="223" spans="1:11" ht="14.4" customHeight="1" x14ac:dyDescent="0.3">
      <c r="A223" s="443" t="s">
        <v>410</v>
      </c>
      <c r="B223" s="444" t="s">
        <v>411</v>
      </c>
      <c r="C223" s="445" t="s">
        <v>419</v>
      </c>
      <c r="D223" s="446" t="s">
        <v>420</v>
      </c>
      <c r="E223" s="445" t="s">
        <v>749</v>
      </c>
      <c r="F223" s="446" t="s">
        <v>750</v>
      </c>
      <c r="G223" s="445" t="s">
        <v>1001</v>
      </c>
      <c r="H223" s="445" t="s">
        <v>1002</v>
      </c>
      <c r="I223" s="448">
        <v>135</v>
      </c>
      <c r="J223" s="448">
        <v>5</v>
      </c>
      <c r="K223" s="449">
        <v>675</v>
      </c>
    </row>
    <row r="224" spans="1:11" ht="14.4" customHeight="1" x14ac:dyDescent="0.3">
      <c r="A224" s="443" t="s">
        <v>410</v>
      </c>
      <c r="B224" s="444" t="s">
        <v>411</v>
      </c>
      <c r="C224" s="445" t="s">
        <v>419</v>
      </c>
      <c r="D224" s="446" t="s">
        <v>420</v>
      </c>
      <c r="E224" s="445" t="s">
        <v>749</v>
      </c>
      <c r="F224" s="446" t="s">
        <v>750</v>
      </c>
      <c r="G224" s="445" t="s">
        <v>1003</v>
      </c>
      <c r="H224" s="445" t="s">
        <v>1004</v>
      </c>
      <c r="I224" s="448">
        <v>135</v>
      </c>
      <c r="J224" s="448">
        <v>5</v>
      </c>
      <c r="K224" s="449">
        <v>675</v>
      </c>
    </row>
    <row r="225" spans="1:11" ht="14.4" customHeight="1" x14ac:dyDescent="0.3">
      <c r="A225" s="443" t="s">
        <v>410</v>
      </c>
      <c r="B225" s="444" t="s">
        <v>411</v>
      </c>
      <c r="C225" s="445" t="s">
        <v>419</v>
      </c>
      <c r="D225" s="446" t="s">
        <v>420</v>
      </c>
      <c r="E225" s="445" t="s">
        <v>749</v>
      </c>
      <c r="F225" s="446" t="s">
        <v>750</v>
      </c>
      <c r="G225" s="445" t="s">
        <v>1005</v>
      </c>
      <c r="H225" s="445" t="s">
        <v>1006</v>
      </c>
      <c r="I225" s="448">
        <v>135</v>
      </c>
      <c r="J225" s="448">
        <v>5</v>
      </c>
      <c r="K225" s="449">
        <v>675</v>
      </c>
    </row>
    <row r="226" spans="1:11" ht="14.4" customHeight="1" x14ac:dyDescent="0.3">
      <c r="A226" s="443" t="s">
        <v>410</v>
      </c>
      <c r="B226" s="444" t="s">
        <v>411</v>
      </c>
      <c r="C226" s="445" t="s">
        <v>419</v>
      </c>
      <c r="D226" s="446" t="s">
        <v>420</v>
      </c>
      <c r="E226" s="445" t="s">
        <v>749</v>
      </c>
      <c r="F226" s="446" t="s">
        <v>750</v>
      </c>
      <c r="G226" s="445" t="s">
        <v>1007</v>
      </c>
      <c r="H226" s="445" t="s">
        <v>1008</v>
      </c>
      <c r="I226" s="448">
        <v>135</v>
      </c>
      <c r="J226" s="448">
        <v>5</v>
      </c>
      <c r="K226" s="449">
        <v>675</v>
      </c>
    </row>
    <row r="227" spans="1:11" ht="14.4" customHeight="1" x14ac:dyDescent="0.3">
      <c r="A227" s="443" t="s">
        <v>410</v>
      </c>
      <c r="B227" s="444" t="s">
        <v>411</v>
      </c>
      <c r="C227" s="445" t="s">
        <v>419</v>
      </c>
      <c r="D227" s="446" t="s">
        <v>420</v>
      </c>
      <c r="E227" s="445" t="s">
        <v>749</v>
      </c>
      <c r="F227" s="446" t="s">
        <v>750</v>
      </c>
      <c r="G227" s="445" t="s">
        <v>1009</v>
      </c>
      <c r="H227" s="445" t="s">
        <v>1010</v>
      </c>
      <c r="I227" s="448">
        <v>26.020000457763672</v>
      </c>
      <c r="J227" s="448">
        <v>30</v>
      </c>
      <c r="K227" s="449">
        <v>780.44998168945312</v>
      </c>
    </row>
    <row r="228" spans="1:11" ht="14.4" customHeight="1" x14ac:dyDescent="0.3">
      <c r="A228" s="443" t="s">
        <v>410</v>
      </c>
      <c r="B228" s="444" t="s">
        <v>411</v>
      </c>
      <c r="C228" s="445" t="s">
        <v>419</v>
      </c>
      <c r="D228" s="446" t="s">
        <v>420</v>
      </c>
      <c r="E228" s="445" t="s">
        <v>749</v>
      </c>
      <c r="F228" s="446" t="s">
        <v>750</v>
      </c>
      <c r="G228" s="445" t="s">
        <v>1011</v>
      </c>
      <c r="H228" s="445" t="s">
        <v>1012</v>
      </c>
      <c r="I228" s="448">
        <v>221.44000244140625</v>
      </c>
      <c r="J228" s="448">
        <v>3</v>
      </c>
      <c r="K228" s="449">
        <v>664.32000732421875</v>
      </c>
    </row>
    <row r="229" spans="1:11" ht="14.4" customHeight="1" x14ac:dyDescent="0.3">
      <c r="A229" s="443" t="s">
        <v>410</v>
      </c>
      <c r="B229" s="444" t="s">
        <v>411</v>
      </c>
      <c r="C229" s="445" t="s">
        <v>419</v>
      </c>
      <c r="D229" s="446" t="s">
        <v>420</v>
      </c>
      <c r="E229" s="445" t="s">
        <v>749</v>
      </c>
      <c r="F229" s="446" t="s">
        <v>750</v>
      </c>
      <c r="G229" s="445" t="s">
        <v>1013</v>
      </c>
      <c r="H229" s="445" t="s">
        <v>1014</v>
      </c>
      <c r="I229" s="448">
        <v>33.880001068115234</v>
      </c>
      <c r="J229" s="448">
        <v>3</v>
      </c>
      <c r="K229" s="449">
        <v>101.63999938964844</v>
      </c>
    </row>
    <row r="230" spans="1:11" ht="14.4" customHeight="1" x14ac:dyDescent="0.3">
      <c r="A230" s="443" t="s">
        <v>410</v>
      </c>
      <c r="B230" s="444" t="s">
        <v>411</v>
      </c>
      <c r="C230" s="445" t="s">
        <v>419</v>
      </c>
      <c r="D230" s="446" t="s">
        <v>420</v>
      </c>
      <c r="E230" s="445" t="s">
        <v>749</v>
      </c>
      <c r="F230" s="446" t="s">
        <v>750</v>
      </c>
      <c r="G230" s="445" t="s">
        <v>1015</v>
      </c>
      <c r="H230" s="445" t="s">
        <v>1016</v>
      </c>
      <c r="I230" s="448">
        <v>1380.9200439453125</v>
      </c>
      <c r="J230" s="448">
        <v>22</v>
      </c>
      <c r="K230" s="449">
        <v>30380.239990234375</v>
      </c>
    </row>
    <row r="231" spans="1:11" ht="14.4" customHeight="1" x14ac:dyDescent="0.3">
      <c r="A231" s="443" t="s">
        <v>410</v>
      </c>
      <c r="B231" s="444" t="s">
        <v>411</v>
      </c>
      <c r="C231" s="445" t="s">
        <v>419</v>
      </c>
      <c r="D231" s="446" t="s">
        <v>420</v>
      </c>
      <c r="E231" s="445" t="s">
        <v>749</v>
      </c>
      <c r="F231" s="446" t="s">
        <v>750</v>
      </c>
      <c r="G231" s="445" t="s">
        <v>1017</v>
      </c>
      <c r="H231" s="445" t="s">
        <v>1018</v>
      </c>
      <c r="I231" s="448">
        <v>579.030029296875</v>
      </c>
      <c r="J231" s="448">
        <v>4</v>
      </c>
      <c r="K231" s="449">
        <v>2316.10009765625</v>
      </c>
    </row>
    <row r="232" spans="1:11" ht="14.4" customHeight="1" x14ac:dyDescent="0.3">
      <c r="A232" s="443" t="s">
        <v>410</v>
      </c>
      <c r="B232" s="444" t="s">
        <v>411</v>
      </c>
      <c r="C232" s="445" t="s">
        <v>419</v>
      </c>
      <c r="D232" s="446" t="s">
        <v>420</v>
      </c>
      <c r="E232" s="445" t="s">
        <v>749</v>
      </c>
      <c r="F232" s="446" t="s">
        <v>750</v>
      </c>
      <c r="G232" s="445" t="s">
        <v>1019</v>
      </c>
      <c r="H232" s="445" t="s">
        <v>1020</v>
      </c>
      <c r="I232" s="448">
        <v>988.71002197265625</v>
      </c>
      <c r="J232" s="448">
        <v>1</v>
      </c>
      <c r="K232" s="449">
        <v>988.71002197265625</v>
      </c>
    </row>
    <row r="233" spans="1:11" ht="14.4" customHeight="1" x14ac:dyDescent="0.3">
      <c r="A233" s="443" t="s">
        <v>410</v>
      </c>
      <c r="B233" s="444" t="s">
        <v>411</v>
      </c>
      <c r="C233" s="445" t="s">
        <v>419</v>
      </c>
      <c r="D233" s="446" t="s">
        <v>420</v>
      </c>
      <c r="E233" s="445" t="s">
        <v>749</v>
      </c>
      <c r="F233" s="446" t="s">
        <v>750</v>
      </c>
      <c r="G233" s="445" t="s">
        <v>1021</v>
      </c>
      <c r="H233" s="445" t="s">
        <v>1022</v>
      </c>
      <c r="I233" s="448">
        <v>1393.9200439453125</v>
      </c>
      <c r="J233" s="448">
        <v>1</v>
      </c>
      <c r="K233" s="449">
        <v>1393.9200439453125</v>
      </c>
    </row>
    <row r="234" spans="1:11" ht="14.4" customHeight="1" x14ac:dyDescent="0.3">
      <c r="A234" s="443" t="s">
        <v>410</v>
      </c>
      <c r="B234" s="444" t="s">
        <v>411</v>
      </c>
      <c r="C234" s="445" t="s">
        <v>419</v>
      </c>
      <c r="D234" s="446" t="s">
        <v>420</v>
      </c>
      <c r="E234" s="445" t="s">
        <v>749</v>
      </c>
      <c r="F234" s="446" t="s">
        <v>750</v>
      </c>
      <c r="G234" s="445" t="s">
        <v>1023</v>
      </c>
      <c r="H234" s="445" t="s">
        <v>1024</v>
      </c>
      <c r="I234" s="448">
        <v>922.02001953125</v>
      </c>
      <c r="J234" s="448">
        <v>1</v>
      </c>
      <c r="K234" s="449">
        <v>922.02001953125</v>
      </c>
    </row>
    <row r="235" spans="1:11" ht="14.4" customHeight="1" x14ac:dyDescent="0.3">
      <c r="A235" s="443" t="s">
        <v>410</v>
      </c>
      <c r="B235" s="444" t="s">
        <v>411</v>
      </c>
      <c r="C235" s="445" t="s">
        <v>419</v>
      </c>
      <c r="D235" s="446" t="s">
        <v>420</v>
      </c>
      <c r="E235" s="445" t="s">
        <v>749</v>
      </c>
      <c r="F235" s="446" t="s">
        <v>750</v>
      </c>
      <c r="G235" s="445" t="s">
        <v>1025</v>
      </c>
      <c r="H235" s="445" t="s">
        <v>1026</v>
      </c>
      <c r="I235" s="448">
        <v>877.25</v>
      </c>
      <c r="J235" s="448">
        <v>1</v>
      </c>
      <c r="K235" s="449">
        <v>877.25</v>
      </c>
    </row>
    <row r="236" spans="1:11" ht="14.4" customHeight="1" x14ac:dyDescent="0.3">
      <c r="A236" s="443" t="s">
        <v>410</v>
      </c>
      <c r="B236" s="444" t="s">
        <v>411</v>
      </c>
      <c r="C236" s="445" t="s">
        <v>419</v>
      </c>
      <c r="D236" s="446" t="s">
        <v>420</v>
      </c>
      <c r="E236" s="445" t="s">
        <v>749</v>
      </c>
      <c r="F236" s="446" t="s">
        <v>750</v>
      </c>
      <c r="G236" s="445" t="s">
        <v>1027</v>
      </c>
      <c r="H236" s="445" t="s">
        <v>1028</v>
      </c>
      <c r="I236" s="448">
        <v>877.25</v>
      </c>
      <c r="J236" s="448">
        <v>1</v>
      </c>
      <c r="K236" s="449">
        <v>877.25</v>
      </c>
    </row>
    <row r="237" spans="1:11" ht="14.4" customHeight="1" x14ac:dyDescent="0.3">
      <c r="A237" s="443" t="s">
        <v>410</v>
      </c>
      <c r="B237" s="444" t="s">
        <v>411</v>
      </c>
      <c r="C237" s="445" t="s">
        <v>419</v>
      </c>
      <c r="D237" s="446" t="s">
        <v>420</v>
      </c>
      <c r="E237" s="445" t="s">
        <v>749</v>
      </c>
      <c r="F237" s="446" t="s">
        <v>750</v>
      </c>
      <c r="G237" s="445" t="s">
        <v>1029</v>
      </c>
      <c r="H237" s="445" t="s">
        <v>1030</v>
      </c>
      <c r="I237" s="448">
        <v>902.65997314453125</v>
      </c>
      <c r="J237" s="448">
        <v>1</v>
      </c>
      <c r="K237" s="449">
        <v>902.65997314453125</v>
      </c>
    </row>
    <row r="238" spans="1:11" ht="14.4" customHeight="1" x14ac:dyDescent="0.3">
      <c r="A238" s="443" t="s">
        <v>410</v>
      </c>
      <c r="B238" s="444" t="s">
        <v>411</v>
      </c>
      <c r="C238" s="445" t="s">
        <v>419</v>
      </c>
      <c r="D238" s="446" t="s">
        <v>420</v>
      </c>
      <c r="E238" s="445" t="s">
        <v>749</v>
      </c>
      <c r="F238" s="446" t="s">
        <v>750</v>
      </c>
      <c r="G238" s="445" t="s">
        <v>1031</v>
      </c>
      <c r="H238" s="445" t="s">
        <v>1032</v>
      </c>
      <c r="I238" s="448">
        <v>986.1500244140625</v>
      </c>
      <c r="J238" s="448">
        <v>1</v>
      </c>
      <c r="K238" s="449">
        <v>986.1500244140625</v>
      </c>
    </row>
    <row r="239" spans="1:11" ht="14.4" customHeight="1" x14ac:dyDescent="0.3">
      <c r="A239" s="443" t="s">
        <v>410</v>
      </c>
      <c r="B239" s="444" t="s">
        <v>411</v>
      </c>
      <c r="C239" s="445" t="s">
        <v>419</v>
      </c>
      <c r="D239" s="446" t="s">
        <v>420</v>
      </c>
      <c r="E239" s="445" t="s">
        <v>749</v>
      </c>
      <c r="F239" s="446" t="s">
        <v>750</v>
      </c>
      <c r="G239" s="445" t="s">
        <v>1033</v>
      </c>
      <c r="H239" s="445" t="s">
        <v>1034</v>
      </c>
      <c r="I239" s="448">
        <v>471.89999389648437</v>
      </c>
      <c r="J239" s="448">
        <v>6</v>
      </c>
      <c r="K239" s="449">
        <v>2831.39990234375</v>
      </c>
    </row>
    <row r="240" spans="1:11" ht="14.4" customHeight="1" x14ac:dyDescent="0.3">
      <c r="A240" s="443" t="s">
        <v>410</v>
      </c>
      <c r="B240" s="444" t="s">
        <v>411</v>
      </c>
      <c r="C240" s="445" t="s">
        <v>419</v>
      </c>
      <c r="D240" s="446" t="s">
        <v>420</v>
      </c>
      <c r="E240" s="445" t="s">
        <v>749</v>
      </c>
      <c r="F240" s="446" t="s">
        <v>750</v>
      </c>
      <c r="G240" s="445" t="s">
        <v>1035</v>
      </c>
      <c r="H240" s="445" t="s">
        <v>1036</v>
      </c>
      <c r="I240" s="448">
        <v>1217.260009765625</v>
      </c>
      <c r="J240" s="448">
        <v>1</v>
      </c>
      <c r="K240" s="449">
        <v>1217.260009765625</v>
      </c>
    </row>
    <row r="241" spans="1:11" ht="14.4" customHeight="1" x14ac:dyDescent="0.3">
      <c r="A241" s="443" t="s">
        <v>410</v>
      </c>
      <c r="B241" s="444" t="s">
        <v>411</v>
      </c>
      <c r="C241" s="445" t="s">
        <v>419</v>
      </c>
      <c r="D241" s="446" t="s">
        <v>420</v>
      </c>
      <c r="E241" s="445" t="s">
        <v>749</v>
      </c>
      <c r="F241" s="446" t="s">
        <v>750</v>
      </c>
      <c r="G241" s="445" t="s">
        <v>1037</v>
      </c>
      <c r="H241" s="445" t="s">
        <v>1038</v>
      </c>
      <c r="I241" s="448">
        <v>45.979999542236328</v>
      </c>
      <c r="J241" s="448">
        <v>10</v>
      </c>
      <c r="K241" s="449">
        <v>459.80999755859375</v>
      </c>
    </row>
    <row r="242" spans="1:11" ht="14.4" customHeight="1" x14ac:dyDescent="0.3">
      <c r="A242" s="443" t="s">
        <v>410</v>
      </c>
      <c r="B242" s="444" t="s">
        <v>411</v>
      </c>
      <c r="C242" s="445" t="s">
        <v>419</v>
      </c>
      <c r="D242" s="446" t="s">
        <v>420</v>
      </c>
      <c r="E242" s="445" t="s">
        <v>749</v>
      </c>
      <c r="F242" s="446" t="s">
        <v>750</v>
      </c>
      <c r="G242" s="445" t="s">
        <v>1039</v>
      </c>
      <c r="H242" s="445" t="s">
        <v>1040</v>
      </c>
      <c r="I242" s="448">
        <v>81.680000305175781</v>
      </c>
      <c r="J242" s="448">
        <v>10</v>
      </c>
      <c r="K242" s="449">
        <v>816.75</v>
      </c>
    </row>
    <row r="243" spans="1:11" ht="14.4" customHeight="1" x14ac:dyDescent="0.3">
      <c r="A243" s="443" t="s">
        <v>410</v>
      </c>
      <c r="B243" s="444" t="s">
        <v>411</v>
      </c>
      <c r="C243" s="445" t="s">
        <v>419</v>
      </c>
      <c r="D243" s="446" t="s">
        <v>420</v>
      </c>
      <c r="E243" s="445" t="s">
        <v>749</v>
      </c>
      <c r="F243" s="446" t="s">
        <v>750</v>
      </c>
      <c r="G243" s="445" t="s">
        <v>1041</v>
      </c>
      <c r="H243" s="445" t="s">
        <v>1042</v>
      </c>
      <c r="I243" s="448">
        <v>53.240001678466797</v>
      </c>
      <c r="J243" s="448">
        <v>5</v>
      </c>
      <c r="K243" s="449">
        <v>266.19000244140625</v>
      </c>
    </row>
    <row r="244" spans="1:11" ht="14.4" customHeight="1" x14ac:dyDescent="0.3">
      <c r="A244" s="443" t="s">
        <v>410</v>
      </c>
      <c r="B244" s="444" t="s">
        <v>411</v>
      </c>
      <c r="C244" s="445" t="s">
        <v>419</v>
      </c>
      <c r="D244" s="446" t="s">
        <v>420</v>
      </c>
      <c r="E244" s="445" t="s">
        <v>749</v>
      </c>
      <c r="F244" s="446" t="s">
        <v>750</v>
      </c>
      <c r="G244" s="445" t="s">
        <v>1043</v>
      </c>
      <c r="H244" s="445" t="s">
        <v>1044</v>
      </c>
      <c r="I244" s="448">
        <v>180.28999328613281</v>
      </c>
      <c r="J244" s="448">
        <v>108</v>
      </c>
      <c r="K244" s="449">
        <v>19471.320129394531</v>
      </c>
    </row>
    <row r="245" spans="1:11" ht="14.4" customHeight="1" x14ac:dyDescent="0.3">
      <c r="A245" s="443" t="s">
        <v>410</v>
      </c>
      <c r="B245" s="444" t="s">
        <v>411</v>
      </c>
      <c r="C245" s="445" t="s">
        <v>419</v>
      </c>
      <c r="D245" s="446" t="s">
        <v>420</v>
      </c>
      <c r="E245" s="445" t="s">
        <v>749</v>
      </c>
      <c r="F245" s="446" t="s">
        <v>750</v>
      </c>
      <c r="G245" s="445" t="s">
        <v>1045</v>
      </c>
      <c r="H245" s="445" t="s">
        <v>1046</v>
      </c>
      <c r="I245" s="448">
        <v>310.5</v>
      </c>
      <c r="J245" s="448">
        <v>10</v>
      </c>
      <c r="K245" s="449">
        <v>3105</v>
      </c>
    </row>
    <row r="246" spans="1:11" ht="14.4" customHeight="1" x14ac:dyDescent="0.3">
      <c r="A246" s="443" t="s">
        <v>410</v>
      </c>
      <c r="B246" s="444" t="s">
        <v>411</v>
      </c>
      <c r="C246" s="445" t="s">
        <v>419</v>
      </c>
      <c r="D246" s="446" t="s">
        <v>420</v>
      </c>
      <c r="E246" s="445" t="s">
        <v>749</v>
      </c>
      <c r="F246" s="446" t="s">
        <v>750</v>
      </c>
      <c r="G246" s="445" t="s">
        <v>1047</v>
      </c>
      <c r="H246" s="445" t="s">
        <v>1048</v>
      </c>
      <c r="I246" s="448">
        <v>133.08999633789062</v>
      </c>
      <c r="J246" s="448">
        <v>12</v>
      </c>
      <c r="K246" s="449">
        <v>1597.050048828125</v>
      </c>
    </row>
    <row r="247" spans="1:11" ht="14.4" customHeight="1" x14ac:dyDescent="0.3">
      <c r="A247" s="443" t="s">
        <v>410</v>
      </c>
      <c r="B247" s="444" t="s">
        <v>411</v>
      </c>
      <c r="C247" s="445" t="s">
        <v>419</v>
      </c>
      <c r="D247" s="446" t="s">
        <v>420</v>
      </c>
      <c r="E247" s="445" t="s">
        <v>749</v>
      </c>
      <c r="F247" s="446" t="s">
        <v>750</v>
      </c>
      <c r="G247" s="445" t="s">
        <v>1049</v>
      </c>
      <c r="H247" s="445" t="s">
        <v>1050</v>
      </c>
      <c r="I247" s="448">
        <v>940.5</v>
      </c>
      <c r="J247" s="448">
        <v>1</v>
      </c>
      <c r="K247" s="449">
        <v>940.5</v>
      </c>
    </row>
    <row r="248" spans="1:11" ht="14.4" customHeight="1" x14ac:dyDescent="0.3">
      <c r="A248" s="443" t="s">
        <v>410</v>
      </c>
      <c r="B248" s="444" t="s">
        <v>411</v>
      </c>
      <c r="C248" s="445" t="s">
        <v>419</v>
      </c>
      <c r="D248" s="446" t="s">
        <v>420</v>
      </c>
      <c r="E248" s="445" t="s">
        <v>749</v>
      </c>
      <c r="F248" s="446" t="s">
        <v>750</v>
      </c>
      <c r="G248" s="445" t="s">
        <v>1051</v>
      </c>
      <c r="H248" s="445" t="s">
        <v>1052</v>
      </c>
      <c r="I248" s="448">
        <v>712.5</v>
      </c>
      <c r="J248" s="448">
        <v>4</v>
      </c>
      <c r="K248" s="449">
        <v>2850</v>
      </c>
    </row>
    <row r="249" spans="1:11" ht="14.4" customHeight="1" x14ac:dyDescent="0.3">
      <c r="A249" s="443" t="s">
        <v>410</v>
      </c>
      <c r="B249" s="444" t="s">
        <v>411</v>
      </c>
      <c r="C249" s="445" t="s">
        <v>419</v>
      </c>
      <c r="D249" s="446" t="s">
        <v>420</v>
      </c>
      <c r="E249" s="445" t="s">
        <v>749</v>
      </c>
      <c r="F249" s="446" t="s">
        <v>750</v>
      </c>
      <c r="G249" s="445" t="s">
        <v>1053</v>
      </c>
      <c r="H249" s="445" t="s">
        <v>1054</v>
      </c>
      <c r="I249" s="448">
        <v>474</v>
      </c>
      <c r="J249" s="448">
        <v>1</v>
      </c>
      <c r="K249" s="449">
        <v>474</v>
      </c>
    </row>
    <row r="250" spans="1:11" ht="14.4" customHeight="1" x14ac:dyDescent="0.3">
      <c r="A250" s="443" t="s">
        <v>410</v>
      </c>
      <c r="B250" s="444" t="s">
        <v>411</v>
      </c>
      <c r="C250" s="445" t="s">
        <v>419</v>
      </c>
      <c r="D250" s="446" t="s">
        <v>420</v>
      </c>
      <c r="E250" s="445" t="s">
        <v>749</v>
      </c>
      <c r="F250" s="446" t="s">
        <v>750</v>
      </c>
      <c r="G250" s="445" t="s">
        <v>1055</v>
      </c>
      <c r="H250" s="445" t="s">
        <v>1056</v>
      </c>
      <c r="I250" s="448">
        <v>474</v>
      </c>
      <c r="J250" s="448">
        <v>1</v>
      </c>
      <c r="K250" s="449">
        <v>474</v>
      </c>
    </row>
    <row r="251" spans="1:11" ht="14.4" customHeight="1" x14ac:dyDescent="0.3">
      <c r="A251" s="443" t="s">
        <v>410</v>
      </c>
      <c r="B251" s="444" t="s">
        <v>411</v>
      </c>
      <c r="C251" s="445" t="s">
        <v>419</v>
      </c>
      <c r="D251" s="446" t="s">
        <v>420</v>
      </c>
      <c r="E251" s="445" t="s">
        <v>749</v>
      </c>
      <c r="F251" s="446" t="s">
        <v>750</v>
      </c>
      <c r="G251" s="445" t="s">
        <v>1057</v>
      </c>
      <c r="H251" s="445" t="s">
        <v>1058</v>
      </c>
      <c r="I251" s="448">
        <v>606.760009765625</v>
      </c>
      <c r="J251" s="448">
        <v>2</v>
      </c>
      <c r="K251" s="449">
        <v>1213.510009765625</v>
      </c>
    </row>
    <row r="252" spans="1:11" ht="14.4" customHeight="1" x14ac:dyDescent="0.3">
      <c r="A252" s="443" t="s">
        <v>410</v>
      </c>
      <c r="B252" s="444" t="s">
        <v>411</v>
      </c>
      <c r="C252" s="445" t="s">
        <v>419</v>
      </c>
      <c r="D252" s="446" t="s">
        <v>420</v>
      </c>
      <c r="E252" s="445" t="s">
        <v>749</v>
      </c>
      <c r="F252" s="446" t="s">
        <v>750</v>
      </c>
      <c r="G252" s="445" t="s">
        <v>1059</v>
      </c>
      <c r="H252" s="445" t="s">
        <v>1060</v>
      </c>
      <c r="I252" s="448">
        <v>606.760009765625</v>
      </c>
      <c r="J252" s="448">
        <v>1</v>
      </c>
      <c r="K252" s="449">
        <v>606.760009765625</v>
      </c>
    </row>
    <row r="253" spans="1:11" ht="14.4" customHeight="1" x14ac:dyDescent="0.3">
      <c r="A253" s="443" t="s">
        <v>410</v>
      </c>
      <c r="B253" s="444" t="s">
        <v>411</v>
      </c>
      <c r="C253" s="445" t="s">
        <v>419</v>
      </c>
      <c r="D253" s="446" t="s">
        <v>420</v>
      </c>
      <c r="E253" s="445" t="s">
        <v>749</v>
      </c>
      <c r="F253" s="446" t="s">
        <v>750</v>
      </c>
      <c r="G253" s="445" t="s">
        <v>1061</v>
      </c>
      <c r="H253" s="445" t="s">
        <v>1062</v>
      </c>
      <c r="I253" s="448">
        <v>606.760009765625</v>
      </c>
      <c r="J253" s="448">
        <v>2</v>
      </c>
      <c r="K253" s="449">
        <v>1213.510009765625</v>
      </c>
    </row>
    <row r="254" spans="1:11" ht="14.4" customHeight="1" x14ac:dyDescent="0.3">
      <c r="A254" s="443" t="s">
        <v>410</v>
      </c>
      <c r="B254" s="444" t="s">
        <v>411</v>
      </c>
      <c r="C254" s="445" t="s">
        <v>419</v>
      </c>
      <c r="D254" s="446" t="s">
        <v>420</v>
      </c>
      <c r="E254" s="445" t="s">
        <v>749</v>
      </c>
      <c r="F254" s="446" t="s">
        <v>750</v>
      </c>
      <c r="G254" s="445" t="s">
        <v>1063</v>
      </c>
      <c r="H254" s="445" t="s">
        <v>1064</v>
      </c>
      <c r="I254" s="448">
        <v>599.20001220703125</v>
      </c>
      <c r="J254" s="448">
        <v>1</v>
      </c>
      <c r="K254" s="449">
        <v>599.20001220703125</v>
      </c>
    </row>
    <row r="255" spans="1:11" ht="14.4" customHeight="1" x14ac:dyDescent="0.3">
      <c r="A255" s="443" t="s">
        <v>410</v>
      </c>
      <c r="B255" s="444" t="s">
        <v>411</v>
      </c>
      <c r="C255" s="445" t="s">
        <v>419</v>
      </c>
      <c r="D255" s="446" t="s">
        <v>420</v>
      </c>
      <c r="E255" s="445" t="s">
        <v>749</v>
      </c>
      <c r="F255" s="446" t="s">
        <v>750</v>
      </c>
      <c r="G255" s="445" t="s">
        <v>1065</v>
      </c>
      <c r="H255" s="445" t="s">
        <v>1066</v>
      </c>
      <c r="I255" s="448">
        <v>606.760009765625</v>
      </c>
      <c r="J255" s="448">
        <v>2</v>
      </c>
      <c r="K255" s="449">
        <v>1213.510009765625</v>
      </c>
    </row>
    <row r="256" spans="1:11" ht="14.4" customHeight="1" x14ac:dyDescent="0.3">
      <c r="A256" s="443" t="s">
        <v>410</v>
      </c>
      <c r="B256" s="444" t="s">
        <v>411</v>
      </c>
      <c r="C256" s="445" t="s">
        <v>419</v>
      </c>
      <c r="D256" s="446" t="s">
        <v>420</v>
      </c>
      <c r="E256" s="445" t="s">
        <v>749</v>
      </c>
      <c r="F256" s="446" t="s">
        <v>750</v>
      </c>
      <c r="G256" s="445" t="s">
        <v>1067</v>
      </c>
      <c r="H256" s="445" t="s">
        <v>1068</v>
      </c>
      <c r="I256" s="448">
        <v>599.20001220703125</v>
      </c>
      <c r="J256" s="448">
        <v>1</v>
      </c>
      <c r="K256" s="449">
        <v>599.20001220703125</v>
      </c>
    </row>
    <row r="257" spans="1:11" ht="14.4" customHeight="1" x14ac:dyDescent="0.3">
      <c r="A257" s="443" t="s">
        <v>410</v>
      </c>
      <c r="B257" s="444" t="s">
        <v>411</v>
      </c>
      <c r="C257" s="445" t="s">
        <v>419</v>
      </c>
      <c r="D257" s="446" t="s">
        <v>420</v>
      </c>
      <c r="E257" s="445" t="s">
        <v>749</v>
      </c>
      <c r="F257" s="446" t="s">
        <v>750</v>
      </c>
      <c r="G257" s="445" t="s">
        <v>1069</v>
      </c>
      <c r="H257" s="445" t="s">
        <v>1070</v>
      </c>
      <c r="I257" s="448">
        <v>606.760009765625</v>
      </c>
      <c r="J257" s="448">
        <v>2</v>
      </c>
      <c r="K257" s="449">
        <v>1213.510009765625</v>
      </c>
    </row>
    <row r="258" spans="1:11" ht="14.4" customHeight="1" x14ac:dyDescent="0.3">
      <c r="A258" s="443" t="s">
        <v>410</v>
      </c>
      <c r="B258" s="444" t="s">
        <v>411</v>
      </c>
      <c r="C258" s="445" t="s">
        <v>419</v>
      </c>
      <c r="D258" s="446" t="s">
        <v>420</v>
      </c>
      <c r="E258" s="445" t="s">
        <v>749</v>
      </c>
      <c r="F258" s="446" t="s">
        <v>750</v>
      </c>
      <c r="G258" s="445" t="s">
        <v>1071</v>
      </c>
      <c r="H258" s="445" t="s">
        <v>1072</v>
      </c>
      <c r="I258" s="448">
        <v>606.760009765625</v>
      </c>
      <c r="J258" s="448">
        <v>1</v>
      </c>
      <c r="K258" s="449">
        <v>606.760009765625</v>
      </c>
    </row>
    <row r="259" spans="1:11" ht="14.4" customHeight="1" x14ac:dyDescent="0.3">
      <c r="A259" s="443" t="s">
        <v>410</v>
      </c>
      <c r="B259" s="444" t="s">
        <v>411</v>
      </c>
      <c r="C259" s="445" t="s">
        <v>419</v>
      </c>
      <c r="D259" s="446" t="s">
        <v>420</v>
      </c>
      <c r="E259" s="445" t="s">
        <v>749</v>
      </c>
      <c r="F259" s="446" t="s">
        <v>750</v>
      </c>
      <c r="G259" s="445" t="s">
        <v>1073</v>
      </c>
      <c r="H259" s="445" t="s">
        <v>1074</v>
      </c>
      <c r="I259" s="448">
        <v>587.72998046875</v>
      </c>
      <c r="J259" s="448">
        <v>1</v>
      </c>
      <c r="K259" s="449">
        <v>587.72998046875</v>
      </c>
    </row>
    <row r="260" spans="1:11" ht="14.4" customHeight="1" x14ac:dyDescent="0.3">
      <c r="A260" s="443" t="s">
        <v>410</v>
      </c>
      <c r="B260" s="444" t="s">
        <v>411</v>
      </c>
      <c r="C260" s="445" t="s">
        <v>419</v>
      </c>
      <c r="D260" s="446" t="s">
        <v>420</v>
      </c>
      <c r="E260" s="445" t="s">
        <v>749</v>
      </c>
      <c r="F260" s="446" t="s">
        <v>750</v>
      </c>
      <c r="G260" s="445" t="s">
        <v>1075</v>
      </c>
      <c r="H260" s="445" t="s">
        <v>1076</v>
      </c>
      <c r="I260" s="448">
        <v>1004.9200032552084</v>
      </c>
      <c r="J260" s="448">
        <v>1</v>
      </c>
      <c r="K260" s="449">
        <v>587.739990234375</v>
      </c>
    </row>
    <row r="261" spans="1:11" ht="14.4" customHeight="1" x14ac:dyDescent="0.3">
      <c r="A261" s="443" t="s">
        <v>410</v>
      </c>
      <c r="B261" s="444" t="s">
        <v>411</v>
      </c>
      <c r="C261" s="445" t="s">
        <v>419</v>
      </c>
      <c r="D261" s="446" t="s">
        <v>420</v>
      </c>
      <c r="E261" s="445" t="s">
        <v>749</v>
      </c>
      <c r="F261" s="446" t="s">
        <v>750</v>
      </c>
      <c r="G261" s="445" t="s">
        <v>1077</v>
      </c>
      <c r="H261" s="445" t="s">
        <v>1078</v>
      </c>
      <c r="I261" s="448">
        <v>587.72998046875</v>
      </c>
      <c r="J261" s="448">
        <v>1</v>
      </c>
      <c r="K261" s="449">
        <v>587.72998046875</v>
      </c>
    </row>
    <row r="262" spans="1:11" ht="14.4" customHeight="1" x14ac:dyDescent="0.3">
      <c r="A262" s="443" t="s">
        <v>410</v>
      </c>
      <c r="B262" s="444" t="s">
        <v>411</v>
      </c>
      <c r="C262" s="445" t="s">
        <v>419</v>
      </c>
      <c r="D262" s="446" t="s">
        <v>420</v>
      </c>
      <c r="E262" s="445" t="s">
        <v>749</v>
      </c>
      <c r="F262" s="446" t="s">
        <v>750</v>
      </c>
      <c r="G262" s="445" t="s">
        <v>1079</v>
      </c>
      <c r="H262" s="445" t="s">
        <v>1080</v>
      </c>
      <c r="I262" s="448">
        <v>587.72998046875</v>
      </c>
      <c r="J262" s="448">
        <v>1</v>
      </c>
      <c r="K262" s="449">
        <v>587.72998046875</v>
      </c>
    </row>
    <row r="263" spans="1:11" ht="14.4" customHeight="1" x14ac:dyDescent="0.3">
      <c r="A263" s="443" t="s">
        <v>410</v>
      </c>
      <c r="B263" s="444" t="s">
        <v>411</v>
      </c>
      <c r="C263" s="445" t="s">
        <v>419</v>
      </c>
      <c r="D263" s="446" t="s">
        <v>420</v>
      </c>
      <c r="E263" s="445" t="s">
        <v>749</v>
      </c>
      <c r="F263" s="446" t="s">
        <v>750</v>
      </c>
      <c r="G263" s="445" t="s">
        <v>1081</v>
      </c>
      <c r="H263" s="445" t="s">
        <v>1082</v>
      </c>
      <c r="I263" s="448">
        <v>764.469970703125</v>
      </c>
      <c r="J263" s="448">
        <v>1</v>
      </c>
      <c r="K263" s="449">
        <v>764.469970703125</v>
      </c>
    </row>
    <row r="264" spans="1:11" ht="14.4" customHeight="1" x14ac:dyDescent="0.3">
      <c r="A264" s="443" t="s">
        <v>410</v>
      </c>
      <c r="B264" s="444" t="s">
        <v>411</v>
      </c>
      <c r="C264" s="445" t="s">
        <v>419</v>
      </c>
      <c r="D264" s="446" t="s">
        <v>420</v>
      </c>
      <c r="E264" s="445" t="s">
        <v>749</v>
      </c>
      <c r="F264" s="446" t="s">
        <v>750</v>
      </c>
      <c r="G264" s="445" t="s">
        <v>1083</v>
      </c>
      <c r="H264" s="445" t="s">
        <v>1084</v>
      </c>
      <c r="I264" s="448">
        <v>764.469970703125</v>
      </c>
      <c r="J264" s="448">
        <v>1</v>
      </c>
      <c r="K264" s="449">
        <v>764.469970703125</v>
      </c>
    </row>
    <row r="265" spans="1:11" ht="14.4" customHeight="1" x14ac:dyDescent="0.3">
      <c r="A265" s="443" t="s">
        <v>410</v>
      </c>
      <c r="B265" s="444" t="s">
        <v>411</v>
      </c>
      <c r="C265" s="445" t="s">
        <v>419</v>
      </c>
      <c r="D265" s="446" t="s">
        <v>420</v>
      </c>
      <c r="E265" s="445" t="s">
        <v>749</v>
      </c>
      <c r="F265" s="446" t="s">
        <v>750</v>
      </c>
      <c r="G265" s="445" t="s">
        <v>1085</v>
      </c>
      <c r="H265" s="445" t="s">
        <v>1086</v>
      </c>
      <c r="I265" s="448">
        <v>764.469970703125</v>
      </c>
      <c r="J265" s="448">
        <v>1</v>
      </c>
      <c r="K265" s="449">
        <v>764.469970703125</v>
      </c>
    </row>
    <row r="266" spans="1:11" ht="14.4" customHeight="1" x14ac:dyDescent="0.3">
      <c r="A266" s="443" t="s">
        <v>410</v>
      </c>
      <c r="B266" s="444" t="s">
        <v>411</v>
      </c>
      <c r="C266" s="445" t="s">
        <v>419</v>
      </c>
      <c r="D266" s="446" t="s">
        <v>420</v>
      </c>
      <c r="E266" s="445" t="s">
        <v>749</v>
      </c>
      <c r="F266" s="446" t="s">
        <v>750</v>
      </c>
      <c r="G266" s="445" t="s">
        <v>1087</v>
      </c>
      <c r="H266" s="445" t="s">
        <v>1088</v>
      </c>
      <c r="I266" s="448">
        <v>711.030029296875</v>
      </c>
      <c r="J266" s="448">
        <v>2</v>
      </c>
      <c r="K266" s="449">
        <v>1422.06005859375</v>
      </c>
    </row>
    <row r="267" spans="1:11" ht="14.4" customHeight="1" x14ac:dyDescent="0.3">
      <c r="A267" s="443" t="s">
        <v>410</v>
      </c>
      <c r="B267" s="444" t="s">
        <v>411</v>
      </c>
      <c r="C267" s="445" t="s">
        <v>419</v>
      </c>
      <c r="D267" s="446" t="s">
        <v>420</v>
      </c>
      <c r="E267" s="445" t="s">
        <v>749</v>
      </c>
      <c r="F267" s="446" t="s">
        <v>750</v>
      </c>
      <c r="G267" s="445" t="s">
        <v>1089</v>
      </c>
      <c r="H267" s="445" t="s">
        <v>1090</v>
      </c>
      <c r="I267" s="448">
        <v>711.030029296875</v>
      </c>
      <c r="J267" s="448">
        <v>2</v>
      </c>
      <c r="K267" s="449">
        <v>1422.06005859375</v>
      </c>
    </row>
    <row r="268" spans="1:11" ht="14.4" customHeight="1" x14ac:dyDescent="0.3">
      <c r="A268" s="443" t="s">
        <v>410</v>
      </c>
      <c r="B268" s="444" t="s">
        <v>411</v>
      </c>
      <c r="C268" s="445" t="s">
        <v>419</v>
      </c>
      <c r="D268" s="446" t="s">
        <v>420</v>
      </c>
      <c r="E268" s="445" t="s">
        <v>749</v>
      </c>
      <c r="F268" s="446" t="s">
        <v>750</v>
      </c>
      <c r="G268" s="445" t="s">
        <v>1091</v>
      </c>
      <c r="H268" s="445" t="s">
        <v>1092</v>
      </c>
      <c r="I268" s="448">
        <v>524.20001220703125</v>
      </c>
      <c r="J268" s="448">
        <v>1</v>
      </c>
      <c r="K268" s="449">
        <v>524.20001220703125</v>
      </c>
    </row>
    <row r="269" spans="1:11" ht="14.4" customHeight="1" x14ac:dyDescent="0.3">
      <c r="A269" s="443" t="s">
        <v>410</v>
      </c>
      <c r="B269" s="444" t="s">
        <v>411</v>
      </c>
      <c r="C269" s="445" t="s">
        <v>419</v>
      </c>
      <c r="D269" s="446" t="s">
        <v>420</v>
      </c>
      <c r="E269" s="445" t="s">
        <v>749</v>
      </c>
      <c r="F269" s="446" t="s">
        <v>750</v>
      </c>
      <c r="G269" s="445" t="s">
        <v>1093</v>
      </c>
      <c r="H269" s="445" t="s">
        <v>1094</v>
      </c>
      <c r="I269" s="448">
        <v>711.70001220703125</v>
      </c>
      <c r="J269" s="448">
        <v>1</v>
      </c>
      <c r="K269" s="449">
        <v>711.70001220703125</v>
      </c>
    </row>
    <row r="270" spans="1:11" ht="14.4" customHeight="1" x14ac:dyDescent="0.3">
      <c r="A270" s="443" t="s">
        <v>410</v>
      </c>
      <c r="B270" s="444" t="s">
        <v>411</v>
      </c>
      <c r="C270" s="445" t="s">
        <v>419</v>
      </c>
      <c r="D270" s="446" t="s">
        <v>420</v>
      </c>
      <c r="E270" s="445" t="s">
        <v>749</v>
      </c>
      <c r="F270" s="446" t="s">
        <v>750</v>
      </c>
      <c r="G270" s="445" t="s">
        <v>1095</v>
      </c>
      <c r="H270" s="445" t="s">
        <v>1096</v>
      </c>
      <c r="I270" s="448">
        <v>711.70001220703125</v>
      </c>
      <c r="J270" s="448">
        <v>1</v>
      </c>
      <c r="K270" s="449">
        <v>711.70001220703125</v>
      </c>
    </row>
    <row r="271" spans="1:11" ht="14.4" customHeight="1" x14ac:dyDescent="0.3">
      <c r="A271" s="443" t="s">
        <v>410</v>
      </c>
      <c r="B271" s="444" t="s">
        <v>411</v>
      </c>
      <c r="C271" s="445" t="s">
        <v>419</v>
      </c>
      <c r="D271" s="446" t="s">
        <v>420</v>
      </c>
      <c r="E271" s="445" t="s">
        <v>749</v>
      </c>
      <c r="F271" s="446" t="s">
        <v>750</v>
      </c>
      <c r="G271" s="445" t="s">
        <v>1097</v>
      </c>
      <c r="H271" s="445" t="s">
        <v>1098</v>
      </c>
      <c r="I271" s="448">
        <v>3894.469970703125</v>
      </c>
      <c r="J271" s="448">
        <v>2</v>
      </c>
      <c r="K271" s="449">
        <v>7788.93017578125</v>
      </c>
    </row>
    <row r="272" spans="1:11" ht="14.4" customHeight="1" x14ac:dyDescent="0.3">
      <c r="A272" s="443" t="s">
        <v>410</v>
      </c>
      <c r="B272" s="444" t="s">
        <v>411</v>
      </c>
      <c r="C272" s="445" t="s">
        <v>419</v>
      </c>
      <c r="D272" s="446" t="s">
        <v>420</v>
      </c>
      <c r="E272" s="445" t="s">
        <v>749</v>
      </c>
      <c r="F272" s="446" t="s">
        <v>750</v>
      </c>
      <c r="G272" s="445" t="s">
        <v>1099</v>
      </c>
      <c r="H272" s="445" t="s">
        <v>1100</v>
      </c>
      <c r="I272" s="448">
        <v>5329.669921875</v>
      </c>
      <c r="J272" s="448">
        <v>1</v>
      </c>
      <c r="K272" s="449">
        <v>5329.669921875</v>
      </c>
    </row>
    <row r="273" spans="1:11" ht="14.4" customHeight="1" x14ac:dyDescent="0.3">
      <c r="A273" s="443" t="s">
        <v>410</v>
      </c>
      <c r="B273" s="444" t="s">
        <v>411</v>
      </c>
      <c r="C273" s="445" t="s">
        <v>419</v>
      </c>
      <c r="D273" s="446" t="s">
        <v>420</v>
      </c>
      <c r="E273" s="445" t="s">
        <v>749</v>
      </c>
      <c r="F273" s="446" t="s">
        <v>750</v>
      </c>
      <c r="G273" s="445" t="s">
        <v>1101</v>
      </c>
      <c r="H273" s="445" t="s">
        <v>1102</v>
      </c>
      <c r="I273" s="448">
        <v>1467.8399658203125</v>
      </c>
      <c r="J273" s="448">
        <v>3</v>
      </c>
      <c r="K273" s="449">
        <v>4403.52001953125</v>
      </c>
    </row>
    <row r="274" spans="1:11" ht="14.4" customHeight="1" x14ac:dyDescent="0.3">
      <c r="A274" s="443" t="s">
        <v>410</v>
      </c>
      <c r="B274" s="444" t="s">
        <v>411</v>
      </c>
      <c r="C274" s="445" t="s">
        <v>419</v>
      </c>
      <c r="D274" s="446" t="s">
        <v>420</v>
      </c>
      <c r="E274" s="445" t="s">
        <v>749</v>
      </c>
      <c r="F274" s="446" t="s">
        <v>750</v>
      </c>
      <c r="G274" s="445" t="s">
        <v>1103</v>
      </c>
      <c r="H274" s="445" t="s">
        <v>1104</v>
      </c>
      <c r="I274" s="448">
        <v>5150</v>
      </c>
      <c r="J274" s="448">
        <v>1</v>
      </c>
      <c r="K274" s="449">
        <v>5150</v>
      </c>
    </row>
    <row r="275" spans="1:11" ht="14.4" customHeight="1" x14ac:dyDescent="0.3">
      <c r="A275" s="443" t="s">
        <v>410</v>
      </c>
      <c r="B275" s="444" t="s">
        <v>411</v>
      </c>
      <c r="C275" s="445" t="s">
        <v>419</v>
      </c>
      <c r="D275" s="446" t="s">
        <v>420</v>
      </c>
      <c r="E275" s="445" t="s">
        <v>749</v>
      </c>
      <c r="F275" s="446" t="s">
        <v>750</v>
      </c>
      <c r="G275" s="445" t="s">
        <v>1105</v>
      </c>
      <c r="H275" s="445" t="s">
        <v>1106</v>
      </c>
      <c r="I275" s="448">
        <v>23.880000114440918</v>
      </c>
      <c r="J275" s="448">
        <v>72</v>
      </c>
      <c r="K275" s="449">
        <v>1719.5</v>
      </c>
    </row>
    <row r="276" spans="1:11" ht="14.4" customHeight="1" x14ac:dyDescent="0.3">
      <c r="A276" s="443" t="s">
        <v>410</v>
      </c>
      <c r="B276" s="444" t="s">
        <v>411</v>
      </c>
      <c r="C276" s="445" t="s">
        <v>419</v>
      </c>
      <c r="D276" s="446" t="s">
        <v>420</v>
      </c>
      <c r="E276" s="445" t="s">
        <v>749</v>
      </c>
      <c r="F276" s="446" t="s">
        <v>750</v>
      </c>
      <c r="G276" s="445" t="s">
        <v>1107</v>
      </c>
      <c r="H276" s="445" t="s">
        <v>1108</v>
      </c>
      <c r="I276" s="448">
        <v>5.380000114440918</v>
      </c>
      <c r="J276" s="448">
        <v>60</v>
      </c>
      <c r="K276" s="449">
        <v>323</v>
      </c>
    </row>
    <row r="277" spans="1:11" ht="14.4" customHeight="1" x14ac:dyDescent="0.3">
      <c r="A277" s="443" t="s">
        <v>410</v>
      </c>
      <c r="B277" s="444" t="s">
        <v>411</v>
      </c>
      <c r="C277" s="445" t="s">
        <v>419</v>
      </c>
      <c r="D277" s="446" t="s">
        <v>420</v>
      </c>
      <c r="E277" s="445" t="s">
        <v>749</v>
      </c>
      <c r="F277" s="446" t="s">
        <v>750</v>
      </c>
      <c r="G277" s="445" t="s">
        <v>1109</v>
      </c>
      <c r="H277" s="445" t="s">
        <v>1110</v>
      </c>
      <c r="I277" s="448">
        <v>5.380000114440918</v>
      </c>
      <c r="J277" s="448">
        <v>60</v>
      </c>
      <c r="K277" s="449">
        <v>323</v>
      </c>
    </row>
    <row r="278" spans="1:11" ht="14.4" customHeight="1" x14ac:dyDescent="0.3">
      <c r="A278" s="443" t="s">
        <v>410</v>
      </c>
      <c r="B278" s="444" t="s">
        <v>411</v>
      </c>
      <c r="C278" s="445" t="s">
        <v>419</v>
      </c>
      <c r="D278" s="446" t="s">
        <v>420</v>
      </c>
      <c r="E278" s="445" t="s">
        <v>749</v>
      </c>
      <c r="F278" s="446" t="s">
        <v>750</v>
      </c>
      <c r="G278" s="445" t="s">
        <v>1111</v>
      </c>
      <c r="H278" s="445" t="s">
        <v>1112</v>
      </c>
      <c r="I278" s="448">
        <v>5.380000114440918</v>
      </c>
      <c r="J278" s="448">
        <v>90</v>
      </c>
      <c r="K278" s="449">
        <v>484.5</v>
      </c>
    </row>
    <row r="279" spans="1:11" ht="14.4" customHeight="1" x14ac:dyDescent="0.3">
      <c r="A279" s="443" t="s">
        <v>410</v>
      </c>
      <c r="B279" s="444" t="s">
        <v>411</v>
      </c>
      <c r="C279" s="445" t="s">
        <v>419</v>
      </c>
      <c r="D279" s="446" t="s">
        <v>420</v>
      </c>
      <c r="E279" s="445" t="s">
        <v>749</v>
      </c>
      <c r="F279" s="446" t="s">
        <v>750</v>
      </c>
      <c r="G279" s="445" t="s">
        <v>1113</v>
      </c>
      <c r="H279" s="445" t="s">
        <v>1114</v>
      </c>
      <c r="I279" s="448">
        <v>5.380000114440918</v>
      </c>
      <c r="J279" s="448">
        <v>120</v>
      </c>
      <c r="K279" s="449">
        <v>646</v>
      </c>
    </row>
    <row r="280" spans="1:11" ht="14.4" customHeight="1" x14ac:dyDescent="0.3">
      <c r="A280" s="443" t="s">
        <v>410</v>
      </c>
      <c r="B280" s="444" t="s">
        <v>411</v>
      </c>
      <c r="C280" s="445" t="s">
        <v>419</v>
      </c>
      <c r="D280" s="446" t="s">
        <v>420</v>
      </c>
      <c r="E280" s="445" t="s">
        <v>749</v>
      </c>
      <c r="F280" s="446" t="s">
        <v>750</v>
      </c>
      <c r="G280" s="445" t="s">
        <v>1115</v>
      </c>
      <c r="H280" s="445" t="s">
        <v>1116</v>
      </c>
      <c r="I280" s="448">
        <v>5.380000114440918</v>
      </c>
      <c r="J280" s="448">
        <v>150</v>
      </c>
      <c r="K280" s="449">
        <v>807.5</v>
      </c>
    </row>
    <row r="281" spans="1:11" ht="14.4" customHeight="1" x14ac:dyDescent="0.3">
      <c r="A281" s="443" t="s">
        <v>410</v>
      </c>
      <c r="B281" s="444" t="s">
        <v>411</v>
      </c>
      <c r="C281" s="445" t="s">
        <v>419</v>
      </c>
      <c r="D281" s="446" t="s">
        <v>420</v>
      </c>
      <c r="E281" s="445" t="s">
        <v>749</v>
      </c>
      <c r="F281" s="446" t="s">
        <v>750</v>
      </c>
      <c r="G281" s="445" t="s">
        <v>1117</v>
      </c>
      <c r="H281" s="445" t="s">
        <v>1118</v>
      </c>
      <c r="I281" s="448">
        <v>362.97000122070312</v>
      </c>
      <c r="J281" s="448">
        <v>2</v>
      </c>
      <c r="K281" s="449">
        <v>725.94000244140625</v>
      </c>
    </row>
    <row r="282" spans="1:11" ht="14.4" customHeight="1" x14ac:dyDescent="0.3">
      <c r="A282" s="443" t="s">
        <v>410</v>
      </c>
      <c r="B282" s="444" t="s">
        <v>411</v>
      </c>
      <c r="C282" s="445" t="s">
        <v>419</v>
      </c>
      <c r="D282" s="446" t="s">
        <v>420</v>
      </c>
      <c r="E282" s="445" t="s">
        <v>749</v>
      </c>
      <c r="F282" s="446" t="s">
        <v>750</v>
      </c>
      <c r="G282" s="445" t="s">
        <v>1119</v>
      </c>
      <c r="H282" s="445" t="s">
        <v>1120</v>
      </c>
      <c r="I282" s="448">
        <v>390.82998657226562</v>
      </c>
      <c r="J282" s="448">
        <v>3</v>
      </c>
      <c r="K282" s="449">
        <v>1172.489990234375</v>
      </c>
    </row>
    <row r="283" spans="1:11" ht="14.4" customHeight="1" x14ac:dyDescent="0.3">
      <c r="A283" s="443" t="s">
        <v>410</v>
      </c>
      <c r="B283" s="444" t="s">
        <v>411</v>
      </c>
      <c r="C283" s="445" t="s">
        <v>419</v>
      </c>
      <c r="D283" s="446" t="s">
        <v>420</v>
      </c>
      <c r="E283" s="445" t="s">
        <v>749</v>
      </c>
      <c r="F283" s="446" t="s">
        <v>750</v>
      </c>
      <c r="G283" s="445" t="s">
        <v>1121</v>
      </c>
      <c r="H283" s="445" t="s">
        <v>1122</v>
      </c>
      <c r="I283" s="448">
        <v>5065.14013671875</v>
      </c>
      <c r="J283" s="448">
        <v>2</v>
      </c>
      <c r="K283" s="449">
        <v>10130.2802734375</v>
      </c>
    </row>
    <row r="284" spans="1:11" ht="14.4" customHeight="1" x14ac:dyDescent="0.3">
      <c r="A284" s="443" t="s">
        <v>410</v>
      </c>
      <c r="B284" s="444" t="s">
        <v>411</v>
      </c>
      <c r="C284" s="445" t="s">
        <v>419</v>
      </c>
      <c r="D284" s="446" t="s">
        <v>420</v>
      </c>
      <c r="E284" s="445" t="s">
        <v>749</v>
      </c>
      <c r="F284" s="446" t="s">
        <v>750</v>
      </c>
      <c r="G284" s="445" t="s">
        <v>1123</v>
      </c>
      <c r="H284" s="445" t="s">
        <v>1124</v>
      </c>
      <c r="I284" s="448">
        <v>299.82998657226562</v>
      </c>
      <c r="J284" s="448">
        <v>12</v>
      </c>
      <c r="K284" s="449">
        <v>3598</v>
      </c>
    </row>
    <row r="285" spans="1:11" ht="14.4" customHeight="1" x14ac:dyDescent="0.3">
      <c r="A285" s="443" t="s">
        <v>410</v>
      </c>
      <c r="B285" s="444" t="s">
        <v>411</v>
      </c>
      <c r="C285" s="445" t="s">
        <v>419</v>
      </c>
      <c r="D285" s="446" t="s">
        <v>420</v>
      </c>
      <c r="E285" s="445" t="s">
        <v>749</v>
      </c>
      <c r="F285" s="446" t="s">
        <v>750</v>
      </c>
      <c r="G285" s="445" t="s">
        <v>1125</v>
      </c>
      <c r="H285" s="445" t="s">
        <v>1126</v>
      </c>
      <c r="I285" s="448">
        <v>1.309999942779541</v>
      </c>
      <c r="J285" s="448">
        <v>1000</v>
      </c>
      <c r="K285" s="449">
        <v>1314.800048828125</v>
      </c>
    </row>
    <row r="286" spans="1:11" ht="14.4" customHeight="1" x14ac:dyDescent="0.3">
      <c r="A286" s="443" t="s">
        <v>410</v>
      </c>
      <c r="B286" s="444" t="s">
        <v>411</v>
      </c>
      <c r="C286" s="445" t="s">
        <v>419</v>
      </c>
      <c r="D286" s="446" t="s">
        <v>420</v>
      </c>
      <c r="E286" s="445" t="s">
        <v>749</v>
      </c>
      <c r="F286" s="446" t="s">
        <v>750</v>
      </c>
      <c r="G286" s="445" t="s">
        <v>1127</v>
      </c>
      <c r="H286" s="445" t="s">
        <v>1128</v>
      </c>
      <c r="I286" s="448">
        <v>385.989990234375</v>
      </c>
      <c r="J286" s="448">
        <v>10</v>
      </c>
      <c r="K286" s="449">
        <v>3859.89990234375</v>
      </c>
    </row>
    <row r="287" spans="1:11" ht="14.4" customHeight="1" x14ac:dyDescent="0.3">
      <c r="A287" s="443" t="s">
        <v>410</v>
      </c>
      <c r="B287" s="444" t="s">
        <v>411</v>
      </c>
      <c r="C287" s="445" t="s">
        <v>419</v>
      </c>
      <c r="D287" s="446" t="s">
        <v>420</v>
      </c>
      <c r="E287" s="445" t="s">
        <v>749</v>
      </c>
      <c r="F287" s="446" t="s">
        <v>750</v>
      </c>
      <c r="G287" s="445" t="s">
        <v>1129</v>
      </c>
      <c r="H287" s="445" t="s">
        <v>1130</v>
      </c>
      <c r="I287" s="448">
        <v>574.75</v>
      </c>
      <c r="J287" s="448">
        <v>3</v>
      </c>
      <c r="K287" s="449">
        <v>1724.25</v>
      </c>
    </row>
    <row r="288" spans="1:11" ht="14.4" customHeight="1" x14ac:dyDescent="0.3">
      <c r="A288" s="443" t="s">
        <v>410</v>
      </c>
      <c r="B288" s="444" t="s">
        <v>411</v>
      </c>
      <c r="C288" s="445" t="s">
        <v>419</v>
      </c>
      <c r="D288" s="446" t="s">
        <v>420</v>
      </c>
      <c r="E288" s="445" t="s">
        <v>749</v>
      </c>
      <c r="F288" s="446" t="s">
        <v>750</v>
      </c>
      <c r="G288" s="445" t="s">
        <v>1131</v>
      </c>
      <c r="H288" s="445" t="s">
        <v>1132</v>
      </c>
      <c r="I288" s="448">
        <v>133.33999633789062</v>
      </c>
      <c r="J288" s="448">
        <v>2</v>
      </c>
      <c r="K288" s="449">
        <v>266.67999267578125</v>
      </c>
    </row>
    <row r="289" spans="1:11" ht="14.4" customHeight="1" x14ac:dyDescent="0.3">
      <c r="A289" s="443" t="s">
        <v>410</v>
      </c>
      <c r="B289" s="444" t="s">
        <v>411</v>
      </c>
      <c r="C289" s="445" t="s">
        <v>419</v>
      </c>
      <c r="D289" s="446" t="s">
        <v>420</v>
      </c>
      <c r="E289" s="445" t="s">
        <v>749</v>
      </c>
      <c r="F289" s="446" t="s">
        <v>750</v>
      </c>
      <c r="G289" s="445" t="s">
        <v>1133</v>
      </c>
      <c r="H289" s="445" t="s">
        <v>1134</v>
      </c>
      <c r="I289" s="448">
        <v>387.20001220703125</v>
      </c>
      <c r="J289" s="448">
        <v>3</v>
      </c>
      <c r="K289" s="449">
        <v>1161.5999755859375</v>
      </c>
    </row>
    <row r="290" spans="1:11" ht="14.4" customHeight="1" x14ac:dyDescent="0.3">
      <c r="A290" s="443" t="s">
        <v>410</v>
      </c>
      <c r="B290" s="444" t="s">
        <v>411</v>
      </c>
      <c r="C290" s="445" t="s">
        <v>419</v>
      </c>
      <c r="D290" s="446" t="s">
        <v>420</v>
      </c>
      <c r="E290" s="445" t="s">
        <v>749</v>
      </c>
      <c r="F290" s="446" t="s">
        <v>750</v>
      </c>
      <c r="G290" s="445" t="s">
        <v>1135</v>
      </c>
      <c r="H290" s="445" t="s">
        <v>1136</v>
      </c>
      <c r="I290" s="448">
        <v>877.20001220703125</v>
      </c>
      <c r="J290" s="448">
        <v>1</v>
      </c>
      <c r="K290" s="449">
        <v>877.20001220703125</v>
      </c>
    </row>
    <row r="291" spans="1:11" ht="14.4" customHeight="1" x14ac:dyDescent="0.3">
      <c r="A291" s="443" t="s">
        <v>410</v>
      </c>
      <c r="B291" s="444" t="s">
        <v>411</v>
      </c>
      <c r="C291" s="445" t="s">
        <v>419</v>
      </c>
      <c r="D291" s="446" t="s">
        <v>420</v>
      </c>
      <c r="E291" s="445" t="s">
        <v>749</v>
      </c>
      <c r="F291" s="446" t="s">
        <v>750</v>
      </c>
      <c r="G291" s="445" t="s">
        <v>1137</v>
      </c>
      <c r="H291" s="445" t="s">
        <v>1138</v>
      </c>
      <c r="I291" s="448">
        <v>922.02001953125</v>
      </c>
      <c r="J291" s="448">
        <v>1</v>
      </c>
      <c r="K291" s="449">
        <v>922.02001953125</v>
      </c>
    </row>
    <row r="292" spans="1:11" ht="14.4" customHeight="1" x14ac:dyDescent="0.3">
      <c r="A292" s="443" t="s">
        <v>410</v>
      </c>
      <c r="B292" s="444" t="s">
        <v>411</v>
      </c>
      <c r="C292" s="445" t="s">
        <v>419</v>
      </c>
      <c r="D292" s="446" t="s">
        <v>420</v>
      </c>
      <c r="E292" s="445" t="s">
        <v>749</v>
      </c>
      <c r="F292" s="446" t="s">
        <v>750</v>
      </c>
      <c r="G292" s="445" t="s">
        <v>1139</v>
      </c>
      <c r="H292" s="445" t="s">
        <v>1140</v>
      </c>
      <c r="I292" s="448">
        <v>894.19000244140625</v>
      </c>
      <c r="J292" s="448">
        <v>2</v>
      </c>
      <c r="K292" s="449">
        <v>1788.3800048828125</v>
      </c>
    </row>
    <row r="293" spans="1:11" ht="14.4" customHeight="1" x14ac:dyDescent="0.3">
      <c r="A293" s="443" t="s">
        <v>410</v>
      </c>
      <c r="B293" s="444" t="s">
        <v>411</v>
      </c>
      <c r="C293" s="445" t="s">
        <v>419</v>
      </c>
      <c r="D293" s="446" t="s">
        <v>420</v>
      </c>
      <c r="E293" s="445" t="s">
        <v>749</v>
      </c>
      <c r="F293" s="446" t="s">
        <v>750</v>
      </c>
      <c r="G293" s="445" t="s">
        <v>1141</v>
      </c>
      <c r="H293" s="445" t="s">
        <v>1142</v>
      </c>
      <c r="I293" s="448">
        <v>3625</v>
      </c>
      <c r="J293" s="448">
        <v>1</v>
      </c>
      <c r="K293" s="449">
        <v>3625</v>
      </c>
    </row>
    <row r="294" spans="1:11" ht="14.4" customHeight="1" x14ac:dyDescent="0.3">
      <c r="A294" s="443" t="s">
        <v>410</v>
      </c>
      <c r="B294" s="444" t="s">
        <v>411</v>
      </c>
      <c r="C294" s="445" t="s">
        <v>419</v>
      </c>
      <c r="D294" s="446" t="s">
        <v>420</v>
      </c>
      <c r="E294" s="445" t="s">
        <v>749</v>
      </c>
      <c r="F294" s="446" t="s">
        <v>750</v>
      </c>
      <c r="G294" s="445" t="s">
        <v>1143</v>
      </c>
      <c r="H294" s="445" t="s">
        <v>1144</v>
      </c>
      <c r="I294" s="448">
        <v>562.6400146484375</v>
      </c>
      <c r="J294" s="448">
        <v>2</v>
      </c>
      <c r="K294" s="449">
        <v>1125.280029296875</v>
      </c>
    </row>
    <row r="295" spans="1:11" ht="14.4" customHeight="1" x14ac:dyDescent="0.3">
      <c r="A295" s="443" t="s">
        <v>410</v>
      </c>
      <c r="B295" s="444" t="s">
        <v>411</v>
      </c>
      <c r="C295" s="445" t="s">
        <v>419</v>
      </c>
      <c r="D295" s="446" t="s">
        <v>420</v>
      </c>
      <c r="E295" s="445" t="s">
        <v>749</v>
      </c>
      <c r="F295" s="446" t="s">
        <v>750</v>
      </c>
      <c r="G295" s="445" t="s">
        <v>1145</v>
      </c>
      <c r="H295" s="445" t="s">
        <v>1146</v>
      </c>
      <c r="I295" s="448">
        <v>592.1</v>
      </c>
      <c r="J295" s="448">
        <v>25</v>
      </c>
      <c r="K295" s="449">
        <v>14786.97998046875</v>
      </c>
    </row>
    <row r="296" spans="1:11" ht="14.4" customHeight="1" x14ac:dyDescent="0.3">
      <c r="A296" s="443" t="s">
        <v>410</v>
      </c>
      <c r="B296" s="444" t="s">
        <v>411</v>
      </c>
      <c r="C296" s="445" t="s">
        <v>419</v>
      </c>
      <c r="D296" s="446" t="s">
        <v>420</v>
      </c>
      <c r="E296" s="445" t="s">
        <v>749</v>
      </c>
      <c r="F296" s="446" t="s">
        <v>750</v>
      </c>
      <c r="G296" s="445" t="s">
        <v>1147</v>
      </c>
      <c r="H296" s="445" t="s">
        <v>1148</v>
      </c>
      <c r="I296" s="448">
        <v>599.780029296875</v>
      </c>
      <c r="J296" s="448">
        <v>3</v>
      </c>
      <c r="K296" s="449">
        <v>1799.3499755859375</v>
      </c>
    </row>
    <row r="297" spans="1:11" ht="14.4" customHeight="1" x14ac:dyDescent="0.3">
      <c r="A297" s="443" t="s">
        <v>410</v>
      </c>
      <c r="B297" s="444" t="s">
        <v>411</v>
      </c>
      <c r="C297" s="445" t="s">
        <v>419</v>
      </c>
      <c r="D297" s="446" t="s">
        <v>420</v>
      </c>
      <c r="E297" s="445" t="s">
        <v>749</v>
      </c>
      <c r="F297" s="446" t="s">
        <v>750</v>
      </c>
      <c r="G297" s="445" t="s">
        <v>1149</v>
      </c>
      <c r="H297" s="445" t="s">
        <v>1150</v>
      </c>
      <c r="I297" s="448">
        <v>6897</v>
      </c>
      <c r="J297" s="448">
        <v>1</v>
      </c>
      <c r="K297" s="449">
        <v>6897</v>
      </c>
    </row>
    <row r="298" spans="1:11" ht="14.4" customHeight="1" x14ac:dyDescent="0.3">
      <c r="A298" s="443" t="s">
        <v>410</v>
      </c>
      <c r="B298" s="444" t="s">
        <v>411</v>
      </c>
      <c r="C298" s="445" t="s">
        <v>419</v>
      </c>
      <c r="D298" s="446" t="s">
        <v>420</v>
      </c>
      <c r="E298" s="445" t="s">
        <v>749</v>
      </c>
      <c r="F298" s="446" t="s">
        <v>750</v>
      </c>
      <c r="G298" s="445" t="s">
        <v>1151</v>
      </c>
      <c r="H298" s="445" t="s">
        <v>1152</v>
      </c>
      <c r="I298" s="448">
        <v>402.92999267578125</v>
      </c>
      <c r="J298" s="448">
        <v>1</v>
      </c>
      <c r="K298" s="449">
        <v>402.92999267578125</v>
      </c>
    </row>
    <row r="299" spans="1:11" ht="14.4" customHeight="1" x14ac:dyDescent="0.3">
      <c r="A299" s="443" t="s">
        <v>410</v>
      </c>
      <c r="B299" s="444" t="s">
        <v>411</v>
      </c>
      <c r="C299" s="445" t="s">
        <v>419</v>
      </c>
      <c r="D299" s="446" t="s">
        <v>420</v>
      </c>
      <c r="E299" s="445" t="s">
        <v>749</v>
      </c>
      <c r="F299" s="446" t="s">
        <v>750</v>
      </c>
      <c r="G299" s="445" t="s">
        <v>1153</v>
      </c>
      <c r="H299" s="445" t="s">
        <v>1154</v>
      </c>
      <c r="I299" s="448">
        <v>942.59002685546875</v>
      </c>
      <c r="J299" s="448">
        <v>2</v>
      </c>
      <c r="K299" s="449">
        <v>1885.1800537109375</v>
      </c>
    </row>
    <row r="300" spans="1:11" ht="14.4" customHeight="1" x14ac:dyDescent="0.3">
      <c r="A300" s="443" t="s">
        <v>410</v>
      </c>
      <c r="B300" s="444" t="s">
        <v>411</v>
      </c>
      <c r="C300" s="445" t="s">
        <v>419</v>
      </c>
      <c r="D300" s="446" t="s">
        <v>420</v>
      </c>
      <c r="E300" s="445" t="s">
        <v>749</v>
      </c>
      <c r="F300" s="446" t="s">
        <v>750</v>
      </c>
      <c r="G300" s="445" t="s">
        <v>1155</v>
      </c>
      <c r="H300" s="445" t="s">
        <v>1156</v>
      </c>
      <c r="I300" s="448">
        <v>2577.300048828125</v>
      </c>
      <c r="J300" s="448">
        <v>1</v>
      </c>
      <c r="K300" s="449">
        <v>2577.300048828125</v>
      </c>
    </row>
    <row r="301" spans="1:11" ht="14.4" customHeight="1" x14ac:dyDescent="0.3">
      <c r="A301" s="443" t="s">
        <v>410</v>
      </c>
      <c r="B301" s="444" t="s">
        <v>411</v>
      </c>
      <c r="C301" s="445" t="s">
        <v>419</v>
      </c>
      <c r="D301" s="446" t="s">
        <v>420</v>
      </c>
      <c r="E301" s="445" t="s">
        <v>749</v>
      </c>
      <c r="F301" s="446" t="s">
        <v>750</v>
      </c>
      <c r="G301" s="445" t="s">
        <v>1157</v>
      </c>
      <c r="H301" s="445" t="s">
        <v>1158</v>
      </c>
      <c r="I301" s="448">
        <v>2577.300048828125</v>
      </c>
      <c r="J301" s="448">
        <v>1</v>
      </c>
      <c r="K301" s="449">
        <v>2577.300048828125</v>
      </c>
    </row>
    <row r="302" spans="1:11" ht="14.4" customHeight="1" x14ac:dyDescent="0.3">
      <c r="A302" s="443" t="s">
        <v>410</v>
      </c>
      <c r="B302" s="444" t="s">
        <v>411</v>
      </c>
      <c r="C302" s="445" t="s">
        <v>419</v>
      </c>
      <c r="D302" s="446" t="s">
        <v>420</v>
      </c>
      <c r="E302" s="445" t="s">
        <v>749</v>
      </c>
      <c r="F302" s="446" t="s">
        <v>750</v>
      </c>
      <c r="G302" s="445" t="s">
        <v>1159</v>
      </c>
      <c r="H302" s="445" t="s">
        <v>1160</v>
      </c>
      <c r="I302" s="448">
        <v>405.35000610351562</v>
      </c>
      <c r="J302" s="448">
        <v>1</v>
      </c>
      <c r="K302" s="449">
        <v>405.35000610351562</v>
      </c>
    </row>
    <row r="303" spans="1:11" ht="14.4" customHeight="1" x14ac:dyDescent="0.3">
      <c r="A303" s="443" t="s">
        <v>410</v>
      </c>
      <c r="B303" s="444" t="s">
        <v>411</v>
      </c>
      <c r="C303" s="445" t="s">
        <v>419</v>
      </c>
      <c r="D303" s="446" t="s">
        <v>420</v>
      </c>
      <c r="E303" s="445" t="s">
        <v>749</v>
      </c>
      <c r="F303" s="446" t="s">
        <v>750</v>
      </c>
      <c r="G303" s="445" t="s">
        <v>1161</v>
      </c>
      <c r="H303" s="445" t="s">
        <v>1162</v>
      </c>
      <c r="I303" s="448">
        <v>591.8499755859375</v>
      </c>
      <c r="J303" s="448">
        <v>2</v>
      </c>
      <c r="K303" s="449">
        <v>1183.68994140625</v>
      </c>
    </row>
    <row r="304" spans="1:11" ht="14.4" customHeight="1" x14ac:dyDescent="0.3">
      <c r="A304" s="443" t="s">
        <v>410</v>
      </c>
      <c r="B304" s="444" t="s">
        <v>411</v>
      </c>
      <c r="C304" s="445" t="s">
        <v>419</v>
      </c>
      <c r="D304" s="446" t="s">
        <v>420</v>
      </c>
      <c r="E304" s="445" t="s">
        <v>749</v>
      </c>
      <c r="F304" s="446" t="s">
        <v>750</v>
      </c>
      <c r="G304" s="445" t="s">
        <v>1163</v>
      </c>
      <c r="H304" s="445" t="s">
        <v>1164</v>
      </c>
      <c r="I304" s="448">
        <v>591.8499755859375</v>
      </c>
      <c r="J304" s="448">
        <v>2</v>
      </c>
      <c r="K304" s="449">
        <v>1183.699951171875</v>
      </c>
    </row>
    <row r="305" spans="1:11" ht="14.4" customHeight="1" x14ac:dyDescent="0.3">
      <c r="A305" s="443" t="s">
        <v>410</v>
      </c>
      <c r="B305" s="444" t="s">
        <v>411</v>
      </c>
      <c r="C305" s="445" t="s">
        <v>419</v>
      </c>
      <c r="D305" s="446" t="s">
        <v>420</v>
      </c>
      <c r="E305" s="445" t="s">
        <v>749</v>
      </c>
      <c r="F305" s="446" t="s">
        <v>750</v>
      </c>
      <c r="G305" s="445" t="s">
        <v>1165</v>
      </c>
      <c r="H305" s="445" t="s">
        <v>1166</v>
      </c>
      <c r="I305" s="448">
        <v>191.17999267578125</v>
      </c>
      <c r="J305" s="448">
        <v>17</v>
      </c>
      <c r="K305" s="449">
        <v>3250.0599365234375</v>
      </c>
    </row>
    <row r="306" spans="1:11" ht="14.4" customHeight="1" x14ac:dyDescent="0.3">
      <c r="A306" s="443" t="s">
        <v>410</v>
      </c>
      <c r="B306" s="444" t="s">
        <v>411</v>
      </c>
      <c r="C306" s="445" t="s">
        <v>419</v>
      </c>
      <c r="D306" s="446" t="s">
        <v>420</v>
      </c>
      <c r="E306" s="445" t="s">
        <v>749</v>
      </c>
      <c r="F306" s="446" t="s">
        <v>750</v>
      </c>
      <c r="G306" s="445" t="s">
        <v>1167</v>
      </c>
      <c r="H306" s="445" t="s">
        <v>1168</v>
      </c>
      <c r="I306" s="448">
        <v>292.82000732421875</v>
      </c>
      <c r="J306" s="448">
        <v>8</v>
      </c>
      <c r="K306" s="449">
        <v>2342.56005859375</v>
      </c>
    </row>
    <row r="307" spans="1:11" ht="14.4" customHeight="1" x14ac:dyDescent="0.3">
      <c r="A307" s="443" t="s">
        <v>410</v>
      </c>
      <c r="B307" s="444" t="s">
        <v>411</v>
      </c>
      <c r="C307" s="445" t="s">
        <v>419</v>
      </c>
      <c r="D307" s="446" t="s">
        <v>420</v>
      </c>
      <c r="E307" s="445" t="s">
        <v>749</v>
      </c>
      <c r="F307" s="446" t="s">
        <v>750</v>
      </c>
      <c r="G307" s="445" t="s">
        <v>1169</v>
      </c>
      <c r="H307" s="445" t="s">
        <v>1170</v>
      </c>
      <c r="I307" s="448">
        <v>601.60000610351562</v>
      </c>
      <c r="J307" s="448">
        <v>5</v>
      </c>
      <c r="K307" s="449">
        <v>3014.4000244140625</v>
      </c>
    </row>
    <row r="308" spans="1:11" ht="14.4" customHeight="1" x14ac:dyDescent="0.3">
      <c r="A308" s="443" t="s">
        <v>410</v>
      </c>
      <c r="B308" s="444" t="s">
        <v>411</v>
      </c>
      <c r="C308" s="445" t="s">
        <v>419</v>
      </c>
      <c r="D308" s="446" t="s">
        <v>420</v>
      </c>
      <c r="E308" s="445" t="s">
        <v>749</v>
      </c>
      <c r="F308" s="446" t="s">
        <v>750</v>
      </c>
      <c r="G308" s="445" t="s">
        <v>1171</v>
      </c>
      <c r="H308" s="445" t="s">
        <v>1172</v>
      </c>
      <c r="I308" s="448">
        <v>60.159999847412109</v>
      </c>
      <c r="J308" s="448">
        <v>30</v>
      </c>
      <c r="K308" s="449">
        <v>1798.4000244140625</v>
      </c>
    </row>
    <row r="309" spans="1:11" ht="14.4" customHeight="1" x14ac:dyDescent="0.3">
      <c r="A309" s="443" t="s">
        <v>410</v>
      </c>
      <c r="B309" s="444" t="s">
        <v>411</v>
      </c>
      <c r="C309" s="445" t="s">
        <v>419</v>
      </c>
      <c r="D309" s="446" t="s">
        <v>420</v>
      </c>
      <c r="E309" s="445" t="s">
        <v>749</v>
      </c>
      <c r="F309" s="446" t="s">
        <v>750</v>
      </c>
      <c r="G309" s="445" t="s">
        <v>1173</v>
      </c>
      <c r="H309" s="445" t="s">
        <v>1174</v>
      </c>
      <c r="I309" s="448">
        <v>131.04499816894531</v>
      </c>
      <c r="J309" s="448">
        <v>20</v>
      </c>
      <c r="K309" s="449">
        <v>2620.8699645996094</v>
      </c>
    </row>
    <row r="310" spans="1:11" ht="14.4" customHeight="1" x14ac:dyDescent="0.3">
      <c r="A310" s="443" t="s">
        <v>410</v>
      </c>
      <c r="B310" s="444" t="s">
        <v>411</v>
      </c>
      <c r="C310" s="445" t="s">
        <v>419</v>
      </c>
      <c r="D310" s="446" t="s">
        <v>420</v>
      </c>
      <c r="E310" s="445" t="s">
        <v>749</v>
      </c>
      <c r="F310" s="446" t="s">
        <v>750</v>
      </c>
      <c r="G310" s="445" t="s">
        <v>1175</v>
      </c>
      <c r="H310" s="445" t="s">
        <v>1176</v>
      </c>
      <c r="I310" s="448">
        <v>955.9000244140625</v>
      </c>
      <c r="J310" s="448">
        <v>1</v>
      </c>
      <c r="K310" s="449">
        <v>955.9000244140625</v>
      </c>
    </row>
    <row r="311" spans="1:11" ht="14.4" customHeight="1" x14ac:dyDescent="0.3">
      <c r="A311" s="443" t="s">
        <v>410</v>
      </c>
      <c r="B311" s="444" t="s">
        <v>411</v>
      </c>
      <c r="C311" s="445" t="s">
        <v>419</v>
      </c>
      <c r="D311" s="446" t="s">
        <v>420</v>
      </c>
      <c r="E311" s="445" t="s">
        <v>749</v>
      </c>
      <c r="F311" s="446" t="s">
        <v>750</v>
      </c>
      <c r="G311" s="445" t="s">
        <v>1177</v>
      </c>
      <c r="H311" s="445" t="s">
        <v>1178</v>
      </c>
      <c r="I311" s="448">
        <v>323.05999755859375</v>
      </c>
      <c r="J311" s="448">
        <v>3</v>
      </c>
      <c r="K311" s="449">
        <v>969.17999267578125</v>
      </c>
    </row>
    <row r="312" spans="1:11" ht="14.4" customHeight="1" x14ac:dyDescent="0.3">
      <c r="A312" s="443" t="s">
        <v>410</v>
      </c>
      <c r="B312" s="444" t="s">
        <v>411</v>
      </c>
      <c r="C312" s="445" t="s">
        <v>419</v>
      </c>
      <c r="D312" s="446" t="s">
        <v>420</v>
      </c>
      <c r="E312" s="445" t="s">
        <v>749</v>
      </c>
      <c r="F312" s="446" t="s">
        <v>750</v>
      </c>
      <c r="G312" s="445" t="s">
        <v>1179</v>
      </c>
      <c r="H312" s="445" t="s">
        <v>1180</v>
      </c>
      <c r="I312" s="448">
        <v>85.909999847412109</v>
      </c>
      <c r="J312" s="448">
        <v>10</v>
      </c>
      <c r="K312" s="449">
        <v>859.0999755859375</v>
      </c>
    </row>
    <row r="313" spans="1:11" ht="14.4" customHeight="1" x14ac:dyDescent="0.3">
      <c r="A313" s="443" t="s">
        <v>410</v>
      </c>
      <c r="B313" s="444" t="s">
        <v>411</v>
      </c>
      <c r="C313" s="445" t="s">
        <v>419</v>
      </c>
      <c r="D313" s="446" t="s">
        <v>420</v>
      </c>
      <c r="E313" s="445" t="s">
        <v>749</v>
      </c>
      <c r="F313" s="446" t="s">
        <v>750</v>
      </c>
      <c r="G313" s="445" t="s">
        <v>1181</v>
      </c>
      <c r="H313" s="445" t="s">
        <v>1182</v>
      </c>
      <c r="I313" s="448">
        <v>1460</v>
      </c>
      <c r="J313" s="448">
        <v>3</v>
      </c>
      <c r="K313" s="449">
        <v>4380</v>
      </c>
    </row>
    <row r="314" spans="1:11" ht="14.4" customHeight="1" x14ac:dyDescent="0.3">
      <c r="A314" s="443" t="s">
        <v>410</v>
      </c>
      <c r="B314" s="444" t="s">
        <v>411</v>
      </c>
      <c r="C314" s="445" t="s">
        <v>419</v>
      </c>
      <c r="D314" s="446" t="s">
        <v>420</v>
      </c>
      <c r="E314" s="445" t="s">
        <v>749</v>
      </c>
      <c r="F314" s="446" t="s">
        <v>750</v>
      </c>
      <c r="G314" s="445" t="s">
        <v>1183</v>
      </c>
      <c r="H314" s="445" t="s">
        <v>1184</v>
      </c>
      <c r="I314" s="448">
        <v>1446.5700073242187</v>
      </c>
      <c r="J314" s="448">
        <v>3</v>
      </c>
      <c r="K314" s="449">
        <v>4346.1400146484375</v>
      </c>
    </row>
    <row r="315" spans="1:11" ht="14.4" customHeight="1" x14ac:dyDescent="0.3">
      <c r="A315" s="443" t="s">
        <v>410</v>
      </c>
      <c r="B315" s="444" t="s">
        <v>411</v>
      </c>
      <c r="C315" s="445" t="s">
        <v>419</v>
      </c>
      <c r="D315" s="446" t="s">
        <v>420</v>
      </c>
      <c r="E315" s="445" t="s">
        <v>749</v>
      </c>
      <c r="F315" s="446" t="s">
        <v>750</v>
      </c>
      <c r="G315" s="445" t="s">
        <v>1185</v>
      </c>
      <c r="H315" s="445" t="s">
        <v>1186</v>
      </c>
      <c r="I315" s="448">
        <v>1446.5700073242187</v>
      </c>
      <c r="J315" s="448">
        <v>3</v>
      </c>
      <c r="K315" s="449">
        <v>4346.1400146484375</v>
      </c>
    </row>
    <row r="316" spans="1:11" ht="14.4" customHeight="1" x14ac:dyDescent="0.3">
      <c r="A316" s="443" t="s">
        <v>410</v>
      </c>
      <c r="B316" s="444" t="s">
        <v>411</v>
      </c>
      <c r="C316" s="445" t="s">
        <v>419</v>
      </c>
      <c r="D316" s="446" t="s">
        <v>420</v>
      </c>
      <c r="E316" s="445" t="s">
        <v>749</v>
      </c>
      <c r="F316" s="446" t="s">
        <v>750</v>
      </c>
      <c r="G316" s="445" t="s">
        <v>1187</v>
      </c>
      <c r="H316" s="445" t="s">
        <v>1188</v>
      </c>
      <c r="I316" s="448">
        <v>2135.89990234375</v>
      </c>
      <c r="J316" s="448">
        <v>1</v>
      </c>
      <c r="K316" s="449">
        <v>2135.89990234375</v>
      </c>
    </row>
    <row r="317" spans="1:11" ht="14.4" customHeight="1" x14ac:dyDescent="0.3">
      <c r="A317" s="443" t="s">
        <v>410</v>
      </c>
      <c r="B317" s="444" t="s">
        <v>411</v>
      </c>
      <c r="C317" s="445" t="s">
        <v>419</v>
      </c>
      <c r="D317" s="446" t="s">
        <v>420</v>
      </c>
      <c r="E317" s="445" t="s">
        <v>749</v>
      </c>
      <c r="F317" s="446" t="s">
        <v>750</v>
      </c>
      <c r="G317" s="445" t="s">
        <v>1189</v>
      </c>
      <c r="H317" s="445" t="s">
        <v>1190</v>
      </c>
      <c r="I317" s="448">
        <v>2139.010009765625</v>
      </c>
      <c r="J317" s="448">
        <v>3</v>
      </c>
      <c r="K317" s="449">
        <v>6420.14013671875</v>
      </c>
    </row>
    <row r="318" spans="1:11" ht="14.4" customHeight="1" x14ac:dyDescent="0.3">
      <c r="A318" s="443" t="s">
        <v>410</v>
      </c>
      <c r="B318" s="444" t="s">
        <v>411</v>
      </c>
      <c r="C318" s="445" t="s">
        <v>419</v>
      </c>
      <c r="D318" s="446" t="s">
        <v>420</v>
      </c>
      <c r="E318" s="445" t="s">
        <v>749</v>
      </c>
      <c r="F318" s="446" t="s">
        <v>750</v>
      </c>
      <c r="G318" s="445" t="s">
        <v>1191</v>
      </c>
      <c r="H318" s="445" t="s">
        <v>1192</v>
      </c>
      <c r="I318" s="448">
        <v>39.930000305175781</v>
      </c>
      <c r="J318" s="448">
        <v>18</v>
      </c>
      <c r="K318" s="449">
        <v>718.739990234375</v>
      </c>
    </row>
    <row r="319" spans="1:11" ht="14.4" customHeight="1" x14ac:dyDescent="0.3">
      <c r="A319" s="443" t="s">
        <v>410</v>
      </c>
      <c r="B319" s="444" t="s">
        <v>411</v>
      </c>
      <c r="C319" s="445" t="s">
        <v>419</v>
      </c>
      <c r="D319" s="446" t="s">
        <v>420</v>
      </c>
      <c r="E319" s="445" t="s">
        <v>749</v>
      </c>
      <c r="F319" s="446" t="s">
        <v>750</v>
      </c>
      <c r="G319" s="445" t="s">
        <v>1193</v>
      </c>
      <c r="H319" s="445" t="s">
        <v>1194</v>
      </c>
      <c r="I319" s="448">
        <v>39.930000305175781</v>
      </c>
      <c r="J319" s="448">
        <v>60</v>
      </c>
      <c r="K319" s="449">
        <v>2395.7999877929687</v>
      </c>
    </row>
    <row r="320" spans="1:11" ht="14.4" customHeight="1" x14ac:dyDescent="0.3">
      <c r="A320" s="443" t="s">
        <v>410</v>
      </c>
      <c r="B320" s="444" t="s">
        <v>411</v>
      </c>
      <c r="C320" s="445" t="s">
        <v>419</v>
      </c>
      <c r="D320" s="446" t="s">
        <v>420</v>
      </c>
      <c r="E320" s="445" t="s">
        <v>749</v>
      </c>
      <c r="F320" s="446" t="s">
        <v>750</v>
      </c>
      <c r="G320" s="445" t="s">
        <v>1195</v>
      </c>
      <c r="H320" s="445" t="s">
        <v>1196</v>
      </c>
      <c r="I320" s="448">
        <v>39.930000305175781</v>
      </c>
      <c r="J320" s="448">
        <v>18</v>
      </c>
      <c r="K320" s="449">
        <v>718.739990234375</v>
      </c>
    </row>
    <row r="321" spans="1:11" ht="14.4" customHeight="1" x14ac:dyDescent="0.3">
      <c r="A321" s="443" t="s">
        <v>410</v>
      </c>
      <c r="B321" s="444" t="s">
        <v>411</v>
      </c>
      <c r="C321" s="445" t="s">
        <v>419</v>
      </c>
      <c r="D321" s="446" t="s">
        <v>420</v>
      </c>
      <c r="E321" s="445" t="s">
        <v>749</v>
      </c>
      <c r="F321" s="446" t="s">
        <v>750</v>
      </c>
      <c r="G321" s="445" t="s">
        <v>1197</v>
      </c>
      <c r="H321" s="445" t="s">
        <v>1198</v>
      </c>
      <c r="I321" s="448">
        <v>39.930000305175781</v>
      </c>
      <c r="J321" s="448">
        <v>18</v>
      </c>
      <c r="K321" s="449">
        <v>718.739990234375</v>
      </c>
    </row>
    <row r="322" spans="1:11" ht="14.4" customHeight="1" x14ac:dyDescent="0.3">
      <c r="A322" s="443" t="s">
        <v>410</v>
      </c>
      <c r="B322" s="444" t="s">
        <v>411</v>
      </c>
      <c r="C322" s="445" t="s">
        <v>419</v>
      </c>
      <c r="D322" s="446" t="s">
        <v>420</v>
      </c>
      <c r="E322" s="445" t="s">
        <v>749</v>
      </c>
      <c r="F322" s="446" t="s">
        <v>750</v>
      </c>
      <c r="G322" s="445" t="s">
        <v>1199</v>
      </c>
      <c r="H322" s="445" t="s">
        <v>1200</v>
      </c>
      <c r="I322" s="448">
        <v>39.930000305175781</v>
      </c>
      <c r="J322" s="448">
        <v>24</v>
      </c>
      <c r="K322" s="449">
        <v>958.32000732421875</v>
      </c>
    </row>
    <row r="323" spans="1:11" ht="14.4" customHeight="1" x14ac:dyDescent="0.3">
      <c r="A323" s="443" t="s">
        <v>410</v>
      </c>
      <c r="B323" s="444" t="s">
        <v>411</v>
      </c>
      <c r="C323" s="445" t="s">
        <v>419</v>
      </c>
      <c r="D323" s="446" t="s">
        <v>420</v>
      </c>
      <c r="E323" s="445" t="s">
        <v>749</v>
      </c>
      <c r="F323" s="446" t="s">
        <v>750</v>
      </c>
      <c r="G323" s="445" t="s">
        <v>1201</v>
      </c>
      <c r="H323" s="445" t="s">
        <v>1202</v>
      </c>
      <c r="I323" s="448">
        <v>107.16000366210937</v>
      </c>
      <c r="J323" s="448">
        <v>42</v>
      </c>
      <c r="K323" s="449">
        <v>4500.8701171875</v>
      </c>
    </row>
    <row r="324" spans="1:11" ht="14.4" customHeight="1" x14ac:dyDescent="0.3">
      <c r="A324" s="443" t="s">
        <v>410</v>
      </c>
      <c r="B324" s="444" t="s">
        <v>411</v>
      </c>
      <c r="C324" s="445" t="s">
        <v>419</v>
      </c>
      <c r="D324" s="446" t="s">
        <v>420</v>
      </c>
      <c r="E324" s="445" t="s">
        <v>749</v>
      </c>
      <c r="F324" s="446" t="s">
        <v>750</v>
      </c>
      <c r="G324" s="445" t="s">
        <v>1203</v>
      </c>
      <c r="H324" s="445" t="s">
        <v>1204</v>
      </c>
      <c r="I324" s="448">
        <v>1021.4000244140625</v>
      </c>
      <c r="J324" s="448">
        <v>1</v>
      </c>
      <c r="K324" s="449">
        <v>1021.4000244140625</v>
      </c>
    </row>
    <row r="325" spans="1:11" ht="14.4" customHeight="1" x14ac:dyDescent="0.3">
      <c r="A325" s="443" t="s">
        <v>410</v>
      </c>
      <c r="B325" s="444" t="s">
        <v>411</v>
      </c>
      <c r="C325" s="445" t="s">
        <v>419</v>
      </c>
      <c r="D325" s="446" t="s">
        <v>420</v>
      </c>
      <c r="E325" s="445" t="s">
        <v>749</v>
      </c>
      <c r="F325" s="446" t="s">
        <v>750</v>
      </c>
      <c r="G325" s="445" t="s">
        <v>1205</v>
      </c>
      <c r="H325" s="445" t="s">
        <v>1206</v>
      </c>
      <c r="I325" s="448">
        <v>1262.550048828125</v>
      </c>
      <c r="J325" s="448">
        <v>1</v>
      </c>
      <c r="K325" s="449">
        <v>1262.550048828125</v>
      </c>
    </row>
    <row r="326" spans="1:11" ht="14.4" customHeight="1" x14ac:dyDescent="0.3">
      <c r="A326" s="443" t="s">
        <v>410</v>
      </c>
      <c r="B326" s="444" t="s">
        <v>411</v>
      </c>
      <c r="C326" s="445" t="s">
        <v>419</v>
      </c>
      <c r="D326" s="446" t="s">
        <v>420</v>
      </c>
      <c r="E326" s="445" t="s">
        <v>749</v>
      </c>
      <c r="F326" s="446" t="s">
        <v>750</v>
      </c>
      <c r="G326" s="445" t="s">
        <v>1207</v>
      </c>
      <c r="H326" s="445" t="s">
        <v>1208</v>
      </c>
      <c r="I326" s="448">
        <v>95.589996337890625</v>
      </c>
      <c r="J326" s="448">
        <v>5</v>
      </c>
      <c r="K326" s="449">
        <v>477.95001220703125</v>
      </c>
    </row>
    <row r="327" spans="1:11" ht="14.4" customHeight="1" x14ac:dyDescent="0.3">
      <c r="A327" s="443" t="s">
        <v>410</v>
      </c>
      <c r="B327" s="444" t="s">
        <v>411</v>
      </c>
      <c r="C327" s="445" t="s">
        <v>419</v>
      </c>
      <c r="D327" s="446" t="s">
        <v>420</v>
      </c>
      <c r="E327" s="445" t="s">
        <v>749</v>
      </c>
      <c r="F327" s="446" t="s">
        <v>750</v>
      </c>
      <c r="G327" s="445" t="s">
        <v>1209</v>
      </c>
      <c r="H327" s="445" t="s">
        <v>1210</v>
      </c>
      <c r="I327" s="448">
        <v>1168.6866671244304</v>
      </c>
      <c r="J327" s="448">
        <v>161</v>
      </c>
      <c r="K327" s="449">
        <v>10462.659912109375</v>
      </c>
    </row>
    <row r="328" spans="1:11" ht="14.4" customHeight="1" x14ac:dyDescent="0.3">
      <c r="A328" s="443" t="s">
        <v>410</v>
      </c>
      <c r="B328" s="444" t="s">
        <v>411</v>
      </c>
      <c r="C328" s="445" t="s">
        <v>419</v>
      </c>
      <c r="D328" s="446" t="s">
        <v>420</v>
      </c>
      <c r="E328" s="445" t="s">
        <v>749</v>
      </c>
      <c r="F328" s="446" t="s">
        <v>750</v>
      </c>
      <c r="G328" s="445" t="s">
        <v>1211</v>
      </c>
      <c r="H328" s="445" t="s">
        <v>1212</v>
      </c>
      <c r="I328" s="448">
        <v>44.173333485921226</v>
      </c>
      <c r="J328" s="448">
        <v>240</v>
      </c>
      <c r="K328" s="449">
        <v>10601.89990234375</v>
      </c>
    </row>
    <row r="329" spans="1:11" ht="14.4" customHeight="1" x14ac:dyDescent="0.3">
      <c r="A329" s="443" t="s">
        <v>410</v>
      </c>
      <c r="B329" s="444" t="s">
        <v>411</v>
      </c>
      <c r="C329" s="445" t="s">
        <v>419</v>
      </c>
      <c r="D329" s="446" t="s">
        <v>420</v>
      </c>
      <c r="E329" s="445" t="s">
        <v>749</v>
      </c>
      <c r="F329" s="446" t="s">
        <v>750</v>
      </c>
      <c r="G329" s="445" t="s">
        <v>1213</v>
      </c>
      <c r="H329" s="445" t="s">
        <v>1214</v>
      </c>
      <c r="I329" s="448">
        <v>1005.0999755859375</v>
      </c>
      <c r="J329" s="448">
        <v>4</v>
      </c>
      <c r="K329" s="449">
        <v>4020.39990234375</v>
      </c>
    </row>
    <row r="330" spans="1:11" ht="14.4" customHeight="1" x14ac:dyDescent="0.3">
      <c r="A330" s="443" t="s">
        <v>410</v>
      </c>
      <c r="B330" s="444" t="s">
        <v>411</v>
      </c>
      <c r="C330" s="445" t="s">
        <v>419</v>
      </c>
      <c r="D330" s="446" t="s">
        <v>420</v>
      </c>
      <c r="E330" s="445" t="s">
        <v>749</v>
      </c>
      <c r="F330" s="446" t="s">
        <v>750</v>
      </c>
      <c r="G330" s="445" t="s">
        <v>1215</v>
      </c>
      <c r="H330" s="445" t="s">
        <v>1216</v>
      </c>
      <c r="I330" s="448">
        <v>157.30000305175781</v>
      </c>
      <c r="J330" s="448">
        <v>6</v>
      </c>
      <c r="K330" s="449">
        <v>943.80000305175781</v>
      </c>
    </row>
    <row r="331" spans="1:11" ht="14.4" customHeight="1" x14ac:dyDescent="0.3">
      <c r="A331" s="443" t="s">
        <v>410</v>
      </c>
      <c r="B331" s="444" t="s">
        <v>411</v>
      </c>
      <c r="C331" s="445" t="s">
        <v>419</v>
      </c>
      <c r="D331" s="446" t="s">
        <v>420</v>
      </c>
      <c r="E331" s="445" t="s">
        <v>749</v>
      </c>
      <c r="F331" s="446" t="s">
        <v>750</v>
      </c>
      <c r="G331" s="445" t="s">
        <v>1217</v>
      </c>
      <c r="H331" s="445" t="s">
        <v>1218</v>
      </c>
      <c r="I331" s="448">
        <v>701.79998779296875</v>
      </c>
      <c r="J331" s="448">
        <v>2</v>
      </c>
      <c r="K331" s="449">
        <v>1403.5999755859375</v>
      </c>
    </row>
    <row r="332" spans="1:11" ht="14.4" customHeight="1" x14ac:dyDescent="0.3">
      <c r="A332" s="443" t="s">
        <v>410</v>
      </c>
      <c r="B332" s="444" t="s">
        <v>411</v>
      </c>
      <c r="C332" s="445" t="s">
        <v>419</v>
      </c>
      <c r="D332" s="446" t="s">
        <v>420</v>
      </c>
      <c r="E332" s="445" t="s">
        <v>749</v>
      </c>
      <c r="F332" s="446" t="s">
        <v>750</v>
      </c>
      <c r="G332" s="445" t="s">
        <v>1219</v>
      </c>
      <c r="H332" s="445" t="s">
        <v>1220</v>
      </c>
      <c r="I332" s="448">
        <v>199.64999389648437</v>
      </c>
      <c r="J332" s="448">
        <v>6</v>
      </c>
      <c r="K332" s="449">
        <v>1197.9000244140625</v>
      </c>
    </row>
    <row r="333" spans="1:11" ht="14.4" customHeight="1" x14ac:dyDescent="0.3">
      <c r="A333" s="443" t="s">
        <v>410</v>
      </c>
      <c r="B333" s="444" t="s">
        <v>411</v>
      </c>
      <c r="C333" s="445" t="s">
        <v>419</v>
      </c>
      <c r="D333" s="446" t="s">
        <v>420</v>
      </c>
      <c r="E333" s="445" t="s">
        <v>749</v>
      </c>
      <c r="F333" s="446" t="s">
        <v>750</v>
      </c>
      <c r="G333" s="445" t="s">
        <v>1221</v>
      </c>
      <c r="H333" s="445" t="s">
        <v>1222</v>
      </c>
      <c r="I333" s="448">
        <v>110.5</v>
      </c>
      <c r="J333" s="448">
        <v>6</v>
      </c>
      <c r="K333" s="449">
        <v>663</v>
      </c>
    </row>
    <row r="334" spans="1:11" ht="14.4" customHeight="1" x14ac:dyDescent="0.3">
      <c r="A334" s="443" t="s">
        <v>410</v>
      </c>
      <c r="B334" s="444" t="s">
        <v>411</v>
      </c>
      <c r="C334" s="445" t="s">
        <v>419</v>
      </c>
      <c r="D334" s="446" t="s">
        <v>420</v>
      </c>
      <c r="E334" s="445" t="s">
        <v>749</v>
      </c>
      <c r="F334" s="446" t="s">
        <v>750</v>
      </c>
      <c r="G334" s="445" t="s">
        <v>1223</v>
      </c>
      <c r="H334" s="445" t="s">
        <v>1224</v>
      </c>
      <c r="I334" s="448">
        <v>429.54998779296875</v>
      </c>
      <c r="J334" s="448">
        <v>6</v>
      </c>
      <c r="K334" s="449">
        <v>2577.300048828125</v>
      </c>
    </row>
    <row r="335" spans="1:11" ht="14.4" customHeight="1" x14ac:dyDescent="0.3">
      <c r="A335" s="443" t="s">
        <v>410</v>
      </c>
      <c r="B335" s="444" t="s">
        <v>411</v>
      </c>
      <c r="C335" s="445" t="s">
        <v>419</v>
      </c>
      <c r="D335" s="446" t="s">
        <v>420</v>
      </c>
      <c r="E335" s="445" t="s">
        <v>749</v>
      </c>
      <c r="F335" s="446" t="s">
        <v>750</v>
      </c>
      <c r="G335" s="445" t="s">
        <v>1225</v>
      </c>
      <c r="H335" s="445" t="s">
        <v>1226</v>
      </c>
      <c r="I335" s="448">
        <v>213.80999755859375</v>
      </c>
      <c r="J335" s="448">
        <v>2</v>
      </c>
      <c r="K335" s="449">
        <v>427.6099853515625</v>
      </c>
    </row>
    <row r="336" spans="1:11" ht="14.4" customHeight="1" x14ac:dyDescent="0.3">
      <c r="A336" s="443" t="s">
        <v>410</v>
      </c>
      <c r="B336" s="444" t="s">
        <v>411</v>
      </c>
      <c r="C336" s="445" t="s">
        <v>419</v>
      </c>
      <c r="D336" s="446" t="s">
        <v>420</v>
      </c>
      <c r="E336" s="445" t="s">
        <v>749</v>
      </c>
      <c r="F336" s="446" t="s">
        <v>750</v>
      </c>
      <c r="G336" s="445" t="s">
        <v>1227</v>
      </c>
      <c r="H336" s="445" t="s">
        <v>1228</v>
      </c>
      <c r="I336" s="448">
        <v>758.66998291015625</v>
      </c>
      <c r="J336" s="448">
        <v>4</v>
      </c>
      <c r="K336" s="449">
        <v>3034.679931640625</v>
      </c>
    </row>
    <row r="337" spans="1:11" ht="14.4" customHeight="1" x14ac:dyDescent="0.3">
      <c r="A337" s="443" t="s">
        <v>410</v>
      </c>
      <c r="B337" s="444" t="s">
        <v>411</v>
      </c>
      <c r="C337" s="445" t="s">
        <v>419</v>
      </c>
      <c r="D337" s="446" t="s">
        <v>420</v>
      </c>
      <c r="E337" s="445" t="s">
        <v>749</v>
      </c>
      <c r="F337" s="446" t="s">
        <v>750</v>
      </c>
      <c r="G337" s="445" t="s">
        <v>1229</v>
      </c>
      <c r="H337" s="445" t="s">
        <v>1230</v>
      </c>
      <c r="I337" s="448">
        <v>5232.5</v>
      </c>
      <c r="J337" s="448">
        <v>5</v>
      </c>
      <c r="K337" s="449">
        <v>26162.5</v>
      </c>
    </row>
    <row r="338" spans="1:11" ht="14.4" customHeight="1" x14ac:dyDescent="0.3">
      <c r="A338" s="443" t="s">
        <v>410</v>
      </c>
      <c r="B338" s="444" t="s">
        <v>411</v>
      </c>
      <c r="C338" s="445" t="s">
        <v>419</v>
      </c>
      <c r="D338" s="446" t="s">
        <v>420</v>
      </c>
      <c r="E338" s="445" t="s">
        <v>749</v>
      </c>
      <c r="F338" s="446" t="s">
        <v>750</v>
      </c>
      <c r="G338" s="445" t="s">
        <v>1231</v>
      </c>
      <c r="H338" s="445" t="s">
        <v>1232</v>
      </c>
      <c r="I338" s="448">
        <v>42.349998474121094</v>
      </c>
      <c r="J338" s="448">
        <v>60</v>
      </c>
      <c r="K338" s="449">
        <v>2541</v>
      </c>
    </row>
    <row r="339" spans="1:11" ht="14.4" customHeight="1" x14ac:dyDescent="0.3">
      <c r="A339" s="443" t="s">
        <v>410</v>
      </c>
      <c r="B339" s="444" t="s">
        <v>411</v>
      </c>
      <c r="C339" s="445" t="s">
        <v>419</v>
      </c>
      <c r="D339" s="446" t="s">
        <v>420</v>
      </c>
      <c r="E339" s="445" t="s">
        <v>749</v>
      </c>
      <c r="F339" s="446" t="s">
        <v>750</v>
      </c>
      <c r="G339" s="445" t="s">
        <v>1233</v>
      </c>
      <c r="H339" s="445" t="s">
        <v>1234</v>
      </c>
      <c r="I339" s="448">
        <v>42.349998474121094</v>
      </c>
      <c r="J339" s="448">
        <v>60</v>
      </c>
      <c r="K339" s="449">
        <v>2541</v>
      </c>
    </row>
    <row r="340" spans="1:11" ht="14.4" customHeight="1" x14ac:dyDescent="0.3">
      <c r="A340" s="443" t="s">
        <v>410</v>
      </c>
      <c r="B340" s="444" t="s">
        <v>411</v>
      </c>
      <c r="C340" s="445" t="s">
        <v>419</v>
      </c>
      <c r="D340" s="446" t="s">
        <v>420</v>
      </c>
      <c r="E340" s="445" t="s">
        <v>749</v>
      </c>
      <c r="F340" s="446" t="s">
        <v>750</v>
      </c>
      <c r="G340" s="445" t="s">
        <v>1235</v>
      </c>
      <c r="H340" s="445" t="s">
        <v>1236</v>
      </c>
      <c r="I340" s="448">
        <v>42.349998474121094</v>
      </c>
      <c r="J340" s="448">
        <v>60</v>
      </c>
      <c r="K340" s="449">
        <v>2541</v>
      </c>
    </row>
    <row r="341" spans="1:11" ht="14.4" customHeight="1" x14ac:dyDescent="0.3">
      <c r="A341" s="443" t="s">
        <v>410</v>
      </c>
      <c r="B341" s="444" t="s">
        <v>411</v>
      </c>
      <c r="C341" s="445" t="s">
        <v>419</v>
      </c>
      <c r="D341" s="446" t="s">
        <v>420</v>
      </c>
      <c r="E341" s="445" t="s">
        <v>749</v>
      </c>
      <c r="F341" s="446" t="s">
        <v>750</v>
      </c>
      <c r="G341" s="445" t="s">
        <v>1237</v>
      </c>
      <c r="H341" s="445" t="s">
        <v>1238</v>
      </c>
      <c r="I341" s="448">
        <v>42.349998474121094</v>
      </c>
      <c r="J341" s="448">
        <v>60</v>
      </c>
      <c r="K341" s="449">
        <v>2541</v>
      </c>
    </row>
    <row r="342" spans="1:11" ht="14.4" customHeight="1" x14ac:dyDescent="0.3">
      <c r="A342" s="443" t="s">
        <v>410</v>
      </c>
      <c r="B342" s="444" t="s">
        <v>411</v>
      </c>
      <c r="C342" s="445" t="s">
        <v>419</v>
      </c>
      <c r="D342" s="446" t="s">
        <v>420</v>
      </c>
      <c r="E342" s="445" t="s">
        <v>749</v>
      </c>
      <c r="F342" s="446" t="s">
        <v>750</v>
      </c>
      <c r="G342" s="445" t="s">
        <v>1239</v>
      </c>
      <c r="H342" s="445" t="s">
        <v>1240</v>
      </c>
      <c r="I342" s="448">
        <v>42.349998474121094</v>
      </c>
      <c r="J342" s="448">
        <v>60</v>
      </c>
      <c r="K342" s="449">
        <v>2541</v>
      </c>
    </row>
    <row r="343" spans="1:11" ht="14.4" customHeight="1" x14ac:dyDescent="0.3">
      <c r="A343" s="443" t="s">
        <v>410</v>
      </c>
      <c r="B343" s="444" t="s">
        <v>411</v>
      </c>
      <c r="C343" s="445" t="s">
        <v>419</v>
      </c>
      <c r="D343" s="446" t="s">
        <v>420</v>
      </c>
      <c r="E343" s="445" t="s">
        <v>749</v>
      </c>
      <c r="F343" s="446" t="s">
        <v>750</v>
      </c>
      <c r="G343" s="445" t="s">
        <v>1241</v>
      </c>
      <c r="H343" s="445" t="s">
        <v>1242</v>
      </c>
      <c r="I343" s="448">
        <v>39.930000305175781</v>
      </c>
      <c r="J343" s="448">
        <v>18</v>
      </c>
      <c r="K343" s="449">
        <v>718.74001312255859</v>
      </c>
    </row>
    <row r="344" spans="1:11" ht="14.4" customHeight="1" x14ac:dyDescent="0.3">
      <c r="A344" s="443" t="s">
        <v>410</v>
      </c>
      <c r="B344" s="444" t="s">
        <v>411</v>
      </c>
      <c r="C344" s="445" t="s">
        <v>419</v>
      </c>
      <c r="D344" s="446" t="s">
        <v>420</v>
      </c>
      <c r="E344" s="445" t="s">
        <v>749</v>
      </c>
      <c r="F344" s="446" t="s">
        <v>750</v>
      </c>
      <c r="G344" s="445" t="s">
        <v>1243</v>
      </c>
      <c r="H344" s="445" t="s">
        <v>1244</v>
      </c>
      <c r="I344" s="448">
        <v>42.349998474121094</v>
      </c>
      <c r="J344" s="448">
        <v>60</v>
      </c>
      <c r="K344" s="449">
        <v>2541</v>
      </c>
    </row>
    <row r="345" spans="1:11" ht="14.4" customHeight="1" x14ac:dyDescent="0.3">
      <c r="A345" s="443" t="s">
        <v>410</v>
      </c>
      <c r="B345" s="444" t="s">
        <v>411</v>
      </c>
      <c r="C345" s="445" t="s">
        <v>419</v>
      </c>
      <c r="D345" s="446" t="s">
        <v>420</v>
      </c>
      <c r="E345" s="445" t="s">
        <v>749</v>
      </c>
      <c r="F345" s="446" t="s">
        <v>750</v>
      </c>
      <c r="G345" s="445" t="s">
        <v>1245</v>
      </c>
      <c r="H345" s="445" t="s">
        <v>1246</v>
      </c>
      <c r="I345" s="448">
        <v>39.930000305175781</v>
      </c>
      <c r="J345" s="448">
        <v>18</v>
      </c>
      <c r="K345" s="449">
        <v>718.739990234375</v>
      </c>
    </row>
    <row r="346" spans="1:11" ht="14.4" customHeight="1" x14ac:dyDescent="0.3">
      <c r="A346" s="443" t="s">
        <v>410</v>
      </c>
      <c r="B346" s="444" t="s">
        <v>411</v>
      </c>
      <c r="C346" s="445" t="s">
        <v>419</v>
      </c>
      <c r="D346" s="446" t="s">
        <v>420</v>
      </c>
      <c r="E346" s="445" t="s">
        <v>749</v>
      </c>
      <c r="F346" s="446" t="s">
        <v>750</v>
      </c>
      <c r="G346" s="445" t="s">
        <v>1247</v>
      </c>
      <c r="H346" s="445" t="s">
        <v>1248</v>
      </c>
      <c r="I346" s="448">
        <v>38</v>
      </c>
      <c r="J346" s="448">
        <v>18</v>
      </c>
      <c r="K346" s="449">
        <v>684</v>
      </c>
    </row>
    <row r="347" spans="1:11" ht="14.4" customHeight="1" x14ac:dyDescent="0.3">
      <c r="A347" s="443" t="s">
        <v>410</v>
      </c>
      <c r="B347" s="444" t="s">
        <v>411</v>
      </c>
      <c r="C347" s="445" t="s">
        <v>419</v>
      </c>
      <c r="D347" s="446" t="s">
        <v>420</v>
      </c>
      <c r="E347" s="445" t="s">
        <v>749</v>
      </c>
      <c r="F347" s="446" t="s">
        <v>750</v>
      </c>
      <c r="G347" s="445" t="s">
        <v>1249</v>
      </c>
      <c r="H347" s="445" t="s">
        <v>1250</v>
      </c>
      <c r="I347" s="448">
        <v>533.5</v>
      </c>
      <c r="J347" s="448">
        <v>12</v>
      </c>
      <c r="K347" s="449">
        <v>6371</v>
      </c>
    </row>
    <row r="348" spans="1:11" ht="14.4" customHeight="1" x14ac:dyDescent="0.3">
      <c r="A348" s="443" t="s">
        <v>410</v>
      </c>
      <c r="B348" s="444" t="s">
        <v>411</v>
      </c>
      <c r="C348" s="445" t="s">
        <v>419</v>
      </c>
      <c r="D348" s="446" t="s">
        <v>420</v>
      </c>
      <c r="E348" s="445" t="s">
        <v>749</v>
      </c>
      <c r="F348" s="446" t="s">
        <v>750</v>
      </c>
      <c r="G348" s="445" t="s">
        <v>1251</v>
      </c>
      <c r="H348" s="445" t="s">
        <v>1252</v>
      </c>
      <c r="I348" s="448">
        <v>6800.080078125</v>
      </c>
      <c r="J348" s="448">
        <v>1</v>
      </c>
      <c r="K348" s="449">
        <v>6800.080078125</v>
      </c>
    </row>
    <row r="349" spans="1:11" ht="14.4" customHeight="1" x14ac:dyDescent="0.3">
      <c r="A349" s="443" t="s">
        <v>410</v>
      </c>
      <c r="B349" s="444" t="s">
        <v>411</v>
      </c>
      <c r="C349" s="445" t="s">
        <v>419</v>
      </c>
      <c r="D349" s="446" t="s">
        <v>420</v>
      </c>
      <c r="E349" s="445" t="s">
        <v>749</v>
      </c>
      <c r="F349" s="446" t="s">
        <v>750</v>
      </c>
      <c r="G349" s="445" t="s">
        <v>1253</v>
      </c>
      <c r="H349" s="445" t="s">
        <v>1254</v>
      </c>
      <c r="I349" s="448">
        <v>19816</v>
      </c>
      <c r="J349" s="448">
        <v>1</v>
      </c>
      <c r="K349" s="449">
        <v>19816</v>
      </c>
    </row>
    <row r="350" spans="1:11" ht="14.4" customHeight="1" x14ac:dyDescent="0.3">
      <c r="A350" s="443" t="s">
        <v>410</v>
      </c>
      <c r="B350" s="444" t="s">
        <v>411</v>
      </c>
      <c r="C350" s="445" t="s">
        <v>419</v>
      </c>
      <c r="D350" s="446" t="s">
        <v>420</v>
      </c>
      <c r="E350" s="445" t="s">
        <v>749</v>
      </c>
      <c r="F350" s="446" t="s">
        <v>750</v>
      </c>
      <c r="G350" s="445" t="s">
        <v>1255</v>
      </c>
      <c r="H350" s="445" t="s">
        <v>1256</v>
      </c>
      <c r="I350" s="448">
        <v>362.09249877929687</v>
      </c>
      <c r="J350" s="448">
        <v>11</v>
      </c>
      <c r="K350" s="449">
        <v>3983.0300903320312</v>
      </c>
    </row>
    <row r="351" spans="1:11" ht="14.4" customHeight="1" x14ac:dyDescent="0.3">
      <c r="A351" s="443" t="s">
        <v>410</v>
      </c>
      <c r="B351" s="444" t="s">
        <v>411</v>
      </c>
      <c r="C351" s="445" t="s">
        <v>419</v>
      </c>
      <c r="D351" s="446" t="s">
        <v>420</v>
      </c>
      <c r="E351" s="445" t="s">
        <v>749</v>
      </c>
      <c r="F351" s="446" t="s">
        <v>750</v>
      </c>
      <c r="G351" s="445" t="s">
        <v>1257</v>
      </c>
      <c r="H351" s="445" t="s">
        <v>1258</v>
      </c>
      <c r="I351" s="448">
        <v>1353.643310546875</v>
      </c>
      <c r="J351" s="448">
        <v>4</v>
      </c>
      <c r="K351" s="449">
        <v>5414.429931640625</v>
      </c>
    </row>
    <row r="352" spans="1:11" ht="14.4" customHeight="1" x14ac:dyDescent="0.3">
      <c r="A352" s="443" t="s">
        <v>410</v>
      </c>
      <c r="B352" s="444" t="s">
        <v>411</v>
      </c>
      <c r="C352" s="445" t="s">
        <v>419</v>
      </c>
      <c r="D352" s="446" t="s">
        <v>420</v>
      </c>
      <c r="E352" s="445" t="s">
        <v>749</v>
      </c>
      <c r="F352" s="446" t="s">
        <v>750</v>
      </c>
      <c r="G352" s="445" t="s">
        <v>1259</v>
      </c>
      <c r="H352" s="445" t="s">
        <v>1260</v>
      </c>
      <c r="I352" s="448">
        <v>800.95875549316406</v>
      </c>
      <c r="J352" s="448">
        <v>23</v>
      </c>
      <c r="K352" s="449">
        <v>18334</v>
      </c>
    </row>
    <row r="353" spans="1:11" ht="14.4" customHeight="1" x14ac:dyDescent="0.3">
      <c r="A353" s="443" t="s">
        <v>410</v>
      </c>
      <c r="B353" s="444" t="s">
        <v>411</v>
      </c>
      <c r="C353" s="445" t="s">
        <v>419</v>
      </c>
      <c r="D353" s="446" t="s">
        <v>420</v>
      </c>
      <c r="E353" s="445" t="s">
        <v>749</v>
      </c>
      <c r="F353" s="446" t="s">
        <v>750</v>
      </c>
      <c r="G353" s="445" t="s">
        <v>1261</v>
      </c>
      <c r="H353" s="445" t="s">
        <v>1262</v>
      </c>
      <c r="I353" s="448">
        <v>646</v>
      </c>
      <c r="J353" s="448">
        <v>3</v>
      </c>
      <c r="K353" s="449">
        <v>1937.989990234375</v>
      </c>
    </row>
    <row r="354" spans="1:11" ht="14.4" customHeight="1" x14ac:dyDescent="0.3">
      <c r="A354" s="443" t="s">
        <v>410</v>
      </c>
      <c r="B354" s="444" t="s">
        <v>411</v>
      </c>
      <c r="C354" s="445" t="s">
        <v>419</v>
      </c>
      <c r="D354" s="446" t="s">
        <v>420</v>
      </c>
      <c r="E354" s="445" t="s">
        <v>749</v>
      </c>
      <c r="F354" s="446" t="s">
        <v>750</v>
      </c>
      <c r="G354" s="445" t="s">
        <v>1263</v>
      </c>
      <c r="H354" s="445" t="s">
        <v>1264</v>
      </c>
      <c r="I354" s="448">
        <v>3357.68994140625</v>
      </c>
      <c r="J354" s="448">
        <v>1</v>
      </c>
      <c r="K354" s="449">
        <v>3357.68994140625</v>
      </c>
    </row>
    <row r="355" spans="1:11" ht="14.4" customHeight="1" x14ac:dyDescent="0.3">
      <c r="A355" s="443" t="s">
        <v>410</v>
      </c>
      <c r="B355" s="444" t="s">
        <v>411</v>
      </c>
      <c r="C355" s="445" t="s">
        <v>419</v>
      </c>
      <c r="D355" s="446" t="s">
        <v>420</v>
      </c>
      <c r="E355" s="445" t="s">
        <v>749</v>
      </c>
      <c r="F355" s="446" t="s">
        <v>750</v>
      </c>
      <c r="G355" s="445" t="s">
        <v>1265</v>
      </c>
      <c r="H355" s="445" t="s">
        <v>1266</v>
      </c>
      <c r="I355" s="448">
        <v>590.47998046875</v>
      </c>
      <c r="J355" s="448">
        <v>1</v>
      </c>
      <c r="K355" s="449">
        <v>590.47998046875</v>
      </c>
    </row>
    <row r="356" spans="1:11" ht="14.4" customHeight="1" x14ac:dyDescent="0.3">
      <c r="A356" s="443" t="s">
        <v>410</v>
      </c>
      <c r="B356" s="444" t="s">
        <v>411</v>
      </c>
      <c r="C356" s="445" t="s">
        <v>419</v>
      </c>
      <c r="D356" s="446" t="s">
        <v>420</v>
      </c>
      <c r="E356" s="445" t="s">
        <v>749</v>
      </c>
      <c r="F356" s="446" t="s">
        <v>750</v>
      </c>
      <c r="G356" s="445" t="s">
        <v>1267</v>
      </c>
      <c r="H356" s="445" t="s">
        <v>1268</v>
      </c>
      <c r="I356" s="448">
        <v>1240.9299926757812</v>
      </c>
      <c r="J356" s="448">
        <v>3</v>
      </c>
      <c r="K356" s="449">
        <v>3720.9599609375</v>
      </c>
    </row>
    <row r="357" spans="1:11" ht="14.4" customHeight="1" x14ac:dyDescent="0.3">
      <c r="A357" s="443" t="s">
        <v>410</v>
      </c>
      <c r="B357" s="444" t="s">
        <v>411</v>
      </c>
      <c r="C357" s="445" t="s">
        <v>419</v>
      </c>
      <c r="D357" s="446" t="s">
        <v>420</v>
      </c>
      <c r="E357" s="445" t="s">
        <v>749</v>
      </c>
      <c r="F357" s="446" t="s">
        <v>750</v>
      </c>
      <c r="G357" s="445" t="s">
        <v>1269</v>
      </c>
      <c r="H357" s="445" t="s">
        <v>1270</v>
      </c>
      <c r="I357" s="448">
        <v>2117.5</v>
      </c>
      <c r="J357" s="448">
        <v>1</v>
      </c>
      <c r="K357" s="449">
        <v>2117.5</v>
      </c>
    </row>
    <row r="358" spans="1:11" ht="14.4" customHeight="1" x14ac:dyDescent="0.3">
      <c r="A358" s="443" t="s">
        <v>410</v>
      </c>
      <c r="B358" s="444" t="s">
        <v>411</v>
      </c>
      <c r="C358" s="445" t="s">
        <v>419</v>
      </c>
      <c r="D358" s="446" t="s">
        <v>420</v>
      </c>
      <c r="E358" s="445" t="s">
        <v>749</v>
      </c>
      <c r="F358" s="446" t="s">
        <v>750</v>
      </c>
      <c r="G358" s="445" t="s">
        <v>1271</v>
      </c>
      <c r="H358" s="445" t="s">
        <v>1272</v>
      </c>
      <c r="I358" s="448">
        <v>21.056250095367432</v>
      </c>
      <c r="J358" s="448">
        <v>325</v>
      </c>
      <c r="K358" s="449">
        <v>6847.5601196289062</v>
      </c>
    </row>
    <row r="359" spans="1:11" ht="14.4" customHeight="1" x14ac:dyDescent="0.3">
      <c r="A359" s="443" t="s">
        <v>410</v>
      </c>
      <c r="B359" s="444" t="s">
        <v>411</v>
      </c>
      <c r="C359" s="445" t="s">
        <v>419</v>
      </c>
      <c r="D359" s="446" t="s">
        <v>420</v>
      </c>
      <c r="E359" s="445" t="s">
        <v>749</v>
      </c>
      <c r="F359" s="446" t="s">
        <v>750</v>
      </c>
      <c r="G359" s="445" t="s">
        <v>1273</v>
      </c>
      <c r="H359" s="445" t="s">
        <v>1274</v>
      </c>
      <c r="I359" s="448">
        <v>33.700000762939453</v>
      </c>
      <c r="J359" s="448">
        <v>150</v>
      </c>
      <c r="K359" s="449">
        <v>5055.4801025390625</v>
      </c>
    </row>
    <row r="360" spans="1:11" ht="14.4" customHeight="1" x14ac:dyDescent="0.3">
      <c r="A360" s="443" t="s">
        <v>410</v>
      </c>
      <c r="B360" s="444" t="s">
        <v>411</v>
      </c>
      <c r="C360" s="445" t="s">
        <v>419</v>
      </c>
      <c r="D360" s="446" t="s">
        <v>420</v>
      </c>
      <c r="E360" s="445" t="s">
        <v>749</v>
      </c>
      <c r="F360" s="446" t="s">
        <v>750</v>
      </c>
      <c r="G360" s="445" t="s">
        <v>1275</v>
      </c>
      <c r="H360" s="445" t="s">
        <v>1276</v>
      </c>
      <c r="I360" s="448">
        <v>2078.300048828125</v>
      </c>
      <c r="J360" s="448">
        <v>2</v>
      </c>
      <c r="K360" s="449">
        <v>4156.60009765625</v>
      </c>
    </row>
    <row r="361" spans="1:11" ht="14.4" customHeight="1" x14ac:dyDescent="0.3">
      <c r="A361" s="443" t="s">
        <v>410</v>
      </c>
      <c r="B361" s="444" t="s">
        <v>411</v>
      </c>
      <c r="C361" s="445" t="s">
        <v>419</v>
      </c>
      <c r="D361" s="446" t="s">
        <v>420</v>
      </c>
      <c r="E361" s="445" t="s">
        <v>749</v>
      </c>
      <c r="F361" s="446" t="s">
        <v>750</v>
      </c>
      <c r="G361" s="445" t="s">
        <v>1277</v>
      </c>
      <c r="H361" s="445" t="s">
        <v>1278</v>
      </c>
      <c r="I361" s="448">
        <v>83.129997253417969</v>
      </c>
      <c r="J361" s="448">
        <v>125</v>
      </c>
      <c r="K361" s="449">
        <v>10391.500244140625</v>
      </c>
    </row>
    <row r="362" spans="1:11" ht="14.4" customHeight="1" x14ac:dyDescent="0.3">
      <c r="A362" s="443" t="s">
        <v>410</v>
      </c>
      <c r="B362" s="444" t="s">
        <v>411</v>
      </c>
      <c r="C362" s="445" t="s">
        <v>419</v>
      </c>
      <c r="D362" s="446" t="s">
        <v>420</v>
      </c>
      <c r="E362" s="445" t="s">
        <v>749</v>
      </c>
      <c r="F362" s="446" t="s">
        <v>750</v>
      </c>
      <c r="G362" s="445" t="s">
        <v>1279</v>
      </c>
      <c r="H362" s="445" t="s">
        <v>1280</v>
      </c>
      <c r="I362" s="448">
        <v>33.152999496459962</v>
      </c>
      <c r="J362" s="448">
        <v>450</v>
      </c>
      <c r="K362" s="449">
        <v>14805.5703125</v>
      </c>
    </row>
    <row r="363" spans="1:11" ht="14.4" customHeight="1" x14ac:dyDescent="0.3">
      <c r="A363" s="443" t="s">
        <v>410</v>
      </c>
      <c r="B363" s="444" t="s">
        <v>411</v>
      </c>
      <c r="C363" s="445" t="s">
        <v>419</v>
      </c>
      <c r="D363" s="446" t="s">
        <v>420</v>
      </c>
      <c r="E363" s="445" t="s">
        <v>749</v>
      </c>
      <c r="F363" s="446" t="s">
        <v>750</v>
      </c>
      <c r="G363" s="445" t="s">
        <v>1281</v>
      </c>
      <c r="H363" s="445" t="s">
        <v>1282</v>
      </c>
      <c r="I363" s="448">
        <v>118.58000183105469</v>
      </c>
      <c r="J363" s="448">
        <v>162</v>
      </c>
      <c r="K363" s="449">
        <v>19209.990158081055</v>
      </c>
    </row>
    <row r="364" spans="1:11" ht="14.4" customHeight="1" x14ac:dyDescent="0.3">
      <c r="A364" s="443" t="s">
        <v>410</v>
      </c>
      <c r="B364" s="444" t="s">
        <v>411</v>
      </c>
      <c r="C364" s="445" t="s">
        <v>419</v>
      </c>
      <c r="D364" s="446" t="s">
        <v>420</v>
      </c>
      <c r="E364" s="445" t="s">
        <v>749</v>
      </c>
      <c r="F364" s="446" t="s">
        <v>750</v>
      </c>
      <c r="G364" s="445" t="s">
        <v>1283</v>
      </c>
      <c r="H364" s="445" t="s">
        <v>1284</v>
      </c>
      <c r="I364" s="448">
        <v>3910</v>
      </c>
      <c r="J364" s="448">
        <v>1</v>
      </c>
      <c r="K364" s="449">
        <v>3910</v>
      </c>
    </row>
    <row r="365" spans="1:11" ht="14.4" customHeight="1" x14ac:dyDescent="0.3">
      <c r="A365" s="443" t="s">
        <v>410</v>
      </c>
      <c r="B365" s="444" t="s">
        <v>411</v>
      </c>
      <c r="C365" s="445" t="s">
        <v>419</v>
      </c>
      <c r="D365" s="446" t="s">
        <v>420</v>
      </c>
      <c r="E365" s="445" t="s">
        <v>749</v>
      </c>
      <c r="F365" s="446" t="s">
        <v>750</v>
      </c>
      <c r="G365" s="445" t="s">
        <v>1285</v>
      </c>
      <c r="H365" s="445" t="s">
        <v>1286</v>
      </c>
      <c r="I365" s="448">
        <v>798.5</v>
      </c>
      <c r="J365" s="448">
        <v>4</v>
      </c>
      <c r="K365" s="449">
        <v>3193.97998046875</v>
      </c>
    </row>
    <row r="366" spans="1:11" ht="14.4" customHeight="1" x14ac:dyDescent="0.3">
      <c r="A366" s="443" t="s">
        <v>410</v>
      </c>
      <c r="B366" s="444" t="s">
        <v>411</v>
      </c>
      <c r="C366" s="445" t="s">
        <v>419</v>
      </c>
      <c r="D366" s="446" t="s">
        <v>420</v>
      </c>
      <c r="E366" s="445" t="s">
        <v>749</v>
      </c>
      <c r="F366" s="446" t="s">
        <v>750</v>
      </c>
      <c r="G366" s="445" t="s">
        <v>1287</v>
      </c>
      <c r="H366" s="445" t="s">
        <v>1288</v>
      </c>
      <c r="I366" s="448">
        <v>471.89999389648437</v>
      </c>
      <c r="J366" s="448">
        <v>1</v>
      </c>
      <c r="K366" s="449">
        <v>471.89999389648437</v>
      </c>
    </row>
    <row r="367" spans="1:11" ht="14.4" customHeight="1" x14ac:dyDescent="0.3">
      <c r="A367" s="443" t="s">
        <v>410</v>
      </c>
      <c r="B367" s="444" t="s">
        <v>411</v>
      </c>
      <c r="C367" s="445" t="s">
        <v>419</v>
      </c>
      <c r="D367" s="446" t="s">
        <v>420</v>
      </c>
      <c r="E367" s="445" t="s">
        <v>749</v>
      </c>
      <c r="F367" s="446" t="s">
        <v>750</v>
      </c>
      <c r="G367" s="445" t="s">
        <v>1289</v>
      </c>
      <c r="H367" s="445" t="s">
        <v>1290</v>
      </c>
      <c r="I367" s="448">
        <v>293.1199951171875</v>
      </c>
      <c r="J367" s="448">
        <v>2</v>
      </c>
      <c r="K367" s="449">
        <v>586.239990234375</v>
      </c>
    </row>
    <row r="368" spans="1:11" ht="14.4" customHeight="1" x14ac:dyDescent="0.3">
      <c r="A368" s="443" t="s">
        <v>410</v>
      </c>
      <c r="B368" s="444" t="s">
        <v>411</v>
      </c>
      <c r="C368" s="445" t="s">
        <v>419</v>
      </c>
      <c r="D368" s="446" t="s">
        <v>420</v>
      </c>
      <c r="E368" s="445" t="s">
        <v>749</v>
      </c>
      <c r="F368" s="446" t="s">
        <v>750</v>
      </c>
      <c r="G368" s="445" t="s">
        <v>1291</v>
      </c>
      <c r="H368" s="445" t="s">
        <v>1292</v>
      </c>
      <c r="I368" s="448">
        <v>491.989990234375</v>
      </c>
      <c r="J368" s="448">
        <v>2</v>
      </c>
      <c r="K368" s="449">
        <v>983.969970703125</v>
      </c>
    </row>
    <row r="369" spans="1:11" ht="14.4" customHeight="1" x14ac:dyDescent="0.3">
      <c r="A369" s="443" t="s">
        <v>410</v>
      </c>
      <c r="B369" s="444" t="s">
        <v>411</v>
      </c>
      <c r="C369" s="445" t="s">
        <v>419</v>
      </c>
      <c r="D369" s="446" t="s">
        <v>420</v>
      </c>
      <c r="E369" s="445" t="s">
        <v>749</v>
      </c>
      <c r="F369" s="446" t="s">
        <v>750</v>
      </c>
      <c r="G369" s="445" t="s">
        <v>1293</v>
      </c>
      <c r="H369" s="445" t="s">
        <v>1294</v>
      </c>
      <c r="I369" s="448">
        <v>867.8699951171875</v>
      </c>
      <c r="J369" s="448">
        <v>2</v>
      </c>
      <c r="K369" s="449">
        <v>1735.739990234375</v>
      </c>
    </row>
    <row r="370" spans="1:11" ht="14.4" customHeight="1" x14ac:dyDescent="0.3">
      <c r="A370" s="443" t="s">
        <v>410</v>
      </c>
      <c r="B370" s="444" t="s">
        <v>411</v>
      </c>
      <c r="C370" s="445" t="s">
        <v>419</v>
      </c>
      <c r="D370" s="446" t="s">
        <v>420</v>
      </c>
      <c r="E370" s="445" t="s">
        <v>749</v>
      </c>
      <c r="F370" s="446" t="s">
        <v>750</v>
      </c>
      <c r="G370" s="445" t="s">
        <v>1295</v>
      </c>
      <c r="H370" s="445" t="s">
        <v>1296</v>
      </c>
      <c r="I370" s="448">
        <v>827.6400146484375</v>
      </c>
      <c r="J370" s="448">
        <v>1</v>
      </c>
      <c r="K370" s="449">
        <v>827.6400146484375</v>
      </c>
    </row>
    <row r="371" spans="1:11" ht="14.4" customHeight="1" x14ac:dyDescent="0.3">
      <c r="A371" s="443" t="s">
        <v>410</v>
      </c>
      <c r="B371" s="444" t="s">
        <v>411</v>
      </c>
      <c r="C371" s="445" t="s">
        <v>419</v>
      </c>
      <c r="D371" s="446" t="s">
        <v>420</v>
      </c>
      <c r="E371" s="445" t="s">
        <v>749</v>
      </c>
      <c r="F371" s="446" t="s">
        <v>750</v>
      </c>
      <c r="G371" s="445" t="s">
        <v>1297</v>
      </c>
      <c r="H371" s="445" t="s">
        <v>1298</v>
      </c>
      <c r="I371" s="448">
        <v>745.3599853515625</v>
      </c>
      <c r="J371" s="448">
        <v>1</v>
      </c>
      <c r="K371" s="449">
        <v>745.3599853515625</v>
      </c>
    </row>
    <row r="372" spans="1:11" ht="14.4" customHeight="1" x14ac:dyDescent="0.3">
      <c r="A372" s="443" t="s">
        <v>410</v>
      </c>
      <c r="B372" s="444" t="s">
        <v>411</v>
      </c>
      <c r="C372" s="445" t="s">
        <v>419</v>
      </c>
      <c r="D372" s="446" t="s">
        <v>420</v>
      </c>
      <c r="E372" s="445" t="s">
        <v>749</v>
      </c>
      <c r="F372" s="446" t="s">
        <v>750</v>
      </c>
      <c r="G372" s="445" t="s">
        <v>1299</v>
      </c>
      <c r="H372" s="445" t="s">
        <v>1300</v>
      </c>
      <c r="I372" s="448">
        <v>768.3499755859375</v>
      </c>
      <c r="J372" s="448">
        <v>1</v>
      </c>
      <c r="K372" s="449">
        <v>768.3499755859375</v>
      </c>
    </row>
    <row r="373" spans="1:11" ht="14.4" customHeight="1" x14ac:dyDescent="0.3">
      <c r="A373" s="443" t="s">
        <v>410</v>
      </c>
      <c r="B373" s="444" t="s">
        <v>411</v>
      </c>
      <c r="C373" s="445" t="s">
        <v>419</v>
      </c>
      <c r="D373" s="446" t="s">
        <v>420</v>
      </c>
      <c r="E373" s="445" t="s">
        <v>749</v>
      </c>
      <c r="F373" s="446" t="s">
        <v>750</v>
      </c>
      <c r="G373" s="445" t="s">
        <v>1301</v>
      </c>
      <c r="H373" s="445" t="s">
        <v>1302</v>
      </c>
      <c r="I373" s="448">
        <v>859.0999755859375</v>
      </c>
      <c r="J373" s="448">
        <v>2</v>
      </c>
      <c r="K373" s="449">
        <v>1718.199951171875</v>
      </c>
    </row>
    <row r="374" spans="1:11" ht="14.4" customHeight="1" x14ac:dyDescent="0.3">
      <c r="A374" s="443" t="s">
        <v>410</v>
      </c>
      <c r="B374" s="444" t="s">
        <v>411</v>
      </c>
      <c r="C374" s="445" t="s">
        <v>419</v>
      </c>
      <c r="D374" s="446" t="s">
        <v>420</v>
      </c>
      <c r="E374" s="445" t="s">
        <v>749</v>
      </c>
      <c r="F374" s="446" t="s">
        <v>750</v>
      </c>
      <c r="G374" s="445" t="s">
        <v>1303</v>
      </c>
      <c r="H374" s="445" t="s">
        <v>1304</v>
      </c>
      <c r="I374" s="448">
        <v>617.0999755859375</v>
      </c>
      <c r="J374" s="448">
        <v>1</v>
      </c>
      <c r="K374" s="449">
        <v>617.0999755859375</v>
      </c>
    </row>
    <row r="375" spans="1:11" ht="14.4" customHeight="1" x14ac:dyDescent="0.3">
      <c r="A375" s="443" t="s">
        <v>410</v>
      </c>
      <c r="B375" s="444" t="s">
        <v>411</v>
      </c>
      <c r="C375" s="445" t="s">
        <v>419</v>
      </c>
      <c r="D375" s="446" t="s">
        <v>420</v>
      </c>
      <c r="E375" s="445" t="s">
        <v>749</v>
      </c>
      <c r="F375" s="446" t="s">
        <v>750</v>
      </c>
      <c r="G375" s="445" t="s">
        <v>1305</v>
      </c>
      <c r="H375" s="445" t="s">
        <v>1306</v>
      </c>
      <c r="I375" s="448">
        <v>776.82000732421875</v>
      </c>
      <c r="J375" s="448">
        <v>5</v>
      </c>
      <c r="K375" s="449">
        <v>3884.0999755859375</v>
      </c>
    </row>
    <row r="376" spans="1:11" ht="14.4" customHeight="1" x14ac:dyDescent="0.3">
      <c r="A376" s="443" t="s">
        <v>410</v>
      </c>
      <c r="B376" s="444" t="s">
        <v>411</v>
      </c>
      <c r="C376" s="445" t="s">
        <v>419</v>
      </c>
      <c r="D376" s="446" t="s">
        <v>420</v>
      </c>
      <c r="E376" s="445" t="s">
        <v>749</v>
      </c>
      <c r="F376" s="446" t="s">
        <v>750</v>
      </c>
      <c r="G376" s="445" t="s">
        <v>1307</v>
      </c>
      <c r="H376" s="445" t="s">
        <v>1308</v>
      </c>
      <c r="I376" s="448">
        <v>505.77999877929687</v>
      </c>
      <c r="J376" s="448">
        <v>3</v>
      </c>
      <c r="K376" s="449">
        <v>1517.3399963378906</v>
      </c>
    </row>
    <row r="377" spans="1:11" ht="14.4" customHeight="1" x14ac:dyDescent="0.3">
      <c r="A377" s="443" t="s">
        <v>410</v>
      </c>
      <c r="B377" s="444" t="s">
        <v>411</v>
      </c>
      <c r="C377" s="445" t="s">
        <v>419</v>
      </c>
      <c r="D377" s="446" t="s">
        <v>420</v>
      </c>
      <c r="E377" s="445" t="s">
        <v>749</v>
      </c>
      <c r="F377" s="446" t="s">
        <v>750</v>
      </c>
      <c r="G377" s="445" t="s">
        <v>1309</v>
      </c>
      <c r="H377" s="445" t="s">
        <v>1310</v>
      </c>
      <c r="I377" s="448">
        <v>175.44999694824219</v>
      </c>
      <c r="J377" s="448">
        <v>20</v>
      </c>
      <c r="K377" s="449">
        <v>3509</v>
      </c>
    </row>
    <row r="378" spans="1:11" ht="14.4" customHeight="1" x14ac:dyDescent="0.3">
      <c r="A378" s="443" t="s">
        <v>410</v>
      </c>
      <c r="B378" s="444" t="s">
        <v>411</v>
      </c>
      <c r="C378" s="445" t="s">
        <v>419</v>
      </c>
      <c r="D378" s="446" t="s">
        <v>420</v>
      </c>
      <c r="E378" s="445" t="s">
        <v>749</v>
      </c>
      <c r="F378" s="446" t="s">
        <v>750</v>
      </c>
      <c r="G378" s="445" t="s">
        <v>1311</v>
      </c>
      <c r="H378" s="445" t="s">
        <v>1312</v>
      </c>
      <c r="I378" s="448">
        <v>1122.8699951171875</v>
      </c>
      <c r="J378" s="448">
        <v>3</v>
      </c>
      <c r="K378" s="449">
        <v>3368.6099853515625</v>
      </c>
    </row>
    <row r="379" spans="1:11" ht="14.4" customHeight="1" x14ac:dyDescent="0.3">
      <c r="A379" s="443" t="s">
        <v>410</v>
      </c>
      <c r="B379" s="444" t="s">
        <v>411</v>
      </c>
      <c r="C379" s="445" t="s">
        <v>419</v>
      </c>
      <c r="D379" s="446" t="s">
        <v>420</v>
      </c>
      <c r="E379" s="445" t="s">
        <v>749</v>
      </c>
      <c r="F379" s="446" t="s">
        <v>750</v>
      </c>
      <c r="G379" s="445" t="s">
        <v>1313</v>
      </c>
      <c r="H379" s="445" t="s">
        <v>1314</v>
      </c>
      <c r="I379" s="448">
        <v>911.530029296875</v>
      </c>
      <c r="J379" s="448">
        <v>12</v>
      </c>
      <c r="K379" s="449">
        <v>10938.400390625</v>
      </c>
    </row>
    <row r="380" spans="1:11" ht="14.4" customHeight="1" x14ac:dyDescent="0.3">
      <c r="A380" s="443" t="s">
        <v>410</v>
      </c>
      <c r="B380" s="444" t="s">
        <v>411</v>
      </c>
      <c r="C380" s="445" t="s">
        <v>419</v>
      </c>
      <c r="D380" s="446" t="s">
        <v>420</v>
      </c>
      <c r="E380" s="445" t="s">
        <v>749</v>
      </c>
      <c r="F380" s="446" t="s">
        <v>750</v>
      </c>
      <c r="G380" s="445" t="s">
        <v>1315</v>
      </c>
      <c r="H380" s="445" t="s">
        <v>1316</v>
      </c>
      <c r="I380" s="448">
        <v>284.31500244140625</v>
      </c>
      <c r="J380" s="448">
        <v>3</v>
      </c>
      <c r="K380" s="449">
        <v>852.94000244140625</v>
      </c>
    </row>
    <row r="381" spans="1:11" ht="14.4" customHeight="1" x14ac:dyDescent="0.3">
      <c r="A381" s="443" t="s">
        <v>410</v>
      </c>
      <c r="B381" s="444" t="s">
        <v>411</v>
      </c>
      <c r="C381" s="445" t="s">
        <v>419</v>
      </c>
      <c r="D381" s="446" t="s">
        <v>420</v>
      </c>
      <c r="E381" s="445" t="s">
        <v>749</v>
      </c>
      <c r="F381" s="446" t="s">
        <v>750</v>
      </c>
      <c r="G381" s="445" t="s">
        <v>1317</v>
      </c>
      <c r="H381" s="445" t="s">
        <v>1318</v>
      </c>
      <c r="I381" s="448">
        <v>229.89999389648437</v>
      </c>
      <c r="J381" s="448">
        <v>11</v>
      </c>
      <c r="K381" s="449">
        <v>2528.8999328613281</v>
      </c>
    </row>
    <row r="382" spans="1:11" ht="14.4" customHeight="1" x14ac:dyDescent="0.3">
      <c r="A382" s="443" t="s">
        <v>410</v>
      </c>
      <c r="B382" s="444" t="s">
        <v>411</v>
      </c>
      <c r="C382" s="445" t="s">
        <v>419</v>
      </c>
      <c r="D382" s="446" t="s">
        <v>420</v>
      </c>
      <c r="E382" s="445" t="s">
        <v>749</v>
      </c>
      <c r="F382" s="446" t="s">
        <v>750</v>
      </c>
      <c r="G382" s="445" t="s">
        <v>1319</v>
      </c>
      <c r="H382" s="445" t="s">
        <v>1320</v>
      </c>
      <c r="I382" s="448">
        <v>168.97999572753906</v>
      </c>
      <c r="J382" s="448">
        <v>4</v>
      </c>
      <c r="K382" s="449">
        <v>675.9000244140625</v>
      </c>
    </row>
    <row r="383" spans="1:11" ht="14.4" customHeight="1" x14ac:dyDescent="0.3">
      <c r="A383" s="443" t="s">
        <v>410</v>
      </c>
      <c r="B383" s="444" t="s">
        <v>411</v>
      </c>
      <c r="C383" s="445" t="s">
        <v>419</v>
      </c>
      <c r="D383" s="446" t="s">
        <v>420</v>
      </c>
      <c r="E383" s="445" t="s">
        <v>749</v>
      </c>
      <c r="F383" s="446" t="s">
        <v>750</v>
      </c>
      <c r="G383" s="445" t="s">
        <v>1321</v>
      </c>
      <c r="H383" s="445" t="s">
        <v>1322</v>
      </c>
      <c r="I383" s="448">
        <v>587.4000244140625</v>
      </c>
      <c r="J383" s="448">
        <v>6</v>
      </c>
      <c r="K383" s="449">
        <v>3524.3701171875</v>
      </c>
    </row>
    <row r="384" spans="1:11" ht="14.4" customHeight="1" x14ac:dyDescent="0.3">
      <c r="A384" s="443" t="s">
        <v>410</v>
      </c>
      <c r="B384" s="444" t="s">
        <v>411</v>
      </c>
      <c r="C384" s="445" t="s">
        <v>419</v>
      </c>
      <c r="D384" s="446" t="s">
        <v>420</v>
      </c>
      <c r="E384" s="445" t="s">
        <v>749</v>
      </c>
      <c r="F384" s="446" t="s">
        <v>750</v>
      </c>
      <c r="G384" s="445" t="s">
        <v>1323</v>
      </c>
      <c r="H384" s="445" t="s">
        <v>1324</v>
      </c>
      <c r="I384" s="448">
        <v>2990</v>
      </c>
      <c r="J384" s="448">
        <v>1</v>
      </c>
      <c r="K384" s="449">
        <v>2990</v>
      </c>
    </row>
    <row r="385" spans="1:11" ht="14.4" customHeight="1" x14ac:dyDescent="0.3">
      <c r="A385" s="443" t="s">
        <v>410</v>
      </c>
      <c r="B385" s="444" t="s">
        <v>411</v>
      </c>
      <c r="C385" s="445" t="s">
        <v>419</v>
      </c>
      <c r="D385" s="446" t="s">
        <v>420</v>
      </c>
      <c r="E385" s="445" t="s">
        <v>749</v>
      </c>
      <c r="F385" s="446" t="s">
        <v>750</v>
      </c>
      <c r="G385" s="445" t="s">
        <v>1325</v>
      </c>
      <c r="H385" s="445" t="s">
        <v>1326</v>
      </c>
      <c r="I385" s="448">
        <v>987</v>
      </c>
      <c r="J385" s="448">
        <v>3</v>
      </c>
      <c r="K385" s="449">
        <v>2961</v>
      </c>
    </row>
    <row r="386" spans="1:11" ht="14.4" customHeight="1" x14ac:dyDescent="0.3">
      <c r="A386" s="443" t="s">
        <v>410</v>
      </c>
      <c r="B386" s="444" t="s">
        <v>411</v>
      </c>
      <c r="C386" s="445" t="s">
        <v>419</v>
      </c>
      <c r="D386" s="446" t="s">
        <v>420</v>
      </c>
      <c r="E386" s="445" t="s">
        <v>749</v>
      </c>
      <c r="F386" s="446" t="s">
        <v>750</v>
      </c>
      <c r="G386" s="445" t="s">
        <v>1327</v>
      </c>
      <c r="H386" s="445" t="s">
        <v>1328</v>
      </c>
      <c r="I386" s="448">
        <v>987</v>
      </c>
      <c r="J386" s="448">
        <v>3</v>
      </c>
      <c r="K386" s="449">
        <v>2961</v>
      </c>
    </row>
    <row r="387" spans="1:11" ht="14.4" customHeight="1" x14ac:dyDescent="0.3">
      <c r="A387" s="443" t="s">
        <v>410</v>
      </c>
      <c r="B387" s="444" t="s">
        <v>411</v>
      </c>
      <c r="C387" s="445" t="s">
        <v>419</v>
      </c>
      <c r="D387" s="446" t="s">
        <v>420</v>
      </c>
      <c r="E387" s="445" t="s">
        <v>749</v>
      </c>
      <c r="F387" s="446" t="s">
        <v>750</v>
      </c>
      <c r="G387" s="445" t="s">
        <v>1329</v>
      </c>
      <c r="H387" s="445" t="s">
        <v>1330</v>
      </c>
      <c r="I387" s="448">
        <v>617.0999755859375</v>
      </c>
      <c r="J387" s="448">
        <v>5</v>
      </c>
      <c r="K387" s="449">
        <v>3085.5</v>
      </c>
    </row>
    <row r="388" spans="1:11" ht="14.4" customHeight="1" x14ac:dyDescent="0.3">
      <c r="A388" s="443" t="s">
        <v>410</v>
      </c>
      <c r="B388" s="444" t="s">
        <v>411</v>
      </c>
      <c r="C388" s="445" t="s">
        <v>419</v>
      </c>
      <c r="D388" s="446" t="s">
        <v>420</v>
      </c>
      <c r="E388" s="445" t="s">
        <v>749</v>
      </c>
      <c r="F388" s="446" t="s">
        <v>750</v>
      </c>
      <c r="G388" s="445" t="s">
        <v>1331</v>
      </c>
      <c r="H388" s="445" t="s">
        <v>1332</v>
      </c>
      <c r="I388" s="448">
        <v>751.239990234375</v>
      </c>
      <c r="J388" s="448">
        <v>5</v>
      </c>
      <c r="K388" s="449">
        <v>3756.199951171875</v>
      </c>
    </row>
    <row r="389" spans="1:11" ht="14.4" customHeight="1" x14ac:dyDescent="0.3">
      <c r="A389" s="443" t="s">
        <v>410</v>
      </c>
      <c r="B389" s="444" t="s">
        <v>411</v>
      </c>
      <c r="C389" s="445" t="s">
        <v>419</v>
      </c>
      <c r="D389" s="446" t="s">
        <v>420</v>
      </c>
      <c r="E389" s="445" t="s">
        <v>749</v>
      </c>
      <c r="F389" s="446" t="s">
        <v>750</v>
      </c>
      <c r="G389" s="445" t="s">
        <v>1333</v>
      </c>
      <c r="H389" s="445" t="s">
        <v>1334</v>
      </c>
      <c r="I389" s="448">
        <v>523.92999267578125</v>
      </c>
      <c r="J389" s="448">
        <v>1</v>
      </c>
      <c r="K389" s="449">
        <v>523.92999267578125</v>
      </c>
    </row>
    <row r="390" spans="1:11" ht="14.4" customHeight="1" x14ac:dyDescent="0.3">
      <c r="A390" s="443" t="s">
        <v>410</v>
      </c>
      <c r="B390" s="444" t="s">
        <v>411</v>
      </c>
      <c r="C390" s="445" t="s">
        <v>419</v>
      </c>
      <c r="D390" s="446" t="s">
        <v>420</v>
      </c>
      <c r="E390" s="445" t="s">
        <v>749</v>
      </c>
      <c r="F390" s="446" t="s">
        <v>750</v>
      </c>
      <c r="G390" s="445" t="s">
        <v>1335</v>
      </c>
      <c r="H390" s="445" t="s">
        <v>1336</v>
      </c>
      <c r="I390" s="448">
        <v>523.92999267578125</v>
      </c>
      <c r="J390" s="448">
        <v>1</v>
      </c>
      <c r="K390" s="449">
        <v>523.92999267578125</v>
      </c>
    </row>
    <row r="391" spans="1:11" ht="14.4" customHeight="1" x14ac:dyDescent="0.3">
      <c r="A391" s="443" t="s">
        <v>410</v>
      </c>
      <c r="B391" s="444" t="s">
        <v>411</v>
      </c>
      <c r="C391" s="445" t="s">
        <v>419</v>
      </c>
      <c r="D391" s="446" t="s">
        <v>420</v>
      </c>
      <c r="E391" s="445" t="s">
        <v>749</v>
      </c>
      <c r="F391" s="446" t="s">
        <v>750</v>
      </c>
      <c r="G391" s="445" t="s">
        <v>1337</v>
      </c>
      <c r="H391" s="445" t="s">
        <v>1338</v>
      </c>
      <c r="I391" s="448">
        <v>922.02001953125</v>
      </c>
      <c r="J391" s="448">
        <v>1</v>
      </c>
      <c r="K391" s="449">
        <v>922.02001953125</v>
      </c>
    </row>
    <row r="392" spans="1:11" ht="14.4" customHeight="1" x14ac:dyDescent="0.3">
      <c r="A392" s="443" t="s">
        <v>410</v>
      </c>
      <c r="B392" s="444" t="s">
        <v>411</v>
      </c>
      <c r="C392" s="445" t="s">
        <v>419</v>
      </c>
      <c r="D392" s="446" t="s">
        <v>420</v>
      </c>
      <c r="E392" s="445" t="s">
        <v>749</v>
      </c>
      <c r="F392" s="446" t="s">
        <v>750</v>
      </c>
      <c r="G392" s="445" t="s">
        <v>1339</v>
      </c>
      <c r="H392" s="445" t="s">
        <v>1340</v>
      </c>
      <c r="I392" s="448">
        <v>2.5699999332427979</v>
      </c>
      <c r="J392" s="448">
        <v>3200</v>
      </c>
      <c r="K392" s="449">
        <v>8227.499755859375</v>
      </c>
    </row>
    <row r="393" spans="1:11" ht="14.4" customHeight="1" x14ac:dyDescent="0.3">
      <c r="A393" s="443" t="s">
        <v>410</v>
      </c>
      <c r="B393" s="444" t="s">
        <v>411</v>
      </c>
      <c r="C393" s="445" t="s">
        <v>419</v>
      </c>
      <c r="D393" s="446" t="s">
        <v>420</v>
      </c>
      <c r="E393" s="445" t="s">
        <v>749</v>
      </c>
      <c r="F393" s="446" t="s">
        <v>750</v>
      </c>
      <c r="G393" s="445" t="s">
        <v>1341</v>
      </c>
      <c r="H393" s="445" t="s">
        <v>1342</v>
      </c>
      <c r="I393" s="448">
        <v>3.309999942779541</v>
      </c>
      <c r="J393" s="448">
        <v>100</v>
      </c>
      <c r="K393" s="449">
        <v>330.77999877929687</v>
      </c>
    </row>
    <row r="394" spans="1:11" ht="14.4" customHeight="1" x14ac:dyDescent="0.3">
      <c r="A394" s="443" t="s">
        <v>410</v>
      </c>
      <c r="B394" s="444" t="s">
        <v>411</v>
      </c>
      <c r="C394" s="445" t="s">
        <v>419</v>
      </c>
      <c r="D394" s="446" t="s">
        <v>420</v>
      </c>
      <c r="E394" s="445" t="s">
        <v>749</v>
      </c>
      <c r="F394" s="446" t="s">
        <v>750</v>
      </c>
      <c r="G394" s="445" t="s">
        <v>1343</v>
      </c>
      <c r="H394" s="445" t="s">
        <v>1344</v>
      </c>
      <c r="I394" s="448">
        <v>22.559999465942383</v>
      </c>
      <c r="J394" s="448">
        <v>50</v>
      </c>
      <c r="K394" s="449">
        <v>1135.2499847412109</v>
      </c>
    </row>
    <row r="395" spans="1:11" ht="14.4" customHeight="1" x14ac:dyDescent="0.3">
      <c r="A395" s="443" t="s">
        <v>410</v>
      </c>
      <c r="B395" s="444" t="s">
        <v>411</v>
      </c>
      <c r="C395" s="445" t="s">
        <v>419</v>
      </c>
      <c r="D395" s="446" t="s">
        <v>420</v>
      </c>
      <c r="E395" s="445" t="s">
        <v>749</v>
      </c>
      <c r="F395" s="446" t="s">
        <v>750</v>
      </c>
      <c r="G395" s="445" t="s">
        <v>1345</v>
      </c>
      <c r="H395" s="445" t="s">
        <v>1346</v>
      </c>
      <c r="I395" s="448">
        <v>22.324999809265137</v>
      </c>
      <c r="J395" s="448">
        <v>20</v>
      </c>
      <c r="K395" s="449">
        <v>446.48001098632812</v>
      </c>
    </row>
    <row r="396" spans="1:11" ht="14.4" customHeight="1" x14ac:dyDescent="0.3">
      <c r="A396" s="443" t="s">
        <v>410</v>
      </c>
      <c r="B396" s="444" t="s">
        <v>411</v>
      </c>
      <c r="C396" s="445" t="s">
        <v>419</v>
      </c>
      <c r="D396" s="446" t="s">
        <v>420</v>
      </c>
      <c r="E396" s="445" t="s">
        <v>749</v>
      </c>
      <c r="F396" s="446" t="s">
        <v>750</v>
      </c>
      <c r="G396" s="445" t="s">
        <v>1347</v>
      </c>
      <c r="H396" s="445" t="s">
        <v>1348</v>
      </c>
      <c r="I396" s="448">
        <v>2042.47998046875</v>
      </c>
      <c r="J396" s="448">
        <v>1</v>
      </c>
      <c r="K396" s="449">
        <v>2042.47998046875</v>
      </c>
    </row>
    <row r="397" spans="1:11" ht="14.4" customHeight="1" x14ac:dyDescent="0.3">
      <c r="A397" s="443" t="s">
        <v>410</v>
      </c>
      <c r="B397" s="444" t="s">
        <v>411</v>
      </c>
      <c r="C397" s="445" t="s">
        <v>419</v>
      </c>
      <c r="D397" s="446" t="s">
        <v>420</v>
      </c>
      <c r="E397" s="445" t="s">
        <v>749</v>
      </c>
      <c r="F397" s="446" t="s">
        <v>750</v>
      </c>
      <c r="G397" s="445" t="s">
        <v>1349</v>
      </c>
      <c r="H397" s="445" t="s">
        <v>1350</v>
      </c>
      <c r="I397" s="448">
        <v>177.02000427246094</v>
      </c>
      <c r="J397" s="448">
        <v>1</v>
      </c>
      <c r="K397" s="449">
        <v>177.02000427246094</v>
      </c>
    </row>
    <row r="398" spans="1:11" ht="14.4" customHeight="1" x14ac:dyDescent="0.3">
      <c r="A398" s="443" t="s">
        <v>410</v>
      </c>
      <c r="B398" s="444" t="s">
        <v>411</v>
      </c>
      <c r="C398" s="445" t="s">
        <v>419</v>
      </c>
      <c r="D398" s="446" t="s">
        <v>420</v>
      </c>
      <c r="E398" s="445" t="s">
        <v>749</v>
      </c>
      <c r="F398" s="446" t="s">
        <v>750</v>
      </c>
      <c r="G398" s="445" t="s">
        <v>1351</v>
      </c>
      <c r="H398" s="445" t="s">
        <v>1352</v>
      </c>
      <c r="I398" s="448">
        <v>1011.9299926757812</v>
      </c>
      <c r="J398" s="448">
        <v>2</v>
      </c>
      <c r="K398" s="449">
        <v>2023.8599853515625</v>
      </c>
    </row>
    <row r="399" spans="1:11" ht="14.4" customHeight="1" x14ac:dyDescent="0.3">
      <c r="A399" s="443" t="s">
        <v>410</v>
      </c>
      <c r="B399" s="444" t="s">
        <v>411</v>
      </c>
      <c r="C399" s="445" t="s">
        <v>419</v>
      </c>
      <c r="D399" s="446" t="s">
        <v>420</v>
      </c>
      <c r="E399" s="445" t="s">
        <v>749</v>
      </c>
      <c r="F399" s="446" t="s">
        <v>750</v>
      </c>
      <c r="G399" s="445" t="s">
        <v>1353</v>
      </c>
      <c r="H399" s="445" t="s">
        <v>1354</v>
      </c>
      <c r="I399" s="448">
        <v>3811.5</v>
      </c>
      <c r="J399" s="448">
        <v>1</v>
      </c>
      <c r="K399" s="449">
        <v>3811.5</v>
      </c>
    </row>
    <row r="400" spans="1:11" ht="14.4" customHeight="1" x14ac:dyDescent="0.3">
      <c r="A400" s="443" t="s">
        <v>410</v>
      </c>
      <c r="B400" s="444" t="s">
        <v>411</v>
      </c>
      <c r="C400" s="445" t="s">
        <v>419</v>
      </c>
      <c r="D400" s="446" t="s">
        <v>420</v>
      </c>
      <c r="E400" s="445" t="s">
        <v>749</v>
      </c>
      <c r="F400" s="446" t="s">
        <v>750</v>
      </c>
      <c r="G400" s="445" t="s">
        <v>1355</v>
      </c>
      <c r="H400" s="445" t="s">
        <v>1356</v>
      </c>
      <c r="I400" s="448">
        <v>874.83001708984375</v>
      </c>
      <c r="J400" s="448">
        <v>1</v>
      </c>
      <c r="K400" s="449">
        <v>874.83001708984375</v>
      </c>
    </row>
    <row r="401" spans="1:11" ht="14.4" customHeight="1" x14ac:dyDescent="0.3">
      <c r="A401" s="443" t="s">
        <v>410</v>
      </c>
      <c r="B401" s="444" t="s">
        <v>411</v>
      </c>
      <c r="C401" s="445" t="s">
        <v>419</v>
      </c>
      <c r="D401" s="446" t="s">
        <v>420</v>
      </c>
      <c r="E401" s="445" t="s">
        <v>749</v>
      </c>
      <c r="F401" s="446" t="s">
        <v>750</v>
      </c>
      <c r="G401" s="445" t="s">
        <v>1357</v>
      </c>
      <c r="H401" s="445" t="s">
        <v>1358</v>
      </c>
      <c r="I401" s="448">
        <v>865.1500244140625</v>
      </c>
      <c r="J401" s="448">
        <v>1</v>
      </c>
      <c r="K401" s="449">
        <v>865.1500244140625</v>
      </c>
    </row>
    <row r="402" spans="1:11" ht="14.4" customHeight="1" x14ac:dyDescent="0.3">
      <c r="A402" s="443" t="s">
        <v>410</v>
      </c>
      <c r="B402" s="444" t="s">
        <v>411</v>
      </c>
      <c r="C402" s="445" t="s">
        <v>419</v>
      </c>
      <c r="D402" s="446" t="s">
        <v>420</v>
      </c>
      <c r="E402" s="445" t="s">
        <v>749</v>
      </c>
      <c r="F402" s="446" t="s">
        <v>750</v>
      </c>
      <c r="G402" s="445" t="s">
        <v>1359</v>
      </c>
      <c r="H402" s="445" t="s">
        <v>1360</v>
      </c>
      <c r="I402" s="448">
        <v>865.1500244140625</v>
      </c>
      <c r="J402" s="448">
        <v>1</v>
      </c>
      <c r="K402" s="449">
        <v>865.1500244140625</v>
      </c>
    </row>
    <row r="403" spans="1:11" ht="14.4" customHeight="1" x14ac:dyDescent="0.3">
      <c r="A403" s="443" t="s">
        <v>410</v>
      </c>
      <c r="B403" s="444" t="s">
        <v>411</v>
      </c>
      <c r="C403" s="445" t="s">
        <v>419</v>
      </c>
      <c r="D403" s="446" t="s">
        <v>420</v>
      </c>
      <c r="E403" s="445" t="s">
        <v>749</v>
      </c>
      <c r="F403" s="446" t="s">
        <v>750</v>
      </c>
      <c r="G403" s="445" t="s">
        <v>1361</v>
      </c>
      <c r="H403" s="445" t="s">
        <v>1362</v>
      </c>
      <c r="I403" s="448">
        <v>384.77999877929687</v>
      </c>
      <c r="J403" s="448">
        <v>6</v>
      </c>
      <c r="K403" s="449">
        <v>2308.679931640625</v>
      </c>
    </row>
    <row r="404" spans="1:11" ht="14.4" customHeight="1" x14ac:dyDescent="0.3">
      <c r="A404" s="443" t="s">
        <v>410</v>
      </c>
      <c r="B404" s="444" t="s">
        <v>411</v>
      </c>
      <c r="C404" s="445" t="s">
        <v>419</v>
      </c>
      <c r="D404" s="446" t="s">
        <v>420</v>
      </c>
      <c r="E404" s="445" t="s">
        <v>749</v>
      </c>
      <c r="F404" s="446" t="s">
        <v>750</v>
      </c>
      <c r="G404" s="445" t="s">
        <v>1363</v>
      </c>
      <c r="H404" s="445" t="s">
        <v>1364</v>
      </c>
      <c r="I404" s="448">
        <v>2374.06005859375</v>
      </c>
      <c r="J404" s="448">
        <v>1</v>
      </c>
      <c r="K404" s="449">
        <v>2374.06005859375</v>
      </c>
    </row>
    <row r="405" spans="1:11" ht="14.4" customHeight="1" x14ac:dyDescent="0.3">
      <c r="A405" s="443" t="s">
        <v>410</v>
      </c>
      <c r="B405" s="444" t="s">
        <v>411</v>
      </c>
      <c r="C405" s="445" t="s">
        <v>419</v>
      </c>
      <c r="D405" s="446" t="s">
        <v>420</v>
      </c>
      <c r="E405" s="445" t="s">
        <v>749</v>
      </c>
      <c r="F405" s="446" t="s">
        <v>750</v>
      </c>
      <c r="G405" s="445" t="s">
        <v>1365</v>
      </c>
      <c r="H405" s="445" t="s">
        <v>1366</v>
      </c>
      <c r="I405" s="448">
        <v>1727</v>
      </c>
      <c r="J405" s="448">
        <v>1</v>
      </c>
      <c r="K405" s="449">
        <v>1727</v>
      </c>
    </row>
    <row r="406" spans="1:11" ht="14.4" customHeight="1" x14ac:dyDescent="0.3">
      <c r="A406" s="443" t="s">
        <v>410</v>
      </c>
      <c r="B406" s="444" t="s">
        <v>411</v>
      </c>
      <c r="C406" s="445" t="s">
        <v>419</v>
      </c>
      <c r="D406" s="446" t="s">
        <v>420</v>
      </c>
      <c r="E406" s="445" t="s">
        <v>749</v>
      </c>
      <c r="F406" s="446" t="s">
        <v>750</v>
      </c>
      <c r="G406" s="445" t="s">
        <v>1367</v>
      </c>
      <c r="H406" s="445" t="s">
        <v>1368</v>
      </c>
      <c r="I406" s="448">
        <v>1727</v>
      </c>
      <c r="J406" s="448">
        <v>1</v>
      </c>
      <c r="K406" s="449">
        <v>1727</v>
      </c>
    </row>
    <row r="407" spans="1:11" ht="14.4" customHeight="1" x14ac:dyDescent="0.3">
      <c r="A407" s="443" t="s">
        <v>410</v>
      </c>
      <c r="B407" s="444" t="s">
        <v>411</v>
      </c>
      <c r="C407" s="445" t="s">
        <v>419</v>
      </c>
      <c r="D407" s="446" t="s">
        <v>420</v>
      </c>
      <c r="E407" s="445" t="s">
        <v>749</v>
      </c>
      <c r="F407" s="446" t="s">
        <v>750</v>
      </c>
      <c r="G407" s="445" t="s">
        <v>1369</v>
      </c>
      <c r="H407" s="445" t="s">
        <v>1370</v>
      </c>
      <c r="I407" s="448">
        <v>1727</v>
      </c>
      <c r="J407" s="448">
        <v>1</v>
      </c>
      <c r="K407" s="449">
        <v>1727</v>
      </c>
    </row>
    <row r="408" spans="1:11" ht="14.4" customHeight="1" x14ac:dyDescent="0.3">
      <c r="A408" s="443" t="s">
        <v>410</v>
      </c>
      <c r="B408" s="444" t="s">
        <v>411</v>
      </c>
      <c r="C408" s="445" t="s">
        <v>419</v>
      </c>
      <c r="D408" s="446" t="s">
        <v>420</v>
      </c>
      <c r="E408" s="445" t="s">
        <v>749</v>
      </c>
      <c r="F408" s="446" t="s">
        <v>750</v>
      </c>
      <c r="G408" s="445" t="s">
        <v>1371</v>
      </c>
      <c r="H408" s="445" t="s">
        <v>1372</v>
      </c>
      <c r="I408" s="448">
        <v>1727</v>
      </c>
      <c r="J408" s="448">
        <v>3</v>
      </c>
      <c r="K408" s="449">
        <v>5181</v>
      </c>
    </row>
    <row r="409" spans="1:11" ht="14.4" customHeight="1" x14ac:dyDescent="0.3">
      <c r="A409" s="443" t="s">
        <v>410</v>
      </c>
      <c r="B409" s="444" t="s">
        <v>411</v>
      </c>
      <c r="C409" s="445" t="s">
        <v>419</v>
      </c>
      <c r="D409" s="446" t="s">
        <v>420</v>
      </c>
      <c r="E409" s="445" t="s">
        <v>749</v>
      </c>
      <c r="F409" s="446" t="s">
        <v>750</v>
      </c>
      <c r="G409" s="445" t="s">
        <v>1373</v>
      </c>
      <c r="H409" s="445" t="s">
        <v>1374</v>
      </c>
      <c r="I409" s="448">
        <v>1727</v>
      </c>
      <c r="J409" s="448">
        <v>2</v>
      </c>
      <c r="K409" s="449">
        <v>3454</v>
      </c>
    </row>
    <row r="410" spans="1:11" ht="14.4" customHeight="1" x14ac:dyDescent="0.3">
      <c r="A410" s="443" t="s">
        <v>410</v>
      </c>
      <c r="B410" s="444" t="s">
        <v>411</v>
      </c>
      <c r="C410" s="445" t="s">
        <v>419</v>
      </c>
      <c r="D410" s="446" t="s">
        <v>420</v>
      </c>
      <c r="E410" s="445" t="s">
        <v>749</v>
      </c>
      <c r="F410" s="446" t="s">
        <v>750</v>
      </c>
      <c r="G410" s="445" t="s">
        <v>1375</v>
      </c>
      <c r="H410" s="445" t="s">
        <v>1376</v>
      </c>
      <c r="I410" s="448">
        <v>520.95001220703125</v>
      </c>
      <c r="J410" s="448">
        <v>30</v>
      </c>
      <c r="K410" s="449">
        <v>15628.5400390625</v>
      </c>
    </row>
    <row r="411" spans="1:11" ht="14.4" customHeight="1" x14ac:dyDescent="0.3">
      <c r="A411" s="443" t="s">
        <v>410</v>
      </c>
      <c r="B411" s="444" t="s">
        <v>411</v>
      </c>
      <c r="C411" s="445" t="s">
        <v>419</v>
      </c>
      <c r="D411" s="446" t="s">
        <v>420</v>
      </c>
      <c r="E411" s="445" t="s">
        <v>749</v>
      </c>
      <c r="F411" s="446" t="s">
        <v>750</v>
      </c>
      <c r="G411" s="445" t="s">
        <v>1377</v>
      </c>
      <c r="H411" s="445" t="s">
        <v>1378</v>
      </c>
      <c r="I411" s="448">
        <v>520.95001220703125</v>
      </c>
      <c r="J411" s="448">
        <v>30</v>
      </c>
      <c r="K411" s="449">
        <v>15628.5400390625</v>
      </c>
    </row>
    <row r="412" spans="1:11" ht="14.4" customHeight="1" x14ac:dyDescent="0.3">
      <c r="A412" s="443" t="s">
        <v>410</v>
      </c>
      <c r="B412" s="444" t="s">
        <v>411</v>
      </c>
      <c r="C412" s="445" t="s">
        <v>419</v>
      </c>
      <c r="D412" s="446" t="s">
        <v>420</v>
      </c>
      <c r="E412" s="445" t="s">
        <v>749</v>
      </c>
      <c r="F412" s="446" t="s">
        <v>750</v>
      </c>
      <c r="G412" s="445" t="s">
        <v>1379</v>
      </c>
      <c r="H412" s="445" t="s">
        <v>1380</v>
      </c>
      <c r="I412" s="448">
        <v>2003.5</v>
      </c>
      <c r="J412" s="448">
        <v>1</v>
      </c>
      <c r="K412" s="449">
        <v>2003.5</v>
      </c>
    </row>
    <row r="413" spans="1:11" ht="14.4" customHeight="1" x14ac:dyDescent="0.3">
      <c r="A413" s="443" t="s">
        <v>410</v>
      </c>
      <c r="B413" s="444" t="s">
        <v>411</v>
      </c>
      <c r="C413" s="445" t="s">
        <v>419</v>
      </c>
      <c r="D413" s="446" t="s">
        <v>420</v>
      </c>
      <c r="E413" s="445" t="s">
        <v>749</v>
      </c>
      <c r="F413" s="446" t="s">
        <v>750</v>
      </c>
      <c r="G413" s="445" t="s">
        <v>1381</v>
      </c>
      <c r="H413" s="445" t="s">
        <v>1382</v>
      </c>
      <c r="I413" s="448">
        <v>1955</v>
      </c>
      <c r="J413" s="448">
        <v>1</v>
      </c>
      <c r="K413" s="449">
        <v>1955</v>
      </c>
    </row>
    <row r="414" spans="1:11" ht="14.4" customHeight="1" x14ac:dyDescent="0.3">
      <c r="A414" s="443" t="s">
        <v>410</v>
      </c>
      <c r="B414" s="444" t="s">
        <v>411</v>
      </c>
      <c r="C414" s="445" t="s">
        <v>419</v>
      </c>
      <c r="D414" s="446" t="s">
        <v>420</v>
      </c>
      <c r="E414" s="445" t="s">
        <v>749</v>
      </c>
      <c r="F414" s="446" t="s">
        <v>750</v>
      </c>
      <c r="G414" s="445" t="s">
        <v>1383</v>
      </c>
      <c r="H414" s="445" t="s">
        <v>1384</v>
      </c>
      <c r="I414" s="448">
        <v>647.3499755859375</v>
      </c>
      <c r="J414" s="448">
        <v>8</v>
      </c>
      <c r="K414" s="449">
        <v>5178.7998046875</v>
      </c>
    </row>
    <row r="415" spans="1:11" ht="14.4" customHeight="1" x14ac:dyDescent="0.3">
      <c r="A415" s="443" t="s">
        <v>410</v>
      </c>
      <c r="B415" s="444" t="s">
        <v>411</v>
      </c>
      <c r="C415" s="445" t="s">
        <v>419</v>
      </c>
      <c r="D415" s="446" t="s">
        <v>420</v>
      </c>
      <c r="E415" s="445" t="s">
        <v>749</v>
      </c>
      <c r="F415" s="446" t="s">
        <v>750</v>
      </c>
      <c r="G415" s="445" t="s">
        <v>1385</v>
      </c>
      <c r="H415" s="445" t="s">
        <v>1386</v>
      </c>
      <c r="I415" s="448">
        <v>598.95001220703125</v>
      </c>
      <c r="J415" s="448">
        <v>8</v>
      </c>
      <c r="K415" s="449">
        <v>4791.6000366210937</v>
      </c>
    </row>
    <row r="416" spans="1:11" ht="14.4" customHeight="1" x14ac:dyDescent="0.3">
      <c r="A416" s="443" t="s">
        <v>410</v>
      </c>
      <c r="B416" s="444" t="s">
        <v>411</v>
      </c>
      <c r="C416" s="445" t="s">
        <v>419</v>
      </c>
      <c r="D416" s="446" t="s">
        <v>420</v>
      </c>
      <c r="E416" s="445" t="s">
        <v>749</v>
      </c>
      <c r="F416" s="446" t="s">
        <v>750</v>
      </c>
      <c r="G416" s="445" t="s">
        <v>1387</v>
      </c>
      <c r="H416" s="445" t="s">
        <v>1388</v>
      </c>
      <c r="I416" s="448">
        <v>767</v>
      </c>
      <c r="J416" s="448">
        <v>4</v>
      </c>
      <c r="K416" s="449">
        <v>3068</v>
      </c>
    </row>
    <row r="417" spans="1:11" ht="14.4" customHeight="1" x14ac:dyDescent="0.3">
      <c r="A417" s="443" t="s">
        <v>410</v>
      </c>
      <c r="B417" s="444" t="s">
        <v>411</v>
      </c>
      <c r="C417" s="445" t="s">
        <v>419</v>
      </c>
      <c r="D417" s="446" t="s">
        <v>420</v>
      </c>
      <c r="E417" s="445" t="s">
        <v>749</v>
      </c>
      <c r="F417" s="446" t="s">
        <v>750</v>
      </c>
      <c r="G417" s="445" t="s">
        <v>1389</v>
      </c>
      <c r="H417" s="445" t="s">
        <v>1390</v>
      </c>
      <c r="I417" s="448">
        <v>857</v>
      </c>
      <c r="J417" s="448">
        <v>1</v>
      </c>
      <c r="K417" s="449">
        <v>857</v>
      </c>
    </row>
    <row r="418" spans="1:11" ht="14.4" customHeight="1" x14ac:dyDescent="0.3">
      <c r="A418" s="443" t="s">
        <v>410</v>
      </c>
      <c r="B418" s="444" t="s">
        <v>411</v>
      </c>
      <c r="C418" s="445" t="s">
        <v>419</v>
      </c>
      <c r="D418" s="446" t="s">
        <v>420</v>
      </c>
      <c r="E418" s="445" t="s">
        <v>749</v>
      </c>
      <c r="F418" s="446" t="s">
        <v>750</v>
      </c>
      <c r="G418" s="445" t="s">
        <v>1391</v>
      </c>
      <c r="H418" s="445" t="s">
        <v>1392</v>
      </c>
      <c r="I418" s="448">
        <v>120</v>
      </c>
      <c r="J418" s="448">
        <v>5</v>
      </c>
      <c r="K418" s="449">
        <v>600</v>
      </c>
    </row>
    <row r="419" spans="1:11" ht="14.4" customHeight="1" x14ac:dyDescent="0.3">
      <c r="A419" s="443" t="s">
        <v>410</v>
      </c>
      <c r="B419" s="444" t="s">
        <v>411</v>
      </c>
      <c r="C419" s="445" t="s">
        <v>419</v>
      </c>
      <c r="D419" s="446" t="s">
        <v>420</v>
      </c>
      <c r="E419" s="445" t="s">
        <v>749</v>
      </c>
      <c r="F419" s="446" t="s">
        <v>750</v>
      </c>
      <c r="G419" s="445" t="s">
        <v>1393</v>
      </c>
      <c r="H419" s="445" t="s">
        <v>1394</v>
      </c>
      <c r="I419" s="448">
        <v>290.3599853515625</v>
      </c>
      <c r="J419" s="448">
        <v>1</v>
      </c>
      <c r="K419" s="449">
        <v>290.3599853515625</v>
      </c>
    </row>
    <row r="420" spans="1:11" ht="14.4" customHeight="1" x14ac:dyDescent="0.3">
      <c r="A420" s="443" t="s">
        <v>410</v>
      </c>
      <c r="B420" s="444" t="s">
        <v>411</v>
      </c>
      <c r="C420" s="445" t="s">
        <v>419</v>
      </c>
      <c r="D420" s="446" t="s">
        <v>420</v>
      </c>
      <c r="E420" s="445" t="s">
        <v>749</v>
      </c>
      <c r="F420" s="446" t="s">
        <v>750</v>
      </c>
      <c r="G420" s="445" t="s">
        <v>1395</v>
      </c>
      <c r="H420" s="445" t="s">
        <v>1396</v>
      </c>
      <c r="I420" s="448">
        <v>523.02144949776789</v>
      </c>
      <c r="J420" s="448">
        <v>12</v>
      </c>
      <c r="K420" s="449">
        <v>6276.27001953125</v>
      </c>
    </row>
    <row r="421" spans="1:11" ht="14.4" customHeight="1" x14ac:dyDescent="0.3">
      <c r="A421" s="443" t="s">
        <v>410</v>
      </c>
      <c r="B421" s="444" t="s">
        <v>411</v>
      </c>
      <c r="C421" s="445" t="s">
        <v>419</v>
      </c>
      <c r="D421" s="446" t="s">
        <v>420</v>
      </c>
      <c r="E421" s="445" t="s">
        <v>749</v>
      </c>
      <c r="F421" s="446" t="s">
        <v>750</v>
      </c>
      <c r="G421" s="445" t="s">
        <v>1397</v>
      </c>
      <c r="H421" s="445" t="s">
        <v>1398</v>
      </c>
      <c r="I421" s="448">
        <v>992.20001220703125</v>
      </c>
      <c r="J421" s="448">
        <v>3</v>
      </c>
      <c r="K421" s="449">
        <v>2976.6000366210937</v>
      </c>
    </row>
    <row r="422" spans="1:11" ht="14.4" customHeight="1" x14ac:dyDescent="0.3">
      <c r="A422" s="443" t="s">
        <v>410</v>
      </c>
      <c r="B422" s="444" t="s">
        <v>411</v>
      </c>
      <c r="C422" s="445" t="s">
        <v>419</v>
      </c>
      <c r="D422" s="446" t="s">
        <v>420</v>
      </c>
      <c r="E422" s="445" t="s">
        <v>749</v>
      </c>
      <c r="F422" s="446" t="s">
        <v>750</v>
      </c>
      <c r="G422" s="445" t="s">
        <v>1399</v>
      </c>
      <c r="H422" s="445" t="s">
        <v>1400</v>
      </c>
      <c r="I422" s="448">
        <v>1666.1700439453125</v>
      </c>
      <c r="J422" s="448">
        <v>2</v>
      </c>
      <c r="K422" s="449">
        <v>3332.340087890625</v>
      </c>
    </row>
    <row r="423" spans="1:11" ht="14.4" customHeight="1" x14ac:dyDescent="0.3">
      <c r="A423" s="443" t="s">
        <v>410</v>
      </c>
      <c r="B423" s="444" t="s">
        <v>411</v>
      </c>
      <c r="C423" s="445" t="s">
        <v>419</v>
      </c>
      <c r="D423" s="446" t="s">
        <v>420</v>
      </c>
      <c r="E423" s="445" t="s">
        <v>749</v>
      </c>
      <c r="F423" s="446" t="s">
        <v>750</v>
      </c>
      <c r="G423" s="445" t="s">
        <v>1401</v>
      </c>
      <c r="H423" s="445" t="s">
        <v>1402</v>
      </c>
      <c r="I423" s="448">
        <v>1908.9000244140625</v>
      </c>
      <c r="J423" s="448">
        <v>2</v>
      </c>
      <c r="K423" s="449">
        <v>3817.7900390625</v>
      </c>
    </row>
    <row r="424" spans="1:11" ht="14.4" customHeight="1" x14ac:dyDescent="0.3">
      <c r="A424" s="443" t="s">
        <v>410</v>
      </c>
      <c r="B424" s="444" t="s">
        <v>411</v>
      </c>
      <c r="C424" s="445" t="s">
        <v>419</v>
      </c>
      <c r="D424" s="446" t="s">
        <v>420</v>
      </c>
      <c r="E424" s="445" t="s">
        <v>749</v>
      </c>
      <c r="F424" s="446" t="s">
        <v>750</v>
      </c>
      <c r="G424" s="445" t="s">
        <v>1403</v>
      </c>
      <c r="H424" s="445" t="s">
        <v>1404</v>
      </c>
      <c r="I424" s="448">
        <v>279.29998779296875</v>
      </c>
      <c r="J424" s="448">
        <v>7</v>
      </c>
      <c r="K424" s="449">
        <v>1955.0999755859375</v>
      </c>
    </row>
    <row r="425" spans="1:11" ht="14.4" customHeight="1" x14ac:dyDescent="0.3">
      <c r="A425" s="443" t="s">
        <v>410</v>
      </c>
      <c r="B425" s="444" t="s">
        <v>411</v>
      </c>
      <c r="C425" s="445" t="s">
        <v>419</v>
      </c>
      <c r="D425" s="446" t="s">
        <v>420</v>
      </c>
      <c r="E425" s="445" t="s">
        <v>749</v>
      </c>
      <c r="F425" s="446" t="s">
        <v>750</v>
      </c>
      <c r="G425" s="445" t="s">
        <v>1405</v>
      </c>
      <c r="H425" s="445" t="s">
        <v>1406</v>
      </c>
      <c r="I425" s="448">
        <v>138</v>
      </c>
      <c r="J425" s="448">
        <v>140</v>
      </c>
      <c r="K425" s="449">
        <v>19320</v>
      </c>
    </row>
    <row r="426" spans="1:11" ht="14.4" customHeight="1" thickBot="1" x14ac:dyDescent="0.35">
      <c r="A426" s="450" t="s">
        <v>410</v>
      </c>
      <c r="B426" s="451" t="s">
        <v>411</v>
      </c>
      <c r="C426" s="452" t="s">
        <v>419</v>
      </c>
      <c r="D426" s="453" t="s">
        <v>420</v>
      </c>
      <c r="E426" s="452" t="s">
        <v>749</v>
      </c>
      <c r="F426" s="453" t="s">
        <v>750</v>
      </c>
      <c r="G426" s="452" t="s">
        <v>1407</v>
      </c>
      <c r="H426" s="452" t="s">
        <v>1408</v>
      </c>
      <c r="I426" s="455">
        <v>138</v>
      </c>
      <c r="J426" s="455">
        <v>105</v>
      </c>
      <c r="K426" s="456">
        <v>14490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1" ht="18.600000000000001" thickBot="1" x14ac:dyDescent="0.4">
      <c r="A1" s="377" t="s">
        <v>91</v>
      </c>
      <c r="B1" s="377"/>
      <c r="C1" s="311"/>
      <c r="D1" s="311"/>
      <c r="E1" s="311"/>
      <c r="F1" s="311"/>
      <c r="G1" s="311"/>
      <c r="H1" s="311"/>
      <c r="I1" s="311"/>
      <c r="J1" s="311"/>
      <c r="K1" s="289"/>
    </row>
    <row r="2" spans="1:11" ht="15" thickBot="1" x14ac:dyDescent="0.35">
      <c r="A2" s="210" t="s">
        <v>233</v>
      </c>
      <c r="B2" s="211"/>
      <c r="C2" s="211"/>
      <c r="D2" s="211"/>
      <c r="E2" s="211"/>
      <c r="F2" s="211"/>
      <c r="G2" s="211"/>
      <c r="H2" s="211"/>
      <c r="I2" s="211"/>
      <c r="J2" s="211"/>
      <c r="K2" s="289"/>
    </row>
    <row r="3" spans="1:11" x14ac:dyDescent="0.3">
      <c r="A3" s="227" t="s">
        <v>171</v>
      </c>
      <c r="B3" s="375" t="s">
        <v>153</v>
      </c>
      <c r="C3" s="212">
        <v>25</v>
      </c>
      <c r="D3" s="212">
        <v>30</v>
      </c>
      <c r="E3" s="230">
        <v>102</v>
      </c>
      <c r="F3" s="230">
        <v>103</v>
      </c>
      <c r="G3" s="287">
        <v>302</v>
      </c>
      <c r="H3" s="230">
        <v>303</v>
      </c>
      <c r="I3" s="230">
        <v>304</v>
      </c>
      <c r="J3" s="230">
        <v>416</v>
      </c>
      <c r="K3" s="289"/>
    </row>
    <row r="4" spans="1:11" ht="24.6" outlineLevel="1" thickBot="1" x14ac:dyDescent="0.35">
      <c r="A4" s="228">
        <v>2017</v>
      </c>
      <c r="B4" s="376"/>
      <c r="C4" s="213" t="s">
        <v>155</v>
      </c>
      <c r="D4" s="213" t="s">
        <v>173</v>
      </c>
      <c r="E4" s="231" t="s">
        <v>154</v>
      </c>
      <c r="F4" s="231" t="s">
        <v>195</v>
      </c>
      <c r="G4" s="288" t="s">
        <v>196</v>
      </c>
      <c r="H4" s="231" t="s">
        <v>197</v>
      </c>
      <c r="I4" s="231" t="s">
        <v>198</v>
      </c>
      <c r="J4" s="231" t="s">
        <v>178</v>
      </c>
      <c r="K4" s="289"/>
    </row>
    <row r="5" spans="1:11" x14ac:dyDescent="0.3">
      <c r="A5" s="214" t="s">
        <v>156</v>
      </c>
      <c r="B5" s="242"/>
      <c r="C5" s="243"/>
      <c r="D5" s="243"/>
      <c r="E5" s="243"/>
      <c r="F5" s="243"/>
      <c r="G5" s="243"/>
      <c r="H5" s="243"/>
      <c r="I5" s="243"/>
      <c r="J5" s="243"/>
      <c r="K5" s="289"/>
    </row>
    <row r="6" spans="1:11" ht="15" collapsed="1" thickBot="1" x14ac:dyDescent="0.35">
      <c r="A6" s="215" t="s">
        <v>60</v>
      </c>
      <c r="B6" s="244">
        <f xml:space="preserve">
TRUNC(IF($A$4&lt;=12,SUMIFS('ON Data'!F:F,'ON Data'!$D:$D,$A$4,'ON Data'!$E:$E,1),SUMIFS('ON Data'!F:F,'ON Data'!$E:$E,1)/'ON Data'!$D$3),1)</f>
        <v>53.8</v>
      </c>
      <c r="C6" s="245">
        <f xml:space="preserve">
TRUNC(IF($A$4&lt;=12,SUMIFS('ON Data'!H:H,'ON Data'!$D:$D,$A$4,'ON Data'!$E:$E,1),SUMIFS('ON Data'!H:H,'ON Data'!$E:$E,1)/'ON Data'!$D$3),1)</f>
        <v>1</v>
      </c>
      <c r="D6" s="245">
        <f xml:space="preserve">
TRUNC(IF($A$4&lt;=12,SUMIFS('ON Data'!I:I,'ON Data'!$D:$D,$A$4,'ON Data'!$E:$E,1),SUMIFS('ON Data'!I:I,'ON Data'!$E:$E,1)/'ON Data'!$D$3),1)</f>
        <v>0.9</v>
      </c>
      <c r="E6" s="245">
        <f xml:space="preserve">
TRUNC(IF($A$4&lt;=12,SUMIFS('ON Data'!M:M,'ON Data'!$D:$D,$A$4,'ON Data'!$E:$E,1),SUMIFS('ON Data'!M:M,'ON Data'!$E:$E,1)/'ON Data'!$D$3),1)</f>
        <v>4.3</v>
      </c>
      <c r="F6" s="245">
        <f xml:space="preserve">
TRUNC(IF($A$4&lt;=12,SUMIFS('ON Data'!N:N,'ON Data'!$D:$D,$A$4,'ON Data'!$E:$E,1),SUMIFS('ON Data'!N:N,'ON Data'!$E:$E,1)/'ON Data'!$D$3),1)</f>
        <v>6.6</v>
      </c>
      <c r="G6" s="245">
        <f xml:space="preserve">
TRUNC(IF($A$4&lt;=12,SUMIFS('ON Data'!P:P,'ON Data'!$D:$D,$A$4,'ON Data'!$E:$E,1),SUMIFS('ON Data'!P:P,'ON Data'!$E:$E,1)/'ON Data'!$D$3),1)</f>
        <v>0.4</v>
      </c>
      <c r="H6" s="245">
        <f xml:space="preserve">
TRUNC(IF($A$4&lt;=12,SUMIFS('ON Data'!Q:Q,'ON Data'!$D:$D,$A$4,'ON Data'!$E:$E,1),SUMIFS('ON Data'!Q:Q,'ON Data'!$E:$E,1)/'ON Data'!$D$3),1)</f>
        <v>20.6</v>
      </c>
      <c r="I6" s="245">
        <f xml:space="preserve">
TRUNC(IF($A$4&lt;=12,SUMIFS('ON Data'!R:R,'ON Data'!$D:$D,$A$4,'ON Data'!$E:$E,1),SUMIFS('ON Data'!R:R,'ON Data'!$E:$E,1)/'ON Data'!$D$3),1)</f>
        <v>6.9</v>
      </c>
      <c r="J6" s="245">
        <f xml:space="preserve">
TRUNC(IF($A$4&lt;=12,SUMIFS('ON Data'!Z:Z,'ON Data'!$D:$D,$A$4,'ON Data'!$E:$E,1),SUMIFS('ON Data'!Z:Z,'ON Data'!$E:$E,1)/'ON Data'!$D$3),1)</f>
        <v>13</v>
      </c>
      <c r="K6" s="289"/>
    </row>
    <row r="7" spans="1:11" ht="15" hidden="1" outlineLevel="1" thickBot="1" x14ac:dyDescent="0.35">
      <c r="A7" s="215" t="s">
        <v>92</v>
      </c>
      <c r="B7" s="244"/>
      <c r="C7" s="245"/>
      <c r="D7" s="245"/>
      <c r="E7" s="245"/>
      <c r="F7" s="245"/>
      <c r="G7" s="245"/>
      <c r="H7" s="245"/>
      <c r="I7" s="245"/>
      <c r="J7" s="245"/>
      <c r="K7" s="289"/>
    </row>
    <row r="8" spans="1:11" ht="15" hidden="1" outlineLevel="1" thickBot="1" x14ac:dyDescent="0.35">
      <c r="A8" s="215" t="s">
        <v>62</v>
      </c>
      <c r="B8" s="244"/>
      <c r="C8" s="245"/>
      <c r="D8" s="245"/>
      <c r="E8" s="245"/>
      <c r="F8" s="245"/>
      <c r="G8" s="245"/>
      <c r="H8" s="245"/>
      <c r="I8" s="245"/>
      <c r="J8" s="245"/>
      <c r="K8" s="289"/>
    </row>
    <row r="9" spans="1:11" ht="15" hidden="1" outlineLevel="1" thickBot="1" x14ac:dyDescent="0.35">
      <c r="A9" s="216" t="s">
        <v>55</v>
      </c>
      <c r="B9" s="246"/>
      <c r="C9" s="247"/>
      <c r="D9" s="247"/>
      <c r="E9" s="247"/>
      <c r="F9" s="247"/>
      <c r="G9" s="247"/>
      <c r="H9" s="247"/>
      <c r="I9" s="247"/>
      <c r="J9" s="247"/>
      <c r="K9" s="289"/>
    </row>
    <row r="10" spans="1:11" x14ac:dyDescent="0.3">
      <c r="A10" s="217" t="s">
        <v>157</v>
      </c>
      <c r="B10" s="232"/>
      <c r="C10" s="233"/>
      <c r="D10" s="233"/>
      <c r="E10" s="233"/>
      <c r="F10" s="233"/>
      <c r="G10" s="233"/>
      <c r="H10" s="233"/>
      <c r="I10" s="233"/>
      <c r="J10" s="233"/>
      <c r="K10" s="289"/>
    </row>
    <row r="11" spans="1:11" x14ac:dyDescent="0.3">
      <c r="A11" s="218" t="s">
        <v>158</v>
      </c>
      <c r="B11" s="234">
        <f xml:space="preserve">
IF($A$4&lt;=12,SUMIFS('ON Data'!F:F,'ON Data'!$D:$D,$A$4,'ON Data'!$E:$E,2),SUMIFS('ON Data'!F:F,'ON Data'!$E:$E,2))</f>
        <v>42864.9</v>
      </c>
      <c r="C11" s="235">
        <f xml:space="preserve">
IF($A$4&lt;=12,SUMIFS('ON Data'!H:H,'ON Data'!$D:$D,$A$4,'ON Data'!$E:$E,2),SUMIFS('ON Data'!H:H,'ON Data'!$E:$E,2))</f>
        <v>712</v>
      </c>
      <c r="D11" s="235">
        <f xml:space="preserve">
IF($A$4&lt;=12,SUMIFS('ON Data'!I:I,'ON Data'!$D:$D,$A$4,'ON Data'!$E:$E,2),SUMIFS('ON Data'!I:I,'ON Data'!$E:$E,2))</f>
        <v>802.50000000000011</v>
      </c>
      <c r="E11" s="235">
        <f xml:space="preserve">
IF($A$4&lt;=12,SUMIFS('ON Data'!M:M,'ON Data'!$D:$D,$A$4,'ON Data'!$E:$E,2),SUMIFS('ON Data'!M:M,'ON Data'!$E:$E,2))</f>
        <v>3364.6999999999994</v>
      </c>
      <c r="F11" s="235">
        <f xml:space="preserve">
IF($A$4&lt;=12,SUMIFS('ON Data'!N:N,'ON Data'!$D:$D,$A$4,'ON Data'!$E:$E,2),SUMIFS('ON Data'!N:N,'ON Data'!$E:$E,2))</f>
        <v>5495.4</v>
      </c>
      <c r="G11" s="235">
        <f xml:space="preserve">
IF($A$4&lt;=12,SUMIFS('ON Data'!P:P,'ON Data'!$D:$D,$A$4,'ON Data'!$E:$E,2),SUMIFS('ON Data'!P:P,'ON Data'!$E:$E,2))</f>
        <v>344</v>
      </c>
      <c r="H11" s="235">
        <f xml:space="preserve">
IF($A$4&lt;=12,SUMIFS('ON Data'!Q:Q,'ON Data'!$D:$D,$A$4,'ON Data'!$E:$E,2),SUMIFS('ON Data'!Q:Q,'ON Data'!$E:$E,2))</f>
        <v>16489.5</v>
      </c>
      <c r="I11" s="235">
        <f xml:space="preserve">
IF($A$4&lt;=12,SUMIFS('ON Data'!R:R,'ON Data'!$D:$D,$A$4,'ON Data'!$E:$E,2),SUMIFS('ON Data'!R:R,'ON Data'!$E:$E,2))</f>
        <v>5314.4</v>
      </c>
      <c r="J11" s="235">
        <f xml:space="preserve">
IF($A$4&lt;=12,SUMIFS('ON Data'!Z:Z,'ON Data'!$D:$D,$A$4,'ON Data'!$E:$E,2),SUMIFS('ON Data'!Z:Z,'ON Data'!$E:$E,2))</f>
        <v>10342.4</v>
      </c>
      <c r="K11" s="289"/>
    </row>
    <row r="12" spans="1:11" x14ac:dyDescent="0.3">
      <c r="A12" s="218" t="s">
        <v>159</v>
      </c>
      <c r="B12" s="234">
        <f xml:space="preserve">
IF($A$4&lt;=12,SUMIFS('ON Data'!F:F,'ON Data'!$D:$D,$A$4,'ON Data'!$E:$E,3),SUMIFS('ON Data'!F:F,'ON Data'!$E:$E,3))</f>
        <v>0</v>
      </c>
      <c r="C12" s="235">
        <f xml:space="preserve">
IF($A$4&lt;=12,SUMIFS('ON Data'!H:H,'ON Data'!$D:$D,$A$4,'ON Data'!$E:$E,3),SUMIFS('ON Data'!H:H,'ON Data'!$E:$E,3))</f>
        <v>0</v>
      </c>
      <c r="D12" s="235">
        <f xml:space="preserve">
IF($A$4&lt;=12,SUMIFS('ON Data'!I:I,'ON Data'!$D:$D,$A$4,'ON Data'!$E:$E,3),SUMIFS('ON Data'!I:I,'ON Data'!$E:$E,3))</f>
        <v>0</v>
      </c>
      <c r="E12" s="235">
        <f xml:space="preserve">
IF($A$4&lt;=12,SUMIFS('ON Data'!M:M,'ON Data'!$D:$D,$A$4,'ON Data'!$E:$E,3),SUMIFS('ON Data'!M:M,'ON Data'!$E:$E,3))</f>
        <v>0</v>
      </c>
      <c r="F12" s="235">
        <f xml:space="preserve">
IF($A$4&lt;=12,SUMIFS('ON Data'!N:N,'ON Data'!$D:$D,$A$4,'ON Data'!$E:$E,3),SUMIFS('ON Data'!N:N,'ON Data'!$E:$E,3))</f>
        <v>0</v>
      </c>
      <c r="G12" s="235">
        <f xml:space="preserve">
IF($A$4&lt;=12,SUMIFS('ON Data'!P:P,'ON Data'!$D:$D,$A$4,'ON Data'!$E:$E,3),SUMIFS('ON Data'!P:P,'ON Data'!$E:$E,3))</f>
        <v>0</v>
      </c>
      <c r="H12" s="235">
        <f xml:space="preserve">
IF($A$4&lt;=12,SUMIFS('ON Data'!Q:Q,'ON Data'!$D:$D,$A$4,'ON Data'!$E:$E,3),SUMIFS('ON Data'!Q:Q,'ON Data'!$E:$E,3))</f>
        <v>0</v>
      </c>
      <c r="I12" s="235">
        <f xml:space="preserve">
IF($A$4&lt;=12,SUMIFS('ON Data'!R:R,'ON Data'!$D:$D,$A$4,'ON Data'!$E:$E,3),SUMIFS('ON Data'!R:R,'ON Data'!$E:$E,3))</f>
        <v>0</v>
      </c>
      <c r="J12" s="235">
        <f xml:space="preserve">
IF($A$4&lt;=12,SUMIFS('ON Data'!Z:Z,'ON Data'!$D:$D,$A$4,'ON Data'!$E:$E,3),SUMIFS('ON Data'!Z:Z,'ON Data'!$E:$E,3))</f>
        <v>0</v>
      </c>
      <c r="K12" s="289"/>
    </row>
    <row r="13" spans="1:11" x14ac:dyDescent="0.3">
      <c r="A13" s="218" t="s">
        <v>166</v>
      </c>
      <c r="B13" s="234">
        <f xml:space="preserve">
IF($A$4&lt;=12,SUMIFS('ON Data'!F:F,'ON Data'!$D:$D,$A$4,'ON Data'!$E:$E,4),SUMIFS('ON Data'!F:F,'ON Data'!$E:$E,4))</f>
        <v>0</v>
      </c>
      <c r="C13" s="235">
        <f xml:space="preserve">
IF($A$4&lt;=12,SUMIFS('ON Data'!H:H,'ON Data'!$D:$D,$A$4,'ON Data'!$E:$E,4),SUMIFS('ON Data'!H:H,'ON Data'!$E:$E,4))</f>
        <v>0</v>
      </c>
      <c r="D13" s="235">
        <f xml:space="preserve">
IF($A$4&lt;=12,SUMIFS('ON Data'!I:I,'ON Data'!$D:$D,$A$4,'ON Data'!$E:$E,4),SUMIFS('ON Data'!I:I,'ON Data'!$E:$E,4))</f>
        <v>0</v>
      </c>
      <c r="E13" s="235">
        <f xml:space="preserve">
IF($A$4&lt;=12,SUMIFS('ON Data'!M:M,'ON Data'!$D:$D,$A$4,'ON Data'!$E:$E,4),SUMIFS('ON Data'!M:M,'ON Data'!$E:$E,4))</f>
        <v>0</v>
      </c>
      <c r="F13" s="235">
        <f xml:space="preserve">
IF($A$4&lt;=12,SUMIFS('ON Data'!N:N,'ON Data'!$D:$D,$A$4,'ON Data'!$E:$E,4),SUMIFS('ON Data'!N:N,'ON Data'!$E:$E,4))</f>
        <v>0</v>
      </c>
      <c r="G13" s="235">
        <f xml:space="preserve">
IF($A$4&lt;=12,SUMIFS('ON Data'!P:P,'ON Data'!$D:$D,$A$4,'ON Data'!$E:$E,4),SUMIFS('ON Data'!P:P,'ON Data'!$E:$E,4))</f>
        <v>0</v>
      </c>
      <c r="H13" s="235">
        <f xml:space="preserve">
IF($A$4&lt;=12,SUMIFS('ON Data'!Q:Q,'ON Data'!$D:$D,$A$4,'ON Data'!$E:$E,4),SUMIFS('ON Data'!Q:Q,'ON Data'!$E:$E,4))</f>
        <v>0</v>
      </c>
      <c r="I13" s="235">
        <f xml:space="preserve">
IF($A$4&lt;=12,SUMIFS('ON Data'!R:R,'ON Data'!$D:$D,$A$4,'ON Data'!$E:$E,4),SUMIFS('ON Data'!R:R,'ON Data'!$E:$E,4))</f>
        <v>0</v>
      </c>
      <c r="J13" s="235">
        <f xml:space="preserve">
IF($A$4&lt;=12,SUMIFS('ON Data'!Z:Z,'ON Data'!$D:$D,$A$4,'ON Data'!$E:$E,4),SUMIFS('ON Data'!Z:Z,'ON Data'!$E:$E,4))</f>
        <v>0</v>
      </c>
      <c r="K13" s="289"/>
    </row>
    <row r="14" spans="1:11" ht="15" thickBot="1" x14ac:dyDescent="0.35">
      <c r="A14" s="219" t="s">
        <v>160</v>
      </c>
      <c r="B14" s="236">
        <f xml:space="preserve">
IF($A$4&lt;=12,SUMIFS('ON Data'!F:F,'ON Data'!$D:$D,$A$4,'ON Data'!$E:$E,5),SUMIFS('ON Data'!F:F,'ON Data'!$E:$E,5))</f>
        <v>601</v>
      </c>
      <c r="C14" s="237">
        <f xml:space="preserve">
IF($A$4&lt;=12,SUMIFS('ON Data'!H:H,'ON Data'!$D:$D,$A$4,'ON Data'!$E:$E,5),SUMIFS('ON Data'!H:H,'ON Data'!$E:$E,5))</f>
        <v>0</v>
      </c>
      <c r="D14" s="237">
        <f xml:space="preserve">
IF($A$4&lt;=12,SUMIFS('ON Data'!I:I,'ON Data'!$D:$D,$A$4,'ON Data'!$E:$E,5),SUMIFS('ON Data'!I:I,'ON Data'!$E:$E,5))</f>
        <v>206</v>
      </c>
      <c r="E14" s="237">
        <f xml:space="preserve">
IF($A$4&lt;=12,SUMIFS('ON Data'!M:M,'ON Data'!$D:$D,$A$4,'ON Data'!$E:$E,5),SUMIFS('ON Data'!M:M,'ON Data'!$E:$E,5))</f>
        <v>395</v>
      </c>
      <c r="F14" s="237">
        <f xml:space="preserve">
IF($A$4&lt;=12,SUMIFS('ON Data'!N:N,'ON Data'!$D:$D,$A$4,'ON Data'!$E:$E,5),SUMIFS('ON Data'!N:N,'ON Data'!$E:$E,5))</f>
        <v>0</v>
      </c>
      <c r="G14" s="237">
        <f xml:space="preserve">
IF($A$4&lt;=12,SUMIFS('ON Data'!P:P,'ON Data'!$D:$D,$A$4,'ON Data'!$E:$E,5),SUMIFS('ON Data'!P:P,'ON Data'!$E:$E,5))</f>
        <v>0</v>
      </c>
      <c r="H14" s="237">
        <f xml:space="preserve">
IF($A$4&lt;=12,SUMIFS('ON Data'!Q:Q,'ON Data'!$D:$D,$A$4,'ON Data'!$E:$E,5),SUMIFS('ON Data'!Q:Q,'ON Data'!$E:$E,5))</f>
        <v>0</v>
      </c>
      <c r="I14" s="237">
        <f xml:space="preserve">
IF($A$4&lt;=12,SUMIFS('ON Data'!R:R,'ON Data'!$D:$D,$A$4,'ON Data'!$E:$E,5),SUMIFS('ON Data'!R:R,'ON Data'!$E:$E,5))</f>
        <v>0</v>
      </c>
      <c r="J14" s="237">
        <f xml:space="preserve">
IF($A$4&lt;=12,SUMIFS('ON Data'!Z:Z,'ON Data'!$D:$D,$A$4,'ON Data'!$E:$E,5),SUMIFS('ON Data'!Z:Z,'ON Data'!$E:$E,5))</f>
        <v>0</v>
      </c>
      <c r="K14" s="289"/>
    </row>
    <row r="15" spans="1:11" x14ac:dyDescent="0.3">
      <c r="A15" s="145" t="s">
        <v>170</v>
      </c>
      <c r="B15" s="238"/>
      <c r="C15" s="239"/>
      <c r="D15" s="239"/>
      <c r="E15" s="239"/>
      <c r="F15" s="239"/>
      <c r="G15" s="239"/>
      <c r="H15" s="239"/>
      <c r="I15" s="239"/>
      <c r="J15" s="239"/>
      <c r="K15" s="289"/>
    </row>
    <row r="16" spans="1:11" x14ac:dyDescent="0.3">
      <c r="A16" s="220" t="s">
        <v>161</v>
      </c>
      <c r="B16" s="234">
        <f xml:space="preserve">
IF($A$4&lt;=12,SUMIFS('ON Data'!F:F,'ON Data'!$D:$D,$A$4,'ON Data'!$E:$E,7),SUMIFS('ON Data'!F:F,'ON Data'!$E:$E,7))</f>
        <v>0</v>
      </c>
      <c r="C16" s="235">
        <f xml:space="preserve">
IF($A$4&lt;=12,SUMIFS('ON Data'!H:H,'ON Data'!$D:$D,$A$4,'ON Data'!$E:$E,7),SUMIFS('ON Data'!H:H,'ON Data'!$E:$E,7))</f>
        <v>0</v>
      </c>
      <c r="D16" s="235">
        <f xml:space="preserve">
IF($A$4&lt;=12,SUMIFS('ON Data'!I:I,'ON Data'!$D:$D,$A$4,'ON Data'!$E:$E,7),SUMIFS('ON Data'!I:I,'ON Data'!$E:$E,7))</f>
        <v>0</v>
      </c>
      <c r="E16" s="235">
        <f xml:space="preserve">
IF($A$4&lt;=12,SUMIFS('ON Data'!M:M,'ON Data'!$D:$D,$A$4,'ON Data'!$E:$E,7),SUMIFS('ON Data'!M:M,'ON Data'!$E:$E,7))</f>
        <v>0</v>
      </c>
      <c r="F16" s="235">
        <f xml:space="preserve">
IF($A$4&lt;=12,SUMIFS('ON Data'!N:N,'ON Data'!$D:$D,$A$4,'ON Data'!$E:$E,7),SUMIFS('ON Data'!N:N,'ON Data'!$E:$E,7))</f>
        <v>0</v>
      </c>
      <c r="G16" s="235">
        <f xml:space="preserve">
IF($A$4&lt;=12,SUMIFS('ON Data'!P:P,'ON Data'!$D:$D,$A$4,'ON Data'!$E:$E,7),SUMIFS('ON Data'!P:P,'ON Data'!$E:$E,7))</f>
        <v>0</v>
      </c>
      <c r="H16" s="235">
        <f xml:space="preserve">
IF($A$4&lt;=12,SUMIFS('ON Data'!Q:Q,'ON Data'!$D:$D,$A$4,'ON Data'!$E:$E,7),SUMIFS('ON Data'!Q:Q,'ON Data'!$E:$E,7))</f>
        <v>0</v>
      </c>
      <c r="I16" s="235">
        <f xml:space="preserve">
IF($A$4&lt;=12,SUMIFS('ON Data'!R:R,'ON Data'!$D:$D,$A$4,'ON Data'!$E:$E,7),SUMIFS('ON Data'!R:R,'ON Data'!$E:$E,7))</f>
        <v>0</v>
      </c>
      <c r="J16" s="235">
        <f xml:space="preserve">
IF($A$4&lt;=12,SUMIFS('ON Data'!Z:Z,'ON Data'!$D:$D,$A$4,'ON Data'!$E:$E,7),SUMIFS('ON Data'!Z:Z,'ON Data'!$E:$E,7))</f>
        <v>0</v>
      </c>
      <c r="K16" s="289"/>
    </row>
    <row r="17" spans="1:46" x14ac:dyDescent="0.3">
      <c r="A17" s="220" t="s">
        <v>162</v>
      </c>
      <c r="B17" s="234">
        <f xml:space="preserve">
IF($A$4&lt;=12,SUMIFS('ON Data'!F:F,'ON Data'!$D:$D,$A$4,'ON Data'!$E:$E,8),SUMIFS('ON Data'!F:F,'ON Data'!$E:$E,8))</f>
        <v>0</v>
      </c>
      <c r="C17" s="235">
        <f xml:space="preserve">
IF($A$4&lt;=12,SUMIFS('ON Data'!H:H,'ON Data'!$D:$D,$A$4,'ON Data'!$E:$E,8),SUMIFS('ON Data'!H:H,'ON Data'!$E:$E,8))</f>
        <v>0</v>
      </c>
      <c r="D17" s="235">
        <f xml:space="preserve">
IF($A$4&lt;=12,SUMIFS('ON Data'!I:I,'ON Data'!$D:$D,$A$4,'ON Data'!$E:$E,8),SUMIFS('ON Data'!I:I,'ON Data'!$E:$E,8))</f>
        <v>0</v>
      </c>
      <c r="E17" s="235">
        <f xml:space="preserve">
IF($A$4&lt;=12,SUMIFS('ON Data'!M:M,'ON Data'!$D:$D,$A$4,'ON Data'!$E:$E,8),SUMIFS('ON Data'!M:M,'ON Data'!$E:$E,8))</f>
        <v>0</v>
      </c>
      <c r="F17" s="235">
        <f xml:space="preserve">
IF($A$4&lt;=12,SUMIFS('ON Data'!N:N,'ON Data'!$D:$D,$A$4,'ON Data'!$E:$E,8),SUMIFS('ON Data'!N:N,'ON Data'!$E:$E,8))</f>
        <v>0</v>
      </c>
      <c r="G17" s="235">
        <f xml:space="preserve">
IF($A$4&lt;=12,SUMIFS('ON Data'!P:P,'ON Data'!$D:$D,$A$4,'ON Data'!$E:$E,8),SUMIFS('ON Data'!P:P,'ON Data'!$E:$E,8))</f>
        <v>0</v>
      </c>
      <c r="H17" s="235">
        <f xml:space="preserve">
IF($A$4&lt;=12,SUMIFS('ON Data'!Q:Q,'ON Data'!$D:$D,$A$4,'ON Data'!$E:$E,8),SUMIFS('ON Data'!Q:Q,'ON Data'!$E:$E,8))</f>
        <v>0</v>
      </c>
      <c r="I17" s="235">
        <f xml:space="preserve">
IF($A$4&lt;=12,SUMIFS('ON Data'!R:R,'ON Data'!$D:$D,$A$4,'ON Data'!$E:$E,8),SUMIFS('ON Data'!R:R,'ON Data'!$E:$E,8))</f>
        <v>0</v>
      </c>
      <c r="J17" s="235">
        <f xml:space="preserve">
IF($A$4&lt;=12,SUMIFS('ON Data'!Z:Z,'ON Data'!$D:$D,$A$4,'ON Data'!$E:$E,8),SUMIFS('ON Data'!Z:Z,'ON Data'!$E:$E,8))</f>
        <v>0</v>
      </c>
      <c r="K17" s="289"/>
    </row>
    <row r="18" spans="1:46" x14ac:dyDescent="0.3">
      <c r="A18" s="220" t="s">
        <v>163</v>
      </c>
      <c r="B18" s="234">
        <f xml:space="preserve">
B19-B16-B17</f>
        <v>65217</v>
      </c>
      <c r="C18" s="235">
        <f t="shared" ref="C18:J18" si="0" xml:space="preserve">
C19-C16-C17</f>
        <v>0</v>
      </c>
      <c r="D18" s="235">
        <f t="shared" si="0"/>
        <v>2500</v>
      </c>
      <c r="E18" s="235">
        <f t="shared" si="0"/>
        <v>13851</v>
      </c>
      <c r="F18" s="235">
        <f t="shared" si="0"/>
        <v>13130</v>
      </c>
      <c r="G18" s="235">
        <f t="shared" si="0"/>
        <v>0</v>
      </c>
      <c r="H18" s="235">
        <f t="shared" si="0"/>
        <v>19480</v>
      </c>
      <c r="I18" s="235">
        <f t="shared" si="0"/>
        <v>14456</v>
      </c>
      <c r="J18" s="235">
        <f t="shared" si="0"/>
        <v>1800</v>
      </c>
      <c r="K18" s="289"/>
    </row>
    <row r="19" spans="1:46" ht="15" thickBot="1" x14ac:dyDescent="0.35">
      <c r="A19" s="221" t="s">
        <v>164</v>
      </c>
      <c r="B19" s="240">
        <f xml:space="preserve">
IF($A$4&lt;=12,SUMIFS('ON Data'!F:F,'ON Data'!$D:$D,$A$4,'ON Data'!$E:$E,9),SUMIFS('ON Data'!F:F,'ON Data'!$E:$E,9))</f>
        <v>65217</v>
      </c>
      <c r="C19" s="241">
        <f xml:space="preserve">
IF($A$4&lt;=12,SUMIFS('ON Data'!H:H,'ON Data'!$D:$D,$A$4,'ON Data'!$E:$E,9),SUMIFS('ON Data'!H:H,'ON Data'!$E:$E,9))</f>
        <v>0</v>
      </c>
      <c r="D19" s="241">
        <f xml:space="preserve">
IF($A$4&lt;=12,SUMIFS('ON Data'!I:I,'ON Data'!$D:$D,$A$4,'ON Data'!$E:$E,9),SUMIFS('ON Data'!I:I,'ON Data'!$E:$E,9))</f>
        <v>2500</v>
      </c>
      <c r="E19" s="241">
        <f xml:space="preserve">
IF($A$4&lt;=12,SUMIFS('ON Data'!M:M,'ON Data'!$D:$D,$A$4,'ON Data'!$E:$E,9),SUMIFS('ON Data'!M:M,'ON Data'!$E:$E,9))</f>
        <v>13851</v>
      </c>
      <c r="F19" s="241">
        <f xml:space="preserve">
IF($A$4&lt;=12,SUMIFS('ON Data'!N:N,'ON Data'!$D:$D,$A$4,'ON Data'!$E:$E,9),SUMIFS('ON Data'!N:N,'ON Data'!$E:$E,9))</f>
        <v>13130</v>
      </c>
      <c r="G19" s="241">
        <f xml:space="preserve">
IF($A$4&lt;=12,SUMIFS('ON Data'!P:P,'ON Data'!$D:$D,$A$4,'ON Data'!$E:$E,9),SUMIFS('ON Data'!P:P,'ON Data'!$E:$E,9))</f>
        <v>0</v>
      </c>
      <c r="H19" s="241">
        <f xml:space="preserve">
IF($A$4&lt;=12,SUMIFS('ON Data'!Q:Q,'ON Data'!$D:$D,$A$4,'ON Data'!$E:$E,9),SUMIFS('ON Data'!Q:Q,'ON Data'!$E:$E,9))</f>
        <v>19480</v>
      </c>
      <c r="I19" s="241">
        <f xml:space="preserve">
IF($A$4&lt;=12,SUMIFS('ON Data'!R:R,'ON Data'!$D:$D,$A$4,'ON Data'!$E:$E,9),SUMIFS('ON Data'!R:R,'ON Data'!$E:$E,9))</f>
        <v>14456</v>
      </c>
      <c r="J19" s="241">
        <f xml:space="preserve">
IF($A$4&lt;=12,SUMIFS('ON Data'!Z:Z,'ON Data'!$D:$D,$A$4,'ON Data'!$E:$E,9),SUMIFS('ON Data'!Z:Z,'ON Data'!$E:$E,9))</f>
        <v>1800</v>
      </c>
      <c r="K19" s="289"/>
    </row>
    <row r="20" spans="1:46" ht="15" collapsed="1" thickBot="1" x14ac:dyDescent="0.35">
      <c r="A20" s="222" t="s">
        <v>60</v>
      </c>
      <c r="B20" s="314">
        <f xml:space="preserve">
IF($A$4&lt;=12,SUMIFS('ON Data'!F:F,'ON Data'!$D:$D,$A$4,'ON Data'!$E:$E,6),SUMIFS('ON Data'!F:F,'ON Data'!$E:$E,6))</f>
        <v>9053285</v>
      </c>
      <c r="C20" s="315">
        <f xml:space="preserve">
IF($A$4&lt;=12,SUMIFS('ON Data'!H:H,'ON Data'!$D:$D,$A$4,'ON Data'!$E:$E,6),SUMIFS('ON Data'!H:H,'ON Data'!$E:$E,6))</f>
        <v>72106</v>
      </c>
      <c r="D20" s="315">
        <f xml:space="preserve">
IF($A$4&lt;=12,SUMIFS('ON Data'!I:I,'ON Data'!$D:$D,$A$4,'ON Data'!$E:$E,6),SUMIFS('ON Data'!I:I,'ON Data'!$E:$E,6))</f>
        <v>115060</v>
      </c>
      <c r="E20" s="315">
        <f xml:space="preserve">
IF($A$4&lt;=12,SUMIFS('ON Data'!M:M,'ON Data'!$D:$D,$A$4,'ON Data'!$E:$E,6),SUMIFS('ON Data'!M:M,'ON Data'!$E:$E,6))</f>
        <v>759012</v>
      </c>
      <c r="F20" s="315">
        <f xml:space="preserve">
IF($A$4&lt;=12,SUMIFS('ON Data'!N:N,'ON Data'!$D:$D,$A$4,'ON Data'!$E:$E,6),SUMIFS('ON Data'!N:N,'ON Data'!$E:$E,6))</f>
        <v>2076565</v>
      </c>
      <c r="G20" s="315">
        <f xml:space="preserve">
IF($A$4&lt;=12,SUMIFS('ON Data'!P:P,'ON Data'!$D:$D,$A$4,'ON Data'!$E:$E,6),SUMIFS('ON Data'!P:P,'ON Data'!$E:$E,6))</f>
        <v>46340</v>
      </c>
      <c r="H20" s="315">
        <f xml:space="preserve">
IF($A$4&lt;=12,SUMIFS('ON Data'!Q:Q,'ON Data'!$D:$D,$A$4,'ON Data'!$E:$E,6),SUMIFS('ON Data'!Q:Q,'ON Data'!$E:$E,6))</f>
        <v>3008833</v>
      </c>
      <c r="I20" s="315">
        <f xml:space="preserve">
IF($A$4&lt;=12,SUMIFS('ON Data'!R:R,'ON Data'!$D:$D,$A$4,'ON Data'!$E:$E,6),SUMIFS('ON Data'!R:R,'ON Data'!$E:$E,6))</f>
        <v>1213457</v>
      </c>
      <c r="J20" s="315">
        <f xml:space="preserve">
IF($A$4&lt;=12,SUMIFS('ON Data'!Z:Z,'ON Data'!$D:$D,$A$4,'ON Data'!$E:$E,6),SUMIFS('ON Data'!Z:Z,'ON Data'!$E:$E,6))</f>
        <v>1761912</v>
      </c>
      <c r="K20" s="289"/>
    </row>
    <row r="21" spans="1:46" ht="15" hidden="1" outlineLevel="1" thickBot="1" x14ac:dyDescent="0.35">
      <c r="A21" s="215" t="s">
        <v>92</v>
      </c>
      <c r="B21" s="308">
        <f xml:space="preserve">
IF($A$4&lt;=12,SUMIFS('ON Data'!F:F,'ON Data'!$D:$D,$A$4,'ON Data'!$E:$E,12),SUMIFS('ON Data'!F:F,'ON Data'!$E:$E,12))</f>
        <v>0</v>
      </c>
      <c r="C21" s="294">
        <f xml:space="preserve">
IF($A$4&lt;=12,SUMIFS('ON Data'!H:H,'ON Data'!$D:$D,$A$4,'ON Data'!$E:$E,12),SUMIFS('ON Data'!H:H,'ON Data'!$E:$E,12))</f>
        <v>0</v>
      </c>
      <c r="D21" s="294"/>
      <c r="E21" s="294">
        <f xml:space="preserve">
IF($A$4&lt;=12,SUMIFS('ON Data'!M:M,'ON Data'!$D:$D,$A$4,'ON Data'!$E:$E,12),SUMIFS('ON Data'!M:M,'ON Data'!$E:$E,12))</f>
        <v>0</v>
      </c>
      <c r="F21" s="294">
        <f xml:space="preserve">
IF($A$4&lt;=12,SUMIFS('ON Data'!N:N,'ON Data'!$D:$D,$A$4,'ON Data'!$E:$E,12),SUMIFS('ON Data'!N:N,'ON Data'!$E:$E,12))</f>
        <v>0</v>
      </c>
      <c r="G21" s="294">
        <f xml:space="preserve">
IF($A$4&lt;=12,SUMIFS('ON Data'!P:P,'ON Data'!$D:$D,$A$4,'ON Data'!$E:$E,12),SUMIFS('ON Data'!P:P,'ON Data'!$E:$E,12))</f>
        <v>0</v>
      </c>
      <c r="H21" s="294">
        <f xml:space="preserve">
IF($A$4&lt;=12,SUMIFS('ON Data'!Q:Q,'ON Data'!$D:$D,$A$4,'ON Data'!$E:$E,12),SUMIFS('ON Data'!Q:Q,'ON Data'!$E:$E,12))</f>
        <v>0</v>
      </c>
      <c r="I21" s="294">
        <f xml:space="preserve">
IF($A$4&lt;=12,SUMIFS('ON Data'!R:R,'ON Data'!$D:$D,$A$4,'ON Data'!$E:$E,12),SUMIFS('ON Data'!R:R,'ON Data'!$E:$E,12))</f>
        <v>0</v>
      </c>
      <c r="J21" s="294">
        <f xml:space="preserve">
IF($A$4&lt;=12,SUMIFS('ON Data'!Z:Z,'ON Data'!$D:$D,$A$4,'ON Data'!$E:$E,12),SUMIFS('ON Data'!Z:Z,'ON Data'!$E:$E,12))</f>
        <v>0</v>
      </c>
      <c r="K21" s="289"/>
    </row>
    <row r="22" spans="1:46" ht="15" hidden="1" outlineLevel="1" thickBot="1" x14ac:dyDescent="0.35">
      <c r="A22" s="215" t="s">
        <v>62</v>
      </c>
      <c r="B22" s="309" t="str">
        <f xml:space="preserve">
IF(OR(B21="",B21=0),"",B20/B21)</f>
        <v/>
      </c>
      <c r="C22" s="278" t="str">
        <f t="shared" ref="C22:E22" si="1" xml:space="preserve">
IF(OR(C21="",C21=0),"",C20/C21)</f>
        <v/>
      </c>
      <c r="D22" s="278"/>
      <c r="E22" s="278" t="str">
        <f t="shared" si="1"/>
        <v/>
      </c>
      <c r="F22" s="278" t="str">
        <f t="shared" ref="F22:J22" si="2" xml:space="preserve">
IF(OR(F21="",F21=0),"",F20/F21)</f>
        <v/>
      </c>
      <c r="G22" s="278" t="str">
        <f t="shared" si="2"/>
        <v/>
      </c>
      <c r="H22" s="278" t="str">
        <f t="shared" si="2"/>
        <v/>
      </c>
      <c r="I22" s="278" t="str">
        <f t="shared" si="2"/>
        <v/>
      </c>
      <c r="J22" s="278" t="str">
        <f t="shared" si="2"/>
        <v/>
      </c>
      <c r="K22" s="289"/>
    </row>
    <row r="23" spans="1:46" ht="15" hidden="1" outlineLevel="1" thickBot="1" x14ac:dyDescent="0.35">
      <c r="A23" s="223" t="s">
        <v>55</v>
      </c>
      <c r="B23" s="310">
        <f xml:space="preserve">
IF(B21="","",B20-B21)</f>
        <v>9053285</v>
      </c>
      <c r="C23" s="237">
        <f t="shared" ref="C23:E23" si="3" xml:space="preserve">
IF(C21="","",C20-C21)</f>
        <v>72106</v>
      </c>
      <c r="D23" s="237"/>
      <c r="E23" s="237">
        <f t="shared" si="3"/>
        <v>759012</v>
      </c>
      <c r="F23" s="237">
        <f t="shared" ref="F23:J23" si="4" xml:space="preserve">
IF(F21="","",F20-F21)</f>
        <v>2076565</v>
      </c>
      <c r="G23" s="237">
        <f t="shared" si="4"/>
        <v>46340</v>
      </c>
      <c r="H23" s="237">
        <f t="shared" si="4"/>
        <v>3008833</v>
      </c>
      <c r="I23" s="237">
        <f t="shared" si="4"/>
        <v>1213457</v>
      </c>
      <c r="J23" s="237">
        <f t="shared" si="4"/>
        <v>1761912</v>
      </c>
      <c r="K23" s="289"/>
    </row>
    <row r="24" spans="1:46" x14ac:dyDescent="0.3">
      <c r="A24" s="217" t="s">
        <v>165</v>
      </c>
      <c r="B24" s="252" t="s">
        <v>3</v>
      </c>
      <c r="C24" s="305" t="s">
        <v>230</v>
      </c>
      <c r="D24" s="306" t="s">
        <v>231</v>
      </c>
      <c r="E24" s="306" t="s">
        <v>232</v>
      </c>
      <c r="F24" s="307" t="s">
        <v>176</v>
      </c>
      <c r="AT24" s="289"/>
    </row>
    <row r="25" spans="1:46" x14ac:dyDescent="0.3">
      <c r="A25" s="218" t="s">
        <v>60</v>
      </c>
      <c r="B25" s="234">
        <f xml:space="preserve">
SUM(C25:F25)</f>
        <v>30749.98</v>
      </c>
      <c r="C25" s="296">
        <f xml:space="preserve">
IF($A$4&lt;=12,SUMIFS('ON Data'!$G:$G,'ON Data'!$D:$D,$A$4,'ON Data'!$E:$E,10),SUMIFS('ON Data'!$G:$G,'ON Data'!$E:$E,10))</f>
        <v>2950</v>
      </c>
      <c r="D25" s="297">
        <f xml:space="preserve">
IF($A$4&lt;=12,SUMIFS('ON Data'!$J:$J,'ON Data'!$D:$D,$A$4,'ON Data'!$E:$E,10),SUMIFS('ON Data'!$J:$J,'ON Data'!$E:$E,10))</f>
        <v>0</v>
      </c>
      <c r="E25" s="297">
        <f xml:space="preserve">
IF($A$4&lt;=12,SUMIFS('ON Data'!$H:$H,'ON Data'!$D:$D,$A$4,'ON Data'!$E:$E,10),SUMIFS('ON Data'!$H:$H,'ON Data'!$E:$E,10))</f>
        <v>27799.98</v>
      </c>
      <c r="F25" s="298">
        <f xml:space="preserve">
IF($A$4&lt;=12,SUMIFS('ON Data'!$I:$I,'ON Data'!$D:$D,$A$4,'ON Data'!$E:$E,10),SUMIFS('ON Data'!$I:$I,'ON Data'!$E:$E,10))</f>
        <v>0</v>
      </c>
    </row>
    <row r="26" spans="1:46" x14ac:dyDescent="0.3">
      <c r="A26" s="224" t="s">
        <v>175</v>
      </c>
      <c r="B26" s="240">
        <f xml:space="preserve">
SUM(C26:F26)</f>
        <v>42917.986281014062</v>
      </c>
      <c r="C26" s="296">
        <f xml:space="preserve">
IF($A$4&lt;=12,SUMIFS('ON Data'!$G:$G,'ON Data'!$D:$D,$A$4,'ON Data'!$E:$E,11),SUMIFS('ON Data'!$G:$G,'ON Data'!$E:$E,11))</f>
        <v>17917.986281014062</v>
      </c>
      <c r="D26" s="297">
        <f xml:space="preserve">
IF($A$4&lt;=12,SUMIFS('ON Data'!$J:$J,'ON Data'!$D:$D,$A$4,'ON Data'!$E:$E,11),SUMIFS('ON Data'!$J:$J,'ON Data'!$E:$E,11))</f>
        <v>0</v>
      </c>
      <c r="E26" s="297">
        <f xml:space="preserve">
IF($A$4&lt;=12,SUMIFS('ON Data'!$H:$H,'ON Data'!$D:$D,$A$4,'ON Data'!$E:$E,11),SUMIFS('ON Data'!$H:$H,'ON Data'!$E:$E,11))</f>
        <v>25000</v>
      </c>
      <c r="F26" s="298">
        <f xml:space="preserve">
IF($A$4&lt;=12,SUMIFS('ON Data'!$I:$I,'ON Data'!$D:$D,$A$4,'ON Data'!$E:$E,11),SUMIFS('ON Data'!$I:$I,'ON Data'!$E:$E,11))</f>
        <v>0</v>
      </c>
    </row>
    <row r="27" spans="1:46" x14ac:dyDescent="0.3">
      <c r="A27" s="224" t="s">
        <v>62</v>
      </c>
      <c r="B27" s="253">
        <f xml:space="preserve">
IF(B26=0,0,B25/B26)</f>
        <v>0.7164823577382774</v>
      </c>
      <c r="C27" s="299">
        <f xml:space="preserve">
IF(C26=0,0,C25/C26)</f>
        <v>0.16463903664921467</v>
      </c>
      <c r="D27" s="300">
        <f t="shared" ref="D27:E27" si="5" xml:space="preserve">
IF(D26=0,0,D25/D26)</f>
        <v>0</v>
      </c>
      <c r="E27" s="300">
        <f t="shared" si="5"/>
        <v>1.1119992000000001</v>
      </c>
      <c r="F27" s="301">
        <f xml:space="preserve">
IF(F26=0,0,F25/F26)</f>
        <v>0</v>
      </c>
    </row>
    <row r="28" spans="1:46" ht="15" thickBot="1" x14ac:dyDescent="0.35">
      <c r="A28" s="224" t="s">
        <v>174</v>
      </c>
      <c r="B28" s="240">
        <f xml:space="preserve">
SUM(C28:F28)</f>
        <v>12168.006281014063</v>
      </c>
      <c r="C28" s="302">
        <f xml:space="preserve">
C26-C25</f>
        <v>14967.986281014062</v>
      </c>
      <c r="D28" s="303">
        <f t="shared" ref="D28:E28" si="6" xml:space="preserve">
D26-D25</f>
        <v>0</v>
      </c>
      <c r="E28" s="303">
        <f t="shared" si="6"/>
        <v>-2799.9799999999996</v>
      </c>
      <c r="F28" s="304">
        <f xml:space="preserve">
F26-F25</f>
        <v>0</v>
      </c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289"/>
      <c r="AG28" s="289"/>
      <c r="AH28" s="289"/>
      <c r="AI28" s="289"/>
      <c r="AJ28" s="289"/>
      <c r="AK28" s="289"/>
      <c r="AL28" s="289"/>
      <c r="AM28" s="289"/>
      <c r="AN28" s="289"/>
      <c r="AO28" s="289"/>
      <c r="AP28" s="289"/>
      <c r="AQ28" s="289"/>
      <c r="AR28" s="289"/>
      <c r="AS28" s="289"/>
    </row>
    <row r="29" spans="1:46" x14ac:dyDescent="0.3">
      <c r="A29" s="225"/>
      <c r="B29" s="225"/>
      <c r="C29" s="226"/>
      <c r="D29" s="225"/>
      <c r="E29" s="225"/>
      <c r="F29" s="22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137"/>
      <c r="AJ29" s="137"/>
      <c r="AK29" s="137"/>
      <c r="AL29" s="137"/>
      <c r="AM29" s="137"/>
    </row>
    <row r="30" spans="1:46" x14ac:dyDescent="0.3">
      <c r="A30" s="98" t="s">
        <v>134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33"/>
      <c r="AL30" s="133"/>
      <c r="AM30" s="133"/>
    </row>
    <row r="31" spans="1:46" x14ac:dyDescent="0.3">
      <c r="A31" s="99" t="s">
        <v>172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33"/>
      <c r="AL31" s="133"/>
      <c r="AM31" s="133"/>
    </row>
    <row r="32" spans="1:46" ht="14.4" customHeight="1" x14ac:dyDescent="0.3">
      <c r="A32" s="249" t="s">
        <v>169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  <c r="AH32" s="250"/>
      <c r="AI32" s="250"/>
      <c r="AJ32" s="250"/>
    </row>
    <row r="33" spans="1:1" x14ac:dyDescent="0.3">
      <c r="A33" s="251" t="s">
        <v>226</v>
      </c>
    </row>
    <row r="34" spans="1:1" x14ac:dyDescent="0.3">
      <c r="A34" s="251" t="s">
        <v>227</v>
      </c>
    </row>
    <row r="35" spans="1:1" x14ac:dyDescent="0.3">
      <c r="A35" s="251" t="s">
        <v>228</v>
      </c>
    </row>
    <row r="36" spans="1:1" x14ac:dyDescent="0.3">
      <c r="A36" s="251" t="s">
        <v>229</v>
      </c>
    </row>
    <row r="37" spans="1:1" x14ac:dyDescent="0.3">
      <c r="A37" s="251" t="s">
        <v>177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J22">
    <cfRule type="cellIs" dxfId="8" priority="15" operator="greaterThan">
      <formula>1</formula>
    </cfRule>
  </conditionalFormatting>
  <conditionalFormatting sqref="B23:J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5"/>
  <sheetViews>
    <sheetView showGridLines="0" workbookViewId="0"/>
  </sheetViews>
  <sheetFormatPr defaultRowHeight="14.4" x14ac:dyDescent="0.3"/>
  <cols>
    <col min="1" max="16384" width="8.88671875" style="206"/>
  </cols>
  <sheetData>
    <row r="1" spans="1:49" x14ac:dyDescent="0.3">
      <c r="A1" s="206" t="s">
        <v>1410</v>
      </c>
    </row>
    <row r="2" spans="1:49" x14ac:dyDescent="0.3">
      <c r="A2" s="210" t="s">
        <v>233</v>
      </c>
    </row>
    <row r="3" spans="1:49" x14ac:dyDescent="0.3">
      <c r="A3" s="206" t="s">
        <v>140</v>
      </c>
      <c r="B3" s="229">
        <v>2017</v>
      </c>
      <c r="D3" s="207">
        <f>MAX(D5:D1048576)</f>
        <v>5</v>
      </c>
      <c r="F3" s="207">
        <f>SUMIF($E5:$E1048576,"&lt;10",F5:F1048576)</f>
        <v>9162237.1000000015</v>
      </c>
      <c r="G3" s="207">
        <f t="shared" ref="G3:AW3" si="0">SUMIF($E5:$E1048576,"&lt;10",G5:G1048576)</f>
        <v>0</v>
      </c>
      <c r="H3" s="207">
        <f t="shared" si="0"/>
        <v>72823</v>
      </c>
      <c r="I3" s="207">
        <f t="shared" si="0"/>
        <v>118573.25</v>
      </c>
      <c r="J3" s="207">
        <f t="shared" si="0"/>
        <v>0</v>
      </c>
      <c r="K3" s="207">
        <f t="shared" si="0"/>
        <v>0</v>
      </c>
      <c r="L3" s="207">
        <f t="shared" si="0"/>
        <v>0</v>
      </c>
      <c r="M3" s="207">
        <f t="shared" si="0"/>
        <v>776644.4</v>
      </c>
      <c r="N3" s="207">
        <f t="shared" si="0"/>
        <v>2095223.65</v>
      </c>
      <c r="O3" s="207">
        <f t="shared" si="0"/>
        <v>0</v>
      </c>
      <c r="P3" s="207">
        <f t="shared" si="0"/>
        <v>46686.000000000007</v>
      </c>
      <c r="Q3" s="207">
        <f t="shared" si="0"/>
        <v>3044905.5000000005</v>
      </c>
      <c r="R3" s="207">
        <f t="shared" si="0"/>
        <v>1233261.8999999999</v>
      </c>
      <c r="S3" s="207">
        <f t="shared" si="0"/>
        <v>0</v>
      </c>
      <c r="T3" s="207">
        <f t="shared" si="0"/>
        <v>0</v>
      </c>
      <c r="U3" s="207">
        <f t="shared" si="0"/>
        <v>0</v>
      </c>
      <c r="V3" s="207">
        <f t="shared" si="0"/>
        <v>0</v>
      </c>
      <c r="W3" s="207">
        <f t="shared" si="0"/>
        <v>0</v>
      </c>
      <c r="X3" s="207">
        <f t="shared" si="0"/>
        <v>0</v>
      </c>
      <c r="Y3" s="207">
        <f t="shared" si="0"/>
        <v>0</v>
      </c>
      <c r="Z3" s="207">
        <f t="shared" si="0"/>
        <v>1774119.4</v>
      </c>
      <c r="AA3" s="207">
        <f t="shared" si="0"/>
        <v>0</v>
      </c>
      <c r="AB3" s="207">
        <f t="shared" si="0"/>
        <v>0</v>
      </c>
      <c r="AC3" s="207">
        <f t="shared" si="0"/>
        <v>0</v>
      </c>
      <c r="AD3" s="207">
        <f t="shared" si="0"/>
        <v>0</v>
      </c>
      <c r="AE3" s="207">
        <f t="shared" si="0"/>
        <v>0</v>
      </c>
      <c r="AF3" s="207">
        <f t="shared" si="0"/>
        <v>0</v>
      </c>
      <c r="AG3" s="207">
        <f t="shared" si="0"/>
        <v>0</v>
      </c>
      <c r="AH3" s="207">
        <f t="shared" si="0"/>
        <v>0</v>
      </c>
      <c r="AI3" s="207">
        <f t="shared" si="0"/>
        <v>0</v>
      </c>
      <c r="AJ3" s="207">
        <f t="shared" si="0"/>
        <v>0</v>
      </c>
      <c r="AK3" s="207">
        <f t="shared" si="0"/>
        <v>0</v>
      </c>
      <c r="AL3" s="207">
        <f t="shared" si="0"/>
        <v>0</v>
      </c>
      <c r="AM3" s="207">
        <f t="shared" si="0"/>
        <v>0</v>
      </c>
      <c r="AN3" s="207">
        <f t="shared" si="0"/>
        <v>0</v>
      </c>
      <c r="AO3" s="207">
        <f t="shared" si="0"/>
        <v>0</v>
      </c>
      <c r="AP3" s="207">
        <f t="shared" si="0"/>
        <v>0</v>
      </c>
      <c r="AQ3" s="207">
        <f t="shared" si="0"/>
        <v>0</v>
      </c>
      <c r="AR3" s="207">
        <f t="shared" si="0"/>
        <v>0</v>
      </c>
      <c r="AS3" s="207">
        <f t="shared" si="0"/>
        <v>0</v>
      </c>
      <c r="AT3" s="207">
        <f t="shared" si="0"/>
        <v>0</v>
      </c>
      <c r="AU3" s="207">
        <f t="shared" si="0"/>
        <v>0</v>
      </c>
      <c r="AV3" s="207">
        <f t="shared" si="0"/>
        <v>0</v>
      </c>
      <c r="AW3" s="207">
        <f t="shared" si="0"/>
        <v>0</v>
      </c>
    </row>
    <row r="4" spans="1:49" x14ac:dyDescent="0.3">
      <c r="A4" s="206" t="s">
        <v>141</v>
      </c>
      <c r="B4" s="229">
        <v>1</v>
      </c>
      <c r="C4" s="208" t="s">
        <v>5</v>
      </c>
      <c r="D4" s="209" t="s">
        <v>54</v>
      </c>
      <c r="E4" s="209" t="s">
        <v>139</v>
      </c>
      <c r="F4" s="209" t="s">
        <v>3</v>
      </c>
      <c r="G4" s="209">
        <v>0</v>
      </c>
      <c r="H4" s="209">
        <v>25</v>
      </c>
      <c r="I4" s="209">
        <v>30</v>
      </c>
      <c r="J4" s="209">
        <v>99</v>
      </c>
      <c r="K4" s="209">
        <v>100</v>
      </c>
      <c r="L4" s="209">
        <v>101</v>
      </c>
      <c r="M4" s="209">
        <v>102</v>
      </c>
      <c r="N4" s="209">
        <v>103</v>
      </c>
      <c r="O4" s="209">
        <v>203</v>
      </c>
      <c r="P4" s="209">
        <v>302</v>
      </c>
      <c r="Q4" s="209">
        <v>303</v>
      </c>
      <c r="R4" s="209">
        <v>304</v>
      </c>
      <c r="S4" s="209">
        <v>305</v>
      </c>
      <c r="T4" s="209">
        <v>306</v>
      </c>
      <c r="U4" s="209">
        <v>407</v>
      </c>
      <c r="V4" s="209">
        <v>408</v>
      </c>
      <c r="W4" s="209">
        <v>409</v>
      </c>
      <c r="X4" s="209">
        <v>410</v>
      </c>
      <c r="Y4" s="209">
        <v>415</v>
      </c>
      <c r="Z4" s="209">
        <v>416</v>
      </c>
      <c r="AA4" s="209">
        <v>418</v>
      </c>
      <c r="AB4" s="209">
        <v>419</v>
      </c>
      <c r="AC4" s="209">
        <v>420</v>
      </c>
      <c r="AD4" s="209">
        <v>421</v>
      </c>
      <c r="AE4" s="209">
        <v>422</v>
      </c>
      <c r="AF4" s="209">
        <v>520</v>
      </c>
      <c r="AG4" s="209">
        <v>521</v>
      </c>
      <c r="AH4" s="209">
        <v>522</v>
      </c>
      <c r="AI4" s="209">
        <v>523</v>
      </c>
      <c r="AJ4" s="209">
        <v>524</v>
      </c>
      <c r="AK4" s="209">
        <v>525</v>
      </c>
      <c r="AL4" s="209">
        <v>526</v>
      </c>
      <c r="AM4" s="209">
        <v>527</v>
      </c>
      <c r="AN4" s="209">
        <v>528</v>
      </c>
      <c r="AO4" s="209">
        <v>629</v>
      </c>
      <c r="AP4" s="209">
        <v>630</v>
      </c>
      <c r="AQ4" s="209">
        <v>636</v>
      </c>
      <c r="AR4" s="209">
        <v>637</v>
      </c>
      <c r="AS4" s="209">
        <v>640</v>
      </c>
      <c r="AT4" s="209">
        <v>642</v>
      </c>
      <c r="AU4" s="209">
        <v>743</v>
      </c>
      <c r="AV4" s="209">
        <v>745</v>
      </c>
      <c r="AW4" s="209">
        <v>746</v>
      </c>
    </row>
    <row r="5" spans="1:49" x14ac:dyDescent="0.3">
      <c r="A5" s="206" t="s">
        <v>142</v>
      </c>
      <c r="B5" s="229">
        <v>2</v>
      </c>
      <c r="C5" s="206">
        <v>24</v>
      </c>
      <c r="D5" s="206">
        <v>1</v>
      </c>
      <c r="E5" s="206">
        <v>1</v>
      </c>
      <c r="F5" s="206">
        <v>54.5</v>
      </c>
      <c r="G5" s="206">
        <v>0</v>
      </c>
      <c r="H5" s="206">
        <v>1</v>
      </c>
      <c r="I5" s="206">
        <v>0.95000000000000007</v>
      </c>
      <c r="J5" s="206">
        <v>0</v>
      </c>
      <c r="K5" s="206">
        <v>0</v>
      </c>
      <c r="L5" s="206">
        <v>0</v>
      </c>
      <c r="M5" s="206">
        <v>5</v>
      </c>
      <c r="N5" s="206">
        <v>6.65</v>
      </c>
      <c r="O5" s="206">
        <v>0</v>
      </c>
      <c r="P5" s="206">
        <v>0.4</v>
      </c>
      <c r="Q5" s="206">
        <v>20.6</v>
      </c>
      <c r="R5" s="206">
        <v>6.9</v>
      </c>
      <c r="S5" s="206">
        <v>0</v>
      </c>
      <c r="T5" s="206">
        <v>0</v>
      </c>
      <c r="U5" s="206">
        <v>0</v>
      </c>
      <c r="V5" s="206">
        <v>0</v>
      </c>
      <c r="W5" s="206">
        <v>0</v>
      </c>
      <c r="X5" s="206">
        <v>0</v>
      </c>
      <c r="Y5" s="206">
        <v>0</v>
      </c>
      <c r="Z5" s="206">
        <v>13</v>
      </c>
      <c r="AA5" s="206">
        <v>0</v>
      </c>
      <c r="AB5" s="206">
        <v>0</v>
      </c>
      <c r="AC5" s="206">
        <v>0</v>
      </c>
      <c r="AD5" s="206">
        <v>0</v>
      </c>
      <c r="AE5" s="206">
        <v>0</v>
      </c>
      <c r="AF5" s="206">
        <v>0</v>
      </c>
      <c r="AG5" s="206">
        <v>0</v>
      </c>
      <c r="AH5" s="206">
        <v>0</v>
      </c>
      <c r="AI5" s="206">
        <v>0</v>
      </c>
      <c r="AJ5" s="206">
        <v>0</v>
      </c>
      <c r="AK5" s="206">
        <v>0</v>
      </c>
      <c r="AL5" s="206">
        <v>0</v>
      </c>
      <c r="AM5" s="206">
        <v>0</v>
      </c>
      <c r="AN5" s="206">
        <v>0</v>
      </c>
      <c r="AO5" s="206">
        <v>0</v>
      </c>
      <c r="AP5" s="206">
        <v>0</v>
      </c>
      <c r="AQ5" s="206">
        <v>0</v>
      </c>
      <c r="AR5" s="206">
        <v>0</v>
      </c>
      <c r="AS5" s="206">
        <v>0</v>
      </c>
      <c r="AT5" s="206">
        <v>0</v>
      </c>
      <c r="AU5" s="206">
        <v>0</v>
      </c>
      <c r="AV5" s="206">
        <v>0</v>
      </c>
      <c r="AW5" s="206">
        <v>0</v>
      </c>
    </row>
    <row r="6" spans="1:49" x14ac:dyDescent="0.3">
      <c r="A6" s="206" t="s">
        <v>143</v>
      </c>
      <c r="B6" s="229">
        <v>3</v>
      </c>
      <c r="C6" s="206">
        <v>24</v>
      </c>
      <c r="D6" s="206">
        <v>1</v>
      </c>
      <c r="E6" s="206">
        <v>2</v>
      </c>
      <c r="F6" s="206">
        <v>8591.4000000000015</v>
      </c>
      <c r="G6" s="206">
        <v>0</v>
      </c>
      <c r="H6" s="206">
        <v>176</v>
      </c>
      <c r="I6" s="206">
        <v>161.30000000000001</v>
      </c>
      <c r="J6" s="206">
        <v>0</v>
      </c>
      <c r="K6" s="206">
        <v>0</v>
      </c>
      <c r="L6" s="206">
        <v>0</v>
      </c>
      <c r="M6" s="206">
        <v>661.3</v>
      </c>
      <c r="N6" s="206">
        <v>1124</v>
      </c>
      <c r="O6" s="206">
        <v>0</v>
      </c>
      <c r="P6" s="206">
        <v>72</v>
      </c>
      <c r="Q6" s="206">
        <v>3256</v>
      </c>
      <c r="R6" s="206">
        <v>1072.8000000000002</v>
      </c>
      <c r="S6" s="206">
        <v>0</v>
      </c>
      <c r="T6" s="206">
        <v>0</v>
      </c>
      <c r="U6" s="206">
        <v>0</v>
      </c>
      <c r="V6" s="206">
        <v>0</v>
      </c>
      <c r="W6" s="206">
        <v>0</v>
      </c>
      <c r="X6" s="206">
        <v>0</v>
      </c>
      <c r="Y6" s="206">
        <v>0</v>
      </c>
      <c r="Z6" s="206">
        <v>2068</v>
      </c>
      <c r="AA6" s="206">
        <v>0</v>
      </c>
      <c r="AB6" s="206">
        <v>0</v>
      </c>
      <c r="AC6" s="206">
        <v>0</v>
      </c>
      <c r="AD6" s="206">
        <v>0</v>
      </c>
      <c r="AE6" s="206">
        <v>0</v>
      </c>
      <c r="AF6" s="206">
        <v>0</v>
      </c>
      <c r="AG6" s="206">
        <v>0</v>
      </c>
      <c r="AH6" s="206">
        <v>0</v>
      </c>
      <c r="AI6" s="206">
        <v>0</v>
      </c>
      <c r="AJ6" s="206">
        <v>0</v>
      </c>
      <c r="AK6" s="206">
        <v>0</v>
      </c>
      <c r="AL6" s="206">
        <v>0</v>
      </c>
      <c r="AM6" s="206">
        <v>0</v>
      </c>
      <c r="AN6" s="206">
        <v>0</v>
      </c>
      <c r="AO6" s="206">
        <v>0</v>
      </c>
      <c r="AP6" s="206">
        <v>0</v>
      </c>
      <c r="AQ6" s="206">
        <v>0</v>
      </c>
      <c r="AR6" s="206">
        <v>0</v>
      </c>
      <c r="AS6" s="206">
        <v>0</v>
      </c>
      <c r="AT6" s="206">
        <v>0</v>
      </c>
      <c r="AU6" s="206">
        <v>0</v>
      </c>
      <c r="AV6" s="206">
        <v>0</v>
      </c>
      <c r="AW6" s="206">
        <v>0</v>
      </c>
    </row>
    <row r="7" spans="1:49" x14ac:dyDescent="0.3">
      <c r="A7" s="206" t="s">
        <v>144</v>
      </c>
      <c r="B7" s="229">
        <v>4</v>
      </c>
      <c r="C7" s="206">
        <v>24</v>
      </c>
      <c r="D7" s="206">
        <v>1</v>
      </c>
      <c r="E7" s="206">
        <v>5</v>
      </c>
      <c r="F7" s="206">
        <v>112.5</v>
      </c>
      <c r="G7" s="206">
        <v>0</v>
      </c>
      <c r="H7" s="206">
        <v>0</v>
      </c>
      <c r="I7" s="206">
        <v>44</v>
      </c>
      <c r="J7" s="206">
        <v>0</v>
      </c>
      <c r="K7" s="206">
        <v>0</v>
      </c>
      <c r="L7" s="206">
        <v>0</v>
      </c>
      <c r="M7" s="206">
        <v>68.5</v>
      </c>
      <c r="N7" s="206">
        <v>0</v>
      </c>
      <c r="O7" s="206">
        <v>0</v>
      </c>
      <c r="P7" s="206">
        <v>0</v>
      </c>
      <c r="Q7" s="206">
        <v>0</v>
      </c>
      <c r="R7" s="206">
        <v>0</v>
      </c>
      <c r="S7" s="206">
        <v>0</v>
      </c>
      <c r="T7" s="206">
        <v>0</v>
      </c>
      <c r="U7" s="206">
        <v>0</v>
      </c>
      <c r="V7" s="206">
        <v>0</v>
      </c>
      <c r="W7" s="206">
        <v>0</v>
      </c>
      <c r="X7" s="206">
        <v>0</v>
      </c>
      <c r="Y7" s="206">
        <v>0</v>
      </c>
      <c r="Z7" s="206">
        <v>0</v>
      </c>
      <c r="AA7" s="206">
        <v>0</v>
      </c>
      <c r="AB7" s="206">
        <v>0</v>
      </c>
      <c r="AC7" s="206">
        <v>0</v>
      </c>
      <c r="AD7" s="206">
        <v>0</v>
      </c>
      <c r="AE7" s="206">
        <v>0</v>
      </c>
      <c r="AF7" s="206">
        <v>0</v>
      </c>
      <c r="AG7" s="206">
        <v>0</v>
      </c>
      <c r="AH7" s="206">
        <v>0</v>
      </c>
      <c r="AI7" s="206">
        <v>0</v>
      </c>
      <c r="AJ7" s="206">
        <v>0</v>
      </c>
      <c r="AK7" s="206">
        <v>0</v>
      </c>
      <c r="AL7" s="206">
        <v>0</v>
      </c>
      <c r="AM7" s="206">
        <v>0</v>
      </c>
      <c r="AN7" s="206">
        <v>0</v>
      </c>
      <c r="AO7" s="206">
        <v>0</v>
      </c>
      <c r="AP7" s="206">
        <v>0</v>
      </c>
      <c r="AQ7" s="206">
        <v>0</v>
      </c>
      <c r="AR7" s="206">
        <v>0</v>
      </c>
      <c r="AS7" s="206">
        <v>0</v>
      </c>
      <c r="AT7" s="206">
        <v>0</v>
      </c>
      <c r="AU7" s="206">
        <v>0</v>
      </c>
      <c r="AV7" s="206">
        <v>0</v>
      </c>
      <c r="AW7" s="206">
        <v>0</v>
      </c>
    </row>
    <row r="8" spans="1:49" x14ac:dyDescent="0.3">
      <c r="A8" s="206" t="s">
        <v>145</v>
      </c>
      <c r="B8" s="229">
        <v>5</v>
      </c>
      <c r="C8" s="206">
        <v>24</v>
      </c>
      <c r="D8" s="206">
        <v>1</v>
      </c>
      <c r="E8" s="206">
        <v>6</v>
      </c>
      <c r="F8" s="206">
        <v>1773475</v>
      </c>
      <c r="G8" s="206">
        <v>0</v>
      </c>
      <c r="H8" s="206">
        <v>16690</v>
      </c>
      <c r="I8" s="206">
        <v>22810</v>
      </c>
      <c r="J8" s="206">
        <v>0</v>
      </c>
      <c r="K8" s="206">
        <v>0</v>
      </c>
      <c r="L8" s="206">
        <v>0</v>
      </c>
      <c r="M8" s="206">
        <v>154417</v>
      </c>
      <c r="N8" s="206">
        <v>411268</v>
      </c>
      <c r="O8" s="206">
        <v>0</v>
      </c>
      <c r="P8" s="206">
        <v>9268</v>
      </c>
      <c r="Q8" s="206">
        <v>588284</v>
      </c>
      <c r="R8" s="206">
        <v>235892</v>
      </c>
      <c r="S8" s="206">
        <v>0</v>
      </c>
      <c r="T8" s="206">
        <v>0</v>
      </c>
      <c r="U8" s="206">
        <v>0</v>
      </c>
      <c r="V8" s="206">
        <v>0</v>
      </c>
      <c r="W8" s="206">
        <v>0</v>
      </c>
      <c r="X8" s="206">
        <v>0</v>
      </c>
      <c r="Y8" s="206">
        <v>0</v>
      </c>
      <c r="Z8" s="206">
        <v>334846</v>
      </c>
      <c r="AA8" s="206">
        <v>0</v>
      </c>
      <c r="AB8" s="206">
        <v>0</v>
      </c>
      <c r="AC8" s="206">
        <v>0</v>
      </c>
      <c r="AD8" s="206">
        <v>0</v>
      </c>
      <c r="AE8" s="206">
        <v>0</v>
      </c>
      <c r="AF8" s="206">
        <v>0</v>
      </c>
      <c r="AG8" s="206">
        <v>0</v>
      </c>
      <c r="AH8" s="206">
        <v>0</v>
      </c>
      <c r="AI8" s="206">
        <v>0</v>
      </c>
      <c r="AJ8" s="206">
        <v>0</v>
      </c>
      <c r="AK8" s="206">
        <v>0</v>
      </c>
      <c r="AL8" s="206">
        <v>0</v>
      </c>
      <c r="AM8" s="206">
        <v>0</v>
      </c>
      <c r="AN8" s="206">
        <v>0</v>
      </c>
      <c r="AO8" s="206">
        <v>0</v>
      </c>
      <c r="AP8" s="206">
        <v>0</v>
      </c>
      <c r="AQ8" s="206">
        <v>0</v>
      </c>
      <c r="AR8" s="206">
        <v>0</v>
      </c>
      <c r="AS8" s="206">
        <v>0</v>
      </c>
      <c r="AT8" s="206">
        <v>0</v>
      </c>
      <c r="AU8" s="206">
        <v>0</v>
      </c>
      <c r="AV8" s="206">
        <v>0</v>
      </c>
      <c r="AW8" s="206">
        <v>0</v>
      </c>
    </row>
    <row r="9" spans="1:49" x14ac:dyDescent="0.3">
      <c r="A9" s="206" t="s">
        <v>146</v>
      </c>
      <c r="B9" s="229">
        <v>6</v>
      </c>
      <c r="C9" s="206">
        <v>24</v>
      </c>
      <c r="D9" s="206">
        <v>1</v>
      </c>
      <c r="E9" s="206">
        <v>11</v>
      </c>
      <c r="F9" s="206">
        <v>8583.5972562028128</v>
      </c>
      <c r="G9" s="206">
        <v>3583.5972562028123</v>
      </c>
      <c r="H9" s="206">
        <v>5000</v>
      </c>
      <c r="I9" s="206">
        <v>0</v>
      </c>
      <c r="J9" s="206">
        <v>0</v>
      </c>
      <c r="K9" s="206">
        <v>0</v>
      </c>
      <c r="L9" s="206">
        <v>0</v>
      </c>
      <c r="M9" s="206">
        <v>0</v>
      </c>
      <c r="N9" s="206">
        <v>0</v>
      </c>
      <c r="O9" s="206">
        <v>0</v>
      </c>
      <c r="P9" s="206">
        <v>0</v>
      </c>
      <c r="Q9" s="206">
        <v>0</v>
      </c>
      <c r="R9" s="206">
        <v>0</v>
      </c>
      <c r="S9" s="206">
        <v>0</v>
      </c>
      <c r="T9" s="206">
        <v>0</v>
      </c>
      <c r="U9" s="206">
        <v>0</v>
      </c>
      <c r="V9" s="206">
        <v>0</v>
      </c>
      <c r="W9" s="206">
        <v>0</v>
      </c>
      <c r="X9" s="206">
        <v>0</v>
      </c>
      <c r="Y9" s="206">
        <v>0</v>
      </c>
      <c r="Z9" s="206">
        <v>0</v>
      </c>
      <c r="AA9" s="206">
        <v>0</v>
      </c>
      <c r="AB9" s="206">
        <v>0</v>
      </c>
      <c r="AC9" s="206">
        <v>0</v>
      </c>
      <c r="AD9" s="206">
        <v>0</v>
      </c>
      <c r="AE9" s="206">
        <v>0</v>
      </c>
      <c r="AF9" s="206">
        <v>0</v>
      </c>
      <c r="AG9" s="206">
        <v>0</v>
      </c>
      <c r="AH9" s="206">
        <v>0</v>
      </c>
      <c r="AI9" s="206">
        <v>0</v>
      </c>
      <c r="AJ9" s="206">
        <v>0</v>
      </c>
      <c r="AK9" s="206">
        <v>0</v>
      </c>
      <c r="AL9" s="206">
        <v>0</v>
      </c>
      <c r="AM9" s="206">
        <v>0</v>
      </c>
      <c r="AN9" s="206">
        <v>0</v>
      </c>
      <c r="AO9" s="206">
        <v>0</v>
      </c>
      <c r="AP9" s="206">
        <v>0</v>
      </c>
      <c r="AQ9" s="206">
        <v>0</v>
      </c>
      <c r="AR9" s="206">
        <v>0</v>
      </c>
      <c r="AS9" s="206">
        <v>0</v>
      </c>
      <c r="AT9" s="206">
        <v>0</v>
      </c>
      <c r="AU9" s="206">
        <v>0</v>
      </c>
      <c r="AV9" s="206">
        <v>0</v>
      </c>
      <c r="AW9" s="206">
        <v>0</v>
      </c>
    </row>
    <row r="10" spans="1:49" x14ac:dyDescent="0.3">
      <c r="A10" s="206" t="s">
        <v>147</v>
      </c>
      <c r="B10" s="229">
        <v>7</v>
      </c>
      <c r="C10" s="206">
        <v>24</v>
      </c>
      <c r="D10" s="206">
        <v>2</v>
      </c>
      <c r="E10" s="206">
        <v>1</v>
      </c>
      <c r="F10" s="206">
        <v>53.95</v>
      </c>
      <c r="G10" s="206">
        <v>0</v>
      </c>
      <c r="H10" s="206">
        <v>1</v>
      </c>
      <c r="I10" s="206">
        <v>0.95000000000000007</v>
      </c>
      <c r="J10" s="206">
        <v>0</v>
      </c>
      <c r="K10" s="206">
        <v>0</v>
      </c>
      <c r="L10" s="206">
        <v>0</v>
      </c>
      <c r="M10" s="206">
        <v>4.45</v>
      </c>
      <c r="N10" s="206">
        <v>6.65</v>
      </c>
      <c r="O10" s="206">
        <v>0</v>
      </c>
      <c r="P10" s="206">
        <v>0.4</v>
      </c>
      <c r="Q10" s="206">
        <v>20.6</v>
      </c>
      <c r="R10" s="206">
        <v>6.9</v>
      </c>
      <c r="S10" s="206">
        <v>0</v>
      </c>
      <c r="T10" s="206">
        <v>0</v>
      </c>
      <c r="U10" s="206">
        <v>0</v>
      </c>
      <c r="V10" s="206">
        <v>0</v>
      </c>
      <c r="W10" s="206">
        <v>0</v>
      </c>
      <c r="X10" s="206">
        <v>0</v>
      </c>
      <c r="Y10" s="206">
        <v>0</v>
      </c>
      <c r="Z10" s="206">
        <v>13</v>
      </c>
      <c r="AA10" s="206">
        <v>0</v>
      </c>
      <c r="AB10" s="206">
        <v>0</v>
      </c>
      <c r="AC10" s="206">
        <v>0</v>
      </c>
      <c r="AD10" s="206">
        <v>0</v>
      </c>
      <c r="AE10" s="206">
        <v>0</v>
      </c>
      <c r="AF10" s="206">
        <v>0</v>
      </c>
      <c r="AG10" s="206">
        <v>0</v>
      </c>
      <c r="AH10" s="206">
        <v>0</v>
      </c>
      <c r="AI10" s="206">
        <v>0</v>
      </c>
      <c r="AJ10" s="206">
        <v>0</v>
      </c>
      <c r="AK10" s="206">
        <v>0</v>
      </c>
      <c r="AL10" s="206">
        <v>0</v>
      </c>
      <c r="AM10" s="206">
        <v>0</v>
      </c>
      <c r="AN10" s="206">
        <v>0</v>
      </c>
      <c r="AO10" s="206">
        <v>0</v>
      </c>
      <c r="AP10" s="206">
        <v>0</v>
      </c>
      <c r="AQ10" s="206">
        <v>0</v>
      </c>
      <c r="AR10" s="206">
        <v>0</v>
      </c>
      <c r="AS10" s="206">
        <v>0</v>
      </c>
      <c r="AT10" s="206">
        <v>0</v>
      </c>
      <c r="AU10" s="206">
        <v>0</v>
      </c>
      <c r="AV10" s="206">
        <v>0</v>
      </c>
      <c r="AW10" s="206">
        <v>0</v>
      </c>
    </row>
    <row r="11" spans="1:49" x14ac:dyDescent="0.3">
      <c r="A11" s="206" t="s">
        <v>148</v>
      </c>
      <c r="B11" s="229">
        <v>8</v>
      </c>
      <c r="C11" s="206">
        <v>24</v>
      </c>
      <c r="D11" s="206">
        <v>2</v>
      </c>
      <c r="E11" s="206">
        <v>2</v>
      </c>
      <c r="F11" s="206">
        <v>7976.7000000000007</v>
      </c>
      <c r="G11" s="206">
        <v>0</v>
      </c>
      <c r="H11" s="206">
        <v>112</v>
      </c>
      <c r="I11" s="206">
        <v>148.80000000000001</v>
      </c>
      <c r="J11" s="206">
        <v>0</v>
      </c>
      <c r="K11" s="206">
        <v>0</v>
      </c>
      <c r="L11" s="206">
        <v>0</v>
      </c>
      <c r="M11" s="206">
        <v>650.29999999999995</v>
      </c>
      <c r="N11" s="206">
        <v>971.2</v>
      </c>
      <c r="O11" s="206">
        <v>0</v>
      </c>
      <c r="P11" s="206">
        <v>64</v>
      </c>
      <c r="Q11" s="206">
        <v>2984</v>
      </c>
      <c r="R11" s="206">
        <v>1044</v>
      </c>
      <c r="S11" s="206">
        <v>0</v>
      </c>
      <c r="T11" s="206">
        <v>0</v>
      </c>
      <c r="U11" s="206">
        <v>0</v>
      </c>
      <c r="V11" s="206">
        <v>0</v>
      </c>
      <c r="W11" s="206">
        <v>0</v>
      </c>
      <c r="X11" s="206">
        <v>0</v>
      </c>
      <c r="Y11" s="206">
        <v>0</v>
      </c>
      <c r="Z11" s="206">
        <v>2002.4</v>
      </c>
      <c r="AA11" s="206">
        <v>0</v>
      </c>
      <c r="AB11" s="206">
        <v>0</v>
      </c>
      <c r="AC11" s="206">
        <v>0</v>
      </c>
      <c r="AD11" s="206">
        <v>0</v>
      </c>
      <c r="AE11" s="206">
        <v>0</v>
      </c>
      <c r="AF11" s="206">
        <v>0</v>
      </c>
      <c r="AG11" s="206">
        <v>0</v>
      </c>
      <c r="AH11" s="206">
        <v>0</v>
      </c>
      <c r="AI11" s="206">
        <v>0</v>
      </c>
      <c r="AJ11" s="206">
        <v>0</v>
      </c>
      <c r="AK11" s="206">
        <v>0</v>
      </c>
      <c r="AL11" s="206">
        <v>0</v>
      </c>
      <c r="AM11" s="206">
        <v>0</v>
      </c>
      <c r="AN11" s="206">
        <v>0</v>
      </c>
      <c r="AO11" s="206">
        <v>0</v>
      </c>
      <c r="AP11" s="206">
        <v>0</v>
      </c>
      <c r="AQ11" s="206">
        <v>0</v>
      </c>
      <c r="AR11" s="206">
        <v>0</v>
      </c>
      <c r="AS11" s="206">
        <v>0</v>
      </c>
      <c r="AT11" s="206">
        <v>0</v>
      </c>
      <c r="AU11" s="206">
        <v>0</v>
      </c>
      <c r="AV11" s="206">
        <v>0</v>
      </c>
      <c r="AW11" s="206">
        <v>0</v>
      </c>
    </row>
    <row r="12" spans="1:49" x14ac:dyDescent="0.3">
      <c r="A12" s="206" t="s">
        <v>149</v>
      </c>
      <c r="B12" s="229">
        <v>9</v>
      </c>
      <c r="C12" s="206">
        <v>24</v>
      </c>
      <c r="D12" s="206">
        <v>2</v>
      </c>
      <c r="E12" s="206">
        <v>5</v>
      </c>
      <c r="F12" s="206">
        <v>117</v>
      </c>
      <c r="G12" s="206">
        <v>0</v>
      </c>
      <c r="H12" s="206">
        <v>0</v>
      </c>
      <c r="I12" s="206">
        <v>40</v>
      </c>
      <c r="J12" s="206">
        <v>0</v>
      </c>
      <c r="K12" s="206">
        <v>0</v>
      </c>
      <c r="L12" s="206">
        <v>0</v>
      </c>
      <c r="M12" s="206">
        <v>77</v>
      </c>
      <c r="N12" s="206">
        <v>0</v>
      </c>
      <c r="O12" s="206">
        <v>0</v>
      </c>
      <c r="P12" s="206">
        <v>0</v>
      </c>
      <c r="Q12" s="206">
        <v>0</v>
      </c>
      <c r="R12" s="206">
        <v>0</v>
      </c>
      <c r="S12" s="206">
        <v>0</v>
      </c>
      <c r="T12" s="206">
        <v>0</v>
      </c>
      <c r="U12" s="206">
        <v>0</v>
      </c>
      <c r="V12" s="206">
        <v>0</v>
      </c>
      <c r="W12" s="206">
        <v>0</v>
      </c>
      <c r="X12" s="206">
        <v>0</v>
      </c>
      <c r="Y12" s="206">
        <v>0</v>
      </c>
      <c r="Z12" s="206">
        <v>0</v>
      </c>
      <c r="AA12" s="206">
        <v>0</v>
      </c>
      <c r="AB12" s="206">
        <v>0</v>
      </c>
      <c r="AC12" s="206">
        <v>0</v>
      </c>
      <c r="AD12" s="206">
        <v>0</v>
      </c>
      <c r="AE12" s="206">
        <v>0</v>
      </c>
      <c r="AF12" s="206">
        <v>0</v>
      </c>
      <c r="AG12" s="206">
        <v>0</v>
      </c>
      <c r="AH12" s="206">
        <v>0</v>
      </c>
      <c r="AI12" s="206">
        <v>0</v>
      </c>
      <c r="AJ12" s="206">
        <v>0</v>
      </c>
      <c r="AK12" s="206">
        <v>0</v>
      </c>
      <c r="AL12" s="206">
        <v>0</v>
      </c>
      <c r="AM12" s="206">
        <v>0</v>
      </c>
      <c r="AN12" s="206">
        <v>0</v>
      </c>
      <c r="AO12" s="206">
        <v>0</v>
      </c>
      <c r="AP12" s="206">
        <v>0</v>
      </c>
      <c r="AQ12" s="206">
        <v>0</v>
      </c>
      <c r="AR12" s="206">
        <v>0</v>
      </c>
      <c r="AS12" s="206">
        <v>0</v>
      </c>
      <c r="AT12" s="206">
        <v>0</v>
      </c>
      <c r="AU12" s="206">
        <v>0</v>
      </c>
      <c r="AV12" s="206">
        <v>0</v>
      </c>
      <c r="AW12" s="206">
        <v>0</v>
      </c>
    </row>
    <row r="13" spans="1:49" x14ac:dyDescent="0.3">
      <c r="A13" s="206" t="s">
        <v>150</v>
      </c>
      <c r="B13" s="229">
        <v>10</v>
      </c>
      <c r="C13" s="206">
        <v>24</v>
      </c>
      <c r="D13" s="206">
        <v>2</v>
      </c>
      <c r="E13" s="206">
        <v>6</v>
      </c>
      <c r="F13" s="206">
        <v>1833107</v>
      </c>
      <c r="G13" s="206">
        <v>0</v>
      </c>
      <c r="H13" s="206">
        <v>13010</v>
      </c>
      <c r="I13" s="206">
        <v>22367</v>
      </c>
      <c r="J13" s="206">
        <v>0</v>
      </c>
      <c r="K13" s="206">
        <v>0</v>
      </c>
      <c r="L13" s="206">
        <v>0</v>
      </c>
      <c r="M13" s="206">
        <v>156830</v>
      </c>
      <c r="N13" s="206">
        <v>418842</v>
      </c>
      <c r="O13" s="206">
        <v>0</v>
      </c>
      <c r="P13" s="206">
        <v>9268</v>
      </c>
      <c r="Q13" s="206">
        <v>594506</v>
      </c>
      <c r="R13" s="206">
        <v>258009</v>
      </c>
      <c r="S13" s="206">
        <v>0</v>
      </c>
      <c r="T13" s="206">
        <v>0</v>
      </c>
      <c r="U13" s="206">
        <v>0</v>
      </c>
      <c r="V13" s="206">
        <v>0</v>
      </c>
      <c r="W13" s="206">
        <v>0</v>
      </c>
      <c r="X13" s="206">
        <v>0</v>
      </c>
      <c r="Y13" s="206">
        <v>0</v>
      </c>
      <c r="Z13" s="206">
        <v>360275</v>
      </c>
      <c r="AA13" s="206">
        <v>0</v>
      </c>
      <c r="AB13" s="206">
        <v>0</v>
      </c>
      <c r="AC13" s="206">
        <v>0</v>
      </c>
      <c r="AD13" s="206">
        <v>0</v>
      </c>
      <c r="AE13" s="206">
        <v>0</v>
      </c>
      <c r="AF13" s="206">
        <v>0</v>
      </c>
      <c r="AG13" s="206">
        <v>0</v>
      </c>
      <c r="AH13" s="206">
        <v>0</v>
      </c>
      <c r="AI13" s="206">
        <v>0</v>
      </c>
      <c r="AJ13" s="206">
        <v>0</v>
      </c>
      <c r="AK13" s="206">
        <v>0</v>
      </c>
      <c r="AL13" s="206">
        <v>0</v>
      </c>
      <c r="AM13" s="206">
        <v>0</v>
      </c>
      <c r="AN13" s="206">
        <v>0</v>
      </c>
      <c r="AO13" s="206">
        <v>0</v>
      </c>
      <c r="AP13" s="206">
        <v>0</v>
      </c>
      <c r="AQ13" s="206">
        <v>0</v>
      </c>
      <c r="AR13" s="206">
        <v>0</v>
      </c>
      <c r="AS13" s="206">
        <v>0</v>
      </c>
      <c r="AT13" s="206">
        <v>0</v>
      </c>
      <c r="AU13" s="206">
        <v>0</v>
      </c>
      <c r="AV13" s="206">
        <v>0</v>
      </c>
      <c r="AW13" s="206">
        <v>0</v>
      </c>
    </row>
    <row r="14" spans="1:49" x14ac:dyDescent="0.3">
      <c r="A14" s="206" t="s">
        <v>151</v>
      </c>
      <c r="B14" s="229">
        <v>11</v>
      </c>
      <c r="C14" s="206">
        <v>24</v>
      </c>
      <c r="D14" s="206">
        <v>2</v>
      </c>
      <c r="E14" s="206">
        <v>9</v>
      </c>
      <c r="F14" s="206">
        <v>15164</v>
      </c>
      <c r="G14" s="206">
        <v>0</v>
      </c>
      <c r="H14" s="206">
        <v>0</v>
      </c>
      <c r="I14" s="206">
        <v>0</v>
      </c>
      <c r="J14" s="206">
        <v>0</v>
      </c>
      <c r="K14" s="206">
        <v>0</v>
      </c>
      <c r="L14" s="206">
        <v>0</v>
      </c>
      <c r="M14" s="206">
        <v>3270</v>
      </c>
      <c r="N14" s="206">
        <v>1470</v>
      </c>
      <c r="O14" s="206">
        <v>0</v>
      </c>
      <c r="P14" s="206">
        <v>0</v>
      </c>
      <c r="Q14" s="206">
        <v>8624</v>
      </c>
      <c r="R14" s="206">
        <v>0</v>
      </c>
      <c r="S14" s="206">
        <v>0</v>
      </c>
      <c r="T14" s="206">
        <v>0</v>
      </c>
      <c r="U14" s="206">
        <v>0</v>
      </c>
      <c r="V14" s="206">
        <v>0</v>
      </c>
      <c r="W14" s="206">
        <v>0</v>
      </c>
      <c r="X14" s="206">
        <v>0</v>
      </c>
      <c r="Y14" s="206">
        <v>0</v>
      </c>
      <c r="Z14" s="206">
        <v>1800</v>
      </c>
      <c r="AA14" s="206">
        <v>0</v>
      </c>
      <c r="AB14" s="206">
        <v>0</v>
      </c>
      <c r="AC14" s="206">
        <v>0</v>
      </c>
      <c r="AD14" s="206">
        <v>0</v>
      </c>
      <c r="AE14" s="206">
        <v>0</v>
      </c>
      <c r="AF14" s="206">
        <v>0</v>
      </c>
      <c r="AG14" s="206">
        <v>0</v>
      </c>
      <c r="AH14" s="206">
        <v>0</v>
      </c>
      <c r="AI14" s="206">
        <v>0</v>
      </c>
      <c r="AJ14" s="206">
        <v>0</v>
      </c>
      <c r="AK14" s="206">
        <v>0</v>
      </c>
      <c r="AL14" s="206">
        <v>0</v>
      </c>
      <c r="AM14" s="206">
        <v>0</v>
      </c>
      <c r="AN14" s="206">
        <v>0</v>
      </c>
      <c r="AO14" s="206">
        <v>0</v>
      </c>
      <c r="AP14" s="206">
        <v>0</v>
      </c>
      <c r="AQ14" s="206">
        <v>0</v>
      </c>
      <c r="AR14" s="206">
        <v>0</v>
      </c>
      <c r="AS14" s="206">
        <v>0</v>
      </c>
      <c r="AT14" s="206">
        <v>0</v>
      </c>
      <c r="AU14" s="206">
        <v>0</v>
      </c>
      <c r="AV14" s="206">
        <v>0</v>
      </c>
      <c r="AW14" s="206">
        <v>0</v>
      </c>
    </row>
    <row r="15" spans="1:49" x14ac:dyDescent="0.3">
      <c r="A15" s="206" t="s">
        <v>152</v>
      </c>
      <c r="B15" s="229">
        <v>12</v>
      </c>
      <c r="C15" s="206">
        <v>24</v>
      </c>
      <c r="D15" s="206">
        <v>2</v>
      </c>
      <c r="E15" s="206">
        <v>10</v>
      </c>
      <c r="F15" s="206">
        <v>27799.98</v>
      </c>
      <c r="G15" s="206">
        <v>0</v>
      </c>
      <c r="H15" s="206">
        <v>27799.98</v>
      </c>
      <c r="I15" s="206">
        <v>0</v>
      </c>
      <c r="J15" s="206">
        <v>0</v>
      </c>
      <c r="K15" s="206">
        <v>0</v>
      </c>
      <c r="L15" s="206">
        <v>0</v>
      </c>
      <c r="M15" s="206">
        <v>0</v>
      </c>
      <c r="N15" s="206">
        <v>0</v>
      </c>
      <c r="O15" s="206">
        <v>0</v>
      </c>
      <c r="P15" s="206">
        <v>0</v>
      </c>
      <c r="Q15" s="206">
        <v>0</v>
      </c>
      <c r="R15" s="206">
        <v>0</v>
      </c>
      <c r="S15" s="206">
        <v>0</v>
      </c>
      <c r="T15" s="206">
        <v>0</v>
      </c>
      <c r="U15" s="206">
        <v>0</v>
      </c>
      <c r="V15" s="206">
        <v>0</v>
      </c>
      <c r="W15" s="206">
        <v>0</v>
      </c>
      <c r="X15" s="206">
        <v>0</v>
      </c>
      <c r="Y15" s="206">
        <v>0</v>
      </c>
      <c r="Z15" s="206">
        <v>0</v>
      </c>
      <c r="AA15" s="206">
        <v>0</v>
      </c>
      <c r="AB15" s="206">
        <v>0</v>
      </c>
      <c r="AC15" s="206">
        <v>0</v>
      </c>
      <c r="AD15" s="206">
        <v>0</v>
      </c>
      <c r="AE15" s="206">
        <v>0</v>
      </c>
      <c r="AF15" s="206">
        <v>0</v>
      </c>
      <c r="AG15" s="206">
        <v>0</v>
      </c>
      <c r="AH15" s="206">
        <v>0</v>
      </c>
      <c r="AI15" s="206">
        <v>0</v>
      </c>
      <c r="AJ15" s="206">
        <v>0</v>
      </c>
      <c r="AK15" s="206">
        <v>0</v>
      </c>
      <c r="AL15" s="206">
        <v>0</v>
      </c>
      <c r="AM15" s="206">
        <v>0</v>
      </c>
      <c r="AN15" s="206">
        <v>0</v>
      </c>
      <c r="AO15" s="206">
        <v>0</v>
      </c>
      <c r="AP15" s="206">
        <v>0</v>
      </c>
      <c r="AQ15" s="206">
        <v>0</v>
      </c>
      <c r="AR15" s="206">
        <v>0</v>
      </c>
      <c r="AS15" s="206">
        <v>0</v>
      </c>
      <c r="AT15" s="206">
        <v>0</v>
      </c>
      <c r="AU15" s="206">
        <v>0</v>
      </c>
      <c r="AV15" s="206">
        <v>0</v>
      </c>
      <c r="AW15" s="206">
        <v>0</v>
      </c>
    </row>
    <row r="16" spans="1:49" x14ac:dyDescent="0.3">
      <c r="A16" s="206" t="s">
        <v>140</v>
      </c>
      <c r="B16" s="229">
        <v>2017</v>
      </c>
      <c r="C16" s="206">
        <v>24</v>
      </c>
      <c r="D16" s="206">
        <v>2</v>
      </c>
      <c r="E16" s="206">
        <v>11</v>
      </c>
      <c r="F16" s="206">
        <v>8583.5972562028128</v>
      </c>
      <c r="G16" s="206">
        <v>3583.5972562028123</v>
      </c>
      <c r="H16" s="206">
        <v>5000</v>
      </c>
      <c r="I16" s="206">
        <v>0</v>
      </c>
      <c r="J16" s="206">
        <v>0</v>
      </c>
      <c r="K16" s="206">
        <v>0</v>
      </c>
      <c r="L16" s="206">
        <v>0</v>
      </c>
      <c r="M16" s="206">
        <v>0</v>
      </c>
      <c r="N16" s="206">
        <v>0</v>
      </c>
      <c r="O16" s="206">
        <v>0</v>
      </c>
      <c r="P16" s="206">
        <v>0</v>
      </c>
      <c r="Q16" s="206">
        <v>0</v>
      </c>
      <c r="R16" s="206">
        <v>0</v>
      </c>
      <c r="S16" s="206">
        <v>0</v>
      </c>
      <c r="T16" s="206">
        <v>0</v>
      </c>
      <c r="U16" s="206">
        <v>0</v>
      </c>
      <c r="V16" s="206">
        <v>0</v>
      </c>
      <c r="W16" s="206">
        <v>0</v>
      </c>
      <c r="X16" s="206">
        <v>0</v>
      </c>
      <c r="Y16" s="206">
        <v>0</v>
      </c>
      <c r="Z16" s="206">
        <v>0</v>
      </c>
      <c r="AA16" s="206">
        <v>0</v>
      </c>
      <c r="AB16" s="206">
        <v>0</v>
      </c>
      <c r="AC16" s="206">
        <v>0</v>
      </c>
      <c r="AD16" s="206">
        <v>0</v>
      </c>
      <c r="AE16" s="206">
        <v>0</v>
      </c>
      <c r="AF16" s="206">
        <v>0</v>
      </c>
      <c r="AG16" s="206">
        <v>0</v>
      </c>
      <c r="AH16" s="206">
        <v>0</v>
      </c>
      <c r="AI16" s="206">
        <v>0</v>
      </c>
      <c r="AJ16" s="206">
        <v>0</v>
      </c>
      <c r="AK16" s="206">
        <v>0</v>
      </c>
      <c r="AL16" s="206">
        <v>0</v>
      </c>
      <c r="AM16" s="206">
        <v>0</v>
      </c>
      <c r="AN16" s="206">
        <v>0</v>
      </c>
      <c r="AO16" s="206">
        <v>0</v>
      </c>
      <c r="AP16" s="206">
        <v>0</v>
      </c>
      <c r="AQ16" s="206">
        <v>0</v>
      </c>
      <c r="AR16" s="206">
        <v>0</v>
      </c>
      <c r="AS16" s="206">
        <v>0</v>
      </c>
      <c r="AT16" s="206">
        <v>0</v>
      </c>
      <c r="AU16" s="206">
        <v>0</v>
      </c>
      <c r="AV16" s="206">
        <v>0</v>
      </c>
      <c r="AW16" s="206">
        <v>0</v>
      </c>
    </row>
    <row r="17" spans="3:49" x14ac:dyDescent="0.3">
      <c r="C17" s="206">
        <v>24</v>
      </c>
      <c r="D17" s="206">
        <v>3</v>
      </c>
      <c r="E17" s="206">
        <v>1</v>
      </c>
      <c r="F17" s="206">
        <v>53.95</v>
      </c>
      <c r="G17" s="206">
        <v>0</v>
      </c>
      <c r="H17" s="206">
        <v>1</v>
      </c>
      <c r="I17" s="206">
        <v>0.95000000000000007</v>
      </c>
      <c r="J17" s="206">
        <v>0</v>
      </c>
      <c r="K17" s="206">
        <v>0</v>
      </c>
      <c r="L17" s="206">
        <v>0</v>
      </c>
      <c r="M17" s="206">
        <v>4.45</v>
      </c>
      <c r="N17" s="206">
        <v>6.65</v>
      </c>
      <c r="O17" s="206">
        <v>0</v>
      </c>
      <c r="P17" s="206">
        <v>0.4</v>
      </c>
      <c r="Q17" s="206">
        <v>20.6</v>
      </c>
      <c r="R17" s="206">
        <v>6.9</v>
      </c>
      <c r="S17" s="206">
        <v>0</v>
      </c>
      <c r="T17" s="206">
        <v>0</v>
      </c>
      <c r="U17" s="206">
        <v>0</v>
      </c>
      <c r="V17" s="206">
        <v>0</v>
      </c>
      <c r="W17" s="206">
        <v>0</v>
      </c>
      <c r="X17" s="206">
        <v>0</v>
      </c>
      <c r="Y17" s="206">
        <v>0</v>
      </c>
      <c r="Z17" s="206">
        <v>13</v>
      </c>
      <c r="AA17" s="206">
        <v>0</v>
      </c>
      <c r="AB17" s="206">
        <v>0</v>
      </c>
      <c r="AC17" s="206">
        <v>0</v>
      </c>
      <c r="AD17" s="206">
        <v>0</v>
      </c>
      <c r="AE17" s="206">
        <v>0</v>
      </c>
      <c r="AF17" s="206">
        <v>0</v>
      </c>
      <c r="AG17" s="206">
        <v>0</v>
      </c>
      <c r="AH17" s="206">
        <v>0</v>
      </c>
      <c r="AI17" s="206">
        <v>0</v>
      </c>
      <c r="AJ17" s="206">
        <v>0</v>
      </c>
      <c r="AK17" s="206">
        <v>0</v>
      </c>
      <c r="AL17" s="206">
        <v>0</v>
      </c>
      <c r="AM17" s="206">
        <v>0</v>
      </c>
      <c r="AN17" s="206">
        <v>0</v>
      </c>
      <c r="AO17" s="206">
        <v>0</v>
      </c>
      <c r="AP17" s="206">
        <v>0</v>
      </c>
      <c r="AQ17" s="206">
        <v>0</v>
      </c>
      <c r="AR17" s="206">
        <v>0</v>
      </c>
      <c r="AS17" s="206">
        <v>0</v>
      </c>
      <c r="AT17" s="206">
        <v>0</v>
      </c>
      <c r="AU17" s="206">
        <v>0</v>
      </c>
      <c r="AV17" s="206">
        <v>0</v>
      </c>
      <c r="AW17" s="206">
        <v>0</v>
      </c>
    </row>
    <row r="18" spans="3:49" x14ac:dyDescent="0.3">
      <c r="C18" s="206">
        <v>24</v>
      </c>
      <c r="D18" s="206">
        <v>3</v>
      </c>
      <c r="E18" s="206">
        <v>2</v>
      </c>
      <c r="F18" s="206">
        <v>9248.9</v>
      </c>
      <c r="G18" s="206">
        <v>0</v>
      </c>
      <c r="H18" s="206">
        <v>80</v>
      </c>
      <c r="I18" s="206">
        <v>173</v>
      </c>
      <c r="J18" s="206">
        <v>0</v>
      </c>
      <c r="K18" s="206">
        <v>0</v>
      </c>
      <c r="L18" s="206">
        <v>0</v>
      </c>
      <c r="M18" s="206">
        <v>762.3</v>
      </c>
      <c r="N18" s="206">
        <v>1199.5999999999999</v>
      </c>
      <c r="O18" s="206">
        <v>0</v>
      </c>
      <c r="P18" s="206">
        <v>72</v>
      </c>
      <c r="Q18" s="206">
        <v>3608</v>
      </c>
      <c r="R18" s="206">
        <v>1184</v>
      </c>
      <c r="S18" s="206">
        <v>0</v>
      </c>
      <c r="T18" s="206">
        <v>0</v>
      </c>
      <c r="U18" s="206">
        <v>0</v>
      </c>
      <c r="V18" s="206">
        <v>0</v>
      </c>
      <c r="W18" s="206">
        <v>0</v>
      </c>
      <c r="X18" s="206">
        <v>0</v>
      </c>
      <c r="Y18" s="206">
        <v>0</v>
      </c>
      <c r="Z18" s="206">
        <v>2170</v>
      </c>
      <c r="AA18" s="206">
        <v>0</v>
      </c>
      <c r="AB18" s="206">
        <v>0</v>
      </c>
      <c r="AC18" s="206">
        <v>0</v>
      </c>
      <c r="AD18" s="206">
        <v>0</v>
      </c>
      <c r="AE18" s="206">
        <v>0</v>
      </c>
      <c r="AF18" s="206">
        <v>0</v>
      </c>
      <c r="AG18" s="206">
        <v>0</v>
      </c>
      <c r="AH18" s="206">
        <v>0</v>
      </c>
      <c r="AI18" s="206">
        <v>0</v>
      </c>
      <c r="AJ18" s="206">
        <v>0</v>
      </c>
      <c r="AK18" s="206">
        <v>0</v>
      </c>
      <c r="AL18" s="206">
        <v>0</v>
      </c>
      <c r="AM18" s="206">
        <v>0</v>
      </c>
      <c r="AN18" s="206">
        <v>0</v>
      </c>
      <c r="AO18" s="206">
        <v>0</v>
      </c>
      <c r="AP18" s="206">
        <v>0</v>
      </c>
      <c r="AQ18" s="206">
        <v>0</v>
      </c>
      <c r="AR18" s="206">
        <v>0</v>
      </c>
      <c r="AS18" s="206">
        <v>0</v>
      </c>
      <c r="AT18" s="206">
        <v>0</v>
      </c>
      <c r="AU18" s="206">
        <v>0</v>
      </c>
      <c r="AV18" s="206">
        <v>0</v>
      </c>
      <c r="AW18" s="206">
        <v>0</v>
      </c>
    </row>
    <row r="19" spans="3:49" x14ac:dyDescent="0.3">
      <c r="C19" s="206">
        <v>24</v>
      </c>
      <c r="D19" s="206">
        <v>3</v>
      </c>
      <c r="E19" s="206">
        <v>5</v>
      </c>
      <c r="F19" s="206">
        <v>144.5</v>
      </c>
      <c r="G19" s="206">
        <v>0</v>
      </c>
      <c r="H19" s="206">
        <v>0</v>
      </c>
      <c r="I19" s="206">
        <v>46</v>
      </c>
      <c r="J19" s="206">
        <v>0</v>
      </c>
      <c r="K19" s="206">
        <v>0</v>
      </c>
      <c r="L19" s="206">
        <v>0</v>
      </c>
      <c r="M19" s="206">
        <v>98.5</v>
      </c>
      <c r="N19" s="206">
        <v>0</v>
      </c>
      <c r="O19" s="206">
        <v>0</v>
      </c>
      <c r="P19" s="206">
        <v>0</v>
      </c>
      <c r="Q19" s="206">
        <v>0</v>
      </c>
      <c r="R19" s="206">
        <v>0</v>
      </c>
      <c r="S19" s="206">
        <v>0</v>
      </c>
      <c r="T19" s="206">
        <v>0</v>
      </c>
      <c r="U19" s="206">
        <v>0</v>
      </c>
      <c r="V19" s="206">
        <v>0</v>
      </c>
      <c r="W19" s="206">
        <v>0</v>
      </c>
      <c r="X19" s="206">
        <v>0</v>
      </c>
      <c r="Y19" s="206">
        <v>0</v>
      </c>
      <c r="Z19" s="206">
        <v>0</v>
      </c>
      <c r="AA19" s="206">
        <v>0</v>
      </c>
      <c r="AB19" s="206">
        <v>0</v>
      </c>
      <c r="AC19" s="206">
        <v>0</v>
      </c>
      <c r="AD19" s="206">
        <v>0</v>
      </c>
      <c r="AE19" s="206">
        <v>0</v>
      </c>
      <c r="AF19" s="206">
        <v>0</v>
      </c>
      <c r="AG19" s="206">
        <v>0</v>
      </c>
      <c r="AH19" s="206">
        <v>0</v>
      </c>
      <c r="AI19" s="206">
        <v>0</v>
      </c>
      <c r="AJ19" s="206">
        <v>0</v>
      </c>
      <c r="AK19" s="206">
        <v>0</v>
      </c>
      <c r="AL19" s="206">
        <v>0</v>
      </c>
      <c r="AM19" s="206">
        <v>0</v>
      </c>
      <c r="AN19" s="206">
        <v>0</v>
      </c>
      <c r="AO19" s="206">
        <v>0</v>
      </c>
      <c r="AP19" s="206">
        <v>0</v>
      </c>
      <c r="AQ19" s="206">
        <v>0</v>
      </c>
      <c r="AR19" s="206">
        <v>0</v>
      </c>
      <c r="AS19" s="206">
        <v>0</v>
      </c>
      <c r="AT19" s="206">
        <v>0</v>
      </c>
      <c r="AU19" s="206">
        <v>0</v>
      </c>
      <c r="AV19" s="206">
        <v>0</v>
      </c>
      <c r="AW19" s="206">
        <v>0</v>
      </c>
    </row>
    <row r="20" spans="3:49" x14ac:dyDescent="0.3">
      <c r="C20" s="206">
        <v>24</v>
      </c>
      <c r="D20" s="206">
        <v>3</v>
      </c>
      <c r="E20" s="206">
        <v>6</v>
      </c>
      <c r="F20" s="206">
        <v>1841581</v>
      </c>
      <c r="G20" s="206">
        <v>0</v>
      </c>
      <c r="H20" s="206">
        <v>9026</v>
      </c>
      <c r="I20" s="206">
        <v>22986</v>
      </c>
      <c r="J20" s="206">
        <v>0</v>
      </c>
      <c r="K20" s="206">
        <v>0</v>
      </c>
      <c r="L20" s="206">
        <v>0</v>
      </c>
      <c r="M20" s="206">
        <v>163640</v>
      </c>
      <c r="N20" s="206">
        <v>413301</v>
      </c>
      <c r="O20" s="206">
        <v>0</v>
      </c>
      <c r="P20" s="206">
        <v>9268</v>
      </c>
      <c r="Q20" s="206">
        <v>611434</v>
      </c>
      <c r="R20" s="206">
        <v>252985</v>
      </c>
      <c r="S20" s="206">
        <v>0</v>
      </c>
      <c r="T20" s="206">
        <v>0</v>
      </c>
      <c r="U20" s="206">
        <v>0</v>
      </c>
      <c r="V20" s="206">
        <v>0</v>
      </c>
      <c r="W20" s="206">
        <v>0</v>
      </c>
      <c r="X20" s="206">
        <v>0</v>
      </c>
      <c r="Y20" s="206">
        <v>0</v>
      </c>
      <c r="Z20" s="206">
        <v>358941</v>
      </c>
      <c r="AA20" s="206">
        <v>0</v>
      </c>
      <c r="AB20" s="206">
        <v>0</v>
      </c>
      <c r="AC20" s="206">
        <v>0</v>
      </c>
      <c r="AD20" s="206">
        <v>0</v>
      </c>
      <c r="AE20" s="206">
        <v>0</v>
      </c>
      <c r="AF20" s="206">
        <v>0</v>
      </c>
      <c r="AG20" s="206">
        <v>0</v>
      </c>
      <c r="AH20" s="206">
        <v>0</v>
      </c>
      <c r="AI20" s="206">
        <v>0</v>
      </c>
      <c r="AJ20" s="206">
        <v>0</v>
      </c>
      <c r="AK20" s="206">
        <v>0</v>
      </c>
      <c r="AL20" s="206">
        <v>0</v>
      </c>
      <c r="AM20" s="206">
        <v>0</v>
      </c>
      <c r="AN20" s="206">
        <v>0</v>
      </c>
      <c r="AO20" s="206">
        <v>0</v>
      </c>
      <c r="AP20" s="206">
        <v>0</v>
      </c>
      <c r="AQ20" s="206">
        <v>0</v>
      </c>
      <c r="AR20" s="206">
        <v>0</v>
      </c>
      <c r="AS20" s="206">
        <v>0</v>
      </c>
      <c r="AT20" s="206">
        <v>0</v>
      </c>
      <c r="AU20" s="206">
        <v>0</v>
      </c>
      <c r="AV20" s="206">
        <v>0</v>
      </c>
      <c r="AW20" s="206">
        <v>0</v>
      </c>
    </row>
    <row r="21" spans="3:49" x14ac:dyDescent="0.3">
      <c r="C21" s="206">
        <v>24</v>
      </c>
      <c r="D21" s="206">
        <v>3</v>
      </c>
      <c r="E21" s="206">
        <v>9</v>
      </c>
      <c r="F21" s="206">
        <v>2500</v>
      </c>
      <c r="G21" s="206">
        <v>0</v>
      </c>
      <c r="H21" s="206">
        <v>0</v>
      </c>
      <c r="I21" s="206">
        <v>0</v>
      </c>
      <c r="J21" s="206">
        <v>0</v>
      </c>
      <c r="K21" s="206">
        <v>0</v>
      </c>
      <c r="L21" s="206">
        <v>0</v>
      </c>
      <c r="M21" s="206">
        <v>0</v>
      </c>
      <c r="N21" s="206">
        <v>0</v>
      </c>
      <c r="O21" s="206">
        <v>0</v>
      </c>
      <c r="P21" s="206">
        <v>0</v>
      </c>
      <c r="Q21" s="206">
        <v>2500</v>
      </c>
      <c r="R21" s="206">
        <v>0</v>
      </c>
      <c r="S21" s="206">
        <v>0</v>
      </c>
      <c r="T21" s="206">
        <v>0</v>
      </c>
      <c r="U21" s="206">
        <v>0</v>
      </c>
      <c r="V21" s="206">
        <v>0</v>
      </c>
      <c r="W21" s="206">
        <v>0</v>
      </c>
      <c r="X21" s="206">
        <v>0</v>
      </c>
      <c r="Y21" s="206">
        <v>0</v>
      </c>
      <c r="Z21" s="206">
        <v>0</v>
      </c>
      <c r="AA21" s="206">
        <v>0</v>
      </c>
      <c r="AB21" s="206">
        <v>0</v>
      </c>
      <c r="AC21" s="206">
        <v>0</v>
      </c>
      <c r="AD21" s="206">
        <v>0</v>
      </c>
      <c r="AE21" s="206">
        <v>0</v>
      </c>
      <c r="AF21" s="206">
        <v>0</v>
      </c>
      <c r="AG21" s="206">
        <v>0</v>
      </c>
      <c r="AH21" s="206">
        <v>0</v>
      </c>
      <c r="AI21" s="206">
        <v>0</v>
      </c>
      <c r="AJ21" s="206">
        <v>0</v>
      </c>
      <c r="AK21" s="206">
        <v>0</v>
      </c>
      <c r="AL21" s="206">
        <v>0</v>
      </c>
      <c r="AM21" s="206">
        <v>0</v>
      </c>
      <c r="AN21" s="206">
        <v>0</v>
      </c>
      <c r="AO21" s="206">
        <v>0</v>
      </c>
      <c r="AP21" s="206">
        <v>0</v>
      </c>
      <c r="AQ21" s="206">
        <v>0</v>
      </c>
      <c r="AR21" s="206">
        <v>0</v>
      </c>
      <c r="AS21" s="206">
        <v>0</v>
      </c>
      <c r="AT21" s="206">
        <v>0</v>
      </c>
      <c r="AU21" s="206">
        <v>0</v>
      </c>
      <c r="AV21" s="206">
        <v>0</v>
      </c>
      <c r="AW21" s="206">
        <v>0</v>
      </c>
    </row>
    <row r="22" spans="3:49" x14ac:dyDescent="0.3">
      <c r="C22" s="206">
        <v>24</v>
      </c>
      <c r="D22" s="206">
        <v>3</v>
      </c>
      <c r="E22" s="206">
        <v>11</v>
      </c>
      <c r="F22" s="206">
        <v>8583.5972562028128</v>
      </c>
      <c r="G22" s="206">
        <v>3583.5972562028123</v>
      </c>
      <c r="H22" s="206">
        <v>5000</v>
      </c>
      <c r="I22" s="206">
        <v>0</v>
      </c>
      <c r="J22" s="206">
        <v>0</v>
      </c>
      <c r="K22" s="206">
        <v>0</v>
      </c>
      <c r="L22" s="206">
        <v>0</v>
      </c>
      <c r="M22" s="206">
        <v>0</v>
      </c>
      <c r="N22" s="206">
        <v>0</v>
      </c>
      <c r="O22" s="206">
        <v>0</v>
      </c>
      <c r="P22" s="206">
        <v>0</v>
      </c>
      <c r="Q22" s="206">
        <v>0</v>
      </c>
      <c r="R22" s="206">
        <v>0</v>
      </c>
      <c r="S22" s="206">
        <v>0</v>
      </c>
      <c r="T22" s="206">
        <v>0</v>
      </c>
      <c r="U22" s="206">
        <v>0</v>
      </c>
      <c r="V22" s="206">
        <v>0</v>
      </c>
      <c r="W22" s="206">
        <v>0</v>
      </c>
      <c r="X22" s="206">
        <v>0</v>
      </c>
      <c r="Y22" s="206">
        <v>0</v>
      </c>
      <c r="Z22" s="206">
        <v>0</v>
      </c>
      <c r="AA22" s="206">
        <v>0</v>
      </c>
      <c r="AB22" s="206">
        <v>0</v>
      </c>
      <c r="AC22" s="206">
        <v>0</v>
      </c>
      <c r="AD22" s="206">
        <v>0</v>
      </c>
      <c r="AE22" s="206">
        <v>0</v>
      </c>
      <c r="AF22" s="206">
        <v>0</v>
      </c>
      <c r="AG22" s="206">
        <v>0</v>
      </c>
      <c r="AH22" s="206">
        <v>0</v>
      </c>
      <c r="AI22" s="206">
        <v>0</v>
      </c>
      <c r="AJ22" s="206">
        <v>0</v>
      </c>
      <c r="AK22" s="206">
        <v>0</v>
      </c>
      <c r="AL22" s="206">
        <v>0</v>
      </c>
      <c r="AM22" s="206">
        <v>0</v>
      </c>
      <c r="AN22" s="206">
        <v>0</v>
      </c>
      <c r="AO22" s="206">
        <v>0</v>
      </c>
      <c r="AP22" s="206">
        <v>0</v>
      </c>
      <c r="AQ22" s="206">
        <v>0</v>
      </c>
      <c r="AR22" s="206">
        <v>0</v>
      </c>
      <c r="AS22" s="206">
        <v>0</v>
      </c>
      <c r="AT22" s="206">
        <v>0</v>
      </c>
      <c r="AU22" s="206">
        <v>0</v>
      </c>
      <c r="AV22" s="206">
        <v>0</v>
      </c>
      <c r="AW22" s="206">
        <v>0</v>
      </c>
    </row>
    <row r="23" spans="3:49" x14ac:dyDescent="0.3">
      <c r="C23" s="206">
        <v>24</v>
      </c>
      <c r="D23" s="206">
        <v>4</v>
      </c>
      <c r="E23" s="206">
        <v>1</v>
      </c>
      <c r="F23" s="206">
        <v>53.4</v>
      </c>
      <c r="G23" s="206">
        <v>0</v>
      </c>
      <c r="H23" s="206">
        <v>1</v>
      </c>
      <c r="I23" s="206">
        <v>0.95000000000000007</v>
      </c>
      <c r="J23" s="206">
        <v>0</v>
      </c>
      <c r="K23" s="206">
        <v>0</v>
      </c>
      <c r="L23" s="206">
        <v>0</v>
      </c>
      <c r="M23" s="206">
        <v>3.9000000000000004</v>
      </c>
      <c r="N23" s="206">
        <v>6.65</v>
      </c>
      <c r="O23" s="206">
        <v>0</v>
      </c>
      <c r="P23" s="206">
        <v>0.4</v>
      </c>
      <c r="Q23" s="206">
        <v>20.6</v>
      </c>
      <c r="R23" s="206">
        <v>6.9</v>
      </c>
      <c r="S23" s="206">
        <v>0</v>
      </c>
      <c r="T23" s="206">
        <v>0</v>
      </c>
      <c r="U23" s="206">
        <v>0</v>
      </c>
      <c r="V23" s="206">
        <v>0</v>
      </c>
      <c r="W23" s="206">
        <v>0</v>
      </c>
      <c r="X23" s="206">
        <v>0</v>
      </c>
      <c r="Y23" s="206">
        <v>0</v>
      </c>
      <c r="Z23" s="206">
        <v>13</v>
      </c>
      <c r="AA23" s="206">
        <v>0</v>
      </c>
      <c r="AB23" s="206">
        <v>0</v>
      </c>
      <c r="AC23" s="206">
        <v>0</v>
      </c>
      <c r="AD23" s="206">
        <v>0</v>
      </c>
      <c r="AE23" s="206">
        <v>0</v>
      </c>
      <c r="AF23" s="206">
        <v>0</v>
      </c>
      <c r="AG23" s="206">
        <v>0</v>
      </c>
      <c r="AH23" s="206">
        <v>0</v>
      </c>
      <c r="AI23" s="206">
        <v>0</v>
      </c>
      <c r="AJ23" s="206">
        <v>0</v>
      </c>
      <c r="AK23" s="206">
        <v>0</v>
      </c>
      <c r="AL23" s="206">
        <v>0</v>
      </c>
      <c r="AM23" s="206">
        <v>0</v>
      </c>
      <c r="AN23" s="206">
        <v>0</v>
      </c>
      <c r="AO23" s="206">
        <v>0</v>
      </c>
      <c r="AP23" s="206">
        <v>0</v>
      </c>
      <c r="AQ23" s="206">
        <v>0</v>
      </c>
      <c r="AR23" s="206">
        <v>0</v>
      </c>
      <c r="AS23" s="206">
        <v>0</v>
      </c>
      <c r="AT23" s="206">
        <v>0</v>
      </c>
      <c r="AU23" s="206">
        <v>0</v>
      </c>
      <c r="AV23" s="206">
        <v>0</v>
      </c>
      <c r="AW23" s="206">
        <v>0</v>
      </c>
    </row>
    <row r="24" spans="3:49" x14ac:dyDescent="0.3">
      <c r="C24" s="206">
        <v>24</v>
      </c>
      <c r="D24" s="206">
        <v>4</v>
      </c>
      <c r="E24" s="206">
        <v>2</v>
      </c>
      <c r="F24" s="206">
        <v>7946.9</v>
      </c>
      <c r="G24" s="206">
        <v>0</v>
      </c>
      <c r="H24" s="206">
        <v>160</v>
      </c>
      <c r="I24" s="206">
        <v>144.30000000000001</v>
      </c>
      <c r="J24" s="206">
        <v>0</v>
      </c>
      <c r="K24" s="206">
        <v>0</v>
      </c>
      <c r="L24" s="206">
        <v>0</v>
      </c>
      <c r="M24" s="206">
        <v>594.20000000000005</v>
      </c>
      <c r="N24" s="206">
        <v>1010.8</v>
      </c>
      <c r="O24" s="206">
        <v>0</v>
      </c>
      <c r="P24" s="206">
        <v>64</v>
      </c>
      <c r="Q24" s="206">
        <v>3096</v>
      </c>
      <c r="R24" s="206">
        <v>944</v>
      </c>
      <c r="S24" s="206">
        <v>0</v>
      </c>
      <c r="T24" s="206">
        <v>0</v>
      </c>
      <c r="U24" s="206">
        <v>0</v>
      </c>
      <c r="V24" s="206">
        <v>0</v>
      </c>
      <c r="W24" s="206">
        <v>0</v>
      </c>
      <c r="X24" s="206">
        <v>0</v>
      </c>
      <c r="Y24" s="206">
        <v>0</v>
      </c>
      <c r="Z24" s="206">
        <v>1933.6</v>
      </c>
      <c r="AA24" s="206">
        <v>0</v>
      </c>
      <c r="AB24" s="206">
        <v>0</v>
      </c>
      <c r="AC24" s="206">
        <v>0</v>
      </c>
      <c r="AD24" s="206">
        <v>0</v>
      </c>
      <c r="AE24" s="206">
        <v>0</v>
      </c>
      <c r="AF24" s="206">
        <v>0</v>
      </c>
      <c r="AG24" s="206">
        <v>0</v>
      </c>
      <c r="AH24" s="206">
        <v>0</v>
      </c>
      <c r="AI24" s="206">
        <v>0</v>
      </c>
      <c r="AJ24" s="206">
        <v>0</v>
      </c>
      <c r="AK24" s="206">
        <v>0</v>
      </c>
      <c r="AL24" s="206">
        <v>0</v>
      </c>
      <c r="AM24" s="206">
        <v>0</v>
      </c>
      <c r="AN24" s="206">
        <v>0</v>
      </c>
      <c r="AO24" s="206">
        <v>0</v>
      </c>
      <c r="AP24" s="206">
        <v>0</v>
      </c>
      <c r="AQ24" s="206">
        <v>0</v>
      </c>
      <c r="AR24" s="206">
        <v>0</v>
      </c>
      <c r="AS24" s="206">
        <v>0</v>
      </c>
      <c r="AT24" s="206">
        <v>0</v>
      </c>
      <c r="AU24" s="206">
        <v>0</v>
      </c>
      <c r="AV24" s="206">
        <v>0</v>
      </c>
      <c r="AW24" s="206">
        <v>0</v>
      </c>
    </row>
    <row r="25" spans="3:49" x14ac:dyDescent="0.3">
      <c r="C25" s="206">
        <v>24</v>
      </c>
      <c r="D25" s="206">
        <v>4</v>
      </c>
      <c r="E25" s="206">
        <v>5</v>
      </c>
      <c r="F25" s="206">
        <v>115.5</v>
      </c>
      <c r="G25" s="206">
        <v>0</v>
      </c>
      <c r="H25" s="206">
        <v>0</v>
      </c>
      <c r="I25" s="206">
        <v>36</v>
      </c>
      <c r="J25" s="206">
        <v>0</v>
      </c>
      <c r="K25" s="206">
        <v>0</v>
      </c>
      <c r="L25" s="206">
        <v>0</v>
      </c>
      <c r="M25" s="206">
        <v>79.5</v>
      </c>
      <c r="N25" s="206">
        <v>0</v>
      </c>
      <c r="O25" s="206">
        <v>0</v>
      </c>
      <c r="P25" s="206">
        <v>0</v>
      </c>
      <c r="Q25" s="206">
        <v>0</v>
      </c>
      <c r="R25" s="206">
        <v>0</v>
      </c>
      <c r="S25" s="206">
        <v>0</v>
      </c>
      <c r="T25" s="206">
        <v>0</v>
      </c>
      <c r="U25" s="206">
        <v>0</v>
      </c>
      <c r="V25" s="206">
        <v>0</v>
      </c>
      <c r="W25" s="206">
        <v>0</v>
      </c>
      <c r="X25" s="206">
        <v>0</v>
      </c>
      <c r="Y25" s="206">
        <v>0</v>
      </c>
      <c r="Z25" s="206">
        <v>0</v>
      </c>
      <c r="AA25" s="206">
        <v>0</v>
      </c>
      <c r="AB25" s="206">
        <v>0</v>
      </c>
      <c r="AC25" s="206">
        <v>0</v>
      </c>
      <c r="AD25" s="206">
        <v>0</v>
      </c>
      <c r="AE25" s="206">
        <v>0</v>
      </c>
      <c r="AF25" s="206">
        <v>0</v>
      </c>
      <c r="AG25" s="206">
        <v>0</v>
      </c>
      <c r="AH25" s="206">
        <v>0</v>
      </c>
      <c r="AI25" s="206">
        <v>0</v>
      </c>
      <c r="AJ25" s="206">
        <v>0</v>
      </c>
      <c r="AK25" s="206">
        <v>0</v>
      </c>
      <c r="AL25" s="206">
        <v>0</v>
      </c>
      <c r="AM25" s="206">
        <v>0</v>
      </c>
      <c r="AN25" s="206">
        <v>0</v>
      </c>
      <c r="AO25" s="206">
        <v>0</v>
      </c>
      <c r="AP25" s="206">
        <v>0</v>
      </c>
      <c r="AQ25" s="206">
        <v>0</v>
      </c>
      <c r="AR25" s="206">
        <v>0</v>
      </c>
      <c r="AS25" s="206">
        <v>0</v>
      </c>
      <c r="AT25" s="206">
        <v>0</v>
      </c>
      <c r="AU25" s="206">
        <v>0</v>
      </c>
      <c r="AV25" s="206">
        <v>0</v>
      </c>
      <c r="AW25" s="206">
        <v>0</v>
      </c>
    </row>
    <row r="26" spans="3:49" x14ac:dyDescent="0.3">
      <c r="C26" s="206">
        <v>24</v>
      </c>
      <c r="D26" s="206">
        <v>4</v>
      </c>
      <c r="E26" s="206">
        <v>6</v>
      </c>
      <c r="F26" s="206">
        <v>1799878</v>
      </c>
      <c r="G26" s="206">
        <v>0</v>
      </c>
      <c r="H26" s="206">
        <v>16690</v>
      </c>
      <c r="I26" s="206">
        <v>23000</v>
      </c>
      <c r="J26" s="206">
        <v>0</v>
      </c>
      <c r="K26" s="206">
        <v>0</v>
      </c>
      <c r="L26" s="206">
        <v>0</v>
      </c>
      <c r="M26" s="206">
        <v>137249</v>
      </c>
      <c r="N26" s="206">
        <v>410268</v>
      </c>
      <c r="O26" s="206">
        <v>0</v>
      </c>
      <c r="P26" s="206">
        <v>9268</v>
      </c>
      <c r="Q26" s="206">
        <v>608880</v>
      </c>
      <c r="R26" s="206">
        <v>233647</v>
      </c>
      <c r="S26" s="206">
        <v>0</v>
      </c>
      <c r="T26" s="206">
        <v>0</v>
      </c>
      <c r="U26" s="206">
        <v>0</v>
      </c>
      <c r="V26" s="206">
        <v>0</v>
      </c>
      <c r="W26" s="206">
        <v>0</v>
      </c>
      <c r="X26" s="206">
        <v>0</v>
      </c>
      <c r="Y26" s="206">
        <v>0</v>
      </c>
      <c r="Z26" s="206">
        <v>360876</v>
      </c>
      <c r="AA26" s="206">
        <v>0</v>
      </c>
      <c r="AB26" s="206">
        <v>0</v>
      </c>
      <c r="AC26" s="206">
        <v>0</v>
      </c>
      <c r="AD26" s="206">
        <v>0</v>
      </c>
      <c r="AE26" s="206">
        <v>0</v>
      </c>
      <c r="AF26" s="206">
        <v>0</v>
      </c>
      <c r="AG26" s="206">
        <v>0</v>
      </c>
      <c r="AH26" s="206">
        <v>0</v>
      </c>
      <c r="AI26" s="206">
        <v>0</v>
      </c>
      <c r="AJ26" s="206">
        <v>0</v>
      </c>
      <c r="AK26" s="206">
        <v>0</v>
      </c>
      <c r="AL26" s="206">
        <v>0</v>
      </c>
      <c r="AM26" s="206">
        <v>0</v>
      </c>
      <c r="AN26" s="206">
        <v>0</v>
      </c>
      <c r="AO26" s="206">
        <v>0</v>
      </c>
      <c r="AP26" s="206">
        <v>0</v>
      </c>
      <c r="AQ26" s="206">
        <v>0</v>
      </c>
      <c r="AR26" s="206">
        <v>0</v>
      </c>
      <c r="AS26" s="206">
        <v>0</v>
      </c>
      <c r="AT26" s="206">
        <v>0</v>
      </c>
      <c r="AU26" s="206">
        <v>0</v>
      </c>
      <c r="AV26" s="206">
        <v>0</v>
      </c>
      <c r="AW26" s="206">
        <v>0</v>
      </c>
    </row>
    <row r="27" spans="3:49" x14ac:dyDescent="0.3">
      <c r="C27" s="206">
        <v>24</v>
      </c>
      <c r="D27" s="206">
        <v>4</v>
      </c>
      <c r="E27" s="206">
        <v>9</v>
      </c>
      <c r="F27" s="206">
        <v>12656</v>
      </c>
      <c r="G27" s="206">
        <v>0</v>
      </c>
      <c r="H27" s="206">
        <v>0</v>
      </c>
      <c r="I27" s="206">
        <v>1000</v>
      </c>
      <c r="J27" s="206">
        <v>0</v>
      </c>
      <c r="K27" s="206">
        <v>0</v>
      </c>
      <c r="L27" s="206">
        <v>0</v>
      </c>
      <c r="M27" s="206">
        <v>0</v>
      </c>
      <c r="N27" s="206">
        <v>0</v>
      </c>
      <c r="O27" s="206">
        <v>0</v>
      </c>
      <c r="P27" s="206">
        <v>0</v>
      </c>
      <c r="Q27" s="206">
        <v>4656</v>
      </c>
      <c r="R27" s="206">
        <v>7000</v>
      </c>
      <c r="S27" s="206">
        <v>0</v>
      </c>
      <c r="T27" s="206">
        <v>0</v>
      </c>
      <c r="U27" s="206">
        <v>0</v>
      </c>
      <c r="V27" s="206">
        <v>0</v>
      </c>
      <c r="W27" s="206">
        <v>0</v>
      </c>
      <c r="X27" s="206">
        <v>0</v>
      </c>
      <c r="Y27" s="206">
        <v>0</v>
      </c>
      <c r="Z27" s="206">
        <v>0</v>
      </c>
      <c r="AA27" s="206">
        <v>0</v>
      </c>
      <c r="AB27" s="206">
        <v>0</v>
      </c>
      <c r="AC27" s="206">
        <v>0</v>
      </c>
      <c r="AD27" s="206">
        <v>0</v>
      </c>
      <c r="AE27" s="206">
        <v>0</v>
      </c>
      <c r="AF27" s="206">
        <v>0</v>
      </c>
      <c r="AG27" s="206">
        <v>0</v>
      </c>
      <c r="AH27" s="206">
        <v>0</v>
      </c>
      <c r="AI27" s="206">
        <v>0</v>
      </c>
      <c r="AJ27" s="206">
        <v>0</v>
      </c>
      <c r="AK27" s="206">
        <v>0</v>
      </c>
      <c r="AL27" s="206">
        <v>0</v>
      </c>
      <c r="AM27" s="206">
        <v>0</v>
      </c>
      <c r="AN27" s="206">
        <v>0</v>
      </c>
      <c r="AO27" s="206">
        <v>0</v>
      </c>
      <c r="AP27" s="206">
        <v>0</v>
      </c>
      <c r="AQ27" s="206">
        <v>0</v>
      </c>
      <c r="AR27" s="206">
        <v>0</v>
      </c>
      <c r="AS27" s="206">
        <v>0</v>
      </c>
      <c r="AT27" s="206">
        <v>0</v>
      </c>
      <c r="AU27" s="206">
        <v>0</v>
      </c>
      <c r="AV27" s="206">
        <v>0</v>
      </c>
      <c r="AW27" s="206">
        <v>0</v>
      </c>
    </row>
    <row r="28" spans="3:49" x14ac:dyDescent="0.3">
      <c r="C28" s="206">
        <v>24</v>
      </c>
      <c r="D28" s="206">
        <v>4</v>
      </c>
      <c r="E28" s="206">
        <v>10</v>
      </c>
      <c r="F28" s="206">
        <v>2950</v>
      </c>
      <c r="G28" s="206">
        <v>2950</v>
      </c>
      <c r="H28" s="206">
        <v>0</v>
      </c>
      <c r="I28" s="206">
        <v>0</v>
      </c>
      <c r="J28" s="206">
        <v>0</v>
      </c>
      <c r="K28" s="206">
        <v>0</v>
      </c>
      <c r="L28" s="206">
        <v>0</v>
      </c>
      <c r="M28" s="206">
        <v>0</v>
      </c>
      <c r="N28" s="206">
        <v>0</v>
      </c>
      <c r="O28" s="206">
        <v>0</v>
      </c>
      <c r="P28" s="206">
        <v>0</v>
      </c>
      <c r="Q28" s="206">
        <v>0</v>
      </c>
      <c r="R28" s="206">
        <v>0</v>
      </c>
      <c r="S28" s="206">
        <v>0</v>
      </c>
      <c r="T28" s="206">
        <v>0</v>
      </c>
      <c r="U28" s="206">
        <v>0</v>
      </c>
      <c r="V28" s="206">
        <v>0</v>
      </c>
      <c r="W28" s="206">
        <v>0</v>
      </c>
      <c r="X28" s="206">
        <v>0</v>
      </c>
      <c r="Y28" s="206">
        <v>0</v>
      </c>
      <c r="Z28" s="206">
        <v>0</v>
      </c>
      <c r="AA28" s="206">
        <v>0</v>
      </c>
      <c r="AB28" s="206">
        <v>0</v>
      </c>
      <c r="AC28" s="206">
        <v>0</v>
      </c>
      <c r="AD28" s="206">
        <v>0</v>
      </c>
      <c r="AE28" s="206">
        <v>0</v>
      </c>
      <c r="AF28" s="206">
        <v>0</v>
      </c>
      <c r="AG28" s="206">
        <v>0</v>
      </c>
      <c r="AH28" s="206">
        <v>0</v>
      </c>
      <c r="AI28" s="206">
        <v>0</v>
      </c>
      <c r="AJ28" s="206">
        <v>0</v>
      </c>
      <c r="AK28" s="206">
        <v>0</v>
      </c>
      <c r="AL28" s="206">
        <v>0</v>
      </c>
      <c r="AM28" s="206">
        <v>0</v>
      </c>
      <c r="AN28" s="206">
        <v>0</v>
      </c>
      <c r="AO28" s="206">
        <v>0</v>
      </c>
      <c r="AP28" s="206">
        <v>0</v>
      </c>
      <c r="AQ28" s="206">
        <v>0</v>
      </c>
      <c r="AR28" s="206">
        <v>0</v>
      </c>
      <c r="AS28" s="206">
        <v>0</v>
      </c>
      <c r="AT28" s="206">
        <v>0</v>
      </c>
      <c r="AU28" s="206">
        <v>0</v>
      </c>
      <c r="AV28" s="206">
        <v>0</v>
      </c>
      <c r="AW28" s="206">
        <v>0</v>
      </c>
    </row>
    <row r="29" spans="3:49" x14ac:dyDescent="0.3">
      <c r="C29" s="206">
        <v>24</v>
      </c>
      <c r="D29" s="206">
        <v>4</v>
      </c>
      <c r="E29" s="206">
        <v>11</v>
      </c>
      <c r="F29" s="206">
        <v>8583.5972562028128</v>
      </c>
      <c r="G29" s="206">
        <v>3583.5972562028123</v>
      </c>
      <c r="H29" s="206">
        <v>5000</v>
      </c>
      <c r="I29" s="206">
        <v>0</v>
      </c>
      <c r="J29" s="206">
        <v>0</v>
      </c>
      <c r="K29" s="206">
        <v>0</v>
      </c>
      <c r="L29" s="206">
        <v>0</v>
      </c>
      <c r="M29" s="206">
        <v>0</v>
      </c>
      <c r="N29" s="206">
        <v>0</v>
      </c>
      <c r="O29" s="206">
        <v>0</v>
      </c>
      <c r="P29" s="206">
        <v>0</v>
      </c>
      <c r="Q29" s="206">
        <v>0</v>
      </c>
      <c r="R29" s="206">
        <v>0</v>
      </c>
      <c r="S29" s="206">
        <v>0</v>
      </c>
      <c r="T29" s="206">
        <v>0</v>
      </c>
      <c r="U29" s="206">
        <v>0</v>
      </c>
      <c r="V29" s="206">
        <v>0</v>
      </c>
      <c r="W29" s="206">
        <v>0</v>
      </c>
      <c r="X29" s="206">
        <v>0</v>
      </c>
      <c r="Y29" s="206">
        <v>0</v>
      </c>
      <c r="Z29" s="206">
        <v>0</v>
      </c>
      <c r="AA29" s="206">
        <v>0</v>
      </c>
      <c r="AB29" s="206">
        <v>0</v>
      </c>
      <c r="AC29" s="206">
        <v>0</v>
      </c>
      <c r="AD29" s="206">
        <v>0</v>
      </c>
      <c r="AE29" s="206">
        <v>0</v>
      </c>
      <c r="AF29" s="206">
        <v>0</v>
      </c>
      <c r="AG29" s="206">
        <v>0</v>
      </c>
      <c r="AH29" s="206">
        <v>0</v>
      </c>
      <c r="AI29" s="206">
        <v>0</v>
      </c>
      <c r="AJ29" s="206">
        <v>0</v>
      </c>
      <c r="AK29" s="206">
        <v>0</v>
      </c>
      <c r="AL29" s="206">
        <v>0</v>
      </c>
      <c r="AM29" s="206">
        <v>0</v>
      </c>
      <c r="AN29" s="206">
        <v>0</v>
      </c>
      <c r="AO29" s="206">
        <v>0</v>
      </c>
      <c r="AP29" s="206">
        <v>0</v>
      </c>
      <c r="AQ29" s="206">
        <v>0</v>
      </c>
      <c r="AR29" s="206">
        <v>0</v>
      </c>
      <c r="AS29" s="206">
        <v>0</v>
      </c>
      <c r="AT29" s="206">
        <v>0</v>
      </c>
      <c r="AU29" s="206">
        <v>0</v>
      </c>
      <c r="AV29" s="206">
        <v>0</v>
      </c>
      <c r="AW29" s="206">
        <v>0</v>
      </c>
    </row>
    <row r="30" spans="3:49" x14ac:dyDescent="0.3">
      <c r="C30" s="206">
        <v>24</v>
      </c>
      <c r="D30" s="206">
        <v>5</v>
      </c>
      <c r="E30" s="206">
        <v>1</v>
      </c>
      <c r="F30" s="206">
        <v>53.4</v>
      </c>
      <c r="G30" s="206">
        <v>0</v>
      </c>
      <c r="H30" s="206">
        <v>1</v>
      </c>
      <c r="I30" s="206">
        <v>0.95000000000000007</v>
      </c>
      <c r="J30" s="206">
        <v>0</v>
      </c>
      <c r="K30" s="206">
        <v>0</v>
      </c>
      <c r="L30" s="206">
        <v>0</v>
      </c>
      <c r="M30" s="206">
        <v>3.9000000000000004</v>
      </c>
      <c r="N30" s="206">
        <v>6.65</v>
      </c>
      <c r="O30" s="206">
        <v>0</v>
      </c>
      <c r="P30" s="206">
        <v>0.4</v>
      </c>
      <c r="Q30" s="206">
        <v>20.6</v>
      </c>
      <c r="R30" s="206">
        <v>6.9</v>
      </c>
      <c r="S30" s="206">
        <v>0</v>
      </c>
      <c r="T30" s="206">
        <v>0</v>
      </c>
      <c r="U30" s="206">
        <v>0</v>
      </c>
      <c r="V30" s="206">
        <v>0</v>
      </c>
      <c r="W30" s="206">
        <v>0</v>
      </c>
      <c r="X30" s="206">
        <v>0</v>
      </c>
      <c r="Y30" s="206">
        <v>0</v>
      </c>
      <c r="Z30" s="206">
        <v>13</v>
      </c>
      <c r="AA30" s="206">
        <v>0</v>
      </c>
      <c r="AB30" s="206">
        <v>0</v>
      </c>
      <c r="AC30" s="206">
        <v>0</v>
      </c>
      <c r="AD30" s="206">
        <v>0</v>
      </c>
      <c r="AE30" s="206">
        <v>0</v>
      </c>
      <c r="AF30" s="206">
        <v>0</v>
      </c>
      <c r="AG30" s="206">
        <v>0</v>
      </c>
      <c r="AH30" s="206">
        <v>0</v>
      </c>
      <c r="AI30" s="206">
        <v>0</v>
      </c>
      <c r="AJ30" s="206">
        <v>0</v>
      </c>
      <c r="AK30" s="206">
        <v>0</v>
      </c>
      <c r="AL30" s="206">
        <v>0</v>
      </c>
      <c r="AM30" s="206">
        <v>0</v>
      </c>
      <c r="AN30" s="206">
        <v>0</v>
      </c>
      <c r="AO30" s="206">
        <v>0</v>
      </c>
      <c r="AP30" s="206">
        <v>0</v>
      </c>
      <c r="AQ30" s="206">
        <v>0</v>
      </c>
      <c r="AR30" s="206">
        <v>0</v>
      </c>
      <c r="AS30" s="206">
        <v>0</v>
      </c>
      <c r="AT30" s="206">
        <v>0</v>
      </c>
      <c r="AU30" s="206">
        <v>0</v>
      </c>
      <c r="AV30" s="206">
        <v>0</v>
      </c>
      <c r="AW30" s="206">
        <v>0</v>
      </c>
    </row>
    <row r="31" spans="3:49" x14ac:dyDescent="0.3">
      <c r="C31" s="206">
        <v>24</v>
      </c>
      <c r="D31" s="206">
        <v>5</v>
      </c>
      <c r="E31" s="206">
        <v>2</v>
      </c>
      <c r="F31" s="206">
        <v>9101</v>
      </c>
      <c r="G31" s="206">
        <v>0</v>
      </c>
      <c r="H31" s="206">
        <v>184</v>
      </c>
      <c r="I31" s="206">
        <v>175.10000000000002</v>
      </c>
      <c r="J31" s="206">
        <v>0</v>
      </c>
      <c r="K31" s="206">
        <v>0</v>
      </c>
      <c r="L31" s="206">
        <v>0</v>
      </c>
      <c r="M31" s="206">
        <v>696.6</v>
      </c>
      <c r="N31" s="206">
        <v>1189.8000000000002</v>
      </c>
      <c r="O31" s="206">
        <v>0</v>
      </c>
      <c r="P31" s="206">
        <v>72</v>
      </c>
      <c r="Q31" s="206">
        <v>3545.5</v>
      </c>
      <c r="R31" s="206">
        <v>1069.5999999999999</v>
      </c>
      <c r="S31" s="206">
        <v>0</v>
      </c>
      <c r="T31" s="206">
        <v>0</v>
      </c>
      <c r="U31" s="206">
        <v>0</v>
      </c>
      <c r="V31" s="206">
        <v>0</v>
      </c>
      <c r="W31" s="206">
        <v>0</v>
      </c>
      <c r="X31" s="206">
        <v>0</v>
      </c>
      <c r="Y31" s="206">
        <v>0</v>
      </c>
      <c r="Z31" s="206">
        <v>2168.4</v>
      </c>
      <c r="AA31" s="206">
        <v>0</v>
      </c>
      <c r="AB31" s="206">
        <v>0</v>
      </c>
      <c r="AC31" s="206">
        <v>0</v>
      </c>
      <c r="AD31" s="206">
        <v>0</v>
      </c>
      <c r="AE31" s="206">
        <v>0</v>
      </c>
      <c r="AF31" s="206">
        <v>0</v>
      </c>
      <c r="AG31" s="206">
        <v>0</v>
      </c>
      <c r="AH31" s="206">
        <v>0</v>
      </c>
      <c r="AI31" s="206">
        <v>0</v>
      </c>
      <c r="AJ31" s="206">
        <v>0</v>
      </c>
      <c r="AK31" s="206">
        <v>0</v>
      </c>
      <c r="AL31" s="206">
        <v>0</v>
      </c>
      <c r="AM31" s="206">
        <v>0</v>
      </c>
      <c r="AN31" s="206">
        <v>0</v>
      </c>
      <c r="AO31" s="206">
        <v>0</v>
      </c>
      <c r="AP31" s="206">
        <v>0</v>
      </c>
      <c r="AQ31" s="206">
        <v>0</v>
      </c>
      <c r="AR31" s="206">
        <v>0</v>
      </c>
      <c r="AS31" s="206">
        <v>0</v>
      </c>
      <c r="AT31" s="206">
        <v>0</v>
      </c>
      <c r="AU31" s="206">
        <v>0</v>
      </c>
      <c r="AV31" s="206">
        <v>0</v>
      </c>
      <c r="AW31" s="206">
        <v>0</v>
      </c>
    </row>
    <row r="32" spans="3:49" x14ac:dyDescent="0.3">
      <c r="C32" s="206">
        <v>24</v>
      </c>
      <c r="D32" s="206">
        <v>5</v>
      </c>
      <c r="E32" s="206">
        <v>5</v>
      </c>
      <c r="F32" s="206">
        <v>111.5</v>
      </c>
      <c r="G32" s="206">
        <v>0</v>
      </c>
      <c r="H32" s="206">
        <v>0</v>
      </c>
      <c r="I32" s="206">
        <v>40</v>
      </c>
      <c r="J32" s="206">
        <v>0</v>
      </c>
      <c r="K32" s="206">
        <v>0</v>
      </c>
      <c r="L32" s="206">
        <v>0</v>
      </c>
      <c r="M32" s="206">
        <v>71.5</v>
      </c>
      <c r="N32" s="206">
        <v>0</v>
      </c>
      <c r="O32" s="206">
        <v>0</v>
      </c>
      <c r="P32" s="206">
        <v>0</v>
      </c>
      <c r="Q32" s="206">
        <v>0</v>
      </c>
      <c r="R32" s="206">
        <v>0</v>
      </c>
      <c r="S32" s="206">
        <v>0</v>
      </c>
      <c r="T32" s="206">
        <v>0</v>
      </c>
      <c r="U32" s="206">
        <v>0</v>
      </c>
      <c r="V32" s="206">
        <v>0</v>
      </c>
      <c r="W32" s="206">
        <v>0</v>
      </c>
      <c r="X32" s="206">
        <v>0</v>
      </c>
      <c r="Y32" s="206">
        <v>0</v>
      </c>
      <c r="Z32" s="206">
        <v>0</v>
      </c>
      <c r="AA32" s="206">
        <v>0</v>
      </c>
      <c r="AB32" s="206">
        <v>0</v>
      </c>
      <c r="AC32" s="206">
        <v>0</v>
      </c>
      <c r="AD32" s="206">
        <v>0</v>
      </c>
      <c r="AE32" s="206">
        <v>0</v>
      </c>
      <c r="AF32" s="206">
        <v>0</v>
      </c>
      <c r="AG32" s="206">
        <v>0</v>
      </c>
      <c r="AH32" s="206">
        <v>0</v>
      </c>
      <c r="AI32" s="206">
        <v>0</v>
      </c>
      <c r="AJ32" s="206">
        <v>0</v>
      </c>
      <c r="AK32" s="206">
        <v>0</v>
      </c>
      <c r="AL32" s="206">
        <v>0</v>
      </c>
      <c r="AM32" s="206">
        <v>0</v>
      </c>
      <c r="AN32" s="206">
        <v>0</v>
      </c>
      <c r="AO32" s="206">
        <v>0</v>
      </c>
      <c r="AP32" s="206">
        <v>0</v>
      </c>
      <c r="AQ32" s="206">
        <v>0</v>
      </c>
      <c r="AR32" s="206">
        <v>0</v>
      </c>
      <c r="AS32" s="206">
        <v>0</v>
      </c>
      <c r="AT32" s="206">
        <v>0</v>
      </c>
      <c r="AU32" s="206">
        <v>0</v>
      </c>
      <c r="AV32" s="206">
        <v>0</v>
      </c>
      <c r="AW32" s="206">
        <v>0</v>
      </c>
    </row>
    <row r="33" spans="3:49" x14ac:dyDescent="0.3">
      <c r="C33" s="206">
        <v>24</v>
      </c>
      <c r="D33" s="206">
        <v>5</v>
      </c>
      <c r="E33" s="206">
        <v>6</v>
      </c>
      <c r="F33" s="206">
        <v>1805244</v>
      </c>
      <c r="G33" s="206">
        <v>0</v>
      </c>
      <c r="H33" s="206">
        <v>16690</v>
      </c>
      <c r="I33" s="206">
        <v>23897</v>
      </c>
      <c r="J33" s="206">
        <v>0</v>
      </c>
      <c r="K33" s="206">
        <v>0</v>
      </c>
      <c r="L33" s="206">
        <v>0</v>
      </c>
      <c r="M33" s="206">
        <v>146876</v>
      </c>
      <c r="N33" s="206">
        <v>422886</v>
      </c>
      <c r="O33" s="206">
        <v>0</v>
      </c>
      <c r="P33" s="206">
        <v>9268</v>
      </c>
      <c r="Q33" s="206">
        <v>605729</v>
      </c>
      <c r="R33" s="206">
        <v>232924</v>
      </c>
      <c r="S33" s="206">
        <v>0</v>
      </c>
      <c r="T33" s="206">
        <v>0</v>
      </c>
      <c r="U33" s="206">
        <v>0</v>
      </c>
      <c r="V33" s="206">
        <v>0</v>
      </c>
      <c r="W33" s="206">
        <v>0</v>
      </c>
      <c r="X33" s="206">
        <v>0</v>
      </c>
      <c r="Y33" s="206">
        <v>0</v>
      </c>
      <c r="Z33" s="206">
        <v>346974</v>
      </c>
      <c r="AA33" s="206">
        <v>0</v>
      </c>
      <c r="AB33" s="206">
        <v>0</v>
      </c>
      <c r="AC33" s="206">
        <v>0</v>
      </c>
      <c r="AD33" s="206">
        <v>0</v>
      </c>
      <c r="AE33" s="206">
        <v>0</v>
      </c>
      <c r="AF33" s="206">
        <v>0</v>
      </c>
      <c r="AG33" s="206">
        <v>0</v>
      </c>
      <c r="AH33" s="206">
        <v>0</v>
      </c>
      <c r="AI33" s="206">
        <v>0</v>
      </c>
      <c r="AJ33" s="206">
        <v>0</v>
      </c>
      <c r="AK33" s="206">
        <v>0</v>
      </c>
      <c r="AL33" s="206">
        <v>0</v>
      </c>
      <c r="AM33" s="206">
        <v>0</v>
      </c>
      <c r="AN33" s="206">
        <v>0</v>
      </c>
      <c r="AO33" s="206">
        <v>0</v>
      </c>
      <c r="AP33" s="206">
        <v>0</v>
      </c>
      <c r="AQ33" s="206">
        <v>0</v>
      </c>
      <c r="AR33" s="206">
        <v>0</v>
      </c>
      <c r="AS33" s="206">
        <v>0</v>
      </c>
      <c r="AT33" s="206">
        <v>0</v>
      </c>
      <c r="AU33" s="206">
        <v>0</v>
      </c>
      <c r="AV33" s="206">
        <v>0</v>
      </c>
      <c r="AW33" s="206">
        <v>0</v>
      </c>
    </row>
    <row r="34" spans="3:49" x14ac:dyDescent="0.3">
      <c r="C34" s="206">
        <v>24</v>
      </c>
      <c r="D34" s="206">
        <v>5</v>
      </c>
      <c r="E34" s="206">
        <v>9</v>
      </c>
      <c r="F34" s="206">
        <v>34897</v>
      </c>
      <c r="G34" s="206">
        <v>0</v>
      </c>
      <c r="H34" s="206">
        <v>0</v>
      </c>
      <c r="I34" s="206">
        <v>1500</v>
      </c>
      <c r="J34" s="206">
        <v>0</v>
      </c>
      <c r="K34" s="206">
        <v>0</v>
      </c>
      <c r="L34" s="206">
        <v>0</v>
      </c>
      <c r="M34" s="206">
        <v>10581</v>
      </c>
      <c r="N34" s="206">
        <v>11660</v>
      </c>
      <c r="O34" s="206">
        <v>0</v>
      </c>
      <c r="P34" s="206">
        <v>0</v>
      </c>
      <c r="Q34" s="206">
        <v>3700</v>
      </c>
      <c r="R34" s="206">
        <v>7456</v>
      </c>
      <c r="S34" s="206">
        <v>0</v>
      </c>
      <c r="T34" s="206">
        <v>0</v>
      </c>
      <c r="U34" s="206">
        <v>0</v>
      </c>
      <c r="V34" s="206">
        <v>0</v>
      </c>
      <c r="W34" s="206">
        <v>0</v>
      </c>
      <c r="X34" s="206">
        <v>0</v>
      </c>
      <c r="Y34" s="206">
        <v>0</v>
      </c>
      <c r="Z34" s="206">
        <v>0</v>
      </c>
      <c r="AA34" s="206">
        <v>0</v>
      </c>
      <c r="AB34" s="206">
        <v>0</v>
      </c>
      <c r="AC34" s="206">
        <v>0</v>
      </c>
      <c r="AD34" s="206">
        <v>0</v>
      </c>
      <c r="AE34" s="206">
        <v>0</v>
      </c>
      <c r="AF34" s="206">
        <v>0</v>
      </c>
      <c r="AG34" s="206">
        <v>0</v>
      </c>
      <c r="AH34" s="206">
        <v>0</v>
      </c>
      <c r="AI34" s="206">
        <v>0</v>
      </c>
      <c r="AJ34" s="206">
        <v>0</v>
      </c>
      <c r="AK34" s="206">
        <v>0</v>
      </c>
      <c r="AL34" s="206">
        <v>0</v>
      </c>
      <c r="AM34" s="206">
        <v>0</v>
      </c>
      <c r="AN34" s="206">
        <v>0</v>
      </c>
      <c r="AO34" s="206">
        <v>0</v>
      </c>
      <c r="AP34" s="206">
        <v>0</v>
      </c>
      <c r="AQ34" s="206">
        <v>0</v>
      </c>
      <c r="AR34" s="206">
        <v>0</v>
      </c>
      <c r="AS34" s="206">
        <v>0</v>
      </c>
      <c r="AT34" s="206">
        <v>0</v>
      </c>
      <c r="AU34" s="206">
        <v>0</v>
      </c>
      <c r="AV34" s="206">
        <v>0</v>
      </c>
      <c r="AW34" s="206">
        <v>0</v>
      </c>
    </row>
    <row r="35" spans="3:49" x14ac:dyDescent="0.3">
      <c r="C35" s="206">
        <v>24</v>
      </c>
      <c r="D35" s="206">
        <v>5</v>
      </c>
      <c r="E35" s="206">
        <v>11</v>
      </c>
      <c r="F35" s="206">
        <v>8583.5972562028128</v>
      </c>
      <c r="G35" s="206">
        <v>3583.5972562028123</v>
      </c>
      <c r="H35" s="206">
        <v>5000</v>
      </c>
      <c r="I35" s="206">
        <v>0</v>
      </c>
      <c r="J35" s="206">
        <v>0</v>
      </c>
      <c r="K35" s="206">
        <v>0</v>
      </c>
      <c r="L35" s="206">
        <v>0</v>
      </c>
      <c r="M35" s="206">
        <v>0</v>
      </c>
      <c r="N35" s="206">
        <v>0</v>
      </c>
      <c r="O35" s="206">
        <v>0</v>
      </c>
      <c r="P35" s="206">
        <v>0</v>
      </c>
      <c r="Q35" s="206">
        <v>0</v>
      </c>
      <c r="R35" s="206">
        <v>0</v>
      </c>
      <c r="S35" s="206">
        <v>0</v>
      </c>
      <c r="T35" s="206">
        <v>0</v>
      </c>
      <c r="U35" s="206">
        <v>0</v>
      </c>
      <c r="V35" s="206">
        <v>0</v>
      </c>
      <c r="W35" s="206">
        <v>0</v>
      </c>
      <c r="X35" s="206">
        <v>0</v>
      </c>
      <c r="Y35" s="206">
        <v>0</v>
      </c>
      <c r="Z35" s="206">
        <v>0</v>
      </c>
      <c r="AA35" s="206">
        <v>0</v>
      </c>
      <c r="AB35" s="206">
        <v>0</v>
      </c>
      <c r="AC35" s="206">
        <v>0</v>
      </c>
      <c r="AD35" s="206">
        <v>0</v>
      </c>
      <c r="AE35" s="206">
        <v>0</v>
      </c>
      <c r="AF35" s="206">
        <v>0</v>
      </c>
      <c r="AG35" s="206">
        <v>0</v>
      </c>
      <c r="AH35" s="206">
        <v>0</v>
      </c>
      <c r="AI35" s="206">
        <v>0</v>
      </c>
      <c r="AJ35" s="206">
        <v>0</v>
      </c>
      <c r="AK35" s="206">
        <v>0</v>
      </c>
      <c r="AL35" s="206">
        <v>0</v>
      </c>
      <c r="AM35" s="206">
        <v>0</v>
      </c>
      <c r="AN35" s="206">
        <v>0</v>
      </c>
      <c r="AO35" s="206">
        <v>0</v>
      </c>
      <c r="AP35" s="206">
        <v>0</v>
      </c>
      <c r="AQ35" s="206">
        <v>0</v>
      </c>
      <c r="AR35" s="206">
        <v>0</v>
      </c>
      <c r="AS35" s="206">
        <v>0</v>
      </c>
      <c r="AT35" s="206">
        <v>0</v>
      </c>
      <c r="AU35" s="206">
        <v>0</v>
      </c>
      <c r="AV35" s="206">
        <v>0</v>
      </c>
      <c r="AW35" s="206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4" customWidth="1" collapsed="1"/>
    <col min="2" max="2" width="7.77734375" style="91" hidden="1" customWidth="1" outlineLevel="1"/>
    <col min="3" max="4" width="5.44140625" style="114" hidden="1" customWidth="1"/>
    <col min="5" max="5" width="7.77734375" style="91" customWidth="1"/>
    <col min="6" max="6" width="7.77734375" style="91" hidden="1" customWidth="1"/>
    <col min="7" max="7" width="5.44140625" style="114" hidden="1" customWidth="1"/>
    <col min="8" max="8" width="7.77734375" style="91" customWidth="1" collapsed="1"/>
    <col min="9" max="9" width="7.77734375" style="192" hidden="1" customWidth="1" outlineLevel="1"/>
    <col min="10" max="10" width="7.77734375" style="192" customWidth="1" collapsed="1"/>
    <col min="11" max="12" width="7.77734375" style="91" hidden="1" customWidth="1"/>
    <col min="13" max="13" width="5.44140625" style="114" hidden="1" customWidth="1"/>
    <col min="14" max="14" width="7.77734375" style="91" customWidth="1"/>
    <col min="15" max="15" width="7.77734375" style="91" hidden="1" customWidth="1"/>
    <col min="16" max="16" width="5.44140625" style="114" hidden="1" customWidth="1"/>
    <col min="17" max="17" width="7.77734375" style="91" customWidth="1" collapsed="1"/>
    <col min="18" max="18" width="7.77734375" style="192" hidden="1" customWidth="1" outlineLevel="1"/>
    <col min="19" max="19" width="7.77734375" style="192" customWidth="1" collapsed="1"/>
    <col min="20" max="21" width="7.77734375" style="91" hidden="1" customWidth="1"/>
    <col min="22" max="22" width="5" style="114" hidden="1" customWidth="1"/>
    <col min="23" max="23" width="7.77734375" style="91" customWidth="1"/>
    <col min="24" max="24" width="7.77734375" style="91" hidden="1" customWidth="1"/>
    <col min="25" max="25" width="5" style="114" hidden="1" customWidth="1"/>
    <col min="26" max="26" width="7.77734375" style="91" customWidth="1" collapsed="1"/>
    <col min="27" max="27" width="7.77734375" style="192" hidden="1" customWidth="1" outlineLevel="1"/>
    <col min="28" max="28" width="7.77734375" style="192" customWidth="1" collapsed="1"/>
    <col min="29" max="16384" width="8.88671875" style="114"/>
  </cols>
  <sheetData>
    <row r="1" spans="1:28" ht="18.600000000000001" customHeight="1" thickBot="1" x14ac:dyDescent="0.4">
      <c r="A1" s="378" t="s">
        <v>1414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</row>
    <row r="2" spans="1:28" ht="14.4" customHeight="1" thickBot="1" x14ac:dyDescent="0.35">
      <c r="A2" s="210" t="s">
        <v>233</v>
      </c>
      <c r="B2" s="96"/>
      <c r="C2" s="96"/>
      <c r="D2" s="96"/>
      <c r="E2" s="96"/>
      <c r="F2" s="96"/>
      <c r="G2" s="96"/>
      <c r="H2" s="96"/>
      <c r="I2" s="204"/>
      <c r="J2" s="204"/>
      <c r="K2" s="96"/>
      <c r="L2" s="96"/>
      <c r="M2" s="96"/>
      <c r="N2" s="96"/>
      <c r="O2" s="96"/>
      <c r="P2" s="96"/>
      <c r="Q2" s="96"/>
      <c r="R2" s="204"/>
      <c r="S2" s="204"/>
      <c r="T2" s="96"/>
      <c r="U2" s="96"/>
      <c r="V2" s="96"/>
      <c r="W2" s="96"/>
      <c r="X2" s="96"/>
      <c r="Y2" s="96"/>
      <c r="Z2" s="96"/>
      <c r="AA2" s="204"/>
      <c r="AB2" s="204"/>
    </row>
    <row r="3" spans="1:28" ht="14.4" customHeight="1" thickBot="1" x14ac:dyDescent="0.35">
      <c r="A3" s="198" t="s">
        <v>108</v>
      </c>
      <c r="B3" s="199">
        <f>SUBTOTAL(9,B6:B1048576)/4</f>
        <v>9341055.5999999996</v>
      </c>
      <c r="C3" s="200">
        <f t="shared" ref="C3:Z3" si="0">SUBTOTAL(9,C6:C1048576)</f>
        <v>13</v>
      </c>
      <c r="D3" s="200"/>
      <c r="E3" s="200">
        <f>SUBTOTAL(9,E6:E1048576)/4</f>
        <v>9518265.6000000015</v>
      </c>
      <c r="F3" s="200"/>
      <c r="G3" s="200">
        <f t="shared" si="0"/>
        <v>13</v>
      </c>
      <c r="H3" s="200">
        <f>SUBTOTAL(9,H6:H1048576)/4</f>
        <v>9021284.599999994</v>
      </c>
      <c r="I3" s="203">
        <f>IF(B3&lt;&gt;0,H3/B3,"")</f>
        <v>0.96576714520358864</v>
      </c>
      <c r="J3" s="201">
        <f>IF(E3&lt;&gt;0,H3/E3,"")</f>
        <v>0.9477866009538537</v>
      </c>
      <c r="K3" s="202">
        <f t="shared" si="0"/>
        <v>2548514</v>
      </c>
      <c r="L3" s="202"/>
      <c r="M3" s="200">
        <f t="shared" si="0"/>
        <v>3.6977350078434696</v>
      </c>
      <c r="N3" s="200">
        <f t="shared" si="0"/>
        <v>2029536</v>
      </c>
      <c r="O3" s="200"/>
      <c r="P3" s="200">
        <f t="shared" si="0"/>
        <v>3</v>
      </c>
      <c r="Q3" s="200">
        <f t="shared" si="0"/>
        <v>2463492</v>
      </c>
      <c r="R3" s="203">
        <f>IF(K3&lt;&gt;0,Q3/K3,"")</f>
        <v>0.96663859802221996</v>
      </c>
      <c r="S3" s="203">
        <f>IF(N3&lt;&gt;0,Q3/N3,"")</f>
        <v>1.2138203017832647</v>
      </c>
      <c r="T3" s="199">
        <f t="shared" si="0"/>
        <v>0</v>
      </c>
      <c r="U3" s="202"/>
      <c r="V3" s="200">
        <f t="shared" si="0"/>
        <v>0</v>
      </c>
      <c r="W3" s="200">
        <f t="shared" si="0"/>
        <v>0</v>
      </c>
      <c r="X3" s="200"/>
      <c r="Y3" s="200">
        <f t="shared" si="0"/>
        <v>0</v>
      </c>
      <c r="Z3" s="200">
        <f t="shared" si="0"/>
        <v>0</v>
      </c>
      <c r="AA3" s="203" t="str">
        <f>IF(T3&lt;&gt;0,Z3/T3,"")</f>
        <v/>
      </c>
      <c r="AB3" s="201" t="str">
        <f>IF(W3&lt;&gt;0,Z3/W3,"")</f>
        <v/>
      </c>
    </row>
    <row r="4" spans="1:28" ht="14.4" customHeight="1" x14ac:dyDescent="0.3">
      <c r="A4" s="379" t="s">
        <v>194</v>
      </c>
      <c r="B4" s="380" t="s">
        <v>85</v>
      </c>
      <c r="C4" s="381"/>
      <c r="D4" s="382"/>
      <c r="E4" s="381"/>
      <c r="F4" s="382"/>
      <c r="G4" s="381"/>
      <c r="H4" s="381"/>
      <c r="I4" s="382"/>
      <c r="J4" s="383"/>
      <c r="K4" s="380" t="s">
        <v>86</v>
      </c>
      <c r="L4" s="382"/>
      <c r="M4" s="381"/>
      <c r="N4" s="381"/>
      <c r="O4" s="382"/>
      <c r="P4" s="381"/>
      <c r="Q4" s="381"/>
      <c r="R4" s="382"/>
      <c r="S4" s="383"/>
      <c r="T4" s="380" t="s">
        <v>87</v>
      </c>
      <c r="U4" s="382"/>
      <c r="V4" s="381"/>
      <c r="W4" s="381"/>
      <c r="X4" s="382"/>
      <c r="Y4" s="381"/>
      <c r="Z4" s="381"/>
      <c r="AA4" s="382"/>
      <c r="AB4" s="383"/>
    </row>
    <row r="5" spans="1:28" ht="14.4" customHeight="1" thickBot="1" x14ac:dyDescent="0.35">
      <c r="A5" s="496"/>
      <c r="B5" s="497">
        <v>2015</v>
      </c>
      <c r="C5" s="498"/>
      <c r="D5" s="498"/>
      <c r="E5" s="498">
        <v>2016</v>
      </c>
      <c r="F5" s="498"/>
      <c r="G5" s="498"/>
      <c r="H5" s="498">
        <v>2017</v>
      </c>
      <c r="I5" s="499" t="s">
        <v>220</v>
      </c>
      <c r="J5" s="500" t="s">
        <v>2</v>
      </c>
      <c r="K5" s="497">
        <v>2015</v>
      </c>
      <c r="L5" s="498"/>
      <c r="M5" s="498"/>
      <c r="N5" s="498">
        <v>2016</v>
      </c>
      <c r="O5" s="498"/>
      <c r="P5" s="498"/>
      <c r="Q5" s="498">
        <v>2017</v>
      </c>
      <c r="R5" s="499" t="s">
        <v>220</v>
      </c>
      <c r="S5" s="500" t="s">
        <v>2</v>
      </c>
      <c r="T5" s="497">
        <v>2015</v>
      </c>
      <c r="U5" s="498"/>
      <c r="V5" s="498"/>
      <c r="W5" s="498">
        <v>2016</v>
      </c>
      <c r="X5" s="498"/>
      <c r="Y5" s="498"/>
      <c r="Z5" s="498">
        <v>2017</v>
      </c>
      <c r="AA5" s="499" t="s">
        <v>220</v>
      </c>
      <c r="AB5" s="500" t="s">
        <v>2</v>
      </c>
    </row>
    <row r="6" spans="1:28" ht="14.4" customHeight="1" x14ac:dyDescent="0.3">
      <c r="A6" s="501" t="s">
        <v>1411</v>
      </c>
      <c r="B6" s="502">
        <v>9341055.5999999978</v>
      </c>
      <c r="C6" s="503">
        <v>1</v>
      </c>
      <c r="D6" s="503">
        <v>0.98138211230415684</v>
      </c>
      <c r="E6" s="502">
        <v>9518265.6000000052</v>
      </c>
      <c r="F6" s="503">
        <v>1.0189710893060102</v>
      </c>
      <c r="G6" s="503">
        <v>1</v>
      </c>
      <c r="H6" s="502">
        <v>9021284.5999999903</v>
      </c>
      <c r="I6" s="503">
        <v>0.96576714520358842</v>
      </c>
      <c r="J6" s="503">
        <v>0.94778660095385292</v>
      </c>
      <c r="K6" s="502">
        <v>1274257</v>
      </c>
      <c r="L6" s="503">
        <v>1</v>
      </c>
      <c r="M6" s="503">
        <v>1.2557126357945856</v>
      </c>
      <c r="N6" s="502">
        <v>1014768</v>
      </c>
      <c r="O6" s="503">
        <v>0.79636054579256776</v>
      </c>
      <c r="P6" s="503">
        <v>1</v>
      </c>
      <c r="Q6" s="502">
        <v>1231746</v>
      </c>
      <c r="R6" s="503">
        <v>0.96663859802221996</v>
      </c>
      <c r="S6" s="503">
        <v>1.2138203017832647</v>
      </c>
      <c r="T6" s="502"/>
      <c r="U6" s="503"/>
      <c r="V6" s="503"/>
      <c r="W6" s="502"/>
      <c r="X6" s="503"/>
      <c r="Y6" s="503"/>
      <c r="Z6" s="502"/>
      <c r="AA6" s="503"/>
      <c r="AB6" s="504"/>
    </row>
    <row r="7" spans="1:28" ht="14.4" customHeight="1" x14ac:dyDescent="0.3">
      <c r="A7" s="511" t="s">
        <v>1412</v>
      </c>
      <c r="B7" s="505">
        <v>6644115.5599999968</v>
      </c>
      <c r="C7" s="506">
        <v>1</v>
      </c>
      <c r="D7" s="506">
        <v>0.95952097086652144</v>
      </c>
      <c r="E7" s="505">
        <v>6924408.9100000057</v>
      </c>
      <c r="F7" s="506">
        <v>1.0421867060361618</v>
      </c>
      <c r="G7" s="506">
        <v>1</v>
      </c>
      <c r="H7" s="505">
        <v>6296258.9899999928</v>
      </c>
      <c r="I7" s="506">
        <v>0.94764441303606639</v>
      </c>
      <c r="J7" s="506">
        <v>0.90928468723260125</v>
      </c>
      <c r="K7" s="505">
        <v>846031</v>
      </c>
      <c r="L7" s="506">
        <v>1</v>
      </c>
      <c r="M7" s="506">
        <v>1.4239685863169376</v>
      </c>
      <c r="N7" s="505">
        <v>594136</v>
      </c>
      <c r="O7" s="506">
        <v>0.70226268304589312</v>
      </c>
      <c r="P7" s="506">
        <v>1</v>
      </c>
      <c r="Q7" s="505">
        <v>758131</v>
      </c>
      <c r="R7" s="506">
        <v>0.89610309787702813</v>
      </c>
      <c r="S7" s="506">
        <v>1.27602266147818</v>
      </c>
      <c r="T7" s="505"/>
      <c r="U7" s="506"/>
      <c r="V7" s="506"/>
      <c r="W7" s="505"/>
      <c r="X7" s="506"/>
      <c r="Y7" s="506"/>
      <c r="Z7" s="505"/>
      <c r="AA7" s="506"/>
      <c r="AB7" s="507"/>
    </row>
    <row r="8" spans="1:28" ht="14.4" customHeight="1" thickBot="1" x14ac:dyDescent="0.35">
      <c r="A8" s="512" t="s">
        <v>1413</v>
      </c>
      <c r="B8" s="508">
        <v>2696940.0400000005</v>
      </c>
      <c r="C8" s="509">
        <v>1</v>
      </c>
      <c r="D8" s="509">
        <v>1.039741343612935</v>
      </c>
      <c r="E8" s="508">
        <v>2593856.69</v>
      </c>
      <c r="F8" s="509">
        <v>0.96177766339959103</v>
      </c>
      <c r="G8" s="509">
        <v>1</v>
      </c>
      <c r="H8" s="508">
        <v>2725025.6099999975</v>
      </c>
      <c r="I8" s="509">
        <v>1.0104138651892303</v>
      </c>
      <c r="J8" s="509">
        <v>1.0505690697969894</v>
      </c>
      <c r="K8" s="508">
        <v>428226</v>
      </c>
      <c r="L8" s="509">
        <v>1</v>
      </c>
      <c r="M8" s="509">
        <v>1.0180537857319463</v>
      </c>
      <c r="N8" s="508">
        <v>420632</v>
      </c>
      <c r="O8" s="509">
        <v>0.98226637336359768</v>
      </c>
      <c r="P8" s="509">
        <v>1</v>
      </c>
      <c r="Q8" s="508">
        <v>473615</v>
      </c>
      <c r="R8" s="509">
        <v>1.1059930971029317</v>
      </c>
      <c r="S8" s="509">
        <v>1.1259604594990396</v>
      </c>
      <c r="T8" s="508"/>
      <c r="U8" s="509"/>
      <c r="V8" s="509"/>
      <c r="W8" s="508"/>
      <c r="X8" s="509"/>
      <c r="Y8" s="509"/>
      <c r="Z8" s="508"/>
      <c r="AA8" s="509"/>
      <c r="AB8" s="510"/>
    </row>
    <row r="9" spans="1:28" ht="14.4" customHeight="1" thickBot="1" x14ac:dyDescent="0.35"/>
    <row r="10" spans="1:28" ht="14.4" customHeight="1" x14ac:dyDescent="0.3">
      <c r="A10" s="501" t="s">
        <v>419</v>
      </c>
      <c r="B10" s="502">
        <v>683384.45999999973</v>
      </c>
      <c r="C10" s="503">
        <v>1</v>
      </c>
      <c r="D10" s="503">
        <v>1.2190764435038872</v>
      </c>
      <c r="E10" s="502">
        <v>560575.55999999982</v>
      </c>
      <c r="F10" s="503">
        <v>0.82029310411887335</v>
      </c>
      <c r="G10" s="503">
        <v>1</v>
      </c>
      <c r="H10" s="502">
        <v>556772.25000000023</v>
      </c>
      <c r="I10" s="503">
        <v>0.81472770100742475</v>
      </c>
      <c r="J10" s="504">
        <v>0.99321534816822987</v>
      </c>
    </row>
    <row r="11" spans="1:28" ht="14.4" customHeight="1" x14ac:dyDescent="0.3">
      <c r="A11" s="511" t="s">
        <v>1415</v>
      </c>
      <c r="B11" s="505">
        <v>683384.45999999973</v>
      </c>
      <c r="C11" s="506">
        <v>1</v>
      </c>
      <c r="D11" s="506">
        <v>1.2190764435038872</v>
      </c>
      <c r="E11" s="505">
        <v>560575.55999999982</v>
      </c>
      <c r="F11" s="506">
        <v>0.82029310411887335</v>
      </c>
      <c r="G11" s="506">
        <v>1</v>
      </c>
      <c r="H11" s="505">
        <v>556772.25000000023</v>
      </c>
      <c r="I11" s="506">
        <v>0.81472770100742475</v>
      </c>
      <c r="J11" s="507">
        <v>0.99321534816822987</v>
      </c>
    </row>
    <row r="12" spans="1:28" ht="14.4" customHeight="1" x14ac:dyDescent="0.3">
      <c r="A12" s="513" t="s">
        <v>1416</v>
      </c>
      <c r="B12" s="514">
        <v>2696940.0400000005</v>
      </c>
      <c r="C12" s="515">
        <v>1</v>
      </c>
      <c r="D12" s="515">
        <v>1.0397413436129352</v>
      </c>
      <c r="E12" s="514">
        <v>2593856.6899999995</v>
      </c>
      <c r="F12" s="515">
        <v>0.96177766339959081</v>
      </c>
      <c r="G12" s="515">
        <v>1</v>
      </c>
      <c r="H12" s="514">
        <v>2725025.6099999966</v>
      </c>
      <c r="I12" s="515">
        <v>1.0104138651892298</v>
      </c>
      <c r="J12" s="516">
        <v>1.0505690697969892</v>
      </c>
    </row>
    <row r="13" spans="1:28" ht="14.4" customHeight="1" x14ac:dyDescent="0.3">
      <c r="A13" s="511" t="s">
        <v>1415</v>
      </c>
      <c r="B13" s="505">
        <v>2696940.0400000005</v>
      </c>
      <c r="C13" s="506">
        <v>1</v>
      </c>
      <c r="D13" s="506">
        <v>1.0397413436129352</v>
      </c>
      <c r="E13" s="505">
        <v>2593856.6899999995</v>
      </c>
      <c r="F13" s="506">
        <v>0.96177766339959081</v>
      </c>
      <c r="G13" s="506">
        <v>1</v>
      </c>
      <c r="H13" s="505">
        <v>2725025.6099999966</v>
      </c>
      <c r="I13" s="506">
        <v>1.0104138651892298</v>
      </c>
      <c r="J13" s="507">
        <v>1.0505690697969892</v>
      </c>
    </row>
    <row r="14" spans="1:28" ht="14.4" customHeight="1" x14ac:dyDescent="0.3">
      <c r="A14" s="513" t="s">
        <v>1417</v>
      </c>
      <c r="B14" s="514">
        <v>1691656.6700000002</v>
      </c>
      <c r="C14" s="515">
        <v>1</v>
      </c>
      <c r="D14" s="515">
        <v>1.0236072929661133</v>
      </c>
      <c r="E14" s="514">
        <v>1652642.2600000005</v>
      </c>
      <c r="F14" s="515">
        <v>0.97693715829465577</v>
      </c>
      <c r="G14" s="515">
        <v>1</v>
      </c>
      <c r="H14" s="514">
        <v>1378861.0999999996</v>
      </c>
      <c r="I14" s="515">
        <v>0.81509512210890844</v>
      </c>
      <c r="J14" s="516">
        <v>0.83433731145178347</v>
      </c>
    </row>
    <row r="15" spans="1:28" ht="14.4" customHeight="1" x14ac:dyDescent="0.3">
      <c r="A15" s="511" t="s">
        <v>1415</v>
      </c>
      <c r="B15" s="505">
        <v>1691656.6700000002</v>
      </c>
      <c r="C15" s="506">
        <v>1</v>
      </c>
      <c r="D15" s="506">
        <v>1.0236072929661133</v>
      </c>
      <c r="E15" s="505">
        <v>1652642.2600000005</v>
      </c>
      <c r="F15" s="506">
        <v>0.97693715829465577</v>
      </c>
      <c r="G15" s="506">
        <v>1</v>
      </c>
      <c r="H15" s="505">
        <v>1378861.0999999996</v>
      </c>
      <c r="I15" s="506">
        <v>0.81509512210890844</v>
      </c>
      <c r="J15" s="507">
        <v>0.83433731145178347</v>
      </c>
    </row>
    <row r="16" spans="1:28" ht="14.4" customHeight="1" x14ac:dyDescent="0.3">
      <c r="A16" s="513" t="s">
        <v>1418</v>
      </c>
      <c r="B16" s="514">
        <v>1527368.92</v>
      </c>
      <c r="C16" s="515">
        <v>1</v>
      </c>
      <c r="D16" s="515">
        <v>0.78337279614345801</v>
      </c>
      <c r="E16" s="514">
        <v>1949734.4400000009</v>
      </c>
      <c r="F16" s="515">
        <v>1.2765314355093731</v>
      </c>
      <c r="G16" s="515">
        <v>1</v>
      </c>
      <c r="H16" s="514">
        <v>2024301.1400000004</v>
      </c>
      <c r="I16" s="515">
        <v>1.3253517951641969</v>
      </c>
      <c r="J16" s="516">
        <v>1.0382445416515285</v>
      </c>
    </row>
    <row r="17" spans="1:10" ht="14.4" customHeight="1" x14ac:dyDescent="0.3">
      <c r="A17" s="511" t="s">
        <v>1415</v>
      </c>
      <c r="B17" s="505">
        <v>1527368.92</v>
      </c>
      <c r="C17" s="506">
        <v>1</v>
      </c>
      <c r="D17" s="506">
        <v>0.78337279614345801</v>
      </c>
      <c r="E17" s="505">
        <v>1949734.4400000009</v>
      </c>
      <c r="F17" s="506">
        <v>1.2765314355093731</v>
      </c>
      <c r="G17" s="506">
        <v>1</v>
      </c>
      <c r="H17" s="505">
        <v>2024301.1400000004</v>
      </c>
      <c r="I17" s="506">
        <v>1.3253517951641969</v>
      </c>
      <c r="J17" s="507">
        <v>1.0382445416515285</v>
      </c>
    </row>
    <row r="18" spans="1:10" ht="14.4" customHeight="1" x14ac:dyDescent="0.3">
      <c r="A18" s="513" t="s">
        <v>1419</v>
      </c>
      <c r="B18" s="514">
        <v>2741705.51</v>
      </c>
      <c r="C18" s="515">
        <v>1</v>
      </c>
      <c r="D18" s="515">
        <v>0.9928475647082855</v>
      </c>
      <c r="E18" s="514">
        <v>2761456.6499999994</v>
      </c>
      <c r="F18" s="515">
        <v>1.0072039611577392</v>
      </c>
      <c r="G18" s="515">
        <v>1</v>
      </c>
      <c r="H18" s="514">
        <v>2336324.5000000009</v>
      </c>
      <c r="I18" s="515">
        <v>0.85214275985461363</v>
      </c>
      <c r="J18" s="516">
        <v>0.8460478639054505</v>
      </c>
    </row>
    <row r="19" spans="1:10" ht="14.4" customHeight="1" thickBot="1" x14ac:dyDescent="0.35">
      <c r="A19" s="512" t="s">
        <v>1415</v>
      </c>
      <c r="B19" s="508">
        <v>2741705.51</v>
      </c>
      <c r="C19" s="509">
        <v>1</v>
      </c>
      <c r="D19" s="509">
        <v>0.9928475647082855</v>
      </c>
      <c r="E19" s="508">
        <v>2761456.6499999994</v>
      </c>
      <c r="F19" s="509">
        <v>1.0072039611577392</v>
      </c>
      <c r="G19" s="509">
        <v>1</v>
      </c>
      <c r="H19" s="508">
        <v>2336324.5000000009</v>
      </c>
      <c r="I19" s="509">
        <v>0.85214275985461363</v>
      </c>
      <c r="J19" s="510">
        <v>0.8460478639054505</v>
      </c>
    </row>
    <row r="20" spans="1:10" ht="14.4" customHeight="1" x14ac:dyDescent="0.3">
      <c r="A20" s="517" t="s">
        <v>1420</v>
      </c>
    </row>
    <row r="21" spans="1:10" ht="14.4" customHeight="1" x14ac:dyDescent="0.3">
      <c r="A21" s="518" t="s">
        <v>1421</v>
      </c>
    </row>
    <row r="22" spans="1:10" ht="14.4" customHeight="1" x14ac:dyDescent="0.3">
      <c r="A22" s="517" t="s">
        <v>1422</v>
      </c>
    </row>
    <row r="23" spans="1:10" ht="14.4" customHeight="1" x14ac:dyDescent="0.3">
      <c r="A23" s="517" t="s">
        <v>1423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4" bestFit="1" customWidth="1"/>
    <col min="2" max="2" width="7.77734375" style="189" hidden="1" customWidth="1" outlineLevel="1"/>
    <col min="3" max="3" width="7.77734375" style="189" customWidth="1" collapsed="1"/>
    <col min="4" max="4" width="7.77734375" style="189" customWidth="1"/>
    <col min="5" max="5" width="7.77734375" style="91" hidden="1" customWidth="1" outlineLevel="1"/>
    <col min="6" max="6" width="7.77734375" style="91" customWidth="1" collapsed="1"/>
    <col min="7" max="7" width="7.77734375" style="91" customWidth="1"/>
    <col min="8" max="16384" width="8.88671875" style="114"/>
  </cols>
  <sheetData>
    <row r="1" spans="1:7" ht="18.600000000000001" customHeight="1" thickBot="1" x14ac:dyDescent="0.4">
      <c r="A1" s="378" t="s">
        <v>1424</v>
      </c>
      <c r="B1" s="320"/>
      <c r="C1" s="320"/>
      <c r="D1" s="320"/>
      <c r="E1" s="320"/>
      <c r="F1" s="320"/>
      <c r="G1" s="320"/>
    </row>
    <row r="2" spans="1:7" ht="14.4" customHeight="1" thickBot="1" x14ac:dyDescent="0.35">
      <c r="A2" s="210" t="s">
        <v>233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293" t="s">
        <v>108</v>
      </c>
      <c r="B3" s="275">
        <f t="shared" ref="B3:G3" si="0">SUBTOTAL(9,B6:B1048576)</f>
        <v>36115</v>
      </c>
      <c r="C3" s="276">
        <f t="shared" si="0"/>
        <v>39584</v>
      </c>
      <c r="D3" s="292">
        <f t="shared" si="0"/>
        <v>39405</v>
      </c>
      <c r="E3" s="202">
        <f t="shared" si="0"/>
        <v>9341055.5999999922</v>
      </c>
      <c r="F3" s="200">
        <f t="shared" si="0"/>
        <v>9518265.5999999959</v>
      </c>
      <c r="G3" s="277">
        <f t="shared" si="0"/>
        <v>9021284.5999999959</v>
      </c>
    </row>
    <row r="4" spans="1:7" ht="14.4" customHeight="1" x14ac:dyDescent="0.3">
      <c r="A4" s="379" t="s">
        <v>116</v>
      </c>
      <c r="B4" s="384" t="s">
        <v>192</v>
      </c>
      <c r="C4" s="382"/>
      <c r="D4" s="385"/>
      <c r="E4" s="384" t="s">
        <v>85</v>
      </c>
      <c r="F4" s="382"/>
      <c r="G4" s="385"/>
    </row>
    <row r="5" spans="1:7" ht="14.4" customHeight="1" thickBot="1" x14ac:dyDescent="0.35">
      <c r="A5" s="496"/>
      <c r="B5" s="497">
        <v>2015</v>
      </c>
      <c r="C5" s="498">
        <v>2016</v>
      </c>
      <c r="D5" s="519">
        <v>2017</v>
      </c>
      <c r="E5" s="497">
        <v>2015</v>
      </c>
      <c r="F5" s="498">
        <v>2016</v>
      </c>
      <c r="G5" s="519">
        <v>2017</v>
      </c>
    </row>
    <row r="6" spans="1:7" ht="14.4" customHeight="1" thickBot="1" x14ac:dyDescent="0.35">
      <c r="A6" s="522" t="s">
        <v>1415</v>
      </c>
      <c r="B6" s="464">
        <v>36115</v>
      </c>
      <c r="C6" s="464">
        <v>39584</v>
      </c>
      <c r="D6" s="464">
        <v>39405</v>
      </c>
      <c r="E6" s="520">
        <v>9341055.5999999922</v>
      </c>
      <c r="F6" s="520">
        <v>9518265.5999999959</v>
      </c>
      <c r="G6" s="521">
        <v>9021284.5999999959</v>
      </c>
    </row>
    <row r="7" spans="1:7" ht="14.4" customHeight="1" x14ac:dyDescent="0.3">
      <c r="A7" s="517" t="s">
        <v>1420</v>
      </c>
    </row>
    <row r="8" spans="1:7" ht="14.4" customHeight="1" x14ac:dyDescent="0.3">
      <c r="A8" s="518" t="s">
        <v>1421</v>
      </c>
    </row>
    <row r="9" spans="1:7" ht="14.4" customHeight="1" x14ac:dyDescent="0.3">
      <c r="A9" s="517" t="s">
        <v>1422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8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.109375" style="114" bestFit="1" customWidth="1"/>
    <col min="5" max="5" width="8" style="114" customWidth="1"/>
    <col min="6" max="6" width="50.88671875" style="114" bestFit="1" customWidth="1" collapsed="1"/>
    <col min="7" max="8" width="11.109375" style="189" hidden="1" customWidth="1" outlineLevel="1"/>
    <col min="9" max="10" width="9.33203125" style="114" hidden="1" customWidth="1"/>
    <col min="11" max="12" width="11.109375" style="189" customWidth="1"/>
    <col min="13" max="14" width="9.33203125" style="114" hidden="1" customWidth="1"/>
    <col min="15" max="16" width="11.109375" style="189" customWidth="1"/>
    <col min="17" max="17" width="11.109375" style="192" customWidth="1"/>
    <col min="18" max="18" width="11.109375" style="189" customWidth="1"/>
    <col min="19" max="16384" width="8.88671875" style="114"/>
  </cols>
  <sheetData>
    <row r="1" spans="1:18" ht="18.600000000000001" customHeight="1" thickBot="1" x14ac:dyDescent="0.4">
      <c r="A1" s="320" t="s">
        <v>1665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</row>
    <row r="2" spans="1:18" ht="14.4" customHeight="1" thickBot="1" x14ac:dyDescent="0.35">
      <c r="A2" s="210" t="s">
        <v>233</v>
      </c>
      <c r="B2" s="179"/>
      <c r="C2" s="179"/>
      <c r="D2" s="96"/>
      <c r="E2" s="96"/>
      <c r="F2" s="96"/>
      <c r="G2" s="205"/>
      <c r="H2" s="205"/>
      <c r="I2" s="96"/>
      <c r="J2" s="96"/>
      <c r="K2" s="205"/>
      <c r="L2" s="205"/>
      <c r="M2" s="96"/>
      <c r="N2" s="96"/>
      <c r="O2" s="205"/>
      <c r="P2" s="205"/>
      <c r="Q2" s="204"/>
      <c r="R2" s="205"/>
    </row>
    <row r="3" spans="1:18" ht="14.4" customHeight="1" thickBot="1" x14ac:dyDescent="0.35">
      <c r="F3" s="73" t="s">
        <v>108</v>
      </c>
      <c r="G3" s="88">
        <f t="shared" ref="G3:P3" si="0">SUBTOTAL(9,G6:G1048576)</f>
        <v>37800</v>
      </c>
      <c r="H3" s="89">
        <f t="shared" si="0"/>
        <v>10615312.6</v>
      </c>
      <c r="I3" s="66"/>
      <c r="J3" s="66"/>
      <c r="K3" s="89">
        <f t="shared" si="0"/>
        <v>40955</v>
      </c>
      <c r="L3" s="89">
        <f t="shared" si="0"/>
        <v>10533033.600000001</v>
      </c>
      <c r="M3" s="66"/>
      <c r="N3" s="66"/>
      <c r="O3" s="89">
        <f t="shared" si="0"/>
        <v>41075</v>
      </c>
      <c r="P3" s="89">
        <f t="shared" si="0"/>
        <v>10253030.6</v>
      </c>
      <c r="Q3" s="67">
        <f>IF(L3=0,0,P3/L3)</f>
        <v>0.97341668026199002</v>
      </c>
      <c r="R3" s="90">
        <f>IF(O3=0,0,P3/O3)</f>
        <v>249.61730006086427</v>
      </c>
    </row>
    <row r="4" spans="1:18" ht="14.4" customHeight="1" x14ac:dyDescent="0.3">
      <c r="A4" s="386" t="s">
        <v>221</v>
      </c>
      <c r="B4" s="386" t="s">
        <v>82</v>
      </c>
      <c r="C4" s="394" t="s">
        <v>0</v>
      </c>
      <c r="D4" s="388" t="s">
        <v>83</v>
      </c>
      <c r="E4" s="393" t="s">
        <v>58</v>
      </c>
      <c r="F4" s="389" t="s">
        <v>57</v>
      </c>
      <c r="G4" s="390">
        <v>2015</v>
      </c>
      <c r="H4" s="391"/>
      <c r="I4" s="87"/>
      <c r="J4" s="87"/>
      <c r="K4" s="390">
        <v>2016</v>
      </c>
      <c r="L4" s="391"/>
      <c r="M4" s="87"/>
      <c r="N4" s="87"/>
      <c r="O4" s="390">
        <v>2017</v>
      </c>
      <c r="P4" s="391"/>
      <c r="Q4" s="392" t="s">
        <v>2</v>
      </c>
      <c r="R4" s="387" t="s">
        <v>84</v>
      </c>
    </row>
    <row r="5" spans="1:18" ht="14.4" customHeight="1" thickBot="1" x14ac:dyDescent="0.35">
      <c r="A5" s="523"/>
      <c r="B5" s="523"/>
      <c r="C5" s="524"/>
      <c r="D5" s="525"/>
      <c r="E5" s="526"/>
      <c r="F5" s="527"/>
      <c r="G5" s="528" t="s">
        <v>59</v>
      </c>
      <c r="H5" s="529" t="s">
        <v>14</v>
      </c>
      <c r="I5" s="530"/>
      <c r="J5" s="530"/>
      <c r="K5" s="528" t="s">
        <v>59</v>
      </c>
      <c r="L5" s="529" t="s">
        <v>14</v>
      </c>
      <c r="M5" s="530"/>
      <c r="N5" s="530"/>
      <c r="O5" s="528" t="s">
        <v>59</v>
      </c>
      <c r="P5" s="529" t="s">
        <v>14</v>
      </c>
      <c r="Q5" s="531"/>
      <c r="R5" s="532"/>
    </row>
    <row r="6" spans="1:18" ht="14.4" customHeight="1" x14ac:dyDescent="0.3">
      <c r="A6" s="436"/>
      <c r="B6" s="437" t="s">
        <v>1425</v>
      </c>
      <c r="C6" s="437" t="s">
        <v>419</v>
      </c>
      <c r="D6" s="437" t="s">
        <v>1426</v>
      </c>
      <c r="E6" s="437" t="s">
        <v>1427</v>
      </c>
      <c r="F6" s="437"/>
      <c r="G6" s="441">
        <v>1</v>
      </c>
      <c r="H6" s="441">
        <v>333</v>
      </c>
      <c r="I6" s="437"/>
      <c r="J6" s="437">
        <v>333</v>
      </c>
      <c r="K6" s="441"/>
      <c r="L6" s="441"/>
      <c r="M6" s="437"/>
      <c r="N6" s="437"/>
      <c r="O6" s="441">
        <v>1</v>
      </c>
      <c r="P6" s="441">
        <v>333</v>
      </c>
      <c r="Q6" s="462"/>
      <c r="R6" s="442">
        <v>333</v>
      </c>
    </row>
    <row r="7" spans="1:18" ht="14.4" customHeight="1" x14ac:dyDescent="0.3">
      <c r="A7" s="443"/>
      <c r="B7" s="444" t="s">
        <v>1425</v>
      </c>
      <c r="C7" s="444" t="s">
        <v>419</v>
      </c>
      <c r="D7" s="444" t="s">
        <v>1426</v>
      </c>
      <c r="E7" s="444" t="s">
        <v>1428</v>
      </c>
      <c r="F7" s="444"/>
      <c r="G7" s="448">
        <v>46</v>
      </c>
      <c r="H7" s="448">
        <v>5198</v>
      </c>
      <c r="I7" s="444">
        <v>0.59740259740259738</v>
      </c>
      <c r="J7" s="444">
        <v>113</v>
      </c>
      <c r="K7" s="448">
        <v>77</v>
      </c>
      <c r="L7" s="448">
        <v>8701</v>
      </c>
      <c r="M7" s="444">
        <v>1</v>
      </c>
      <c r="N7" s="444">
        <v>113</v>
      </c>
      <c r="O7" s="448">
        <v>91</v>
      </c>
      <c r="P7" s="448">
        <v>10283</v>
      </c>
      <c r="Q7" s="471">
        <v>1.1818181818181819</v>
      </c>
      <c r="R7" s="449">
        <v>113</v>
      </c>
    </row>
    <row r="8" spans="1:18" ht="14.4" customHeight="1" x14ac:dyDescent="0.3">
      <c r="A8" s="443"/>
      <c r="B8" s="444" t="s">
        <v>1425</v>
      </c>
      <c r="C8" s="444" t="s">
        <v>419</v>
      </c>
      <c r="D8" s="444" t="s">
        <v>1426</v>
      </c>
      <c r="E8" s="444" t="s">
        <v>1429</v>
      </c>
      <c r="F8" s="444"/>
      <c r="G8" s="448"/>
      <c r="H8" s="448"/>
      <c r="I8" s="444"/>
      <c r="J8" s="444"/>
      <c r="K8" s="448">
        <v>1</v>
      </c>
      <c r="L8" s="448">
        <v>132</v>
      </c>
      <c r="M8" s="444">
        <v>1</v>
      </c>
      <c r="N8" s="444">
        <v>132</v>
      </c>
      <c r="O8" s="448"/>
      <c r="P8" s="448"/>
      <c r="Q8" s="471"/>
      <c r="R8" s="449"/>
    </row>
    <row r="9" spans="1:18" ht="14.4" customHeight="1" x14ac:dyDescent="0.3">
      <c r="A9" s="443"/>
      <c r="B9" s="444" t="s">
        <v>1425</v>
      </c>
      <c r="C9" s="444" t="s">
        <v>419</v>
      </c>
      <c r="D9" s="444" t="s">
        <v>1426</v>
      </c>
      <c r="E9" s="444" t="s">
        <v>1430</v>
      </c>
      <c r="F9" s="444"/>
      <c r="G9" s="448">
        <v>11</v>
      </c>
      <c r="H9" s="448">
        <v>2409</v>
      </c>
      <c r="I9" s="444">
        <v>1.8333333333333333</v>
      </c>
      <c r="J9" s="444">
        <v>219</v>
      </c>
      <c r="K9" s="448">
        <v>6</v>
      </c>
      <c r="L9" s="448">
        <v>1314</v>
      </c>
      <c r="M9" s="444">
        <v>1</v>
      </c>
      <c r="N9" s="444">
        <v>219</v>
      </c>
      <c r="O9" s="448">
        <v>8</v>
      </c>
      <c r="P9" s="448">
        <v>1752</v>
      </c>
      <c r="Q9" s="471">
        <v>1.3333333333333333</v>
      </c>
      <c r="R9" s="449">
        <v>219</v>
      </c>
    </row>
    <row r="10" spans="1:18" ht="14.4" customHeight="1" x14ac:dyDescent="0.3">
      <c r="A10" s="443"/>
      <c r="B10" s="444" t="s">
        <v>1425</v>
      </c>
      <c r="C10" s="444" t="s">
        <v>419</v>
      </c>
      <c r="D10" s="444" t="s">
        <v>1426</v>
      </c>
      <c r="E10" s="444" t="s">
        <v>1431</v>
      </c>
      <c r="F10" s="444"/>
      <c r="G10" s="448">
        <v>9</v>
      </c>
      <c r="H10" s="448">
        <v>2124</v>
      </c>
      <c r="I10" s="444">
        <v>1</v>
      </c>
      <c r="J10" s="444">
        <v>236</v>
      </c>
      <c r="K10" s="448">
        <v>9</v>
      </c>
      <c r="L10" s="448">
        <v>2124</v>
      </c>
      <c r="M10" s="444">
        <v>1</v>
      </c>
      <c r="N10" s="444">
        <v>236</v>
      </c>
      <c r="O10" s="448">
        <v>4</v>
      </c>
      <c r="P10" s="448">
        <v>944</v>
      </c>
      <c r="Q10" s="471">
        <v>0.44444444444444442</v>
      </c>
      <c r="R10" s="449">
        <v>236</v>
      </c>
    </row>
    <row r="11" spans="1:18" ht="14.4" customHeight="1" x14ac:dyDescent="0.3">
      <c r="A11" s="443"/>
      <c r="B11" s="444" t="s">
        <v>1425</v>
      </c>
      <c r="C11" s="444" t="s">
        <v>419</v>
      </c>
      <c r="D11" s="444" t="s">
        <v>1426</v>
      </c>
      <c r="E11" s="444" t="s">
        <v>1432</v>
      </c>
      <c r="F11" s="444"/>
      <c r="G11" s="448">
        <v>19</v>
      </c>
      <c r="H11" s="448">
        <v>2964</v>
      </c>
      <c r="I11" s="444">
        <v>0.6785714285714286</v>
      </c>
      <c r="J11" s="444">
        <v>156</v>
      </c>
      <c r="K11" s="448">
        <v>28</v>
      </c>
      <c r="L11" s="448">
        <v>4368</v>
      </c>
      <c r="M11" s="444">
        <v>1</v>
      </c>
      <c r="N11" s="444">
        <v>156</v>
      </c>
      <c r="O11" s="448">
        <v>32</v>
      </c>
      <c r="P11" s="448">
        <v>4992</v>
      </c>
      <c r="Q11" s="471">
        <v>1.1428571428571428</v>
      </c>
      <c r="R11" s="449">
        <v>156</v>
      </c>
    </row>
    <row r="12" spans="1:18" ht="14.4" customHeight="1" x14ac:dyDescent="0.3">
      <c r="A12" s="443"/>
      <c r="B12" s="444" t="s">
        <v>1425</v>
      </c>
      <c r="C12" s="444" t="s">
        <v>419</v>
      </c>
      <c r="D12" s="444" t="s">
        <v>1426</v>
      </c>
      <c r="E12" s="444" t="s">
        <v>1433</v>
      </c>
      <c r="F12" s="444"/>
      <c r="G12" s="448">
        <v>9</v>
      </c>
      <c r="H12" s="448">
        <v>1710</v>
      </c>
      <c r="I12" s="444">
        <v>0.9</v>
      </c>
      <c r="J12" s="444">
        <v>190</v>
      </c>
      <c r="K12" s="448">
        <v>10</v>
      </c>
      <c r="L12" s="448">
        <v>1900</v>
      </c>
      <c r="M12" s="444">
        <v>1</v>
      </c>
      <c r="N12" s="444">
        <v>190</v>
      </c>
      <c r="O12" s="448">
        <v>18</v>
      </c>
      <c r="P12" s="448">
        <v>3420</v>
      </c>
      <c r="Q12" s="471">
        <v>1.8</v>
      </c>
      <c r="R12" s="449">
        <v>190</v>
      </c>
    </row>
    <row r="13" spans="1:18" ht="14.4" customHeight="1" x14ac:dyDescent="0.3">
      <c r="A13" s="443"/>
      <c r="B13" s="444" t="s">
        <v>1425</v>
      </c>
      <c r="C13" s="444" t="s">
        <v>419</v>
      </c>
      <c r="D13" s="444" t="s">
        <v>1426</v>
      </c>
      <c r="E13" s="444" t="s">
        <v>1434</v>
      </c>
      <c r="F13" s="444"/>
      <c r="G13" s="448">
        <v>6</v>
      </c>
      <c r="H13" s="448">
        <v>504</v>
      </c>
      <c r="I13" s="444">
        <v>3</v>
      </c>
      <c r="J13" s="444">
        <v>84</v>
      </c>
      <c r="K13" s="448">
        <v>2</v>
      </c>
      <c r="L13" s="448">
        <v>168</v>
      </c>
      <c r="M13" s="444">
        <v>1</v>
      </c>
      <c r="N13" s="444">
        <v>84</v>
      </c>
      <c r="O13" s="448">
        <v>3</v>
      </c>
      <c r="P13" s="448">
        <v>252</v>
      </c>
      <c r="Q13" s="471">
        <v>1.5</v>
      </c>
      <c r="R13" s="449">
        <v>84</v>
      </c>
    </row>
    <row r="14" spans="1:18" ht="14.4" customHeight="1" x14ac:dyDescent="0.3">
      <c r="A14" s="443"/>
      <c r="B14" s="444" t="s">
        <v>1425</v>
      </c>
      <c r="C14" s="444" t="s">
        <v>419</v>
      </c>
      <c r="D14" s="444" t="s">
        <v>1426</v>
      </c>
      <c r="E14" s="444" t="s">
        <v>1435</v>
      </c>
      <c r="F14" s="444"/>
      <c r="G14" s="448">
        <v>3</v>
      </c>
      <c r="H14" s="448">
        <v>315</v>
      </c>
      <c r="I14" s="444"/>
      <c r="J14" s="444">
        <v>105</v>
      </c>
      <c r="K14" s="448"/>
      <c r="L14" s="448"/>
      <c r="M14" s="444"/>
      <c r="N14" s="444"/>
      <c r="O14" s="448">
        <v>11</v>
      </c>
      <c r="P14" s="448">
        <v>1155</v>
      </c>
      <c r="Q14" s="471"/>
      <c r="R14" s="449">
        <v>105</v>
      </c>
    </row>
    <row r="15" spans="1:18" ht="14.4" customHeight="1" x14ac:dyDescent="0.3">
      <c r="A15" s="443"/>
      <c r="B15" s="444" t="s">
        <v>1425</v>
      </c>
      <c r="C15" s="444" t="s">
        <v>419</v>
      </c>
      <c r="D15" s="444" t="s">
        <v>1426</v>
      </c>
      <c r="E15" s="444" t="s">
        <v>1436</v>
      </c>
      <c r="F15" s="444"/>
      <c r="G15" s="448">
        <v>49</v>
      </c>
      <c r="H15" s="448">
        <v>29204</v>
      </c>
      <c r="I15" s="444">
        <v>1.75</v>
      </c>
      <c r="J15" s="444">
        <v>596</v>
      </c>
      <c r="K15" s="448">
        <v>28</v>
      </c>
      <c r="L15" s="448">
        <v>16688</v>
      </c>
      <c r="M15" s="444">
        <v>1</v>
      </c>
      <c r="N15" s="444">
        <v>596</v>
      </c>
      <c r="O15" s="448">
        <v>6</v>
      </c>
      <c r="P15" s="448">
        <v>3576</v>
      </c>
      <c r="Q15" s="471">
        <v>0.21428571428571427</v>
      </c>
      <c r="R15" s="449">
        <v>596</v>
      </c>
    </row>
    <row r="16" spans="1:18" ht="14.4" customHeight="1" x14ac:dyDescent="0.3">
      <c r="A16" s="443"/>
      <c r="B16" s="444" t="s">
        <v>1425</v>
      </c>
      <c r="C16" s="444" t="s">
        <v>419</v>
      </c>
      <c r="D16" s="444" t="s">
        <v>1426</v>
      </c>
      <c r="E16" s="444" t="s">
        <v>1437</v>
      </c>
      <c r="F16" s="444"/>
      <c r="G16" s="448">
        <v>7</v>
      </c>
      <c r="H16" s="448">
        <v>4662</v>
      </c>
      <c r="I16" s="444">
        <v>2.3333333333333335</v>
      </c>
      <c r="J16" s="444">
        <v>666</v>
      </c>
      <c r="K16" s="448">
        <v>3</v>
      </c>
      <c r="L16" s="448">
        <v>1998</v>
      </c>
      <c r="M16" s="444">
        <v>1</v>
      </c>
      <c r="N16" s="444">
        <v>666</v>
      </c>
      <c r="O16" s="448">
        <v>3</v>
      </c>
      <c r="P16" s="448">
        <v>1998</v>
      </c>
      <c r="Q16" s="471">
        <v>1</v>
      </c>
      <c r="R16" s="449">
        <v>666</v>
      </c>
    </row>
    <row r="17" spans="1:18" ht="14.4" customHeight="1" x14ac:dyDescent="0.3">
      <c r="A17" s="443"/>
      <c r="B17" s="444" t="s">
        <v>1425</v>
      </c>
      <c r="C17" s="444" t="s">
        <v>419</v>
      </c>
      <c r="D17" s="444" t="s">
        <v>1426</v>
      </c>
      <c r="E17" s="444" t="s">
        <v>1438</v>
      </c>
      <c r="F17" s="444"/>
      <c r="G17" s="448">
        <v>33</v>
      </c>
      <c r="H17" s="448">
        <v>38676</v>
      </c>
      <c r="I17" s="444">
        <v>4.125</v>
      </c>
      <c r="J17" s="444">
        <v>1172</v>
      </c>
      <c r="K17" s="448">
        <v>8</v>
      </c>
      <c r="L17" s="448">
        <v>9376</v>
      </c>
      <c r="M17" s="444">
        <v>1</v>
      </c>
      <c r="N17" s="444">
        <v>1172</v>
      </c>
      <c r="O17" s="448">
        <v>7</v>
      </c>
      <c r="P17" s="448">
        <v>8204</v>
      </c>
      <c r="Q17" s="471">
        <v>0.875</v>
      </c>
      <c r="R17" s="449">
        <v>1172</v>
      </c>
    </row>
    <row r="18" spans="1:18" ht="14.4" customHeight="1" x14ac:dyDescent="0.3">
      <c r="A18" s="443"/>
      <c r="B18" s="444" t="s">
        <v>1425</v>
      </c>
      <c r="C18" s="444" t="s">
        <v>419</v>
      </c>
      <c r="D18" s="444" t="s">
        <v>1426</v>
      </c>
      <c r="E18" s="444" t="s">
        <v>1439</v>
      </c>
      <c r="F18" s="444"/>
      <c r="G18" s="448">
        <v>32</v>
      </c>
      <c r="H18" s="448">
        <v>25600</v>
      </c>
      <c r="I18" s="444">
        <v>1.7777777777777777</v>
      </c>
      <c r="J18" s="444">
        <v>800</v>
      </c>
      <c r="K18" s="448">
        <v>18</v>
      </c>
      <c r="L18" s="448">
        <v>14400</v>
      </c>
      <c r="M18" s="444">
        <v>1</v>
      </c>
      <c r="N18" s="444">
        <v>800</v>
      </c>
      <c r="O18" s="448">
        <v>23</v>
      </c>
      <c r="P18" s="448">
        <v>18400</v>
      </c>
      <c r="Q18" s="471">
        <v>1.2777777777777777</v>
      </c>
      <c r="R18" s="449">
        <v>800</v>
      </c>
    </row>
    <row r="19" spans="1:18" ht="14.4" customHeight="1" x14ac:dyDescent="0.3">
      <c r="A19" s="443"/>
      <c r="B19" s="444" t="s">
        <v>1425</v>
      </c>
      <c r="C19" s="444" t="s">
        <v>419</v>
      </c>
      <c r="D19" s="444" t="s">
        <v>1426</v>
      </c>
      <c r="E19" s="444" t="s">
        <v>1440</v>
      </c>
      <c r="F19" s="444"/>
      <c r="G19" s="448">
        <v>8</v>
      </c>
      <c r="H19" s="448">
        <v>5960</v>
      </c>
      <c r="I19" s="444">
        <v>4</v>
      </c>
      <c r="J19" s="444">
        <v>745</v>
      </c>
      <c r="K19" s="448">
        <v>2</v>
      </c>
      <c r="L19" s="448">
        <v>1490</v>
      </c>
      <c r="M19" s="444">
        <v>1</v>
      </c>
      <c r="N19" s="444">
        <v>745</v>
      </c>
      <c r="O19" s="448">
        <v>1</v>
      </c>
      <c r="P19" s="448">
        <v>745</v>
      </c>
      <c r="Q19" s="471">
        <v>0.5</v>
      </c>
      <c r="R19" s="449">
        <v>745</v>
      </c>
    </row>
    <row r="20" spans="1:18" ht="14.4" customHeight="1" x14ac:dyDescent="0.3">
      <c r="A20" s="443"/>
      <c r="B20" s="444" t="s">
        <v>1425</v>
      </c>
      <c r="C20" s="444" t="s">
        <v>419</v>
      </c>
      <c r="D20" s="444" t="s">
        <v>1426</v>
      </c>
      <c r="E20" s="444" t="s">
        <v>1441</v>
      </c>
      <c r="F20" s="444"/>
      <c r="G20" s="448">
        <v>29</v>
      </c>
      <c r="H20" s="448">
        <v>21605</v>
      </c>
      <c r="I20" s="444">
        <v>1.0357142857142858</v>
      </c>
      <c r="J20" s="444">
        <v>745</v>
      </c>
      <c r="K20" s="448">
        <v>28</v>
      </c>
      <c r="L20" s="448">
        <v>20860</v>
      </c>
      <c r="M20" s="444">
        <v>1</v>
      </c>
      <c r="N20" s="444">
        <v>745</v>
      </c>
      <c r="O20" s="448">
        <v>53</v>
      </c>
      <c r="P20" s="448">
        <v>39485</v>
      </c>
      <c r="Q20" s="471">
        <v>1.8928571428571428</v>
      </c>
      <c r="R20" s="449">
        <v>745</v>
      </c>
    </row>
    <row r="21" spans="1:18" ht="14.4" customHeight="1" x14ac:dyDescent="0.3">
      <c r="A21" s="443"/>
      <c r="B21" s="444" t="s">
        <v>1425</v>
      </c>
      <c r="C21" s="444" t="s">
        <v>419</v>
      </c>
      <c r="D21" s="444" t="s">
        <v>1426</v>
      </c>
      <c r="E21" s="444" t="s">
        <v>1442</v>
      </c>
      <c r="F21" s="444"/>
      <c r="G21" s="448">
        <v>3</v>
      </c>
      <c r="H21" s="448">
        <v>1776</v>
      </c>
      <c r="I21" s="444">
        <v>1.5</v>
      </c>
      <c r="J21" s="444">
        <v>592</v>
      </c>
      <c r="K21" s="448">
        <v>2</v>
      </c>
      <c r="L21" s="448">
        <v>1184</v>
      </c>
      <c r="M21" s="444">
        <v>1</v>
      </c>
      <c r="N21" s="444">
        <v>592</v>
      </c>
      <c r="O21" s="448">
        <v>5</v>
      </c>
      <c r="P21" s="448">
        <v>2960</v>
      </c>
      <c r="Q21" s="471">
        <v>2.5</v>
      </c>
      <c r="R21" s="449">
        <v>592</v>
      </c>
    </row>
    <row r="22" spans="1:18" ht="14.4" customHeight="1" x14ac:dyDescent="0.3">
      <c r="A22" s="443"/>
      <c r="B22" s="444" t="s">
        <v>1425</v>
      </c>
      <c r="C22" s="444" t="s">
        <v>419</v>
      </c>
      <c r="D22" s="444" t="s">
        <v>1426</v>
      </c>
      <c r="E22" s="444" t="s">
        <v>1443</v>
      </c>
      <c r="F22" s="444"/>
      <c r="G22" s="448">
        <v>78</v>
      </c>
      <c r="H22" s="448">
        <v>43758</v>
      </c>
      <c r="I22" s="444">
        <v>1.0985915492957747</v>
      </c>
      <c r="J22" s="444">
        <v>561</v>
      </c>
      <c r="K22" s="448">
        <v>71</v>
      </c>
      <c r="L22" s="448">
        <v>39831</v>
      </c>
      <c r="M22" s="444">
        <v>1</v>
      </c>
      <c r="N22" s="444">
        <v>561</v>
      </c>
      <c r="O22" s="448">
        <v>56</v>
      </c>
      <c r="P22" s="448">
        <v>31416</v>
      </c>
      <c r="Q22" s="471">
        <v>0.78873239436619713</v>
      </c>
      <c r="R22" s="449">
        <v>561</v>
      </c>
    </row>
    <row r="23" spans="1:18" ht="14.4" customHeight="1" x14ac:dyDescent="0.3">
      <c r="A23" s="443"/>
      <c r="B23" s="444" t="s">
        <v>1425</v>
      </c>
      <c r="C23" s="444" t="s">
        <v>419</v>
      </c>
      <c r="D23" s="444" t="s">
        <v>1426</v>
      </c>
      <c r="E23" s="444" t="s">
        <v>1444</v>
      </c>
      <c r="F23" s="444"/>
      <c r="G23" s="448">
        <v>75</v>
      </c>
      <c r="H23" s="448">
        <v>38925</v>
      </c>
      <c r="I23" s="444">
        <v>3</v>
      </c>
      <c r="J23" s="444">
        <v>519</v>
      </c>
      <c r="K23" s="448">
        <v>25</v>
      </c>
      <c r="L23" s="448">
        <v>12975</v>
      </c>
      <c r="M23" s="444">
        <v>1</v>
      </c>
      <c r="N23" s="444">
        <v>519</v>
      </c>
      <c r="O23" s="448">
        <v>79</v>
      </c>
      <c r="P23" s="448">
        <v>41001</v>
      </c>
      <c r="Q23" s="471">
        <v>3.16</v>
      </c>
      <c r="R23" s="449">
        <v>519</v>
      </c>
    </row>
    <row r="24" spans="1:18" ht="14.4" customHeight="1" x14ac:dyDescent="0.3">
      <c r="A24" s="443"/>
      <c r="B24" s="444" t="s">
        <v>1425</v>
      </c>
      <c r="C24" s="444" t="s">
        <v>419</v>
      </c>
      <c r="D24" s="444" t="s">
        <v>1426</v>
      </c>
      <c r="E24" s="444" t="s">
        <v>1445</v>
      </c>
      <c r="F24" s="444"/>
      <c r="G24" s="448">
        <v>6</v>
      </c>
      <c r="H24" s="448">
        <v>1926</v>
      </c>
      <c r="I24" s="444">
        <v>2</v>
      </c>
      <c r="J24" s="444">
        <v>321</v>
      </c>
      <c r="K24" s="448">
        <v>3</v>
      </c>
      <c r="L24" s="448">
        <v>963</v>
      </c>
      <c r="M24" s="444">
        <v>1</v>
      </c>
      <c r="N24" s="444">
        <v>321</v>
      </c>
      <c r="O24" s="448"/>
      <c r="P24" s="448"/>
      <c r="Q24" s="471"/>
      <c r="R24" s="449"/>
    </row>
    <row r="25" spans="1:18" ht="14.4" customHeight="1" x14ac:dyDescent="0.3">
      <c r="A25" s="443"/>
      <c r="B25" s="444" t="s">
        <v>1425</v>
      </c>
      <c r="C25" s="444" t="s">
        <v>419</v>
      </c>
      <c r="D25" s="444" t="s">
        <v>1426</v>
      </c>
      <c r="E25" s="444" t="s">
        <v>1446</v>
      </c>
      <c r="F25" s="444"/>
      <c r="G25" s="448">
        <v>10</v>
      </c>
      <c r="H25" s="448">
        <v>3210</v>
      </c>
      <c r="I25" s="444">
        <v>5</v>
      </c>
      <c r="J25" s="444">
        <v>321</v>
      </c>
      <c r="K25" s="448">
        <v>2</v>
      </c>
      <c r="L25" s="448">
        <v>642</v>
      </c>
      <c r="M25" s="444">
        <v>1</v>
      </c>
      <c r="N25" s="444">
        <v>321</v>
      </c>
      <c r="O25" s="448">
        <v>3</v>
      </c>
      <c r="P25" s="448">
        <v>963</v>
      </c>
      <c r="Q25" s="471">
        <v>1.5</v>
      </c>
      <c r="R25" s="449">
        <v>321</v>
      </c>
    </row>
    <row r="26" spans="1:18" ht="14.4" customHeight="1" x14ac:dyDescent="0.3">
      <c r="A26" s="443"/>
      <c r="B26" s="444" t="s">
        <v>1425</v>
      </c>
      <c r="C26" s="444" t="s">
        <v>419</v>
      </c>
      <c r="D26" s="444" t="s">
        <v>1426</v>
      </c>
      <c r="E26" s="444" t="s">
        <v>1447</v>
      </c>
      <c r="F26" s="444"/>
      <c r="G26" s="448">
        <v>43</v>
      </c>
      <c r="H26" s="448">
        <v>13803</v>
      </c>
      <c r="I26" s="444">
        <v>2.3888888888888888</v>
      </c>
      <c r="J26" s="444">
        <v>321</v>
      </c>
      <c r="K26" s="448">
        <v>18</v>
      </c>
      <c r="L26" s="448">
        <v>5778</v>
      </c>
      <c r="M26" s="444">
        <v>1</v>
      </c>
      <c r="N26" s="444">
        <v>321</v>
      </c>
      <c r="O26" s="448">
        <v>58</v>
      </c>
      <c r="P26" s="448">
        <v>18618</v>
      </c>
      <c r="Q26" s="471">
        <v>3.2222222222222223</v>
      </c>
      <c r="R26" s="449">
        <v>321</v>
      </c>
    </row>
    <row r="27" spans="1:18" ht="14.4" customHeight="1" x14ac:dyDescent="0.3">
      <c r="A27" s="443"/>
      <c r="B27" s="444" t="s">
        <v>1425</v>
      </c>
      <c r="C27" s="444" t="s">
        <v>419</v>
      </c>
      <c r="D27" s="444" t="s">
        <v>1426</v>
      </c>
      <c r="E27" s="444" t="s">
        <v>1448</v>
      </c>
      <c r="F27" s="444"/>
      <c r="G27" s="448">
        <v>2</v>
      </c>
      <c r="H27" s="448">
        <v>2460</v>
      </c>
      <c r="I27" s="444"/>
      <c r="J27" s="444">
        <v>1230</v>
      </c>
      <c r="K27" s="448"/>
      <c r="L27" s="448"/>
      <c r="M27" s="444"/>
      <c r="N27" s="444"/>
      <c r="O27" s="448">
        <v>2</v>
      </c>
      <c r="P27" s="448">
        <v>2460</v>
      </c>
      <c r="Q27" s="471"/>
      <c r="R27" s="449">
        <v>1230</v>
      </c>
    </row>
    <row r="28" spans="1:18" ht="14.4" customHeight="1" x14ac:dyDescent="0.3">
      <c r="A28" s="443"/>
      <c r="B28" s="444" t="s">
        <v>1425</v>
      </c>
      <c r="C28" s="444" t="s">
        <v>419</v>
      </c>
      <c r="D28" s="444" t="s">
        <v>1426</v>
      </c>
      <c r="E28" s="444" t="s">
        <v>1449</v>
      </c>
      <c r="F28" s="444"/>
      <c r="G28" s="448">
        <v>73</v>
      </c>
      <c r="H28" s="448">
        <v>20586</v>
      </c>
      <c r="I28" s="444">
        <v>1.2807017543859649</v>
      </c>
      <c r="J28" s="444">
        <v>282</v>
      </c>
      <c r="K28" s="448">
        <v>57</v>
      </c>
      <c r="L28" s="448">
        <v>16074</v>
      </c>
      <c r="M28" s="444">
        <v>1</v>
      </c>
      <c r="N28" s="444">
        <v>282</v>
      </c>
      <c r="O28" s="448">
        <v>48</v>
      </c>
      <c r="P28" s="448">
        <v>13536</v>
      </c>
      <c r="Q28" s="471">
        <v>0.84210526315789469</v>
      </c>
      <c r="R28" s="449">
        <v>282</v>
      </c>
    </row>
    <row r="29" spans="1:18" ht="14.4" customHeight="1" x14ac:dyDescent="0.3">
      <c r="A29" s="443"/>
      <c r="B29" s="444" t="s">
        <v>1425</v>
      </c>
      <c r="C29" s="444" t="s">
        <v>419</v>
      </c>
      <c r="D29" s="444" t="s">
        <v>1426</v>
      </c>
      <c r="E29" s="444" t="s">
        <v>1450</v>
      </c>
      <c r="F29" s="444"/>
      <c r="G29" s="448">
        <v>33</v>
      </c>
      <c r="H29" s="448">
        <v>22407</v>
      </c>
      <c r="I29" s="444">
        <v>1.65</v>
      </c>
      <c r="J29" s="444">
        <v>679</v>
      </c>
      <c r="K29" s="448">
        <v>20</v>
      </c>
      <c r="L29" s="448">
        <v>13580</v>
      </c>
      <c r="M29" s="444">
        <v>1</v>
      </c>
      <c r="N29" s="444">
        <v>679</v>
      </c>
      <c r="O29" s="448">
        <v>18</v>
      </c>
      <c r="P29" s="448">
        <v>12222</v>
      </c>
      <c r="Q29" s="471">
        <v>0.9</v>
      </c>
      <c r="R29" s="449">
        <v>679</v>
      </c>
    </row>
    <row r="30" spans="1:18" ht="14.4" customHeight="1" x14ac:dyDescent="0.3">
      <c r="A30" s="443"/>
      <c r="B30" s="444" t="s">
        <v>1425</v>
      </c>
      <c r="C30" s="444" t="s">
        <v>419</v>
      </c>
      <c r="D30" s="444" t="s">
        <v>1426</v>
      </c>
      <c r="E30" s="444" t="s">
        <v>1451</v>
      </c>
      <c r="F30" s="444"/>
      <c r="G30" s="448">
        <v>19</v>
      </c>
      <c r="H30" s="448">
        <v>17651</v>
      </c>
      <c r="I30" s="444">
        <v>2.1111111111111112</v>
      </c>
      <c r="J30" s="444">
        <v>929</v>
      </c>
      <c r="K30" s="448">
        <v>9</v>
      </c>
      <c r="L30" s="448">
        <v>8361</v>
      </c>
      <c r="M30" s="444">
        <v>1</v>
      </c>
      <c r="N30" s="444">
        <v>929</v>
      </c>
      <c r="O30" s="448">
        <v>13</v>
      </c>
      <c r="P30" s="448">
        <v>12077</v>
      </c>
      <c r="Q30" s="471">
        <v>1.4444444444444444</v>
      </c>
      <c r="R30" s="449">
        <v>929</v>
      </c>
    </row>
    <row r="31" spans="1:18" ht="14.4" customHeight="1" x14ac:dyDescent="0.3">
      <c r="A31" s="443"/>
      <c r="B31" s="444" t="s">
        <v>1425</v>
      </c>
      <c r="C31" s="444" t="s">
        <v>419</v>
      </c>
      <c r="D31" s="444" t="s">
        <v>1426</v>
      </c>
      <c r="E31" s="444" t="s">
        <v>1452</v>
      </c>
      <c r="F31" s="444"/>
      <c r="G31" s="448">
        <v>2</v>
      </c>
      <c r="H31" s="448">
        <v>416</v>
      </c>
      <c r="I31" s="444">
        <v>2</v>
      </c>
      <c r="J31" s="444">
        <v>208</v>
      </c>
      <c r="K31" s="448">
        <v>1</v>
      </c>
      <c r="L31" s="448">
        <v>208</v>
      </c>
      <c r="M31" s="444">
        <v>1</v>
      </c>
      <c r="N31" s="444">
        <v>208</v>
      </c>
      <c r="O31" s="448"/>
      <c r="P31" s="448"/>
      <c r="Q31" s="471"/>
      <c r="R31" s="449"/>
    </row>
    <row r="32" spans="1:18" ht="14.4" customHeight="1" x14ac:dyDescent="0.3">
      <c r="A32" s="443"/>
      <c r="B32" s="444" t="s">
        <v>1425</v>
      </c>
      <c r="C32" s="444" t="s">
        <v>419</v>
      </c>
      <c r="D32" s="444" t="s">
        <v>1426</v>
      </c>
      <c r="E32" s="444" t="s">
        <v>1453</v>
      </c>
      <c r="F32" s="444"/>
      <c r="G32" s="448">
        <v>1</v>
      </c>
      <c r="H32" s="448">
        <v>508</v>
      </c>
      <c r="I32" s="444"/>
      <c r="J32" s="444">
        <v>508</v>
      </c>
      <c r="K32" s="448"/>
      <c r="L32" s="448"/>
      <c r="M32" s="444"/>
      <c r="N32" s="444"/>
      <c r="O32" s="448"/>
      <c r="P32" s="448"/>
      <c r="Q32" s="471"/>
      <c r="R32" s="449"/>
    </row>
    <row r="33" spans="1:18" ht="14.4" customHeight="1" x14ac:dyDescent="0.3">
      <c r="A33" s="443"/>
      <c r="B33" s="444" t="s">
        <v>1425</v>
      </c>
      <c r="C33" s="444" t="s">
        <v>419</v>
      </c>
      <c r="D33" s="444" t="s">
        <v>1426</v>
      </c>
      <c r="E33" s="444" t="s">
        <v>1454</v>
      </c>
      <c r="F33" s="444"/>
      <c r="G33" s="448">
        <v>36</v>
      </c>
      <c r="H33" s="448">
        <v>62640</v>
      </c>
      <c r="I33" s="444">
        <v>2.4</v>
      </c>
      <c r="J33" s="444">
        <v>1740</v>
      </c>
      <c r="K33" s="448">
        <v>15</v>
      </c>
      <c r="L33" s="448">
        <v>26100</v>
      </c>
      <c r="M33" s="444">
        <v>1</v>
      </c>
      <c r="N33" s="444">
        <v>1740</v>
      </c>
      <c r="O33" s="448">
        <v>27</v>
      </c>
      <c r="P33" s="448">
        <v>54000</v>
      </c>
      <c r="Q33" s="471">
        <v>2.0689655172413794</v>
      </c>
      <c r="R33" s="449">
        <v>2000</v>
      </c>
    </row>
    <row r="34" spans="1:18" ht="14.4" customHeight="1" x14ac:dyDescent="0.3">
      <c r="A34" s="443"/>
      <c r="B34" s="444" t="s">
        <v>1425</v>
      </c>
      <c r="C34" s="444" t="s">
        <v>419</v>
      </c>
      <c r="D34" s="444" t="s">
        <v>1426</v>
      </c>
      <c r="E34" s="444" t="s">
        <v>1455</v>
      </c>
      <c r="F34" s="444"/>
      <c r="G34" s="448">
        <v>16</v>
      </c>
      <c r="H34" s="448">
        <v>32384</v>
      </c>
      <c r="I34" s="444">
        <v>1.6</v>
      </c>
      <c r="J34" s="444">
        <v>2024</v>
      </c>
      <c r="K34" s="448">
        <v>10</v>
      </c>
      <c r="L34" s="448">
        <v>20240</v>
      </c>
      <c r="M34" s="444">
        <v>1</v>
      </c>
      <c r="N34" s="444">
        <v>2024</v>
      </c>
      <c r="O34" s="448">
        <v>8</v>
      </c>
      <c r="P34" s="448">
        <v>16192</v>
      </c>
      <c r="Q34" s="471">
        <v>0.8</v>
      </c>
      <c r="R34" s="449">
        <v>2024</v>
      </c>
    </row>
    <row r="35" spans="1:18" ht="14.4" customHeight="1" x14ac:dyDescent="0.3">
      <c r="A35" s="443"/>
      <c r="B35" s="444" t="s">
        <v>1425</v>
      </c>
      <c r="C35" s="444" t="s">
        <v>419</v>
      </c>
      <c r="D35" s="444" t="s">
        <v>1426</v>
      </c>
      <c r="E35" s="444" t="s">
        <v>1456</v>
      </c>
      <c r="F35" s="444"/>
      <c r="G35" s="448">
        <v>7</v>
      </c>
      <c r="H35" s="448">
        <v>14070</v>
      </c>
      <c r="I35" s="444">
        <v>3.5</v>
      </c>
      <c r="J35" s="444">
        <v>2010</v>
      </c>
      <c r="K35" s="448">
        <v>2</v>
      </c>
      <c r="L35" s="448">
        <v>4020</v>
      </c>
      <c r="M35" s="444">
        <v>1</v>
      </c>
      <c r="N35" s="444">
        <v>2010</v>
      </c>
      <c r="O35" s="448">
        <v>1</v>
      </c>
      <c r="P35" s="448">
        <v>2010</v>
      </c>
      <c r="Q35" s="471">
        <v>0.5</v>
      </c>
      <c r="R35" s="449">
        <v>2010</v>
      </c>
    </row>
    <row r="36" spans="1:18" ht="14.4" customHeight="1" x14ac:dyDescent="0.3">
      <c r="A36" s="443"/>
      <c r="B36" s="444" t="s">
        <v>1425</v>
      </c>
      <c r="C36" s="444" t="s">
        <v>419</v>
      </c>
      <c r="D36" s="444" t="s">
        <v>1426</v>
      </c>
      <c r="E36" s="444" t="s">
        <v>1457</v>
      </c>
      <c r="F36" s="444"/>
      <c r="G36" s="448">
        <v>7</v>
      </c>
      <c r="H36" s="448">
        <v>15022</v>
      </c>
      <c r="I36" s="444">
        <v>2.3333333333333335</v>
      </c>
      <c r="J36" s="444">
        <v>2146</v>
      </c>
      <c r="K36" s="448">
        <v>3</v>
      </c>
      <c r="L36" s="448">
        <v>6438</v>
      </c>
      <c r="M36" s="444">
        <v>1</v>
      </c>
      <c r="N36" s="444">
        <v>2146</v>
      </c>
      <c r="O36" s="448">
        <v>3</v>
      </c>
      <c r="P36" s="448">
        <v>6438</v>
      </c>
      <c r="Q36" s="471">
        <v>1</v>
      </c>
      <c r="R36" s="449">
        <v>2146</v>
      </c>
    </row>
    <row r="37" spans="1:18" ht="14.4" customHeight="1" x14ac:dyDescent="0.3">
      <c r="A37" s="443"/>
      <c r="B37" s="444" t="s">
        <v>1425</v>
      </c>
      <c r="C37" s="444" t="s">
        <v>419</v>
      </c>
      <c r="D37" s="444" t="s">
        <v>1426</v>
      </c>
      <c r="E37" s="444" t="s">
        <v>1458</v>
      </c>
      <c r="F37" s="444"/>
      <c r="G37" s="448">
        <v>2</v>
      </c>
      <c r="H37" s="448">
        <v>2492</v>
      </c>
      <c r="I37" s="444">
        <v>0.4</v>
      </c>
      <c r="J37" s="444">
        <v>1246</v>
      </c>
      <c r="K37" s="448">
        <v>5</v>
      </c>
      <c r="L37" s="448">
        <v>6230</v>
      </c>
      <c r="M37" s="444">
        <v>1</v>
      </c>
      <c r="N37" s="444">
        <v>1246</v>
      </c>
      <c r="O37" s="448">
        <v>1</v>
      </c>
      <c r="P37" s="448">
        <v>1246</v>
      </c>
      <c r="Q37" s="471">
        <v>0.2</v>
      </c>
      <c r="R37" s="449">
        <v>1246</v>
      </c>
    </row>
    <row r="38" spans="1:18" ht="14.4" customHeight="1" x14ac:dyDescent="0.3">
      <c r="A38" s="443"/>
      <c r="B38" s="444" t="s">
        <v>1425</v>
      </c>
      <c r="C38" s="444" t="s">
        <v>419</v>
      </c>
      <c r="D38" s="444" t="s">
        <v>1426</v>
      </c>
      <c r="E38" s="444" t="s">
        <v>1459</v>
      </c>
      <c r="F38" s="444"/>
      <c r="G38" s="448">
        <v>1</v>
      </c>
      <c r="H38" s="448">
        <v>1345</v>
      </c>
      <c r="I38" s="444"/>
      <c r="J38" s="444">
        <v>1345</v>
      </c>
      <c r="K38" s="448"/>
      <c r="L38" s="448"/>
      <c r="M38" s="444"/>
      <c r="N38" s="444"/>
      <c r="O38" s="448">
        <v>1</v>
      </c>
      <c r="P38" s="448">
        <v>1345</v>
      </c>
      <c r="Q38" s="471"/>
      <c r="R38" s="449">
        <v>1345</v>
      </c>
    </row>
    <row r="39" spans="1:18" ht="14.4" customHeight="1" x14ac:dyDescent="0.3">
      <c r="A39" s="443"/>
      <c r="B39" s="444" t="s">
        <v>1425</v>
      </c>
      <c r="C39" s="444" t="s">
        <v>419</v>
      </c>
      <c r="D39" s="444" t="s">
        <v>1426</v>
      </c>
      <c r="E39" s="444" t="s">
        <v>1460</v>
      </c>
      <c r="F39" s="444"/>
      <c r="G39" s="448">
        <v>58</v>
      </c>
      <c r="H39" s="448">
        <v>206132</v>
      </c>
      <c r="I39" s="444">
        <v>1.1599999999999999</v>
      </c>
      <c r="J39" s="444">
        <v>3554</v>
      </c>
      <c r="K39" s="448">
        <v>50</v>
      </c>
      <c r="L39" s="448">
        <v>177700</v>
      </c>
      <c r="M39" s="444">
        <v>1</v>
      </c>
      <c r="N39" s="444">
        <v>3554</v>
      </c>
      <c r="O39" s="448">
        <v>58</v>
      </c>
      <c r="P39" s="448">
        <v>226200</v>
      </c>
      <c r="Q39" s="471">
        <v>1.2729319077096231</v>
      </c>
      <c r="R39" s="449">
        <v>3900</v>
      </c>
    </row>
    <row r="40" spans="1:18" ht="14.4" customHeight="1" x14ac:dyDescent="0.3">
      <c r="A40" s="443"/>
      <c r="B40" s="444" t="s">
        <v>1425</v>
      </c>
      <c r="C40" s="444" t="s">
        <v>419</v>
      </c>
      <c r="D40" s="444" t="s">
        <v>1426</v>
      </c>
      <c r="E40" s="444" t="s">
        <v>1461</v>
      </c>
      <c r="F40" s="444"/>
      <c r="G40" s="448">
        <v>37</v>
      </c>
      <c r="H40" s="448">
        <v>133829</v>
      </c>
      <c r="I40" s="444">
        <v>1.1212121212121211</v>
      </c>
      <c r="J40" s="444">
        <v>3617</v>
      </c>
      <c r="K40" s="448">
        <v>33</v>
      </c>
      <c r="L40" s="448">
        <v>119361</v>
      </c>
      <c r="M40" s="444">
        <v>1</v>
      </c>
      <c r="N40" s="444">
        <v>3617</v>
      </c>
      <c r="O40" s="448">
        <v>40</v>
      </c>
      <c r="P40" s="448">
        <v>156000</v>
      </c>
      <c r="Q40" s="471">
        <v>1.3069595596551637</v>
      </c>
      <c r="R40" s="449">
        <v>3900</v>
      </c>
    </row>
    <row r="41" spans="1:18" ht="14.4" customHeight="1" x14ac:dyDescent="0.3">
      <c r="A41" s="443"/>
      <c r="B41" s="444" t="s">
        <v>1425</v>
      </c>
      <c r="C41" s="444" t="s">
        <v>419</v>
      </c>
      <c r="D41" s="444" t="s">
        <v>1426</v>
      </c>
      <c r="E41" s="444" t="s">
        <v>1462</v>
      </c>
      <c r="F41" s="444"/>
      <c r="G41" s="448">
        <v>3</v>
      </c>
      <c r="H41" s="448">
        <v>4053</v>
      </c>
      <c r="I41" s="444">
        <v>3</v>
      </c>
      <c r="J41" s="444">
        <v>1351</v>
      </c>
      <c r="K41" s="448">
        <v>1</v>
      </c>
      <c r="L41" s="448">
        <v>1351</v>
      </c>
      <c r="M41" s="444">
        <v>1</v>
      </c>
      <c r="N41" s="444">
        <v>1351</v>
      </c>
      <c r="O41" s="448">
        <v>6</v>
      </c>
      <c r="P41" s="448">
        <v>8106</v>
      </c>
      <c r="Q41" s="471">
        <v>6</v>
      </c>
      <c r="R41" s="449">
        <v>1351</v>
      </c>
    </row>
    <row r="42" spans="1:18" ht="14.4" customHeight="1" x14ac:dyDescent="0.3">
      <c r="A42" s="443"/>
      <c r="B42" s="444" t="s">
        <v>1425</v>
      </c>
      <c r="C42" s="444" t="s">
        <v>419</v>
      </c>
      <c r="D42" s="444" t="s">
        <v>1426</v>
      </c>
      <c r="E42" s="444" t="s">
        <v>1463</v>
      </c>
      <c r="F42" s="444"/>
      <c r="G42" s="448">
        <v>9</v>
      </c>
      <c r="H42" s="448">
        <v>1476</v>
      </c>
      <c r="I42" s="444">
        <v>1.2857142857142858</v>
      </c>
      <c r="J42" s="444">
        <v>164</v>
      </c>
      <c r="K42" s="448">
        <v>7</v>
      </c>
      <c r="L42" s="448">
        <v>1148</v>
      </c>
      <c r="M42" s="444">
        <v>1</v>
      </c>
      <c r="N42" s="444">
        <v>164</v>
      </c>
      <c r="O42" s="448">
        <v>6</v>
      </c>
      <c r="P42" s="448">
        <v>984</v>
      </c>
      <c r="Q42" s="471">
        <v>0.8571428571428571</v>
      </c>
      <c r="R42" s="449">
        <v>164</v>
      </c>
    </row>
    <row r="43" spans="1:18" ht="14.4" customHeight="1" x14ac:dyDescent="0.3">
      <c r="A43" s="443"/>
      <c r="B43" s="444" t="s">
        <v>1425</v>
      </c>
      <c r="C43" s="444" t="s">
        <v>419</v>
      </c>
      <c r="D43" s="444" t="s">
        <v>1426</v>
      </c>
      <c r="E43" s="444" t="s">
        <v>1464</v>
      </c>
      <c r="F43" s="444"/>
      <c r="G43" s="448">
        <v>32</v>
      </c>
      <c r="H43" s="448">
        <v>7200</v>
      </c>
      <c r="I43" s="444">
        <v>1.7777777777777777</v>
      </c>
      <c r="J43" s="444">
        <v>225</v>
      </c>
      <c r="K43" s="448">
        <v>18</v>
      </c>
      <c r="L43" s="448">
        <v>4050</v>
      </c>
      <c r="M43" s="444">
        <v>1</v>
      </c>
      <c r="N43" s="444">
        <v>225</v>
      </c>
      <c r="O43" s="448">
        <v>27</v>
      </c>
      <c r="P43" s="448">
        <v>6075</v>
      </c>
      <c r="Q43" s="471">
        <v>1.5</v>
      </c>
      <c r="R43" s="449">
        <v>225</v>
      </c>
    </row>
    <row r="44" spans="1:18" ht="14.4" customHeight="1" x14ac:dyDescent="0.3">
      <c r="A44" s="443"/>
      <c r="B44" s="444" t="s">
        <v>1425</v>
      </c>
      <c r="C44" s="444" t="s">
        <v>419</v>
      </c>
      <c r="D44" s="444" t="s">
        <v>1426</v>
      </c>
      <c r="E44" s="444" t="s">
        <v>1465</v>
      </c>
      <c r="F44" s="444"/>
      <c r="G44" s="448">
        <v>10</v>
      </c>
      <c r="H44" s="448">
        <v>3630</v>
      </c>
      <c r="I44" s="444">
        <v>1.1111111111111112</v>
      </c>
      <c r="J44" s="444">
        <v>363</v>
      </c>
      <c r="K44" s="448">
        <v>9</v>
      </c>
      <c r="L44" s="448">
        <v>3267</v>
      </c>
      <c r="M44" s="444">
        <v>1</v>
      </c>
      <c r="N44" s="444">
        <v>363</v>
      </c>
      <c r="O44" s="448">
        <v>11</v>
      </c>
      <c r="P44" s="448">
        <v>3993</v>
      </c>
      <c r="Q44" s="471">
        <v>1.2222222222222223</v>
      </c>
      <c r="R44" s="449">
        <v>363</v>
      </c>
    </row>
    <row r="45" spans="1:18" ht="14.4" customHeight="1" x14ac:dyDescent="0.3">
      <c r="A45" s="443"/>
      <c r="B45" s="444" t="s">
        <v>1425</v>
      </c>
      <c r="C45" s="444" t="s">
        <v>419</v>
      </c>
      <c r="D45" s="444" t="s">
        <v>1426</v>
      </c>
      <c r="E45" s="444" t="s">
        <v>1466</v>
      </c>
      <c r="F45" s="444"/>
      <c r="G45" s="448">
        <v>19</v>
      </c>
      <c r="H45" s="448">
        <v>11153</v>
      </c>
      <c r="I45" s="444">
        <v>1.3571428571428572</v>
      </c>
      <c r="J45" s="444">
        <v>587</v>
      </c>
      <c r="K45" s="448">
        <v>14</v>
      </c>
      <c r="L45" s="448">
        <v>8218</v>
      </c>
      <c r="M45" s="444">
        <v>1</v>
      </c>
      <c r="N45" s="444">
        <v>587</v>
      </c>
      <c r="O45" s="448">
        <v>13</v>
      </c>
      <c r="P45" s="448">
        <v>7631</v>
      </c>
      <c r="Q45" s="471">
        <v>0.9285714285714286</v>
      </c>
      <c r="R45" s="449">
        <v>587</v>
      </c>
    </row>
    <row r="46" spans="1:18" ht="14.4" customHeight="1" x14ac:dyDescent="0.3">
      <c r="A46" s="443"/>
      <c r="B46" s="444" t="s">
        <v>1425</v>
      </c>
      <c r="C46" s="444" t="s">
        <v>419</v>
      </c>
      <c r="D46" s="444" t="s">
        <v>1426</v>
      </c>
      <c r="E46" s="444" t="s">
        <v>1467</v>
      </c>
      <c r="F46" s="444"/>
      <c r="G46" s="448">
        <v>4</v>
      </c>
      <c r="H46" s="448">
        <v>2400</v>
      </c>
      <c r="I46" s="444">
        <v>4</v>
      </c>
      <c r="J46" s="444">
        <v>600</v>
      </c>
      <c r="K46" s="448">
        <v>1</v>
      </c>
      <c r="L46" s="448">
        <v>600</v>
      </c>
      <c r="M46" s="444">
        <v>1</v>
      </c>
      <c r="N46" s="444">
        <v>600</v>
      </c>
      <c r="O46" s="448">
        <v>3</v>
      </c>
      <c r="P46" s="448">
        <v>1800</v>
      </c>
      <c r="Q46" s="471">
        <v>3</v>
      </c>
      <c r="R46" s="449">
        <v>600</v>
      </c>
    </row>
    <row r="47" spans="1:18" ht="14.4" customHeight="1" x14ac:dyDescent="0.3">
      <c r="A47" s="443"/>
      <c r="B47" s="444" t="s">
        <v>1425</v>
      </c>
      <c r="C47" s="444" t="s">
        <v>419</v>
      </c>
      <c r="D47" s="444" t="s">
        <v>1426</v>
      </c>
      <c r="E47" s="444" t="s">
        <v>1468</v>
      </c>
      <c r="F47" s="444"/>
      <c r="G47" s="448">
        <v>1</v>
      </c>
      <c r="H47" s="448">
        <v>4359</v>
      </c>
      <c r="I47" s="444">
        <v>1</v>
      </c>
      <c r="J47" s="444">
        <v>4359</v>
      </c>
      <c r="K47" s="448">
        <v>1</v>
      </c>
      <c r="L47" s="448">
        <v>4359</v>
      </c>
      <c r="M47" s="444">
        <v>1</v>
      </c>
      <c r="N47" s="444">
        <v>4359</v>
      </c>
      <c r="O47" s="448">
        <v>1</v>
      </c>
      <c r="P47" s="448">
        <v>4359</v>
      </c>
      <c r="Q47" s="471">
        <v>1</v>
      </c>
      <c r="R47" s="449">
        <v>4359</v>
      </c>
    </row>
    <row r="48" spans="1:18" ht="14.4" customHeight="1" x14ac:dyDescent="0.3">
      <c r="A48" s="443"/>
      <c r="B48" s="444" t="s">
        <v>1425</v>
      </c>
      <c r="C48" s="444" t="s">
        <v>419</v>
      </c>
      <c r="D48" s="444" t="s">
        <v>1426</v>
      </c>
      <c r="E48" s="444" t="s">
        <v>1469</v>
      </c>
      <c r="F48" s="444"/>
      <c r="G48" s="448"/>
      <c r="H48" s="448"/>
      <c r="I48" s="444"/>
      <c r="J48" s="444"/>
      <c r="K48" s="448"/>
      <c r="L48" s="448"/>
      <c r="M48" s="444"/>
      <c r="N48" s="444"/>
      <c r="O48" s="448">
        <v>1</v>
      </c>
      <c r="P48" s="448">
        <v>1008</v>
      </c>
      <c r="Q48" s="471"/>
      <c r="R48" s="449">
        <v>1008</v>
      </c>
    </row>
    <row r="49" spans="1:18" ht="14.4" customHeight="1" x14ac:dyDescent="0.3">
      <c r="A49" s="443"/>
      <c r="B49" s="444" t="s">
        <v>1425</v>
      </c>
      <c r="C49" s="444" t="s">
        <v>419</v>
      </c>
      <c r="D49" s="444" t="s">
        <v>1426</v>
      </c>
      <c r="E49" s="444" t="s">
        <v>1470</v>
      </c>
      <c r="F49" s="444"/>
      <c r="G49" s="448"/>
      <c r="H49" s="448"/>
      <c r="I49" s="444"/>
      <c r="J49" s="444"/>
      <c r="K49" s="448"/>
      <c r="L49" s="448"/>
      <c r="M49" s="444"/>
      <c r="N49" s="444"/>
      <c r="O49" s="448">
        <v>2</v>
      </c>
      <c r="P49" s="448">
        <v>1490</v>
      </c>
      <c r="Q49" s="471"/>
      <c r="R49" s="449">
        <v>745</v>
      </c>
    </row>
    <row r="50" spans="1:18" ht="14.4" customHeight="1" x14ac:dyDescent="0.3">
      <c r="A50" s="443"/>
      <c r="B50" s="444" t="s">
        <v>1425</v>
      </c>
      <c r="C50" s="444" t="s">
        <v>419</v>
      </c>
      <c r="D50" s="444" t="s">
        <v>1426</v>
      </c>
      <c r="E50" s="444" t="s">
        <v>1471</v>
      </c>
      <c r="F50" s="444"/>
      <c r="G50" s="448">
        <v>3</v>
      </c>
      <c r="H50" s="448">
        <v>1683</v>
      </c>
      <c r="I50" s="444">
        <v>0.33333333333333331</v>
      </c>
      <c r="J50" s="444">
        <v>561</v>
      </c>
      <c r="K50" s="448">
        <v>9</v>
      </c>
      <c r="L50" s="448">
        <v>5049</v>
      </c>
      <c r="M50" s="444">
        <v>1</v>
      </c>
      <c r="N50" s="444">
        <v>561</v>
      </c>
      <c r="O50" s="448">
        <v>3</v>
      </c>
      <c r="P50" s="448">
        <v>1683</v>
      </c>
      <c r="Q50" s="471">
        <v>0.33333333333333331</v>
      </c>
      <c r="R50" s="449">
        <v>561</v>
      </c>
    </row>
    <row r="51" spans="1:18" ht="14.4" customHeight="1" x14ac:dyDescent="0.3">
      <c r="A51" s="443"/>
      <c r="B51" s="444" t="s">
        <v>1425</v>
      </c>
      <c r="C51" s="444" t="s">
        <v>419</v>
      </c>
      <c r="D51" s="444" t="s">
        <v>1426</v>
      </c>
      <c r="E51" s="444" t="s">
        <v>1472</v>
      </c>
      <c r="F51" s="444"/>
      <c r="G51" s="448"/>
      <c r="H51" s="448"/>
      <c r="I51" s="444"/>
      <c r="J51" s="444"/>
      <c r="K51" s="448">
        <v>1</v>
      </c>
      <c r="L51" s="448">
        <v>1122</v>
      </c>
      <c r="M51" s="444">
        <v>1</v>
      </c>
      <c r="N51" s="444">
        <v>1122</v>
      </c>
      <c r="O51" s="448">
        <v>1</v>
      </c>
      <c r="P51" s="448">
        <v>1122</v>
      </c>
      <c r="Q51" s="471">
        <v>1</v>
      </c>
      <c r="R51" s="449">
        <v>1122</v>
      </c>
    </row>
    <row r="52" spans="1:18" ht="14.4" customHeight="1" x14ac:dyDescent="0.3">
      <c r="A52" s="443"/>
      <c r="B52" s="444" t="s">
        <v>1425</v>
      </c>
      <c r="C52" s="444" t="s">
        <v>419</v>
      </c>
      <c r="D52" s="444" t="s">
        <v>1426</v>
      </c>
      <c r="E52" s="444" t="s">
        <v>1473</v>
      </c>
      <c r="F52" s="444"/>
      <c r="G52" s="448">
        <v>7</v>
      </c>
      <c r="H52" s="448">
        <v>6069</v>
      </c>
      <c r="I52" s="444">
        <v>3.5</v>
      </c>
      <c r="J52" s="444">
        <v>867</v>
      </c>
      <c r="K52" s="448">
        <v>2</v>
      </c>
      <c r="L52" s="448">
        <v>1734</v>
      </c>
      <c r="M52" s="444">
        <v>1</v>
      </c>
      <c r="N52" s="444">
        <v>867</v>
      </c>
      <c r="O52" s="448">
        <v>6</v>
      </c>
      <c r="P52" s="448">
        <v>5202</v>
      </c>
      <c r="Q52" s="471">
        <v>3</v>
      </c>
      <c r="R52" s="449">
        <v>867</v>
      </c>
    </row>
    <row r="53" spans="1:18" ht="14.4" customHeight="1" x14ac:dyDescent="0.3">
      <c r="A53" s="443"/>
      <c r="B53" s="444" t="s">
        <v>1425</v>
      </c>
      <c r="C53" s="444" t="s">
        <v>419</v>
      </c>
      <c r="D53" s="444" t="s">
        <v>1426</v>
      </c>
      <c r="E53" s="444" t="s">
        <v>1474</v>
      </c>
      <c r="F53" s="444"/>
      <c r="G53" s="448">
        <v>3</v>
      </c>
      <c r="H53" s="448">
        <v>1650</v>
      </c>
      <c r="I53" s="444">
        <v>0.42857142857142855</v>
      </c>
      <c r="J53" s="444">
        <v>550</v>
      </c>
      <c r="K53" s="448">
        <v>7</v>
      </c>
      <c r="L53" s="448">
        <v>3850</v>
      </c>
      <c r="M53" s="444">
        <v>1</v>
      </c>
      <c r="N53" s="444">
        <v>550</v>
      </c>
      <c r="O53" s="448"/>
      <c r="P53" s="448"/>
      <c r="Q53" s="471"/>
      <c r="R53" s="449"/>
    </row>
    <row r="54" spans="1:18" ht="14.4" customHeight="1" x14ac:dyDescent="0.3">
      <c r="A54" s="443"/>
      <c r="B54" s="444" t="s">
        <v>1425</v>
      </c>
      <c r="C54" s="444" t="s">
        <v>419</v>
      </c>
      <c r="D54" s="444" t="s">
        <v>1426</v>
      </c>
      <c r="E54" s="444" t="s">
        <v>1475</v>
      </c>
      <c r="F54" s="444"/>
      <c r="G54" s="448">
        <v>1</v>
      </c>
      <c r="H54" s="448">
        <v>1395</v>
      </c>
      <c r="I54" s="444"/>
      <c r="J54" s="444">
        <v>1395</v>
      </c>
      <c r="K54" s="448"/>
      <c r="L54" s="448"/>
      <c r="M54" s="444"/>
      <c r="N54" s="444"/>
      <c r="O54" s="448">
        <v>1</v>
      </c>
      <c r="P54" s="448">
        <v>1395</v>
      </c>
      <c r="Q54" s="471"/>
      <c r="R54" s="449">
        <v>1395</v>
      </c>
    </row>
    <row r="55" spans="1:18" ht="14.4" customHeight="1" x14ac:dyDescent="0.3">
      <c r="A55" s="443"/>
      <c r="B55" s="444" t="s">
        <v>1425</v>
      </c>
      <c r="C55" s="444" t="s">
        <v>419</v>
      </c>
      <c r="D55" s="444" t="s">
        <v>1426</v>
      </c>
      <c r="E55" s="444" t="s">
        <v>1476</v>
      </c>
      <c r="F55" s="444"/>
      <c r="G55" s="448">
        <v>2</v>
      </c>
      <c r="H55" s="448">
        <v>1038</v>
      </c>
      <c r="I55" s="444">
        <v>2</v>
      </c>
      <c r="J55" s="444">
        <v>519</v>
      </c>
      <c r="K55" s="448">
        <v>1</v>
      </c>
      <c r="L55" s="448">
        <v>519</v>
      </c>
      <c r="M55" s="444">
        <v>1</v>
      </c>
      <c r="N55" s="444">
        <v>519</v>
      </c>
      <c r="O55" s="448"/>
      <c r="P55" s="448"/>
      <c r="Q55" s="471"/>
      <c r="R55" s="449"/>
    </row>
    <row r="56" spans="1:18" ht="14.4" customHeight="1" x14ac:dyDescent="0.3">
      <c r="A56" s="443"/>
      <c r="B56" s="444" t="s">
        <v>1425</v>
      </c>
      <c r="C56" s="444" t="s">
        <v>419</v>
      </c>
      <c r="D56" s="444" t="s">
        <v>1426</v>
      </c>
      <c r="E56" s="444" t="s">
        <v>1477</v>
      </c>
      <c r="F56" s="444"/>
      <c r="G56" s="448">
        <v>1</v>
      </c>
      <c r="H56" s="448">
        <v>1326</v>
      </c>
      <c r="I56" s="444">
        <v>0.25</v>
      </c>
      <c r="J56" s="444">
        <v>1326</v>
      </c>
      <c r="K56" s="448">
        <v>4</v>
      </c>
      <c r="L56" s="448">
        <v>5304</v>
      </c>
      <c r="M56" s="444">
        <v>1</v>
      </c>
      <c r="N56" s="444">
        <v>1326</v>
      </c>
      <c r="O56" s="448">
        <v>3</v>
      </c>
      <c r="P56" s="448">
        <v>3978</v>
      </c>
      <c r="Q56" s="471">
        <v>0.75</v>
      </c>
      <c r="R56" s="449">
        <v>1326</v>
      </c>
    </row>
    <row r="57" spans="1:18" ht="14.4" customHeight="1" x14ac:dyDescent="0.3">
      <c r="A57" s="443"/>
      <c r="B57" s="444" t="s">
        <v>1425</v>
      </c>
      <c r="C57" s="444" t="s">
        <v>419</v>
      </c>
      <c r="D57" s="444" t="s">
        <v>1426</v>
      </c>
      <c r="E57" s="444" t="s">
        <v>1478</v>
      </c>
      <c r="F57" s="444"/>
      <c r="G57" s="448">
        <v>1</v>
      </c>
      <c r="H57" s="448">
        <v>0</v>
      </c>
      <c r="I57" s="444"/>
      <c r="J57" s="444">
        <v>0</v>
      </c>
      <c r="K57" s="448"/>
      <c r="L57" s="448"/>
      <c r="M57" s="444"/>
      <c r="N57" s="444"/>
      <c r="O57" s="448"/>
      <c r="P57" s="448"/>
      <c r="Q57" s="471"/>
      <c r="R57" s="449"/>
    </row>
    <row r="58" spans="1:18" ht="14.4" customHeight="1" x14ac:dyDescent="0.3">
      <c r="A58" s="443"/>
      <c r="B58" s="444" t="s">
        <v>1425</v>
      </c>
      <c r="C58" s="444" t="s">
        <v>419</v>
      </c>
      <c r="D58" s="444" t="s">
        <v>1426</v>
      </c>
      <c r="E58" s="444" t="s">
        <v>1479</v>
      </c>
      <c r="F58" s="444"/>
      <c r="G58" s="448">
        <v>3</v>
      </c>
      <c r="H58" s="448">
        <v>1215</v>
      </c>
      <c r="I58" s="444"/>
      <c r="J58" s="444">
        <v>405</v>
      </c>
      <c r="K58" s="448"/>
      <c r="L58" s="448"/>
      <c r="M58" s="444"/>
      <c r="N58" s="444"/>
      <c r="O58" s="448"/>
      <c r="P58" s="448"/>
      <c r="Q58" s="471"/>
      <c r="R58" s="449"/>
    </row>
    <row r="59" spans="1:18" ht="14.4" customHeight="1" x14ac:dyDescent="0.3">
      <c r="A59" s="443"/>
      <c r="B59" s="444" t="s">
        <v>1425</v>
      </c>
      <c r="C59" s="444" t="s">
        <v>419</v>
      </c>
      <c r="D59" s="444" t="s">
        <v>1426</v>
      </c>
      <c r="E59" s="444" t="s">
        <v>1480</v>
      </c>
      <c r="F59" s="444"/>
      <c r="G59" s="448">
        <v>11</v>
      </c>
      <c r="H59" s="448">
        <v>6050</v>
      </c>
      <c r="I59" s="444">
        <v>2.2000000000000002</v>
      </c>
      <c r="J59" s="444">
        <v>550</v>
      </c>
      <c r="K59" s="448">
        <v>5</v>
      </c>
      <c r="L59" s="448">
        <v>2750</v>
      </c>
      <c r="M59" s="444">
        <v>1</v>
      </c>
      <c r="N59" s="444">
        <v>550</v>
      </c>
      <c r="O59" s="448">
        <v>6</v>
      </c>
      <c r="P59" s="448">
        <v>3300</v>
      </c>
      <c r="Q59" s="471">
        <v>1.2</v>
      </c>
      <c r="R59" s="449">
        <v>550</v>
      </c>
    </row>
    <row r="60" spans="1:18" ht="14.4" customHeight="1" x14ac:dyDescent="0.3">
      <c r="A60" s="443"/>
      <c r="B60" s="444" t="s">
        <v>1425</v>
      </c>
      <c r="C60" s="444" t="s">
        <v>419</v>
      </c>
      <c r="D60" s="444" t="s">
        <v>1426</v>
      </c>
      <c r="E60" s="444" t="s">
        <v>1481</v>
      </c>
      <c r="F60" s="444"/>
      <c r="G60" s="448">
        <v>1</v>
      </c>
      <c r="H60" s="448">
        <v>1260</v>
      </c>
      <c r="I60" s="444">
        <v>1</v>
      </c>
      <c r="J60" s="444">
        <v>1260</v>
      </c>
      <c r="K60" s="448">
        <v>1</v>
      </c>
      <c r="L60" s="448">
        <v>1260</v>
      </c>
      <c r="M60" s="444">
        <v>1</v>
      </c>
      <c r="N60" s="444">
        <v>1260</v>
      </c>
      <c r="O60" s="448"/>
      <c r="P60" s="448"/>
      <c r="Q60" s="471"/>
      <c r="R60" s="449"/>
    </row>
    <row r="61" spans="1:18" ht="14.4" customHeight="1" x14ac:dyDescent="0.3">
      <c r="A61" s="443"/>
      <c r="B61" s="444" t="s">
        <v>1425</v>
      </c>
      <c r="C61" s="444" t="s">
        <v>419</v>
      </c>
      <c r="D61" s="444" t="s">
        <v>1426</v>
      </c>
      <c r="E61" s="444" t="s">
        <v>1482</v>
      </c>
      <c r="F61" s="444"/>
      <c r="G61" s="448">
        <v>1</v>
      </c>
      <c r="H61" s="448">
        <v>1281</v>
      </c>
      <c r="I61" s="444"/>
      <c r="J61" s="444">
        <v>1281</v>
      </c>
      <c r="K61" s="448"/>
      <c r="L61" s="448"/>
      <c r="M61" s="444"/>
      <c r="N61" s="444"/>
      <c r="O61" s="448"/>
      <c r="P61" s="448"/>
      <c r="Q61" s="471"/>
      <c r="R61" s="449"/>
    </row>
    <row r="62" spans="1:18" ht="14.4" customHeight="1" x14ac:dyDescent="0.3">
      <c r="A62" s="443"/>
      <c r="B62" s="444" t="s">
        <v>1425</v>
      </c>
      <c r="C62" s="444" t="s">
        <v>419</v>
      </c>
      <c r="D62" s="444" t="s">
        <v>1426</v>
      </c>
      <c r="E62" s="444" t="s">
        <v>1483</v>
      </c>
      <c r="F62" s="444"/>
      <c r="G62" s="448">
        <v>8</v>
      </c>
      <c r="H62" s="448">
        <v>6024</v>
      </c>
      <c r="I62" s="444"/>
      <c r="J62" s="444">
        <v>753</v>
      </c>
      <c r="K62" s="448"/>
      <c r="L62" s="448"/>
      <c r="M62" s="444"/>
      <c r="N62" s="444"/>
      <c r="O62" s="448"/>
      <c r="P62" s="448"/>
      <c r="Q62" s="471"/>
      <c r="R62" s="449"/>
    </row>
    <row r="63" spans="1:18" ht="14.4" customHeight="1" x14ac:dyDescent="0.3">
      <c r="A63" s="443"/>
      <c r="B63" s="444" t="s">
        <v>1425</v>
      </c>
      <c r="C63" s="444" t="s">
        <v>419</v>
      </c>
      <c r="D63" s="444" t="s">
        <v>1426</v>
      </c>
      <c r="E63" s="444" t="s">
        <v>1484</v>
      </c>
      <c r="F63" s="444"/>
      <c r="G63" s="448">
        <v>1</v>
      </c>
      <c r="H63" s="448">
        <v>0</v>
      </c>
      <c r="I63" s="444"/>
      <c r="J63" s="444">
        <v>0</v>
      </c>
      <c r="K63" s="448"/>
      <c r="L63" s="448"/>
      <c r="M63" s="444"/>
      <c r="N63" s="444"/>
      <c r="O63" s="448"/>
      <c r="P63" s="448"/>
      <c r="Q63" s="471"/>
      <c r="R63" s="449"/>
    </row>
    <row r="64" spans="1:18" ht="14.4" customHeight="1" x14ac:dyDescent="0.3">
      <c r="A64" s="443"/>
      <c r="B64" s="444" t="s">
        <v>1425</v>
      </c>
      <c r="C64" s="444" t="s">
        <v>419</v>
      </c>
      <c r="D64" s="444" t="s">
        <v>1426</v>
      </c>
      <c r="E64" s="444" t="s">
        <v>1485</v>
      </c>
      <c r="F64" s="444"/>
      <c r="G64" s="448"/>
      <c r="H64" s="448"/>
      <c r="I64" s="444"/>
      <c r="J64" s="444"/>
      <c r="K64" s="448">
        <v>1</v>
      </c>
      <c r="L64" s="448">
        <v>353</v>
      </c>
      <c r="M64" s="444">
        <v>1</v>
      </c>
      <c r="N64" s="444">
        <v>353</v>
      </c>
      <c r="O64" s="448"/>
      <c r="P64" s="448"/>
      <c r="Q64" s="471"/>
      <c r="R64" s="449"/>
    </row>
    <row r="65" spans="1:18" ht="14.4" customHeight="1" x14ac:dyDescent="0.3">
      <c r="A65" s="443"/>
      <c r="B65" s="444" t="s">
        <v>1425</v>
      </c>
      <c r="C65" s="444" t="s">
        <v>419</v>
      </c>
      <c r="D65" s="444" t="s">
        <v>1426</v>
      </c>
      <c r="E65" s="444" t="s">
        <v>1486</v>
      </c>
      <c r="F65" s="444"/>
      <c r="G65" s="448"/>
      <c r="H65" s="448"/>
      <c r="I65" s="444"/>
      <c r="J65" s="444"/>
      <c r="K65" s="448">
        <v>1</v>
      </c>
      <c r="L65" s="448">
        <v>745</v>
      </c>
      <c r="M65" s="444">
        <v>1</v>
      </c>
      <c r="N65" s="444">
        <v>745</v>
      </c>
      <c r="O65" s="448"/>
      <c r="P65" s="448"/>
      <c r="Q65" s="471"/>
      <c r="R65" s="449"/>
    </row>
    <row r="66" spans="1:18" ht="14.4" customHeight="1" x14ac:dyDescent="0.3">
      <c r="A66" s="443"/>
      <c r="B66" s="444" t="s">
        <v>1425</v>
      </c>
      <c r="C66" s="444" t="s">
        <v>419</v>
      </c>
      <c r="D66" s="444" t="s">
        <v>1426</v>
      </c>
      <c r="E66" s="444" t="s">
        <v>1487</v>
      </c>
      <c r="F66" s="444"/>
      <c r="G66" s="448"/>
      <c r="H66" s="448"/>
      <c r="I66" s="444"/>
      <c r="J66" s="444"/>
      <c r="K66" s="448"/>
      <c r="L66" s="448"/>
      <c r="M66" s="444"/>
      <c r="N66" s="444"/>
      <c r="O66" s="448">
        <v>6</v>
      </c>
      <c r="P66" s="448">
        <v>0</v>
      </c>
      <c r="Q66" s="471"/>
      <c r="R66" s="449">
        <v>0</v>
      </c>
    </row>
    <row r="67" spans="1:18" ht="14.4" customHeight="1" x14ac:dyDescent="0.3">
      <c r="A67" s="443"/>
      <c r="B67" s="444" t="s">
        <v>1425</v>
      </c>
      <c r="C67" s="444" t="s">
        <v>419</v>
      </c>
      <c r="D67" s="444" t="s">
        <v>1426</v>
      </c>
      <c r="E67" s="444" t="s">
        <v>1488</v>
      </c>
      <c r="F67" s="444"/>
      <c r="G67" s="448"/>
      <c r="H67" s="448"/>
      <c r="I67" s="444"/>
      <c r="J67" s="444"/>
      <c r="K67" s="448"/>
      <c r="L67" s="448"/>
      <c r="M67" s="444"/>
      <c r="N67" s="444"/>
      <c r="O67" s="448">
        <v>1</v>
      </c>
      <c r="P67" s="448">
        <v>3900</v>
      </c>
      <c r="Q67" s="471"/>
      <c r="R67" s="449">
        <v>3900</v>
      </c>
    </row>
    <row r="68" spans="1:18" ht="14.4" customHeight="1" x14ac:dyDescent="0.3">
      <c r="A68" s="443"/>
      <c r="B68" s="444" t="s">
        <v>1425</v>
      </c>
      <c r="C68" s="444" t="s">
        <v>419</v>
      </c>
      <c r="D68" s="444" t="s">
        <v>1426</v>
      </c>
      <c r="E68" s="444" t="s">
        <v>1489</v>
      </c>
      <c r="F68" s="444"/>
      <c r="G68" s="448">
        <v>2</v>
      </c>
      <c r="H68" s="448">
        <v>1880</v>
      </c>
      <c r="I68" s="444">
        <v>1</v>
      </c>
      <c r="J68" s="444">
        <v>940</v>
      </c>
      <c r="K68" s="448">
        <v>2</v>
      </c>
      <c r="L68" s="448">
        <v>1880</v>
      </c>
      <c r="M68" s="444">
        <v>1</v>
      </c>
      <c r="N68" s="444">
        <v>940</v>
      </c>
      <c r="O68" s="448"/>
      <c r="P68" s="448"/>
      <c r="Q68" s="471"/>
      <c r="R68" s="449"/>
    </row>
    <row r="69" spans="1:18" ht="14.4" customHeight="1" x14ac:dyDescent="0.3">
      <c r="A69" s="443"/>
      <c r="B69" s="444" t="s">
        <v>1425</v>
      </c>
      <c r="C69" s="444" t="s">
        <v>419</v>
      </c>
      <c r="D69" s="444" t="s">
        <v>1426</v>
      </c>
      <c r="E69" s="444" t="s">
        <v>1490</v>
      </c>
      <c r="F69" s="444"/>
      <c r="G69" s="448"/>
      <c r="H69" s="448"/>
      <c r="I69" s="444"/>
      <c r="J69" s="444"/>
      <c r="K69" s="448"/>
      <c r="L69" s="448"/>
      <c r="M69" s="444"/>
      <c r="N69" s="444"/>
      <c r="O69" s="448">
        <v>1</v>
      </c>
      <c r="P69" s="448">
        <v>0</v>
      </c>
      <c r="Q69" s="471"/>
      <c r="R69" s="449">
        <v>0</v>
      </c>
    </row>
    <row r="70" spans="1:18" ht="14.4" customHeight="1" x14ac:dyDescent="0.3">
      <c r="A70" s="443"/>
      <c r="B70" s="444" t="s">
        <v>1425</v>
      </c>
      <c r="C70" s="444" t="s">
        <v>419</v>
      </c>
      <c r="D70" s="444" t="s">
        <v>1426</v>
      </c>
      <c r="E70" s="444" t="s">
        <v>1491</v>
      </c>
      <c r="F70" s="444"/>
      <c r="G70" s="448"/>
      <c r="H70" s="448"/>
      <c r="I70" s="444"/>
      <c r="J70" s="444"/>
      <c r="K70" s="448"/>
      <c r="L70" s="448"/>
      <c r="M70" s="444"/>
      <c r="N70" s="444"/>
      <c r="O70" s="448">
        <v>1</v>
      </c>
      <c r="P70" s="448">
        <v>0</v>
      </c>
      <c r="Q70" s="471"/>
      <c r="R70" s="449">
        <v>0</v>
      </c>
    </row>
    <row r="71" spans="1:18" ht="14.4" customHeight="1" x14ac:dyDescent="0.3">
      <c r="A71" s="443"/>
      <c r="B71" s="444" t="s">
        <v>1425</v>
      </c>
      <c r="C71" s="444" t="s">
        <v>419</v>
      </c>
      <c r="D71" s="444" t="s">
        <v>1492</v>
      </c>
      <c r="E71" s="444" t="s">
        <v>1493</v>
      </c>
      <c r="F71" s="444" t="s">
        <v>1494</v>
      </c>
      <c r="G71" s="448">
        <v>3</v>
      </c>
      <c r="H71" s="448">
        <v>1326.67</v>
      </c>
      <c r="I71" s="444">
        <v>0.55794480565906013</v>
      </c>
      <c r="J71" s="444">
        <v>442.22333333333336</v>
      </c>
      <c r="K71" s="448">
        <v>5</v>
      </c>
      <c r="L71" s="448">
        <v>2377.7800000000002</v>
      </c>
      <c r="M71" s="444">
        <v>1</v>
      </c>
      <c r="N71" s="444">
        <v>475.55600000000004</v>
      </c>
      <c r="O71" s="448"/>
      <c r="P71" s="448"/>
      <c r="Q71" s="471"/>
      <c r="R71" s="449"/>
    </row>
    <row r="72" spans="1:18" ht="14.4" customHeight="1" x14ac:dyDescent="0.3">
      <c r="A72" s="443"/>
      <c r="B72" s="444" t="s">
        <v>1425</v>
      </c>
      <c r="C72" s="444" t="s">
        <v>419</v>
      </c>
      <c r="D72" s="444" t="s">
        <v>1492</v>
      </c>
      <c r="E72" s="444" t="s">
        <v>1495</v>
      </c>
      <c r="F72" s="444" t="s">
        <v>1496</v>
      </c>
      <c r="G72" s="448">
        <v>36</v>
      </c>
      <c r="H72" s="448">
        <v>16400.010000000002</v>
      </c>
      <c r="I72" s="444">
        <v>1.0909099979844785</v>
      </c>
      <c r="J72" s="444">
        <v>455.5558333333334</v>
      </c>
      <c r="K72" s="448">
        <v>33</v>
      </c>
      <c r="L72" s="448">
        <v>15033.33</v>
      </c>
      <c r="M72" s="444">
        <v>1</v>
      </c>
      <c r="N72" s="444">
        <v>455.55545454545455</v>
      </c>
      <c r="O72" s="448">
        <v>29</v>
      </c>
      <c r="P72" s="448">
        <v>14500</v>
      </c>
      <c r="Q72" s="471">
        <v>0.96452349545975513</v>
      </c>
      <c r="R72" s="449">
        <v>500</v>
      </c>
    </row>
    <row r="73" spans="1:18" ht="14.4" customHeight="1" x14ac:dyDescent="0.3">
      <c r="A73" s="443"/>
      <c r="B73" s="444" t="s">
        <v>1425</v>
      </c>
      <c r="C73" s="444" t="s">
        <v>419</v>
      </c>
      <c r="D73" s="444" t="s">
        <v>1492</v>
      </c>
      <c r="E73" s="444" t="s">
        <v>1497</v>
      </c>
      <c r="F73" s="444" t="s">
        <v>1498</v>
      </c>
      <c r="G73" s="448">
        <v>464</v>
      </c>
      <c r="H73" s="448">
        <v>36088.899999999994</v>
      </c>
      <c r="I73" s="444">
        <v>0.74838720648132606</v>
      </c>
      <c r="J73" s="444">
        <v>77.777801724137916</v>
      </c>
      <c r="K73" s="448">
        <v>620</v>
      </c>
      <c r="L73" s="448">
        <v>48222.229999999996</v>
      </c>
      <c r="M73" s="444">
        <v>1</v>
      </c>
      <c r="N73" s="444">
        <v>77.777790322580643</v>
      </c>
      <c r="O73" s="448">
        <v>713</v>
      </c>
      <c r="P73" s="448">
        <v>55455.56</v>
      </c>
      <c r="Q73" s="471">
        <v>1.1499999066820428</v>
      </c>
      <c r="R73" s="449">
        <v>77.777784011220191</v>
      </c>
    </row>
    <row r="74" spans="1:18" ht="14.4" customHeight="1" x14ac:dyDescent="0.3">
      <c r="A74" s="443"/>
      <c r="B74" s="444" t="s">
        <v>1425</v>
      </c>
      <c r="C74" s="444" t="s">
        <v>419</v>
      </c>
      <c r="D74" s="444" t="s">
        <v>1492</v>
      </c>
      <c r="E74" s="444" t="s">
        <v>1499</v>
      </c>
      <c r="F74" s="444" t="s">
        <v>1500</v>
      </c>
      <c r="G74" s="448"/>
      <c r="H74" s="448"/>
      <c r="I74" s="444"/>
      <c r="J74" s="444"/>
      <c r="K74" s="448">
        <v>2</v>
      </c>
      <c r="L74" s="448">
        <v>500</v>
      </c>
      <c r="M74" s="444">
        <v>1</v>
      </c>
      <c r="N74" s="444">
        <v>250</v>
      </c>
      <c r="O74" s="448">
        <v>17</v>
      </c>
      <c r="P74" s="448">
        <v>4250</v>
      </c>
      <c r="Q74" s="471">
        <v>8.5</v>
      </c>
      <c r="R74" s="449">
        <v>250</v>
      </c>
    </row>
    <row r="75" spans="1:18" ht="14.4" customHeight="1" x14ac:dyDescent="0.3">
      <c r="A75" s="443"/>
      <c r="B75" s="444" t="s">
        <v>1425</v>
      </c>
      <c r="C75" s="444" t="s">
        <v>419</v>
      </c>
      <c r="D75" s="444" t="s">
        <v>1492</v>
      </c>
      <c r="E75" s="444" t="s">
        <v>1501</v>
      </c>
      <c r="F75" s="444" t="s">
        <v>1502</v>
      </c>
      <c r="G75" s="448"/>
      <c r="H75" s="448"/>
      <c r="I75" s="444"/>
      <c r="J75" s="444"/>
      <c r="K75" s="448">
        <v>1</v>
      </c>
      <c r="L75" s="448">
        <v>300</v>
      </c>
      <c r="M75" s="444">
        <v>1</v>
      </c>
      <c r="N75" s="444">
        <v>300</v>
      </c>
      <c r="O75" s="448">
        <v>1</v>
      </c>
      <c r="P75" s="448">
        <v>300</v>
      </c>
      <c r="Q75" s="471">
        <v>1</v>
      </c>
      <c r="R75" s="449">
        <v>300</v>
      </c>
    </row>
    <row r="76" spans="1:18" ht="14.4" customHeight="1" x14ac:dyDescent="0.3">
      <c r="A76" s="443"/>
      <c r="B76" s="444" t="s">
        <v>1425</v>
      </c>
      <c r="C76" s="444" t="s">
        <v>419</v>
      </c>
      <c r="D76" s="444" t="s">
        <v>1492</v>
      </c>
      <c r="E76" s="444" t="s">
        <v>1503</v>
      </c>
      <c r="F76" s="444" t="s">
        <v>1504</v>
      </c>
      <c r="G76" s="448">
        <v>210</v>
      </c>
      <c r="H76" s="448">
        <v>23333.34</v>
      </c>
      <c r="I76" s="444">
        <v>0.86580111317254171</v>
      </c>
      <c r="J76" s="444">
        <v>111.11114285714285</v>
      </c>
      <c r="K76" s="448">
        <v>231</v>
      </c>
      <c r="L76" s="448">
        <v>26950</v>
      </c>
      <c r="M76" s="444">
        <v>1</v>
      </c>
      <c r="N76" s="444">
        <v>116.66666666666667</v>
      </c>
      <c r="O76" s="448">
        <v>194</v>
      </c>
      <c r="P76" s="448">
        <v>22633.34</v>
      </c>
      <c r="Q76" s="471">
        <v>0.83982708719851573</v>
      </c>
      <c r="R76" s="449">
        <v>116.66670103092784</v>
      </c>
    </row>
    <row r="77" spans="1:18" ht="14.4" customHeight="1" x14ac:dyDescent="0.3">
      <c r="A77" s="443"/>
      <c r="B77" s="444" t="s">
        <v>1425</v>
      </c>
      <c r="C77" s="444" t="s">
        <v>419</v>
      </c>
      <c r="D77" s="444" t="s">
        <v>1492</v>
      </c>
      <c r="E77" s="444" t="s">
        <v>1505</v>
      </c>
      <c r="F77" s="444" t="s">
        <v>1506</v>
      </c>
      <c r="G77" s="448">
        <v>348</v>
      </c>
      <c r="H77" s="448">
        <v>93573.33</v>
      </c>
      <c r="I77" s="444">
        <v>3.3903380434782608</v>
      </c>
      <c r="J77" s="444">
        <v>268.88887931034481</v>
      </c>
      <c r="K77" s="448">
        <v>92</v>
      </c>
      <c r="L77" s="448">
        <v>27600</v>
      </c>
      <c r="M77" s="444">
        <v>1</v>
      </c>
      <c r="N77" s="444">
        <v>300</v>
      </c>
      <c r="O77" s="448">
        <v>168</v>
      </c>
      <c r="P77" s="448">
        <v>50400</v>
      </c>
      <c r="Q77" s="471">
        <v>1.826086956521739</v>
      </c>
      <c r="R77" s="449">
        <v>300</v>
      </c>
    </row>
    <row r="78" spans="1:18" ht="14.4" customHeight="1" x14ac:dyDescent="0.3">
      <c r="A78" s="443"/>
      <c r="B78" s="444" t="s">
        <v>1425</v>
      </c>
      <c r="C78" s="444" t="s">
        <v>419</v>
      </c>
      <c r="D78" s="444" t="s">
        <v>1492</v>
      </c>
      <c r="E78" s="444" t="s">
        <v>1507</v>
      </c>
      <c r="F78" s="444" t="s">
        <v>1508</v>
      </c>
      <c r="G78" s="448">
        <v>43</v>
      </c>
      <c r="H78" s="448">
        <v>12661.099999999999</v>
      </c>
      <c r="I78" s="444">
        <v>4.7777916143079784</v>
      </c>
      <c r="J78" s="444">
        <v>294.44418604651162</v>
      </c>
      <c r="K78" s="448">
        <v>9</v>
      </c>
      <c r="L78" s="448">
        <v>2649.99</v>
      </c>
      <c r="M78" s="444">
        <v>1</v>
      </c>
      <c r="N78" s="444">
        <v>294.44333333333333</v>
      </c>
      <c r="O78" s="448">
        <v>9</v>
      </c>
      <c r="P78" s="448">
        <v>2649.99</v>
      </c>
      <c r="Q78" s="471">
        <v>1</v>
      </c>
      <c r="R78" s="449">
        <v>294.44333333333333</v>
      </c>
    </row>
    <row r="79" spans="1:18" ht="14.4" customHeight="1" x14ac:dyDescent="0.3">
      <c r="A79" s="443"/>
      <c r="B79" s="444" t="s">
        <v>1425</v>
      </c>
      <c r="C79" s="444" t="s">
        <v>419</v>
      </c>
      <c r="D79" s="444" t="s">
        <v>1492</v>
      </c>
      <c r="E79" s="444" t="s">
        <v>1509</v>
      </c>
      <c r="F79" s="444" t="s">
        <v>1510</v>
      </c>
      <c r="G79" s="448">
        <v>65</v>
      </c>
      <c r="H79" s="448">
        <v>722.22</v>
      </c>
      <c r="I79" s="444"/>
      <c r="J79" s="444">
        <v>11.111076923076924</v>
      </c>
      <c r="K79" s="448"/>
      <c r="L79" s="448"/>
      <c r="M79" s="444"/>
      <c r="N79" s="444"/>
      <c r="O79" s="448">
        <v>7</v>
      </c>
      <c r="P79" s="448">
        <v>233.32999999999998</v>
      </c>
      <c r="Q79" s="471"/>
      <c r="R79" s="449">
        <v>33.332857142857144</v>
      </c>
    </row>
    <row r="80" spans="1:18" ht="14.4" customHeight="1" x14ac:dyDescent="0.3">
      <c r="A80" s="443"/>
      <c r="B80" s="444" t="s">
        <v>1425</v>
      </c>
      <c r="C80" s="444" t="s">
        <v>419</v>
      </c>
      <c r="D80" s="444" t="s">
        <v>1492</v>
      </c>
      <c r="E80" s="444" t="s">
        <v>1511</v>
      </c>
      <c r="F80" s="444" t="s">
        <v>1496</v>
      </c>
      <c r="G80" s="448">
        <v>469</v>
      </c>
      <c r="H80" s="448">
        <v>175093.33000000002</v>
      </c>
      <c r="I80" s="444">
        <v>1.4520123161208449</v>
      </c>
      <c r="J80" s="444">
        <v>373.33332622601284</v>
      </c>
      <c r="K80" s="448">
        <v>323</v>
      </c>
      <c r="L80" s="448">
        <v>120586.67</v>
      </c>
      <c r="M80" s="444">
        <v>1</v>
      </c>
      <c r="N80" s="444">
        <v>373.33334365325078</v>
      </c>
      <c r="O80" s="448">
        <v>147</v>
      </c>
      <c r="P80" s="448">
        <v>61413.33</v>
      </c>
      <c r="Q80" s="471">
        <v>0.50928788397589886</v>
      </c>
      <c r="R80" s="449">
        <v>417.77775510204083</v>
      </c>
    </row>
    <row r="81" spans="1:18" ht="14.4" customHeight="1" x14ac:dyDescent="0.3">
      <c r="A81" s="443"/>
      <c r="B81" s="444" t="s">
        <v>1425</v>
      </c>
      <c r="C81" s="444" t="s">
        <v>419</v>
      </c>
      <c r="D81" s="444" t="s">
        <v>1492</v>
      </c>
      <c r="E81" s="444" t="s">
        <v>1512</v>
      </c>
      <c r="F81" s="444" t="s">
        <v>1513</v>
      </c>
      <c r="G81" s="448">
        <v>193</v>
      </c>
      <c r="H81" s="448">
        <v>36026.67</v>
      </c>
      <c r="I81" s="444">
        <v>0.98643181778977773</v>
      </c>
      <c r="J81" s="444">
        <v>186.66668393782382</v>
      </c>
      <c r="K81" s="448">
        <v>173</v>
      </c>
      <c r="L81" s="448">
        <v>36522.21</v>
      </c>
      <c r="M81" s="444">
        <v>1</v>
      </c>
      <c r="N81" s="444">
        <v>211.11104046242775</v>
      </c>
      <c r="O81" s="448">
        <v>148</v>
      </c>
      <c r="P81" s="448">
        <v>31244.46</v>
      </c>
      <c r="Q81" s="471">
        <v>0.85549204169189108</v>
      </c>
      <c r="R81" s="449">
        <v>211.11121621621621</v>
      </c>
    </row>
    <row r="82" spans="1:18" ht="14.4" customHeight="1" x14ac:dyDescent="0.3">
      <c r="A82" s="443"/>
      <c r="B82" s="444" t="s">
        <v>1425</v>
      </c>
      <c r="C82" s="444" t="s">
        <v>419</v>
      </c>
      <c r="D82" s="444" t="s">
        <v>1492</v>
      </c>
      <c r="E82" s="444" t="s">
        <v>1514</v>
      </c>
      <c r="F82" s="444" t="s">
        <v>1515</v>
      </c>
      <c r="G82" s="448">
        <v>30</v>
      </c>
      <c r="H82" s="448">
        <v>17500</v>
      </c>
      <c r="I82" s="444">
        <v>0.73170721509307113</v>
      </c>
      <c r="J82" s="444">
        <v>583.33333333333337</v>
      </c>
      <c r="K82" s="448">
        <v>41</v>
      </c>
      <c r="L82" s="448">
        <v>23916.67</v>
      </c>
      <c r="M82" s="444">
        <v>1</v>
      </c>
      <c r="N82" s="444">
        <v>583.33341463414627</v>
      </c>
      <c r="O82" s="448">
        <v>50</v>
      </c>
      <c r="P82" s="448">
        <v>29166.67</v>
      </c>
      <c r="Q82" s="471">
        <v>1.2195121645279214</v>
      </c>
      <c r="R82" s="449">
        <v>583.33339999999998</v>
      </c>
    </row>
    <row r="83" spans="1:18" ht="14.4" customHeight="1" x14ac:dyDescent="0.3">
      <c r="A83" s="443"/>
      <c r="B83" s="444" t="s">
        <v>1425</v>
      </c>
      <c r="C83" s="444" t="s">
        <v>419</v>
      </c>
      <c r="D83" s="444" t="s">
        <v>1492</v>
      </c>
      <c r="E83" s="444" t="s">
        <v>1516</v>
      </c>
      <c r="F83" s="444" t="s">
        <v>1517</v>
      </c>
      <c r="G83" s="448">
        <v>74</v>
      </c>
      <c r="H83" s="448">
        <v>34533.33</v>
      </c>
      <c r="I83" s="444">
        <v>1.5416658296134689</v>
      </c>
      <c r="J83" s="444">
        <v>466.66662162162163</v>
      </c>
      <c r="K83" s="448">
        <v>48</v>
      </c>
      <c r="L83" s="448">
        <v>22400.010000000002</v>
      </c>
      <c r="M83" s="444">
        <v>1</v>
      </c>
      <c r="N83" s="444">
        <v>466.66687500000006</v>
      </c>
      <c r="O83" s="448">
        <v>62</v>
      </c>
      <c r="P83" s="448">
        <v>28933.33</v>
      </c>
      <c r="Q83" s="471">
        <v>1.291665941220562</v>
      </c>
      <c r="R83" s="449">
        <v>466.66661290322583</v>
      </c>
    </row>
    <row r="84" spans="1:18" ht="14.4" customHeight="1" x14ac:dyDescent="0.3">
      <c r="A84" s="443"/>
      <c r="B84" s="444" t="s">
        <v>1425</v>
      </c>
      <c r="C84" s="444" t="s">
        <v>419</v>
      </c>
      <c r="D84" s="444" t="s">
        <v>1492</v>
      </c>
      <c r="E84" s="444" t="s">
        <v>1518</v>
      </c>
      <c r="F84" s="444" t="s">
        <v>1519</v>
      </c>
      <c r="G84" s="448">
        <v>63</v>
      </c>
      <c r="H84" s="448">
        <v>3150</v>
      </c>
      <c r="I84" s="444">
        <v>1.75</v>
      </c>
      <c r="J84" s="444">
        <v>50</v>
      </c>
      <c r="K84" s="448">
        <v>36</v>
      </c>
      <c r="L84" s="448">
        <v>1800</v>
      </c>
      <c r="M84" s="444">
        <v>1</v>
      </c>
      <c r="N84" s="444">
        <v>50</v>
      </c>
      <c r="O84" s="448">
        <v>34</v>
      </c>
      <c r="P84" s="448">
        <v>1700</v>
      </c>
      <c r="Q84" s="471">
        <v>0.94444444444444442</v>
      </c>
      <c r="R84" s="449">
        <v>50</v>
      </c>
    </row>
    <row r="85" spans="1:18" ht="14.4" customHeight="1" x14ac:dyDescent="0.3">
      <c r="A85" s="443"/>
      <c r="B85" s="444" t="s">
        <v>1425</v>
      </c>
      <c r="C85" s="444" t="s">
        <v>419</v>
      </c>
      <c r="D85" s="444" t="s">
        <v>1492</v>
      </c>
      <c r="E85" s="444" t="s">
        <v>1520</v>
      </c>
      <c r="F85" s="444" t="s">
        <v>1521</v>
      </c>
      <c r="G85" s="448">
        <v>184</v>
      </c>
      <c r="H85" s="448">
        <v>18604.45</v>
      </c>
      <c r="I85" s="444">
        <v>1.6283198620635329</v>
      </c>
      <c r="J85" s="444">
        <v>101.11114130434783</v>
      </c>
      <c r="K85" s="448">
        <v>113</v>
      </c>
      <c r="L85" s="448">
        <v>11425.550000000001</v>
      </c>
      <c r="M85" s="444">
        <v>1</v>
      </c>
      <c r="N85" s="444">
        <v>101.11106194690267</v>
      </c>
      <c r="O85" s="448">
        <v>138</v>
      </c>
      <c r="P85" s="448">
        <v>13953.34</v>
      </c>
      <c r="Q85" s="471">
        <v>1.221240115355497</v>
      </c>
      <c r="R85" s="449">
        <v>101.11115942028985</v>
      </c>
    </row>
    <row r="86" spans="1:18" ht="14.4" customHeight="1" x14ac:dyDescent="0.3">
      <c r="A86" s="443"/>
      <c r="B86" s="444" t="s">
        <v>1425</v>
      </c>
      <c r="C86" s="444" t="s">
        <v>419</v>
      </c>
      <c r="D86" s="444" t="s">
        <v>1492</v>
      </c>
      <c r="E86" s="444" t="s">
        <v>1522</v>
      </c>
      <c r="F86" s="444" t="s">
        <v>1523</v>
      </c>
      <c r="G86" s="448">
        <v>61</v>
      </c>
      <c r="H86" s="448">
        <v>4676.66</v>
      </c>
      <c r="I86" s="444">
        <v>3.3888840579710142</v>
      </c>
      <c r="J86" s="444">
        <v>76.666557377049173</v>
      </c>
      <c r="K86" s="448">
        <v>18</v>
      </c>
      <c r="L86" s="448">
        <v>1380</v>
      </c>
      <c r="M86" s="444">
        <v>1</v>
      </c>
      <c r="N86" s="444">
        <v>76.666666666666671</v>
      </c>
      <c r="O86" s="448">
        <v>65</v>
      </c>
      <c r="P86" s="448">
        <v>4983.33</v>
      </c>
      <c r="Q86" s="471">
        <v>3.6111086956521739</v>
      </c>
      <c r="R86" s="449">
        <v>76.666615384615383</v>
      </c>
    </row>
    <row r="87" spans="1:18" ht="14.4" customHeight="1" x14ac:dyDescent="0.3">
      <c r="A87" s="443"/>
      <c r="B87" s="444" t="s">
        <v>1425</v>
      </c>
      <c r="C87" s="444" t="s">
        <v>419</v>
      </c>
      <c r="D87" s="444" t="s">
        <v>1492</v>
      </c>
      <c r="E87" s="444" t="s">
        <v>1524</v>
      </c>
      <c r="F87" s="444" t="s">
        <v>1525</v>
      </c>
      <c r="G87" s="448">
        <v>605</v>
      </c>
      <c r="H87" s="448">
        <v>0</v>
      </c>
      <c r="I87" s="444"/>
      <c r="J87" s="444">
        <v>0</v>
      </c>
      <c r="K87" s="448">
        <v>503</v>
      </c>
      <c r="L87" s="448">
        <v>0</v>
      </c>
      <c r="M87" s="444"/>
      <c r="N87" s="444">
        <v>0</v>
      </c>
      <c r="O87" s="448">
        <v>565</v>
      </c>
      <c r="P87" s="448">
        <v>0</v>
      </c>
      <c r="Q87" s="471"/>
      <c r="R87" s="449">
        <v>0</v>
      </c>
    </row>
    <row r="88" spans="1:18" ht="14.4" customHeight="1" x14ac:dyDescent="0.3">
      <c r="A88" s="443"/>
      <c r="B88" s="444" t="s">
        <v>1425</v>
      </c>
      <c r="C88" s="444" t="s">
        <v>419</v>
      </c>
      <c r="D88" s="444" t="s">
        <v>1492</v>
      </c>
      <c r="E88" s="444" t="s">
        <v>1526</v>
      </c>
      <c r="F88" s="444" t="s">
        <v>1527</v>
      </c>
      <c r="G88" s="448">
        <v>204</v>
      </c>
      <c r="H88" s="448">
        <v>62333.34</v>
      </c>
      <c r="I88" s="444">
        <v>1.0851063940902907</v>
      </c>
      <c r="J88" s="444">
        <v>305.55558823529412</v>
      </c>
      <c r="K88" s="448">
        <v>188</v>
      </c>
      <c r="L88" s="448">
        <v>57444.45</v>
      </c>
      <c r="M88" s="444">
        <v>1</v>
      </c>
      <c r="N88" s="444">
        <v>305.55558510638298</v>
      </c>
      <c r="O88" s="448">
        <v>170</v>
      </c>
      <c r="P88" s="448">
        <v>51944.44</v>
      </c>
      <c r="Q88" s="471">
        <v>0.90425515432735459</v>
      </c>
      <c r="R88" s="449">
        <v>305.55552941176472</v>
      </c>
    </row>
    <row r="89" spans="1:18" ht="14.4" customHeight="1" x14ac:dyDescent="0.3">
      <c r="A89" s="443"/>
      <c r="B89" s="444" t="s">
        <v>1425</v>
      </c>
      <c r="C89" s="444" t="s">
        <v>419</v>
      </c>
      <c r="D89" s="444" t="s">
        <v>1492</v>
      </c>
      <c r="E89" s="444" t="s">
        <v>1528</v>
      </c>
      <c r="F89" s="444" t="s">
        <v>1529</v>
      </c>
      <c r="G89" s="448">
        <v>164</v>
      </c>
      <c r="H89" s="448">
        <v>4333.33</v>
      </c>
      <c r="I89" s="444">
        <v>1.4942465715635462</v>
      </c>
      <c r="J89" s="444">
        <v>26.422743902439024</v>
      </c>
      <c r="K89" s="448">
        <v>87</v>
      </c>
      <c r="L89" s="448">
        <v>2900.01</v>
      </c>
      <c r="M89" s="444">
        <v>1</v>
      </c>
      <c r="N89" s="444">
        <v>33.333448275862068</v>
      </c>
      <c r="O89" s="448">
        <v>161</v>
      </c>
      <c r="P89" s="448">
        <v>5366.67</v>
      </c>
      <c r="Q89" s="471">
        <v>1.8505694807948938</v>
      </c>
      <c r="R89" s="449">
        <v>33.333354037267078</v>
      </c>
    </row>
    <row r="90" spans="1:18" ht="14.4" customHeight="1" x14ac:dyDescent="0.3">
      <c r="A90" s="443"/>
      <c r="B90" s="444" t="s">
        <v>1425</v>
      </c>
      <c r="C90" s="444" t="s">
        <v>419</v>
      </c>
      <c r="D90" s="444" t="s">
        <v>1492</v>
      </c>
      <c r="E90" s="444" t="s">
        <v>1530</v>
      </c>
      <c r="F90" s="444" t="s">
        <v>1531</v>
      </c>
      <c r="G90" s="448">
        <v>188</v>
      </c>
      <c r="H90" s="448">
        <v>85644.45</v>
      </c>
      <c r="I90" s="444">
        <v>0.80686703891414369</v>
      </c>
      <c r="J90" s="444">
        <v>455.55558510638298</v>
      </c>
      <c r="K90" s="448">
        <v>233</v>
      </c>
      <c r="L90" s="448">
        <v>106144.44</v>
      </c>
      <c r="M90" s="444">
        <v>1</v>
      </c>
      <c r="N90" s="444">
        <v>455.55553648068673</v>
      </c>
      <c r="O90" s="448">
        <v>231</v>
      </c>
      <c r="P90" s="448">
        <v>105233.33</v>
      </c>
      <c r="Q90" s="471">
        <v>0.9914163191213784</v>
      </c>
      <c r="R90" s="449">
        <v>455.55554112554114</v>
      </c>
    </row>
    <row r="91" spans="1:18" ht="14.4" customHeight="1" x14ac:dyDescent="0.3">
      <c r="A91" s="443"/>
      <c r="B91" s="444" t="s">
        <v>1425</v>
      </c>
      <c r="C91" s="444" t="s">
        <v>419</v>
      </c>
      <c r="D91" s="444" t="s">
        <v>1492</v>
      </c>
      <c r="E91" s="444" t="s">
        <v>1532</v>
      </c>
      <c r="F91" s="444" t="s">
        <v>1533</v>
      </c>
      <c r="G91" s="448">
        <v>217</v>
      </c>
      <c r="H91" s="448">
        <v>16877.78</v>
      </c>
      <c r="I91" s="444">
        <v>1.1481482993197278</v>
      </c>
      <c r="J91" s="444">
        <v>77.777788018433171</v>
      </c>
      <c r="K91" s="448">
        <v>189</v>
      </c>
      <c r="L91" s="448">
        <v>14700</v>
      </c>
      <c r="M91" s="444">
        <v>1</v>
      </c>
      <c r="N91" s="444">
        <v>77.777777777777771</v>
      </c>
      <c r="O91" s="448">
        <v>173</v>
      </c>
      <c r="P91" s="448">
        <v>13455.56</v>
      </c>
      <c r="Q91" s="471">
        <v>0.91534421768707475</v>
      </c>
      <c r="R91" s="449">
        <v>77.777803468208091</v>
      </c>
    </row>
    <row r="92" spans="1:18" ht="14.4" customHeight="1" x14ac:dyDescent="0.3">
      <c r="A92" s="443"/>
      <c r="B92" s="444" t="s">
        <v>1425</v>
      </c>
      <c r="C92" s="444" t="s">
        <v>419</v>
      </c>
      <c r="D92" s="444" t="s">
        <v>1492</v>
      </c>
      <c r="E92" s="444" t="s">
        <v>1534</v>
      </c>
      <c r="F92" s="444" t="s">
        <v>1535</v>
      </c>
      <c r="G92" s="448">
        <v>0</v>
      </c>
      <c r="H92" s="448">
        <v>0</v>
      </c>
      <c r="I92" s="444"/>
      <c r="J92" s="444"/>
      <c r="K92" s="448"/>
      <c r="L92" s="448"/>
      <c r="M92" s="444"/>
      <c r="N92" s="444"/>
      <c r="O92" s="448"/>
      <c r="P92" s="448"/>
      <c r="Q92" s="471"/>
      <c r="R92" s="449"/>
    </row>
    <row r="93" spans="1:18" ht="14.4" customHeight="1" x14ac:dyDescent="0.3">
      <c r="A93" s="443"/>
      <c r="B93" s="444" t="s">
        <v>1425</v>
      </c>
      <c r="C93" s="444" t="s">
        <v>419</v>
      </c>
      <c r="D93" s="444" t="s">
        <v>1492</v>
      </c>
      <c r="E93" s="444" t="s">
        <v>1536</v>
      </c>
      <c r="F93" s="444" t="s">
        <v>1537</v>
      </c>
      <c r="G93" s="448">
        <v>1</v>
      </c>
      <c r="H93" s="448">
        <v>270</v>
      </c>
      <c r="I93" s="444"/>
      <c r="J93" s="444">
        <v>270</v>
      </c>
      <c r="K93" s="448"/>
      <c r="L93" s="448"/>
      <c r="M93" s="444"/>
      <c r="N93" s="444"/>
      <c r="O93" s="448">
        <v>13</v>
      </c>
      <c r="P93" s="448">
        <v>3510</v>
      </c>
      <c r="Q93" s="471"/>
      <c r="R93" s="449">
        <v>270</v>
      </c>
    </row>
    <row r="94" spans="1:18" ht="14.4" customHeight="1" x14ac:dyDescent="0.3">
      <c r="A94" s="443"/>
      <c r="B94" s="444" t="s">
        <v>1425</v>
      </c>
      <c r="C94" s="444" t="s">
        <v>419</v>
      </c>
      <c r="D94" s="444" t="s">
        <v>1492</v>
      </c>
      <c r="E94" s="444" t="s">
        <v>1538</v>
      </c>
      <c r="F94" s="444" t="s">
        <v>1539</v>
      </c>
      <c r="G94" s="448">
        <v>352</v>
      </c>
      <c r="H94" s="448">
        <v>31288.89</v>
      </c>
      <c r="I94" s="444">
        <v>0.97153720399123744</v>
      </c>
      <c r="J94" s="444">
        <v>88.88889204545454</v>
      </c>
      <c r="K94" s="448">
        <v>341</v>
      </c>
      <c r="L94" s="448">
        <v>32205.550000000003</v>
      </c>
      <c r="M94" s="444">
        <v>1</v>
      </c>
      <c r="N94" s="444">
        <v>94.444428152492677</v>
      </c>
      <c r="O94" s="448">
        <v>436</v>
      </c>
      <c r="P94" s="448">
        <v>41177.78</v>
      </c>
      <c r="Q94" s="471">
        <v>1.2785926649288708</v>
      </c>
      <c r="R94" s="449">
        <v>94.444449541284399</v>
      </c>
    </row>
    <row r="95" spans="1:18" ht="14.4" customHeight="1" x14ac:dyDescent="0.3">
      <c r="A95" s="443"/>
      <c r="B95" s="444" t="s">
        <v>1425</v>
      </c>
      <c r="C95" s="444" t="s">
        <v>419</v>
      </c>
      <c r="D95" s="444" t="s">
        <v>1492</v>
      </c>
      <c r="E95" s="444" t="s">
        <v>1540</v>
      </c>
      <c r="F95" s="444" t="s">
        <v>1541</v>
      </c>
      <c r="G95" s="448">
        <v>152</v>
      </c>
      <c r="H95" s="448">
        <v>6586.66</v>
      </c>
      <c r="I95" s="444">
        <v>1.5510176208652897</v>
      </c>
      <c r="J95" s="444">
        <v>43.333289473684211</v>
      </c>
      <c r="K95" s="448">
        <v>98</v>
      </c>
      <c r="L95" s="448">
        <v>4246.67</v>
      </c>
      <c r="M95" s="444">
        <v>1</v>
      </c>
      <c r="N95" s="444">
        <v>43.333367346938779</v>
      </c>
      <c r="O95" s="448">
        <v>148</v>
      </c>
      <c r="P95" s="448">
        <v>6413.33</v>
      </c>
      <c r="Q95" s="471">
        <v>1.5102021113013255</v>
      </c>
      <c r="R95" s="449">
        <v>43.333310810810808</v>
      </c>
    </row>
    <row r="96" spans="1:18" ht="14.4" customHeight="1" x14ac:dyDescent="0.3">
      <c r="A96" s="443"/>
      <c r="B96" s="444" t="s">
        <v>1425</v>
      </c>
      <c r="C96" s="444" t="s">
        <v>419</v>
      </c>
      <c r="D96" s="444" t="s">
        <v>1492</v>
      </c>
      <c r="E96" s="444" t="s">
        <v>1542</v>
      </c>
      <c r="F96" s="444" t="s">
        <v>1543</v>
      </c>
      <c r="G96" s="448"/>
      <c r="H96" s="448"/>
      <c r="I96" s="444"/>
      <c r="J96" s="444"/>
      <c r="K96" s="448"/>
      <c r="L96" s="448"/>
      <c r="M96" s="444"/>
      <c r="N96" s="444"/>
      <c r="O96" s="448">
        <v>1</v>
      </c>
      <c r="P96" s="448">
        <v>96.67</v>
      </c>
      <c r="Q96" s="471"/>
      <c r="R96" s="449">
        <v>96.67</v>
      </c>
    </row>
    <row r="97" spans="1:18" ht="14.4" customHeight="1" x14ac:dyDescent="0.3">
      <c r="A97" s="443"/>
      <c r="B97" s="444" t="s">
        <v>1425</v>
      </c>
      <c r="C97" s="444" t="s">
        <v>419</v>
      </c>
      <c r="D97" s="444" t="s">
        <v>1492</v>
      </c>
      <c r="E97" s="444" t="s">
        <v>1544</v>
      </c>
      <c r="F97" s="444" t="s">
        <v>1545</v>
      </c>
      <c r="G97" s="448"/>
      <c r="H97" s="448"/>
      <c r="I97" s="444"/>
      <c r="J97" s="444"/>
      <c r="K97" s="448"/>
      <c r="L97" s="448"/>
      <c r="M97" s="444"/>
      <c r="N97" s="444"/>
      <c r="O97" s="448">
        <v>2</v>
      </c>
      <c r="P97" s="448">
        <v>402.22</v>
      </c>
      <c r="Q97" s="471"/>
      <c r="R97" s="449">
        <v>201.11</v>
      </c>
    </row>
    <row r="98" spans="1:18" ht="14.4" customHeight="1" x14ac:dyDescent="0.3">
      <c r="A98" s="443"/>
      <c r="B98" s="444" t="s">
        <v>1425</v>
      </c>
      <c r="C98" s="444" t="s">
        <v>419</v>
      </c>
      <c r="D98" s="444" t="s">
        <v>1492</v>
      </c>
      <c r="E98" s="444" t="s">
        <v>1546</v>
      </c>
      <c r="F98" s="444" t="s">
        <v>1547</v>
      </c>
      <c r="G98" s="448">
        <v>4</v>
      </c>
      <c r="H98" s="448">
        <v>560</v>
      </c>
      <c r="I98" s="444">
        <v>0.71591112474751351</v>
      </c>
      <c r="J98" s="444">
        <v>140</v>
      </c>
      <c r="K98" s="448">
        <v>4</v>
      </c>
      <c r="L98" s="448">
        <v>782.22</v>
      </c>
      <c r="M98" s="444">
        <v>1</v>
      </c>
      <c r="N98" s="444">
        <v>195.55500000000001</v>
      </c>
      <c r="O98" s="448">
        <v>3</v>
      </c>
      <c r="P98" s="448">
        <v>586.67000000000007</v>
      </c>
      <c r="Q98" s="471">
        <v>0.75000639206361386</v>
      </c>
      <c r="R98" s="449">
        <v>195.5566666666667</v>
      </c>
    </row>
    <row r="99" spans="1:18" ht="14.4" customHeight="1" x14ac:dyDescent="0.3">
      <c r="A99" s="443"/>
      <c r="B99" s="444" t="s">
        <v>1425</v>
      </c>
      <c r="C99" s="444" t="s">
        <v>419</v>
      </c>
      <c r="D99" s="444" t="s">
        <v>1492</v>
      </c>
      <c r="E99" s="444" t="s">
        <v>1548</v>
      </c>
      <c r="F99" s="444" t="s">
        <v>1549</v>
      </c>
      <c r="G99" s="448">
        <v>3</v>
      </c>
      <c r="H99" s="448">
        <v>350</v>
      </c>
      <c r="I99" s="444"/>
      <c r="J99" s="444">
        <v>116.66666666666667</v>
      </c>
      <c r="K99" s="448"/>
      <c r="L99" s="448"/>
      <c r="M99" s="444"/>
      <c r="N99" s="444"/>
      <c r="O99" s="448">
        <v>2</v>
      </c>
      <c r="P99" s="448">
        <v>233.34</v>
      </c>
      <c r="Q99" s="471"/>
      <c r="R99" s="449">
        <v>116.67</v>
      </c>
    </row>
    <row r="100" spans="1:18" ht="14.4" customHeight="1" x14ac:dyDescent="0.3">
      <c r="A100" s="443"/>
      <c r="B100" s="444" t="s">
        <v>1425</v>
      </c>
      <c r="C100" s="444" t="s">
        <v>419</v>
      </c>
      <c r="D100" s="444" t="s">
        <v>1492</v>
      </c>
      <c r="E100" s="444" t="s">
        <v>1550</v>
      </c>
      <c r="F100" s="444" t="s">
        <v>1551</v>
      </c>
      <c r="G100" s="448">
        <v>11</v>
      </c>
      <c r="H100" s="448">
        <v>537.78</v>
      </c>
      <c r="I100" s="444">
        <v>2.7499488647985273</v>
      </c>
      <c r="J100" s="444">
        <v>48.889090909090903</v>
      </c>
      <c r="K100" s="448">
        <v>4</v>
      </c>
      <c r="L100" s="448">
        <v>195.56</v>
      </c>
      <c r="M100" s="444">
        <v>1</v>
      </c>
      <c r="N100" s="444">
        <v>48.89</v>
      </c>
      <c r="O100" s="448">
        <v>13</v>
      </c>
      <c r="P100" s="448">
        <v>635.55999999999995</v>
      </c>
      <c r="Q100" s="471">
        <v>3.2499488647985268</v>
      </c>
      <c r="R100" s="449">
        <v>48.889230769230764</v>
      </c>
    </row>
    <row r="101" spans="1:18" ht="14.4" customHeight="1" x14ac:dyDescent="0.3">
      <c r="A101" s="443"/>
      <c r="B101" s="444" t="s">
        <v>1425</v>
      </c>
      <c r="C101" s="444" t="s">
        <v>419</v>
      </c>
      <c r="D101" s="444" t="s">
        <v>1492</v>
      </c>
      <c r="E101" s="444" t="s">
        <v>1552</v>
      </c>
      <c r="F101" s="444" t="s">
        <v>1553</v>
      </c>
      <c r="G101" s="448">
        <v>1</v>
      </c>
      <c r="H101" s="448">
        <v>327.78</v>
      </c>
      <c r="I101" s="444"/>
      <c r="J101" s="444">
        <v>327.78</v>
      </c>
      <c r="K101" s="448"/>
      <c r="L101" s="448"/>
      <c r="M101" s="444"/>
      <c r="N101" s="444"/>
      <c r="O101" s="448">
        <v>1</v>
      </c>
      <c r="P101" s="448">
        <v>344.44</v>
      </c>
      <c r="Q101" s="471"/>
      <c r="R101" s="449">
        <v>344.44</v>
      </c>
    </row>
    <row r="102" spans="1:18" ht="14.4" customHeight="1" x14ac:dyDescent="0.3">
      <c r="A102" s="443"/>
      <c r="B102" s="444" t="s">
        <v>1425</v>
      </c>
      <c r="C102" s="444" t="s">
        <v>419</v>
      </c>
      <c r="D102" s="444" t="s">
        <v>1492</v>
      </c>
      <c r="E102" s="444" t="s">
        <v>1554</v>
      </c>
      <c r="F102" s="444" t="s">
        <v>1555</v>
      </c>
      <c r="G102" s="448">
        <v>2</v>
      </c>
      <c r="H102" s="448">
        <v>584.44000000000005</v>
      </c>
      <c r="I102" s="444">
        <v>2</v>
      </c>
      <c r="J102" s="444">
        <v>292.22000000000003</v>
      </c>
      <c r="K102" s="448">
        <v>1</v>
      </c>
      <c r="L102" s="448">
        <v>292.22000000000003</v>
      </c>
      <c r="M102" s="444">
        <v>1</v>
      </c>
      <c r="N102" s="444">
        <v>292.22000000000003</v>
      </c>
      <c r="O102" s="448"/>
      <c r="P102" s="448"/>
      <c r="Q102" s="471"/>
      <c r="R102" s="449"/>
    </row>
    <row r="103" spans="1:18" ht="14.4" customHeight="1" x14ac:dyDescent="0.3">
      <c r="A103" s="443"/>
      <c r="B103" s="444" t="s">
        <v>1425</v>
      </c>
      <c r="C103" s="444" t="s">
        <v>419</v>
      </c>
      <c r="D103" s="444" t="s">
        <v>1492</v>
      </c>
      <c r="E103" s="444" t="s">
        <v>1556</v>
      </c>
      <c r="F103" s="444" t="s">
        <v>1557</v>
      </c>
      <c r="G103" s="448"/>
      <c r="H103" s="448"/>
      <c r="I103" s="444"/>
      <c r="J103" s="444"/>
      <c r="K103" s="448"/>
      <c r="L103" s="448"/>
      <c r="M103" s="444"/>
      <c r="N103" s="444"/>
      <c r="O103" s="448">
        <v>25</v>
      </c>
      <c r="P103" s="448">
        <v>5555.5599999999995</v>
      </c>
      <c r="Q103" s="471"/>
      <c r="R103" s="449">
        <v>222.22239999999999</v>
      </c>
    </row>
    <row r="104" spans="1:18" ht="14.4" customHeight="1" x14ac:dyDescent="0.3">
      <c r="A104" s="443"/>
      <c r="B104" s="444" t="s">
        <v>1425</v>
      </c>
      <c r="C104" s="444" t="s">
        <v>419</v>
      </c>
      <c r="D104" s="444" t="s">
        <v>1492</v>
      </c>
      <c r="E104" s="444" t="s">
        <v>1558</v>
      </c>
      <c r="F104" s="444" t="s">
        <v>1559</v>
      </c>
      <c r="G104" s="448"/>
      <c r="H104" s="448"/>
      <c r="I104" s="444"/>
      <c r="J104" s="444"/>
      <c r="K104" s="448">
        <v>0</v>
      </c>
      <c r="L104" s="448">
        <v>0</v>
      </c>
      <c r="M104" s="444"/>
      <c r="N104" s="444"/>
      <c r="O104" s="448"/>
      <c r="P104" s="448"/>
      <c r="Q104" s="471"/>
      <c r="R104" s="449"/>
    </row>
    <row r="105" spans="1:18" ht="14.4" customHeight="1" x14ac:dyDescent="0.3">
      <c r="A105" s="443"/>
      <c r="B105" s="444" t="s">
        <v>1425</v>
      </c>
      <c r="C105" s="444" t="s">
        <v>1417</v>
      </c>
      <c r="D105" s="444" t="s">
        <v>1426</v>
      </c>
      <c r="E105" s="444" t="s">
        <v>1428</v>
      </c>
      <c r="F105" s="444"/>
      <c r="G105" s="448"/>
      <c r="H105" s="448"/>
      <c r="I105" s="444"/>
      <c r="J105" s="444"/>
      <c r="K105" s="448">
        <v>2</v>
      </c>
      <c r="L105" s="448">
        <v>226</v>
      </c>
      <c r="M105" s="444">
        <v>1</v>
      </c>
      <c r="N105" s="444">
        <v>113</v>
      </c>
      <c r="O105" s="448">
        <v>10</v>
      </c>
      <c r="P105" s="448">
        <v>1130</v>
      </c>
      <c r="Q105" s="471">
        <v>5</v>
      </c>
      <c r="R105" s="449">
        <v>113</v>
      </c>
    </row>
    <row r="106" spans="1:18" ht="14.4" customHeight="1" x14ac:dyDescent="0.3">
      <c r="A106" s="443"/>
      <c r="B106" s="444" t="s">
        <v>1425</v>
      </c>
      <c r="C106" s="444" t="s">
        <v>1417</v>
      </c>
      <c r="D106" s="444" t="s">
        <v>1426</v>
      </c>
      <c r="E106" s="444" t="s">
        <v>1450</v>
      </c>
      <c r="F106" s="444"/>
      <c r="G106" s="448">
        <v>1</v>
      </c>
      <c r="H106" s="448">
        <v>679</v>
      </c>
      <c r="I106" s="444"/>
      <c r="J106" s="444">
        <v>679</v>
      </c>
      <c r="K106" s="448"/>
      <c r="L106" s="448"/>
      <c r="M106" s="444"/>
      <c r="N106" s="444"/>
      <c r="O106" s="448"/>
      <c r="P106" s="448"/>
      <c r="Q106" s="471"/>
      <c r="R106" s="449"/>
    </row>
    <row r="107" spans="1:18" ht="14.4" customHeight="1" x14ac:dyDescent="0.3">
      <c r="A107" s="443"/>
      <c r="B107" s="444" t="s">
        <v>1425</v>
      </c>
      <c r="C107" s="444" t="s">
        <v>1417</v>
      </c>
      <c r="D107" s="444" t="s">
        <v>1426</v>
      </c>
      <c r="E107" s="444" t="s">
        <v>1466</v>
      </c>
      <c r="F107" s="444"/>
      <c r="G107" s="448"/>
      <c r="H107" s="448"/>
      <c r="I107" s="444"/>
      <c r="J107" s="444"/>
      <c r="K107" s="448"/>
      <c r="L107" s="448"/>
      <c r="M107" s="444"/>
      <c r="N107" s="444"/>
      <c r="O107" s="448">
        <v>1</v>
      </c>
      <c r="P107" s="448">
        <v>587</v>
      </c>
      <c r="Q107" s="471"/>
      <c r="R107" s="449">
        <v>587</v>
      </c>
    </row>
    <row r="108" spans="1:18" ht="14.4" customHeight="1" x14ac:dyDescent="0.3">
      <c r="A108" s="443"/>
      <c r="B108" s="444" t="s">
        <v>1425</v>
      </c>
      <c r="C108" s="444" t="s">
        <v>1417</v>
      </c>
      <c r="D108" s="444" t="s">
        <v>1492</v>
      </c>
      <c r="E108" s="444" t="s">
        <v>1493</v>
      </c>
      <c r="F108" s="444" t="s">
        <v>1494</v>
      </c>
      <c r="G108" s="448">
        <v>14</v>
      </c>
      <c r="H108" s="448">
        <v>6191.1100000000006</v>
      </c>
      <c r="I108" s="444">
        <v>0.37196220243852918</v>
      </c>
      <c r="J108" s="444">
        <v>442.2221428571429</v>
      </c>
      <c r="K108" s="448">
        <v>35</v>
      </c>
      <c r="L108" s="448">
        <v>16644.46</v>
      </c>
      <c r="M108" s="444">
        <v>1</v>
      </c>
      <c r="N108" s="444">
        <v>475.55599999999998</v>
      </c>
      <c r="O108" s="448">
        <v>20</v>
      </c>
      <c r="P108" s="448">
        <v>10177.780000000001</v>
      </c>
      <c r="Q108" s="471">
        <v>0.61148153800123295</v>
      </c>
      <c r="R108" s="449">
        <v>508.88900000000001</v>
      </c>
    </row>
    <row r="109" spans="1:18" ht="14.4" customHeight="1" x14ac:dyDescent="0.3">
      <c r="A109" s="443"/>
      <c r="B109" s="444" t="s">
        <v>1425</v>
      </c>
      <c r="C109" s="444" t="s">
        <v>1417</v>
      </c>
      <c r="D109" s="444" t="s">
        <v>1492</v>
      </c>
      <c r="E109" s="444" t="s">
        <v>1495</v>
      </c>
      <c r="F109" s="444" t="s">
        <v>1496</v>
      </c>
      <c r="G109" s="448">
        <v>495</v>
      </c>
      <c r="H109" s="448">
        <v>225500.00999999998</v>
      </c>
      <c r="I109" s="444">
        <v>1.2073171123460189</v>
      </c>
      <c r="J109" s="444">
        <v>455.5555757575757</v>
      </c>
      <c r="K109" s="448">
        <v>410</v>
      </c>
      <c r="L109" s="448">
        <v>186777.77999999997</v>
      </c>
      <c r="M109" s="444">
        <v>1</v>
      </c>
      <c r="N109" s="444">
        <v>455.55556097560969</v>
      </c>
      <c r="O109" s="448">
        <v>305</v>
      </c>
      <c r="P109" s="448">
        <v>152500</v>
      </c>
      <c r="Q109" s="471">
        <v>0.81647827701988973</v>
      </c>
      <c r="R109" s="449">
        <v>500</v>
      </c>
    </row>
    <row r="110" spans="1:18" ht="14.4" customHeight="1" x14ac:dyDescent="0.3">
      <c r="A110" s="443"/>
      <c r="B110" s="444" t="s">
        <v>1425</v>
      </c>
      <c r="C110" s="444" t="s">
        <v>1417</v>
      </c>
      <c r="D110" s="444" t="s">
        <v>1492</v>
      </c>
      <c r="E110" s="444" t="s">
        <v>1560</v>
      </c>
      <c r="F110" s="444" t="s">
        <v>1561</v>
      </c>
      <c r="G110" s="448">
        <v>130</v>
      </c>
      <c r="H110" s="448">
        <v>13722.220000000001</v>
      </c>
      <c r="I110" s="444">
        <v>1.7105265126112221</v>
      </c>
      <c r="J110" s="444">
        <v>105.55553846153848</v>
      </c>
      <c r="K110" s="448">
        <v>76</v>
      </c>
      <c r="L110" s="448">
        <v>8022.2200000000012</v>
      </c>
      <c r="M110" s="444">
        <v>1</v>
      </c>
      <c r="N110" s="444">
        <v>105.55552631578949</v>
      </c>
      <c r="O110" s="448">
        <v>63</v>
      </c>
      <c r="P110" s="448">
        <v>6650.0100000000011</v>
      </c>
      <c r="Q110" s="471">
        <v>0.82894884458416751</v>
      </c>
      <c r="R110" s="449">
        <v>105.5557142857143</v>
      </c>
    </row>
    <row r="111" spans="1:18" ht="14.4" customHeight="1" x14ac:dyDescent="0.3">
      <c r="A111" s="443"/>
      <c r="B111" s="444" t="s">
        <v>1425</v>
      </c>
      <c r="C111" s="444" t="s">
        <v>1417</v>
      </c>
      <c r="D111" s="444" t="s">
        <v>1492</v>
      </c>
      <c r="E111" s="444" t="s">
        <v>1497</v>
      </c>
      <c r="F111" s="444" t="s">
        <v>1498</v>
      </c>
      <c r="G111" s="448">
        <v>2205</v>
      </c>
      <c r="H111" s="448">
        <v>171500</v>
      </c>
      <c r="I111" s="444">
        <v>0.76963348482771921</v>
      </c>
      <c r="J111" s="444">
        <v>77.777777777777771</v>
      </c>
      <c r="K111" s="448">
        <v>2865</v>
      </c>
      <c r="L111" s="448">
        <v>222833.34</v>
      </c>
      <c r="M111" s="444">
        <v>1</v>
      </c>
      <c r="N111" s="444">
        <v>77.777780104712036</v>
      </c>
      <c r="O111" s="448">
        <v>2596</v>
      </c>
      <c r="P111" s="448">
        <v>201911.09999999998</v>
      </c>
      <c r="Q111" s="471">
        <v>0.90610812547170894</v>
      </c>
      <c r="R111" s="449">
        <v>77.777773497688742</v>
      </c>
    </row>
    <row r="112" spans="1:18" ht="14.4" customHeight="1" x14ac:dyDescent="0.3">
      <c r="A112" s="443"/>
      <c r="B112" s="444" t="s">
        <v>1425</v>
      </c>
      <c r="C112" s="444" t="s">
        <v>1417</v>
      </c>
      <c r="D112" s="444" t="s">
        <v>1492</v>
      </c>
      <c r="E112" s="444" t="s">
        <v>1499</v>
      </c>
      <c r="F112" s="444" t="s">
        <v>1500</v>
      </c>
      <c r="G112" s="448">
        <v>4</v>
      </c>
      <c r="H112" s="448">
        <v>1000</v>
      </c>
      <c r="I112" s="444">
        <v>4</v>
      </c>
      <c r="J112" s="444">
        <v>250</v>
      </c>
      <c r="K112" s="448">
        <v>1</v>
      </c>
      <c r="L112" s="448">
        <v>250</v>
      </c>
      <c r="M112" s="444">
        <v>1</v>
      </c>
      <c r="N112" s="444">
        <v>250</v>
      </c>
      <c r="O112" s="448">
        <v>1</v>
      </c>
      <c r="P112" s="448">
        <v>250</v>
      </c>
      <c r="Q112" s="471">
        <v>1</v>
      </c>
      <c r="R112" s="449">
        <v>250</v>
      </c>
    </row>
    <row r="113" spans="1:18" ht="14.4" customHeight="1" x14ac:dyDescent="0.3">
      <c r="A113" s="443"/>
      <c r="B113" s="444" t="s">
        <v>1425</v>
      </c>
      <c r="C113" s="444" t="s">
        <v>1417</v>
      </c>
      <c r="D113" s="444" t="s">
        <v>1492</v>
      </c>
      <c r="E113" s="444" t="s">
        <v>1503</v>
      </c>
      <c r="F113" s="444" t="s">
        <v>1504</v>
      </c>
      <c r="G113" s="448">
        <v>676</v>
      </c>
      <c r="H113" s="448">
        <v>75111.12</v>
      </c>
      <c r="I113" s="444">
        <v>0.72095142284279068</v>
      </c>
      <c r="J113" s="444">
        <v>111.11112426035503</v>
      </c>
      <c r="K113" s="448">
        <v>893</v>
      </c>
      <c r="L113" s="448">
        <v>104183.33</v>
      </c>
      <c r="M113" s="444">
        <v>1</v>
      </c>
      <c r="N113" s="444">
        <v>116.66666293393057</v>
      </c>
      <c r="O113" s="448">
        <v>744</v>
      </c>
      <c r="P113" s="448">
        <v>86799.99</v>
      </c>
      <c r="Q113" s="471">
        <v>0.83314662720034005</v>
      </c>
      <c r="R113" s="449">
        <v>116.66665322580646</v>
      </c>
    </row>
    <row r="114" spans="1:18" ht="14.4" customHeight="1" x14ac:dyDescent="0.3">
      <c r="A114" s="443"/>
      <c r="B114" s="444" t="s">
        <v>1425</v>
      </c>
      <c r="C114" s="444" t="s">
        <v>1417</v>
      </c>
      <c r="D114" s="444" t="s">
        <v>1492</v>
      </c>
      <c r="E114" s="444" t="s">
        <v>1562</v>
      </c>
      <c r="F114" s="444" t="s">
        <v>1563</v>
      </c>
      <c r="G114" s="448">
        <v>14</v>
      </c>
      <c r="H114" s="448">
        <v>4900</v>
      </c>
      <c r="I114" s="444"/>
      <c r="J114" s="444">
        <v>350</v>
      </c>
      <c r="K114" s="448"/>
      <c r="L114" s="448"/>
      <c r="M114" s="444"/>
      <c r="N114" s="444"/>
      <c r="O114" s="448"/>
      <c r="P114" s="448"/>
      <c r="Q114" s="471"/>
      <c r="R114" s="449"/>
    </row>
    <row r="115" spans="1:18" ht="14.4" customHeight="1" x14ac:dyDescent="0.3">
      <c r="A115" s="443"/>
      <c r="B115" s="444" t="s">
        <v>1425</v>
      </c>
      <c r="C115" s="444" t="s">
        <v>1417</v>
      </c>
      <c r="D115" s="444" t="s">
        <v>1492</v>
      </c>
      <c r="E115" s="444" t="s">
        <v>1505</v>
      </c>
      <c r="F115" s="444" t="s">
        <v>1506</v>
      </c>
      <c r="G115" s="448">
        <v>1065</v>
      </c>
      <c r="H115" s="448">
        <v>286366.68</v>
      </c>
      <c r="I115" s="444">
        <v>0.96614939271255063</v>
      </c>
      <c r="J115" s="444">
        <v>268.88890140845069</v>
      </c>
      <c r="K115" s="448">
        <v>988</v>
      </c>
      <c r="L115" s="448">
        <v>296400</v>
      </c>
      <c r="M115" s="444">
        <v>1</v>
      </c>
      <c r="N115" s="444">
        <v>300</v>
      </c>
      <c r="O115" s="448">
        <v>714</v>
      </c>
      <c r="P115" s="448">
        <v>214200</v>
      </c>
      <c r="Q115" s="471">
        <v>0.72267206477732793</v>
      </c>
      <c r="R115" s="449">
        <v>300</v>
      </c>
    </row>
    <row r="116" spans="1:18" ht="14.4" customHeight="1" x14ac:dyDescent="0.3">
      <c r="A116" s="443"/>
      <c r="B116" s="444" t="s">
        <v>1425</v>
      </c>
      <c r="C116" s="444" t="s">
        <v>1417</v>
      </c>
      <c r="D116" s="444" t="s">
        <v>1492</v>
      </c>
      <c r="E116" s="444" t="s">
        <v>1507</v>
      </c>
      <c r="F116" s="444" t="s">
        <v>1508</v>
      </c>
      <c r="G116" s="448">
        <v>366</v>
      </c>
      <c r="H116" s="448">
        <v>107766.66</v>
      </c>
      <c r="I116" s="444">
        <v>1.3916348749317042</v>
      </c>
      <c r="J116" s="444">
        <v>294.44442622950822</v>
      </c>
      <c r="K116" s="448">
        <v>263</v>
      </c>
      <c r="L116" s="448">
        <v>77438.89</v>
      </c>
      <c r="M116" s="444">
        <v>1</v>
      </c>
      <c r="N116" s="444">
        <v>294.44444866920151</v>
      </c>
      <c r="O116" s="448">
        <v>132</v>
      </c>
      <c r="P116" s="448">
        <v>38866.660000000003</v>
      </c>
      <c r="Q116" s="471">
        <v>0.50190104739362873</v>
      </c>
      <c r="R116" s="449">
        <v>294.44439393939399</v>
      </c>
    </row>
    <row r="117" spans="1:18" ht="14.4" customHeight="1" x14ac:dyDescent="0.3">
      <c r="A117" s="443"/>
      <c r="B117" s="444" t="s">
        <v>1425</v>
      </c>
      <c r="C117" s="444" t="s">
        <v>1417</v>
      </c>
      <c r="D117" s="444" t="s">
        <v>1492</v>
      </c>
      <c r="E117" s="444" t="s">
        <v>1509</v>
      </c>
      <c r="F117" s="444" t="s">
        <v>1510</v>
      </c>
      <c r="G117" s="448">
        <v>4</v>
      </c>
      <c r="H117" s="448">
        <v>44.44</v>
      </c>
      <c r="I117" s="444"/>
      <c r="J117" s="444">
        <v>11.11</v>
      </c>
      <c r="K117" s="448"/>
      <c r="L117" s="448"/>
      <c r="M117" s="444"/>
      <c r="N117" s="444"/>
      <c r="O117" s="448"/>
      <c r="P117" s="448"/>
      <c r="Q117" s="471"/>
      <c r="R117" s="449"/>
    </row>
    <row r="118" spans="1:18" ht="14.4" customHeight="1" x14ac:dyDescent="0.3">
      <c r="A118" s="443"/>
      <c r="B118" s="444" t="s">
        <v>1425</v>
      </c>
      <c r="C118" s="444" t="s">
        <v>1417</v>
      </c>
      <c r="D118" s="444" t="s">
        <v>1492</v>
      </c>
      <c r="E118" s="444" t="s">
        <v>1511</v>
      </c>
      <c r="F118" s="444" t="s">
        <v>1496</v>
      </c>
      <c r="G118" s="448">
        <v>733</v>
      </c>
      <c r="H118" s="448">
        <v>273653.33</v>
      </c>
      <c r="I118" s="444">
        <v>1.2115702152955992</v>
      </c>
      <c r="J118" s="444">
        <v>373.33332878581177</v>
      </c>
      <c r="K118" s="448">
        <v>605</v>
      </c>
      <c r="L118" s="448">
        <v>225866.66999999998</v>
      </c>
      <c r="M118" s="444">
        <v>1</v>
      </c>
      <c r="N118" s="444">
        <v>373.33333884297519</v>
      </c>
      <c r="O118" s="448">
        <v>553</v>
      </c>
      <c r="P118" s="448">
        <v>231031.1</v>
      </c>
      <c r="Q118" s="471">
        <v>1.0228649494854642</v>
      </c>
      <c r="R118" s="449">
        <v>417.77775768535264</v>
      </c>
    </row>
    <row r="119" spans="1:18" ht="14.4" customHeight="1" x14ac:dyDescent="0.3">
      <c r="A119" s="443"/>
      <c r="B119" s="444" t="s">
        <v>1425</v>
      </c>
      <c r="C119" s="444" t="s">
        <v>1417</v>
      </c>
      <c r="D119" s="444" t="s">
        <v>1492</v>
      </c>
      <c r="E119" s="444" t="s">
        <v>1512</v>
      </c>
      <c r="F119" s="444" t="s">
        <v>1513</v>
      </c>
      <c r="G119" s="448">
        <v>34</v>
      </c>
      <c r="H119" s="448">
        <v>6346.67</v>
      </c>
      <c r="I119" s="444">
        <v>0.73324860927381863</v>
      </c>
      <c r="J119" s="444">
        <v>186.66676470588234</v>
      </c>
      <c r="K119" s="448">
        <v>41</v>
      </c>
      <c r="L119" s="448">
        <v>8655.5499999999993</v>
      </c>
      <c r="M119" s="444">
        <v>1</v>
      </c>
      <c r="N119" s="444">
        <v>211.11097560975608</v>
      </c>
      <c r="O119" s="448">
        <v>47</v>
      </c>
      <c r="P119" s="448">
        <v>9922.2200000000012</v>
      </c>
      <c r="Q119" s="471">
        <v>1.1463419424531083</v>
      </c>
      <c r="R119" s="449">
        <v>211.11106382978727</v>
      </c>
    </row>
    <row r="120" spans="1:18" ht="14.4" customHeight="1" x14ac:dyDescent="0.3">
      <c r="A120" s="443"/>
      <c r="B120" s="444" t="s">
        <v>1425</v>
      </c>
      <c r="C120" s="444" t="s">
        <v>1417</v>
      </c>
      <c r="D120" s="444" t="s">
        <v>1492</v>
      </c>
      <c r="E120" s="444" t="s">
        <v>1514</v>
      </c>
      <c r="F120" s="444" t="s">
        <v>1515</v>
      </c>
      <c r="G120" s="448">
        <v>22</v>
      </c>
      <c r="H120" s="448">
        <v>12833.33</v>
      </c>
      <c r="I120" s="444">
        <v>0.87999997257142226</v>
      </c>
      <c r="J120" s="444">
        <v>583.33318181818186</v>
      </c>
      <c r="K120" s="448">
        <v>25</v>
      </c>
      <c r="L120" s="448">
        <v>14583.33</v>
      </c>
      <c r="M120" s="444">
        <v>1</v>
      </c>
      <c r="N120" s="444">
        <v>583.33320000000003</v>
      </c>
      <c r="O120" s="448">
        <v>34</v>
      </c>
      <c r="P120" s="448">
        <v>19833.339999999997</v>
      </c>
      <c r="Q120" s="471">
        <v>1.3600007680001753</v>
      </c>
      <c r="R120" s="449">
        <v>583.33352941176463</v>
      </c>
    </row>
    <row r="121" spans="1:18" ht="14.4" customHeight="1" x14ac:dyDescent="0.3">
      <c r="A121" s="443"/>
      <c r="B121" s="444" t="s">
        <v>1425</v>
      </c>
      <c r="C121" s="444" t="s">
        <v>1417</v>
      </c>
      <c r="D121" s="444" t="s">
        <v>1492</v>
      </c>
      <c r="E121" s="444" t="s">
        <v>1516</v>
      </c>
      <c r="F121" s="444" t="s">
        <v>1517</v>
      </c>
      <c r="G121" s="448">
        <v>130</v>
      </c>
      <c r="H121" s="448">
        <v>60666.66</v>
      </c>
      <c r="I121" s="444">
        <v>0.68421050257221827</v>
      </c>
      <c r="J121" s="444">
        <v>466.6666153846154</v>
      </c>
      <c r="K121" s="448">
        <v>190</v>
      </c>
      <c r="L121" s="448">
        <v>88666.66</v>
      </c>
      <c r="M121" s="444">
        <v>1</v>
      </c>
      <c r="N121" s="444">
        <v>466.66663157894737</v>
      </c>
      <c r="O121" s="448">
        <v>100</v>
      </c>
      <c r="P121" s="448">
        <v>46666.66</v>
      </c>
      <c r="Q121" s="471">
        <v>0.52631575385832741</v>
      </c>
      <c r="R121" s="449">
        <v>466.66660000000002</v>
      </c>
    </row>
    <row r="122" spans="1:18" ht="14.4" customHeight="1" x14ac:dyDescent="0.3">
      <c r="A122" s="443"/>
      <c r="B122" s="444" t="s">
        <v>1425</v>
      </c>
      <c r="C122" s="444" t="s">
        <v>1417</v>
      </c>
      <c r="D122" s="444" t="s">
        <v>1492</v>
      </c>
      <c r="E122" s="444" t="s">
        <v>1518</v>
      </c>
      <c r="F122" s="444" t="s">
        <v>1519</v>
      </c>
      <c r="G122" s="448">
        <v>38</v>
      </c>
      <c r="H122" s="448">
        <v>1900</v>
      </c>
      <c r="I122" s="444">
        <v>0.69090909090909092</v>
      </c>
      <c r="J122" s="444">
        <v>50</v>
      </c>
      <c r="K122" s="448">
        <v>55</v>
      </c>
      <c r="L122" s="448">
        <v>2750</v>
      </c>
      <c r="M122" s="444">
        <v>1</v>
      </c>
      <c r="N122" s="444">
        <v>50</v>
      </c>
      <c r="O122" s="448">
        <v>34</v>
      </c>
      <c r="P122" s="448">
        <v>1700</v>
      </c>
      <c r="Q122" s="471">
        <v>0.61818181818181817</v>
      </c>
      <c r="R122" s="449">
        <v>50</v>
      </c>
    </row>
    <row r="123" spans="1:18" ht="14.4" customHeight="1" x14ac:dyDescent="0.3">
      <c r="A123" s="443"/>
      <c r="B123" s="444" t="s">
        <v>1425</v>
      </c>
      <c r="C123" s="444" t="s">
        <v>1417</v>
      </c>
      <c r="D123" s="444" t="s">
        <v>1492</v>
      </c>
      <c r="E123" s="444" t="s">
        <v>1520</v>
      </c>
      <c r="F123" s="444" t="s">
        <v>1521</v>
      </c>
      <c r="G123" s="448">
        <v>5</v>
      </c>
      <c r="H123" s="448">
        <v>505.56</v>
      </c>
      <c r="I123" s="444">
        <v>0.62500463598264289</v>
      </c>
      <c r="J123" s="444">
        <v>101.11199999999999</v>
      </c>
      <c r="K123" s="448">
        <v>8</v>
      </c>
      <c r="L123" s="448">
        <v>808.89</v>
      </c>
      <c r="M123" s="444">
        <v>1</v>
      </c>
      <c r="N123" s="444">
        <v>101.11125</v>
      </c>
      <c r="O123" s="448">
        <v>7</v>
      </c>
      <c r="P123" s="448">
        <v>707.77</v>
      </c>
      <c r="Q123" s="471">
        <v>0.87498918270716664</v>
      </c>
      <c r="R123" s="449">
        <v>101.11</v>
      </c>
    </row>
    <row r="124" spans="1:18" ht="14.4" customHeight="1" x14ac:dyDescent="0.3">
      <c r="A124" s="443"/>
      <c r="B124" s="444" t="s">
        <v>1425</v>
      </c>
      <c r="C124" s="444" t="s">
        <v>1417</v>
      </c>
      <c r="D124" s="444" t="s">
        <v>1492</v>
      </c>
      <c r="E124" s="444" t="s">
        <v>1522</v>
      </c>
      <c r="F124" s="444" t="s">
        <v>1523</v>
      </c>
      <c r="G124" s="448">
        <v>1</v>
      </c>
      <c r="H124" s="448">
        <v>76.67</v>
      </c>
      <c r="I124" s="444">
        <v>0.25000815208530341</v>
      </c>
      <c r="J124" s="444">
        <v>76.67</v>
      </c>
      <c r="K124" s="448">
        <v>4</v>
      </c>
      <c r="L124" s="448">
        <v>306.67</v>
      </c>
      <c r="M124" s="444">
        <v>1</v>
      </c>
      <c r="N124" s="444">
        <v>76.667500000000004</v>
      </c>
      <c r="O124" s="448"/>
      <c r="P124" s="448"/>
      <c r="Q124" s="471"/>
      <c r="R124" s="449"/>
    </row>
    <row r="125" spans="1:18" ht="14.4" customHeight="1" x14ac:dyDescent="0.3">
      <c r="A125" s="443"/>
      <c r="B125" s="444" t="s">
        <v>1425</v>
      </c>
      <c r="C125" s="444" t="s">
        <v>1417</v>
      </c>
      <c r="D125" s="444" t="s">
        <v>1492</v>
      </c>
      <c r="E125" s="444" t="s">
        <v>1524</v>
      </c>
      <c r="F125" s="444" t="s">
        <v>1525</v>
      </c>
      <c r="G125" s="448">
        <v>1</v>
      </c>
      <c r="H125" s="448">
        <v>0</v>
      </c>
      <c r="I125" s="444"/>
      <c r="J125" s="444">
        <v>0</v>
      </c>
      <c r="K125" s="448">
        <v>1</v>
      </c>
      <c r="L125" s="448">
        <v>0</v>
      </c>
      <c r="M125" s="444"/>
      <c r="N125" s="444">
        <v>0</v>
      </c>
      <c r="O125" s="448">
        <v>3</v>
      </c>
      <c r="P125" s="448">
        <v>0</v>
      </c>
      <c r="Q125" s="471"/>
      <c r="R125" s="449">
        <v>0</v>
      </c>
    </row>
    <row r="126" spans="1:18" ht="14.4" customHeight="1" x14ac:dyDescent="0.3">
      <c r="A126" s="443"/>
      <c r="B126" s="444" t="s">
        <v>1425</v>
      </c>
      <c r="C126" s="444" t="s">
        <v>1417</v>
      </c>
      <c r="D126" s="444" t="s">
        <v>1492</v>
      </c>
      <c r="E126" s="444" t="s">
        <v>1526</v>
      </c>
      <c r="F126" s="444" t="s">
        <v>1527</v>
      </c>
      <c r="G126" s="448">
        <v>352</v>
      </c>
      <c r="H126" s="448">
        <v>107555.55</v>
      </c>
      <c r="I126" s="444">
        <v>0.90025572471993909</v>
      </c>
      <c r="J126" s="444">
        <v>305.55553977272729</v>
      </c>
      <c r="K126" s="448">
        <v>391</v>
      </c>
      <c r="L126" s="448">
        <v>119472.22</v>
      </c>
      <c r="M126" s="444">
        <v>1</v>
      </c>
      <c r="N126" s="444">
        <v>305.55554987212275</v>
      </c>
      <c r="O126" s="448">
        <v>348</v>
      </c>
      <c r="P126" s="448">
        <v>106333.34</v>
      </c>
      <c r="Q126" s="471">
        <v>0.89002564780331361</v>
      </c>
      <c r="R126" s="449">
        <v>305.55557471264365</v>
      </c>
    </row>
    <row r="127" spans="1:18" ht="14.4" customHeight="1" x14ac:dyDescent="0.3">
      <c r="A127" s="443"/>
      <c r="B127" s="444" t="s">
        <v>1425</v>
      </c>
      <c r="C127" s="444" t="s">
        <v>1417</v>
      </c>
      <c r="D127" s="444" t="s">
        <v>1492</v>
      </c>
      <c r="E127" s="444" t="s">
        <v>1528</v>
      </c>
      <c r="F127" s="444" t="s">
        <v>1529</v>
      </c>
      <c r="G127" s="448">
        <v>490</v>
      </c>
      <c r="H127" s="448">
        <v>10933.33</v>
      </c>
      <c r="I127" s="444">
        <v>1.0649333572294062</v>
      </c>
      <c r="J127" s="444">
        <v>22.312918367346938</v>
      </c>
      <c r="K127" s="448">
        <v>308</v>
      </c>
      <c r="L127" s="448">
        <v>10266.68</v>
      </c>
      <c r="M127" s="444">
        <v>1</v>
      </c>
      <c r="N127" s="444">
        <v>33.333376623376623</v>
      </c>
      <c r="O127" s="448">
        <v>292</v>
      </c>
      <c r="P127" s="448">
        <v>9733.34</v>
      </c>
      <c r="Q127" s="471">
        <v>0.94805136616705687</v>
      </c>
      <c r="R127" s="449">
        <v>33.333356164383559</v>
      </c>
    </row>
    <row r="128" spans="1:18" ht="14.4" customHeight="1" x14ac:dyDescent="0.3">
      <c r="A128" s="443"/>
      <c r="B128" s="444" t="s">
        <v>1425</v>
      </c>
      <c r="C128" s="444" t="s">
        <v>1417</v>
      </c>
      <c r="D128" s="444" t="s">
        <v>1492</v>
      </c>
      <c r="E128" s="444" t="s">
        <v>1530</v>
      </c>
      <c r="F128" s="444" t="s">
        <v>1531</v>
      </c>
      <c r="G128" s="448">
        <v>478</v>
      </c>
      <c r="H128" s="448">
        <v>217755.55</v>
      </c>
      <c r="I128" s="444">
        <v>1.2480416561901662</v>
      </c>
      <c r="J128" s="444">
        <v>455.55554393305437</v>
      </c>
      <c r="K128" s="448">
        <v>383</v>
      </c>
      <c r="L128" s="448">
        <v>174477.78999999998</v>
      </c>
      <c r="M128" s="444">
        <v>1</v>
      </c>
      <c r="N128" s="444">
        <v>455.5555874673629</v>
      </c>
      <c r="O128" s="448">
        <v>367</v>
      </c>
      <c r="P128" s="448">
        <v>167188.9</v>
      </c>
      <c r="Q128" s="471">
        <v>0.95822453963911403</v>
      </c>
      <c r="R128" s="449">
        <v>455.55558583106267</v>
      </c>
    </row>
    <row r="129" spans="1:18" ht="14.4" customHeight="1" x14ac:dyDescent="0.3">
      <c r="A129" s="443"/>
      <c r="B129" s="444" t="s">
        <v>1425</v>
      </c>
      <c r="C129" s="444" t="s">
        <v>1417</v>
      </c>
      <c r="D129" s="444" t="s">
        <v>1492</v>
      </c>
      <c r="E129" s="444" t="s">
        <v>1564</v>
      </c>
      <c r="F129" s="444" t="s">
        <v>1565</v>
      </c>
      <c r="G129" s="448"/>
      <c r="H129" s="448"/>
      <c r="I129" s="444"/>
      <c r="J129" s="444"/>
      <c r="K129" s="448">
        <v>2</v>
      </c>
      <c r="L129" s="448">
        <v>0</v>
      </c>
      <c r="M129" s="444"/>
      <c r="N129" s="444">
        <v>0</v>
      </c>
      <c r="O129" s="448"/>
      <c r="P129" s="448"/>
      <c r="Q129" s="471"/>
      <c r="R129" s="449"/>
    </row>
    <row r="130" spans="1:18" ht="14.4" customHeight="1" x14ac:dyDescent="0.3">
      <c r="A130" s="443"/>
      <c r="B130" s="444" t="s">
        <v>1425</v>
      </c>
      <c r="C130" s="444" t="s">
        <v>1417</v>
      </c>
      <c r="D130" s="444" t="s">
        <v>1492</v>
      </c>
      <c r="E130" s="444" t="s">
        <v>1566</v>
      </c>
      <c r="F130" s="444" t="s">
        <v>1567</v>
      </c>
      <c r="G130" s="448">
        <v>1</v>
      </c>
      <c r="H130" s="448">
        <v>58.89</v>
      </c>
      <c r="I130" s="444"/>
      <c r="J130" s="444">
        <v>58.89</v>
      </c>
      <c r="K130" s="448"/>
      <c r="L130" s="448"/>
      <c r="M130" s="444"/>
      <c r="N130" s="444"/>
      <c r="O130" s="448"/>
      <c r="P130" s="448"/>
      <c r="Q130" s="471"/>
      <c r="R130" s="449"/>
    </row>
    <row r="131" spans="1:18" ht="14.4" customHeight="1" x14ac:dyDescent="0.3">
      <c r="A131" s="443"/>
      <c r="B131" s="444" t="s">
        <v>1425</v>
      </c>
      <c r="C131" s="444" t="s">
        <v>1417</v>
      </c>
      <c r="D131" s="444" t="s">
        <v>1492</v>
      </c>
      <c r="E131" s="444" t="s">
        <v>1532</v>
      </c>
      <c r="F131" s="444" t="s">
        <v>1533</v>
      </c>
      <c r="G131" s="448">
        <v>358</v>
      </c>
      <c r="H131" s="448">
        <v>27844.449999999997</v>
      </c>
      <c r="I131" s="444">
        <v>0.92030883589952905</v>
      </c>
      <c r="J131" s="444">
        <v>77.777793296089371</v>
      </c>
      <c r="K131" s="448">
        <v>389</v>
      </c>
      <c r="L131" s="448">
        <v>30255.55</v>
      </c>
      <c r="M131" s="444">
        <v>1</v>
      </c>
      <c r="N131" s="444">
        <v>77.777763496143962</v>
      </c>
      <c r="O131" s="448">
        <v>353</v>
      </c>
      <c r="P131" s="448">
        <v>27455.559999999998</v>
      </c>
      <c r="Q131" s="471">
        <v>0.90745532637813553</v>
      </c>
      <c r="R131" s="449">
        <v>77.777790368271951</v>
      </c>
    </row>
    <row r="132" spans="1:18" ht="14.4" customHeight="1" x14ac:dyDescent="0.3">
      <c r="A132" s="443"/>
      <c r="B132" s="444" t="s">
        <v>1425</v>
      </c>
      <c r="C132" s="444" t="s">
        <v>1417</v>
      </c>
      <c r="D132" s="444" t="s">
        <v>1492</v>
      </c>
      <c r="E132" s="444" t="s">
        <v>1536</v>
      </c>
      <c r="F132" s="444" t="s">
        <v>1537</v>
      </c>
      <c r="G132" s="448">
        <v>2</v>
      </c>
      <c r="H132" s="448">
        <v>540</v>
      </c>
      <c r="I132" s="444">
        <v>0.2</v>
      </c>
      <c r="J132" s="444">
        <v>270</v>
      </c>
      <c r="K132" s="448">
        <v>10</v>
      </c>
      <c r="L132" s="448">
        <v>2700</v>
      </c>
      <c r="M132" s="444">
        <v>1</v>
      </c>
      <c r="N132" s="444">
        <v>270</v>
      </c>
      <c r="O132" s="448"/>
      <c r="P132" s="448"/>
      <c r="Q132" s="471"/>
      <c r="R132" s="449"/>
    </row>
    <row r="133" spans="1:18" ht="14.4" customHeight="1" x14ac:dyDescent="0.3">
      <c r="A133" s="443"/>
      <c r="B133" s="444" t="s">
        <v>1425</v>
      </c>
      <c r="C133" s="444" t="s">
        <v>1417</v>
      </c>
      <c r="D133" s="444" t="s">
        <v>1492</v>
      </c>
      <c r="E133" s="444" t="s">
        <v>1538</v>
      </c>
      <c r="F133" s="444" t="s">
        <v>1539</v>
      </c>
      <c r="G133" s="448">
        <v>536</v>
      </c>
      <c r="H133" s="448">
        <v>47644.43</v>
      </c>
      <c r="I133" s="444">
        <v>0.83521587113207341</v>
      </c>
      <c r="J133" s="444">
        <v>88.888861940298511</v>
      </c>
      <c r="K133" s="448">
        <v>604</v>
      </c>
      <c r="L133" s="448">
        <v>57044.45</v>
      </c>
      <c r="M133" s="444">
        <v>1</v>
      </c>
      <c r="N133" s="444">
        <v>94.444453642384104</v>
      </c>
      <c r="O133" s="448">
        <v>456</v>
      </c>
      <c r="P133" s="448">
        <v>43066.67</v>
      </c>
      <c r="Q133" s="471">
        <v>0.7549668723250027</v>
      </c>
      <c r="R133" s="449">
        <v>94.444451754385966</v>
      </c>
    </row>
    <row r="134" spans="1:18" ht="14.4" customHeight="1" x14ac:dyDescent="0.3">
      <c r="A134" s="443"/>
      <c r="B134" s="444" t="s">
        <v>1425</v>
      </c>
      <c r="C134" s="444" t="s">
        <v>1417</v>
      </c>
      <c r="D134" s="444" t="s">
        <v>1492</v>
      </c>
      <c r="E134" s="444" t="s">
        <v>1540</v>
      </c>
      <c r="F134" s="444" t="s">
        <v>1541</v>
      </c>
      <c r="G134" s="448"/>
      <c r="H134" s="448"/>
      <c r="I134" s="444"/>
      <c r="J134" s="444"/>
      <c r="K134" s="448">
        <v>1</v>
      </c>
      <c r="L134" s="448">
        <v>43.33</v>
      </c>
      <c r="M134" s="444">
        <v>1</v>
      </c>
      <c r="N134" s="444">
        <v>43.33</v>
      </c>
      <c r="O134" s="448"/>
      <c r="P134" s="448"/>
      <c r="Q134" s="471"/>
      <c r="R134" s="449"/>
    </row>
    <row r="135" spans="1:18" ht="14.4" customHeight="1" x14ac:dyDescent="0.3">
      <c r="A135" s="443"/>
      <c r="B135" s="444" t="s">
        <v>1425</v>
      </c>
      <c r="C135" s="444" t="s">
        <v>1417</v>
      </c>
      <c r="D135" s="444" t="s">
        <v>1492</v>
      </c>
      <c r="E135" s="444" t="s">
        <v>1542</v>
      </c>
      <c r="F135" s="444" t="s">
        <v>1543</v>
      </c>
      <c r="G135" s="448">
        <v>84</v>
      </c>
      <c r="H135" s="448">
        <v>8119.99</v>
      </c>
      <c r="I135" s="444">
        <v>83.997000103444705</v>
      </c>
      <c r="J135" s="444">
        <v>96.66654761904762</v>
      </c>
      <c r="K135" s="448">
        <v>1</v>
      </c>
      <c r="L135" s="448">
        <v>96.67</v>
      </c>
      <c r="M135" s="444">
        <v>1</v>
      </c>
      <c r="N135" s="444">
        <v>96.67</v>
      </c>
      <c r="O135" s="448"/>
      <c r="P135" s="448"/>
      <c r="Q135" s="471"/>
      <c r="R135" s="449"/>
    </row>
    <row r="136" spans="1:18" ht="14.4" customHeight="1" x14ac:dyDescent="0.3">
      <c r="A136" s="443"/>
      <c r="B136" s="444" t="s">
        <v>1425</v>
      </c>
      <c r="C136" s="444" t="s">
        <v>1417</v>
      </c>
      <c r="D136" s="444" t="s">
        <v>1492</v>
      </c>
      <c r="E136" s="444" t="s">
        <v>1544</v>
      </c>
      <c r="F136" s="444" t="s">
        <v>1545</v>
      </c>
      <c r="G136" s="448"/>
      <c r="H136" s="448"/>
      <c r="I136" s="444"/>
      <c r="J136" s="444"/>
      <c r="K136" s="448"/>
      <c r="L136" s="448"/>
      <c r="M136" s="444"/>
      <c r="N136" s="444"/>
      <c r="O136" s="448">
        <v>1</v>
      </c>
      <c r="P136" s="448">
        <v>201.11</v>
      </c>
      <c r="Q136" s="471"/>
      <c r="R136" s="449">
        <v>201.11</v>
      </c>
    </row>
    <row r="137" spans="1:18" ht="14.4" customHeight="1" x14ac:dyDescent="0.3">
      <c r="A137" s="443"/>
      <c r="B137" s="444" t="s">
        <v>1425</v>
      </c>
      <c r="C137" s="444" t="s">
        <v>1417</v>
      </c>
      <c r="D137" s="444" t="s">
        <v>1492</v>
      </c>
      <c r="E137" s="444" t="s">
        <v>1546</v>
      </c>
      <c r="F137" s="444" t="s">
        <v>1547</v>
      </c>
      <c r="G137" s="448">
        <v>106</v>
      </c>
      <c r="H137" s="448">
        <v>14840</v>
      </c>
      <c r="I137" s="444">
        <v>25.295310822097598</v>
      </c>
      <c r="J137" s="444">
        <v>140</v>
      </c>
      <c r="K137" s="448">
        <v>3</v>
      </c>
      <c r="L137" s="448">
        <v>586.67000000000007</v>
      </c>
      <c r="M137" s="444">
        <v>1</v>
      </c>
      <c r="N137" s="444">
        <v>195.5566666666667</v>
      </c>
      <c r="O137" s="448">
        <v>2</v>
      </c>
      <c r="P137" s="448">
        <v>391.11</v>
      </c>
      <c r="Q137" s="471">
        <v>0.66666098488076764</v>
      </c>
      <c r="R137" s="449">
        <v>195.55500000000001</v>
      </c>
    </row>
    <row r="138" spans="1:18" ht="14.4" customHeight="1" x14ac:dyDescent="0.3">
      <c r="A138" s="443"/>
      <c r="B138" s="444" t="s">
        <v>1425</v>
      </c>
      <c r="C138" s="444" t="s">
        <v>1417</v>
      </c>
      <c r="D138" s="444" t="s">
        <v>1492</v>
      </c>
      <c r="E138" s="444" t="s">
        <v>1568</v>
      </c>
      <c r="F138" s="444" t="s">
        <v>1569</v>
      </c>
      <c r="G138" s="448">
        <v>79</v>
      </c>
      <c r="H138" s="448">
        <v>5968.9000000000005</v>
      </c>
      <c r="I138" s="444"/>
      <c r="J138" s="444">
        <v>75.555696202531649</v>
      </c>
      <c r="K138" s="448"/>
      <c r="L138" s="448"/>
      <c r="M138" s="444"/>
      <c r="N138" s="444"/>
      <c r="O138" s="448"/>
      <c r="P138" s="448"/>
      <c r="Q138" s="471"/>
      <c r="R138" s="449"/>
    </row>
    <row r="139" spans="1:18" ht="14.4" customHeight="1" x14ac:dyDescent="0.3">
      <c r="A139" s="443"/>
      <c r="B139" s="444" t="s">
        <v>1425</v>
      </c>
      <c r="C139" s="444" t="s">
        <v>1417</v>
      </c>
      <c r="D139" s="444" t="s">
        <v>1492</v>
      </c>
      <c r="E139" s="444" t="s">
        <v>1548</v>
      </c>
      <c r="F139" s="444" t="s">
        <v>1549</v>
      </c>
      <c r="G139" s="448">
        <v>5</v>
      </c>
      <c r="H139" s="448">
        <v>583.34</v>
      </c>
      <c r="I139" s="444">
        <v>0.5</v>
      </c>
      <c r="J139" s="444">
        <v>116.66800000000001</v>
      </c>
      <c r="K139" s="448">
        <v>10</v>
      </c>
      <c r="L139" s="448">
        <v>1166.68</v>
      </c>
      <c r="M139" s="444">
        <v>1</v>
      </c>
      <c r="N139" s="444">
        <v>116.66800000000001</v>
      </c>
      <c r="O139" s="448">
        <v>8</v>
      </c>
      <c r="P139" s="448">
        <v>933.33</v>
      </c>
      <c r="Q139" s="471">
        <v>0.79998800013714133</v>
      </c>
      <c r="R139" s="449">
        <v>116.66625000000001</v>
      </c>
    </row>
    <row r="140" spans="1:18" ht="14.4" customHeight="1" x14ac:dyDescent="0.3">
      <c r="A140" s="443"/>
      <c r="B140" s="444" t="s">
        <v>1425</v>
      </c>
      <c r="C140" s="444" t="s">
        <v>1417</v>
      </c>
      <c r="D140" s="444" t="s">
        <v>1492</v>
      </c>
      <c r="E140" s="444" t="s">
        <v>1550</v>
      </c>
      <c r="F140" s="444" t="s">
        <v>1551</v>
      </c>
      <c r="G140" s="448"/>
      <c r="H140" s="448"/>
      <c r="I140" s="444"/>
      <c r="J140" s="444"/>
      <c r="K140" s="448">
        <v>17</v>
      </c>
      <c r="L140" s="448">
        <v>831.11</v>
      </c>
      <c r="M140" s="444">
        <v>1</v>
      </c>
      <c r="N140" s="444">
        <v>48.888823529411766</v>
      </c>
      <c r="O140" s="448">
        <v>18</v>
      </c>
      <c r="P140" s="448">
        <v>880</v>
      </c>
      <c r="Q140" s="471">
        <v>1.0588249449531348</v>
      </c>
      <c r="R140" s="449">
        <v>48.888888888888886</v>
      </c>
    </row>
    <row r="141" spans="1:18" ht="14.4" customHeight="1" x14ac:dyDescent="0.3">
      <c r="A141" s="443"/>
      <c r="B141" s="444" t="s">
        <v>1425</v>
      </c>
      <c r="C141" s="444" t="s">
        <v>1417</v>
      </c>
      <c r="D141" s="444" t="s">
        <v>1492</v>
      </c>
      <c r="E141" s="444" t="s">
        <v>1552</v>
      </c>
      <c r="F141" s="444" t="s">
        <v>1553</v>
      </c>
      <c r="G141" s="448"/>
      <c r="H141" s="448"/>
      <c r="I141" s="444"/>
      <c r="J141" s="444"/>
      <c r="K141" s="448">
        <v>1</v>
      </c>
      <c r="L141" s="448">
        <v>344.44</v>
      </c>
      <c r="M141" s="444">
        <v>1</v>
      </c>
      <c r="N141" s="444">
        <v>344.44</v>
      </c>
      <c r="O141" s="448"/>
      <c r="P141" s="448"/>
      <c r="Q141" s="471"/>
      <c r="R141" s="449"/>
    </row>
    <row r="142" spans="1:18" ht="14.4" customHeight="1" x14ac:dyDescent="0.3">
      <c r="A142" s="443"/>
      <c r="B142" s="444" t="s">
        <v>1425</v>
      </c>
      <c r="C142" s="444" t="s">
        <v>1417</v>
      </c>
      <c r="D142" s="444" t="s">
        <v>1492</v>
      </c>
      <c r="E142" s="444" t="s">
        <v>1554</v>
      </c>
      <c r="F142" s="444" t="s">
        <v>1555</v>
      </c>
      <c r="G142" s="448">
        <v>1</v>
      </c>
      <c r="H142" s="448">
        <v>292.22000000000003</v>
      </c>
      <c r="I142" s="444">
        <v>0.25</v>
      </c>
      <c r="J142" s="444">
        <v>292.22000000000003</v>
      </c>
      <c r="K142" s="448">
        <v>4</v>
      </c>
      <c r="L142" s="448">
        <v>1168.8800000000001</v>
      </c>
      <c r="M142" s="444">
        <v>1</v>
      </c>
      <c r="N142" s="444">
        <v>292.22000000000003</v>
      </c>
      <c r="O142" s="448">
        <v>5</v>
      </c>
      <c r="P142" s="448">
        <v>1461.1100000000001</v>
      </c>
      <c r="Q142" s="471">
        <v>1.2500085551981384</v>
      </c>
      <c r="R142" s="449">
        <v>292.22200000000004</v>
      </c>
    </row>
    <row r="143" spans="1:18" ht="14.4" customHeight="1" x14ac:dyDescent="0.3">
      <c r="A143" s="443"/>
      <c r="B143" s="444" t="s">
        <v>1425</v>
      </c>
      <c r="C143" s="444" t="s">
        <v>1417</v>
      </c>
      <c r="D143" s="444" t="s">
        <v>1492</v>
      </c>
      <c r="E143" s="444" t="s">
        <v>1570</v>
      </c>
      <c r="F143" s="444" t="s">
        <v>1571</v>
      </c>
      <c r="G143" s="448">
        <v>4</v>
      </c>
      <c r="H143" s="448">
        <v>1435.56</v>
      </c>
      <c r="I143" s="444"/>
      <c r="J143" s="444">
        <v>358.89</v>
      </c>
      <c r="K143" s="448"/>
      <c r="L143" s="448"/>
      <c r="M143" s="444"/>
      <c r="N143" s="444"/>
      <c r="O143" s="448"/>
      <c r="P143" s="448"/>
      <c r="Q143" s="471"/>
      <c r="R143" s="449"/>
    </row>
    <row r="144" spans="1:18" ht="14.4" customHeight="1" x14ac:dyDescent="0.3">
      <c r="A144" s="443"/>
      <c r="B144" s="444" t="s">
        <v>1425</v>
      </c>
      <c r="C144" s="444" t="s">
        <v>1418</v>
      </c>
      <c r="D144" s="444" t="s">
        <v>1426</v>
      </c>
      <c r="E144" s="444" t="s">
        <v>1572</v>
      </c>
      <c r="F144" s="444"/>
      <c r="G144" s="448">
        <v>1</v>
      </c>
      <c r="H144" s="448">
        <v>1657</v>
      </c>
      <c r="I144" s="444">
        <v>1</v>
      </c>
      <c r="J144" s="444">
        <v>1657</v>
      </c>
      <c r="K144" s="448">
        <v>1</v>
      </c>
      <c r="L144" s="448">
        <v>1657</v>
      </c>
      <c r="M144" s="444">
        <v>1</v>
      </c>
      <c r="N144" s="444">
        <v>1657</v>
      </c>
      <c r="O144" s="448">
        <v>1</v>
      </c>
      <c r="P144" s="448">
        <v>1657</v>
      </c>
      <c r="Q144" s="471">
        <v>1</v>
      </c>
      <c r="R144" s="449">
        <v>1657</v>
      </c>
    </row>
    <row r="145" spans="1:18" ht="14.4" customHeight="1" x14ac:dyDescent="0.3">
      <c r="A145" s="443"/>
      <c r="B145" s="444" t="s">
        <v>1425</v>
      </c>
      <c r="C145" s="444" t="s">
        <v>1418</v>
      </c>
      <c r="D145" s="444" t="s">
        <v>1426</v>
      </c>
      <c r="E145" s="444" t="s">
        <v>1573</v>
      </c>
      <c r="F145" s="444"/>
      <c r="G145" s="448">
        <v>1</v>
      </c>
      <c r="H145" s="448">
        <v>185</v>
      </c>
      <c r="I145" s="444"/>
      <c r="J145" s="444">
        <v>185</v>
      </c>
      <c r="K145" s="448"/>
      <c r="L145" s="448"/>
      <c r="M145" s="444"/>
      <c r="N145" s="444"/>
      <c r="O145" s="448"/>
      <c r="P145" s="448"/>
      <c r="Q145" s="471"/>
      <c r="R145" s="449"/>
    </row>
    <row r="146" spans="1:18" ht="14.4" customHeight="1" x14ac:dyDescent="0.3">
      <c r="A146" s="443"/>
      <c r="B146" s="444" t="s">
        <v>1425</v>
      </c>
      <c r="C146" s="444" t="s">
        <v>1418</v>
      </c>
      <c r="D146" s="444" t="s">
        <v>1426</v>
      </c>
      <c r="E146" s="444" t="s">
        <v>1574</v>
      </c>
      <c r="F146" s="444"/>
      <c r="G146" s="448">
        <v>1</v>
      </c>
      <c r="H146" s="448">
        <v>1281</v>
      </c>
      <c r="I146" s="444"/>
      <c r="J146" s="444">
        <v>1281</v>
      </c>
      <c r="K146" s="448"/>
      <c r="L146" s="448"/>
      <c r="M146" s="444"/>
      <c r="N146" s="444"/>
      <c r="O146" s="448">
        <v>1</v>
      </c>
      <c r="P146" s="448">
        <v>1281</v>
      </c>
      <c r="Q146" s="471"/>
      <c r="R146" s="449">
        <v>1281</v>
      </c>
    </row>
    <row r="147" spans="1:18" ht="14.4" customHeight="1" x14ac:dyDescent="0.3">
      <c r="A147" s="443"/>
      <c r="B147" s="444" t="s">
        <v>1425</v>
      </c>
      <c r="C147" s="444" t="s">
        <v>1418</v>
      </c>
      <c r="D147" s="444" t="s">
        <v>1426</v>
      </c>
      <c r="E147" s="444" t="s">
        <v>1575</v>
      </c>
      <c r="F147" s="444"/>
      <c r="G147" s="448"/>
      <c r="H147" s="448"/>
      <c r="I147" s="444"/>
      <c r="J147" s="444"/>
      <c r="K147" s="448"/>
      <c r="L147" s="448"/>
      <c r="M147" s="444"/>
      <c r="N147" s="444"/>
      <c r="O147" s="448">
        <v>1</v>
      </c>
      <c r="P147" s="448">
        <v>1008</v>
      </c>
      <c r="Q147" s="471"/>
      <c r="R147" s="449">
        <v>1008</v>
      </c>
    </row>
    <row r="148" spans="1:18" ht="14.4" customHeight="1" x14ac:dyDescent="0.3">
      <c r="A148" s="443"/>
      <c r="B148" s="444" t="s">
        <v>1425</v>
      </c>
      <c r="C148" s="444" t="s">
        <v>1418</v>
      </c>
      <c r="D148" s="444" t="s">
        <v>1426</v>
      </c>
      <c r="E148" s="444" t="s">
        <v>1430</v>
      </c>
      <c r="F148" s="444"/>
      <c r="G148" s="448"/>
      <c r="H148" s="448"/>
      <c r="I148" s="444"/>
      <c r="J148" s="444"/>
      <c r="K148" s="448"/>
      <c r="L148" s="448"/>
      <c r="M148" s="444"/>
      <c r="N148" s="444"/>
      <c r="O148" s="448">
        <v>1</v>
      </c>
      <c r="P148" s="448">
        <v>219</v>
      </c>
      <c r="Q148" s="471"/>
      <c r="R148" s="449">
        <v>219</v>
      </c>
    </row>
    <row r="149" spans="1:18" ht="14.4" customHeight="1" x14ac:dyDescent="0.3">
      <c r="A149" s="443"/>
      <c r="B149" s="444" t="s">
        <v>1425</v>
      </c>
      <c r="C149" s="444" t="s">
        <v>1418</v>
      </c>
      <c r="D149" s="444" t="s">
        <v>1426</v>
      </c>
      <c r="E149" s="444" t="s">
        <v>1454</v>
      </c>
      <c r="F149" s="444"/>
      <c r="G149" s="448"/>
      <c r="H149" s="448"/>
      <c r="I149" s="444"/>
      <c r="J149" s="444"/>
      <c r="K149" s="448"/>
      <c r="L149" s="448"/>
      <c r="M149" s="444"/>
      <c r="N149" s="444"/>
      <c r="O149" s="448">
        <v>1</v>
      </c>
      <c r="P149" s="448">
        <v>2000</v>
      </c>
      <c r="Q149" s="471"/>
      <c r="R149" s="449">
        <v>2000</v>
      </c>
    </row>
    <row r="150" spans="1:18" ht="14.4" customHeight="1" x14ac:dyDescent="0.3">
      <c r="A150" s="443"/>
      <c r="B150" s="444" t="s">
        <v>1425</v>
      </c>
      <c r="C150" s="444" t="s">
        <v>1418</v>
      </c>
      <c r="D150" s="444" t="s">
        <v>1426</v>
      </c>
      <c r="E150" s="444" t="s">
        <v>1464</v>
      </c>
      <c r="F150" s="444"/>
      <c r="G150" s="448">
        <v>1</v>
      </c>
      <c r="H150" s="448">
        <v>225</v>
      </c>
      <c r="I150" s="444"/>
      <c r="J150" s="444">
        <v>225</v>
      </c>
      <c r="K150" s="448"/>
      <c r="L150" s="448"/>
      <c r="M150" s="444"/>
      <c r="N150" s="444"/>
      <c r="O150" s="448"/>
      <c r="P150" s="448"/>
      <c r="Q150" s="471"/>
      <c r="R150" s="449"/>
    </row>
    <row r="151" spans="1:18" ht="14.4" customHeight="1" x14ac:dyDescent="0.3">
      <c r="A151" s="443"/>
      <c r="B151" s="444" t="s">
        <v>1425</v>
      </c>
      <c r="C151" s="444" t="s">
        <v>1418</v>
      </c>
      <c r="D151" s="444" t="s">
        <v>1426</v>
      </c>
      <c r="E151" s="444" t="s">
        <v>1576</v>
      </c>
      <c r="F151" s="444"/>
      <c r="G151" s="448">
        <v>1</v>
      </c>
      <c r="H151" s="448">
        <v>258</v>
      </c>
      <c r="I151" s="444"/>
      <c r="J151" s="444">
        <v>258</v>
      </c>
      <c r="K151" s="448"/>
      <c r="L151" s="448"/>
      <c r="M151" s="444"/>
      <c r="N151" s="444"/>
      <c r="O151" s="448"/>
      <c r="P151" s="448"/>
      <c r="Q151" s="471"/>
      <c r="R151" s="449"/>
    </row>
    <row r="152" spans="1:18" ht="14.4" customHeight="1" x14ac:dyDescent="0.3">
      <c r="A152" s="443"/>
      <c r="B152" s="444" t="s">
        <v>1425</v>
      </c>
      <c r="C152" s="444" t="s">
        <v>1418</v>
      </c>
      <c r="D152" s="444" t="s">
        <v>1426</v>
      </c>
      <c r="E152" s="444" t="s">
        <v>1486</v>
      </c>
      <c r="F152" s="444"/>
      <c r="G152" s="448"/>
      <c r="H152" s="448"/>
      <c r="I152" s="444"/>
      <c r="J152" s="444"/>
      <c r="K152" s="448">
        <v>2</v>
      </c>
      <c r="L152" s="448">
        <v>1490</v>
      </c>
      <c r="M152" s="444">
        <v>1</v>
      </c>
      <c r="N152" s="444">
        <v>745</v>
      </c>
      <c r="O152" s="448"/>
      <c r="P152" s="448"/>
      <c r="Q152" s="471"/>
      <c r="R152" s="449"/>
    </row>
    <row r="153" spans="1:18" ht="14.4" customHeight="1" x14ac:dyDescent="0.3">
      <c r="A153" s="443"/>
      <c r="B153" s="444" t="s">
        <v>1425</v>
      </c>
      <c r="C153" s="444" t="s">
        <v>1418</v>
      </c>
      <c r="D153" s="444" t="s">
        <v>1492</v>
      </c>
      <c r="E153" s="444" t="s">
        <v>1493</v>
      </c>
      <c r="F153" s="444" t="s">
        <v>1494</v>
      </c>
      <c r="G153" s="448">
        <v>89</v>
      </c>
      <c r="H153" s="448">
        <v>39357.78</v>
      </c>
      <c r="I153" s="444">
        <v>1.0476162590909659</v>
      </c>
      <c r="J153" s="444">
        <v>442.22224719101121</v>
      </c>
      <c r="K153" s="448">
        <v>79</v>
      </c>
      <c r="L153" s="448">
        <v>37568.89</v>
      </c>
      <c r="M153" s="444">
        <v>1</v>
      </c>
      <c r="N153" s="444">
        <v>475.55556962025315</v>
      </c>
      <c r="O153" s="448">
        <v>50</v>
      </c>
      <c r="P153" s="448">
        <v>25444.45</v>
      </c>
      <c r="Q153" s="471">
        <v>0.67727446831673765</v>
      </c>
      <c r="R153" s="449">
        <v>508.88900000000001</v>
      </c>
    </row>
    <row r="154" spans="1:18" ht="14.4" customHeight="1" x14ac:dyDescent="0.3">
      <c r="A154" s="443"/>
      <c r="B154" s="444" t="s">
        <v>1425</v>
      </c>
      <c r="C154" s="444" t="s">
        <v>1418</v>
      </c>
      <c r="D154" s="444" t="s">
        <v>1492</v>
      </c>
      <c r="E154" s="444" t="s">
        <v>1495</v>
      </c>
      <c r="F154" s="444" t="s">
        <v>1496</v>
      </c>
      <c r="G154" s="448">
        <v>113</v>
      </c>
      <c r="H154" s="448">
        <v>51477.78</v>
      </c>
      <c r="I154" s="444">
        <v>0.55665025695902304</v>
      </c>
      <c r="J154" s="444">
        <v>455.55557522123894</v>
      </c>
      <c r="K154" s="448">
        <v>203</v>
      </c>
      <c r="L154" s="448">
        <v>92477.78</v>
      </c>
      <c r="M154" s="444">
        <v>1</v>
      </c>
      <c r="N154" s="444">
        <v>455.55556650246302</v>
      </c>
      <c r="O154" s="448">
        <v>86</v>
      </c>
      <c r="P154" s="448">
        <v>43000</v>
      </c>
      <c r="Q154" s="471">
        <v>0.46497655977468316</v>
      </c>
      <c r="R154" s="449">
        <v>500</v>
      </c>
    </row>
    <row r="155" spans="1:18" ht="14.4" customHeight="1" x14ac:dyDescent="0.3">
      <c r="A155" s="443"/>
      <c r="B155" s="444" t="s">
        <v>1425</v>
      </c>
      <c r="C155" s="444" t="s">
        <v>1418</v>
      </c>
      <c r="D155" s="444" t="s">
        <v>1492</v>
      </c>
      <c r="E155" s="444" t="s">
        <v>1560</v>
      </c>
      <c r="F155" s="444" t="s">
        <v>1561</v>
      </c>
      <c r="G155" s="448">
        <v>506</v>
      </c>
      <c r="H155" s="448">
        <v>53411.100000000006</v>
      </c>
      <c r="I155" s="444">
        <v>0.82544851253099627</v>
      </c>
      <c r="J155" s="444">
        <v>105.55553359683796</v>
      </c>
      <c r="K155" s="448">
        <v>613</v>
      </c>
      <c r="L155" s="448">
        <v>64705.55</v>
      </c>
      <c r="M155" s="444">
        <v>1</v>
      </c>
      <c r="N155" s="444">
        <v>105.55554649265906</v>
      </c>
      <c r="O155" s="448">
        <v>619</v>
      </c>
      <c r="P155" s="448">
        <v>65338.89</v>
      </c>
      <c r="Q155" s="471">
        <v>1.0097880320930739</v>
      </c>
      <c r="R155" s="449">
        <v>105.55555735056542</v>
      </c>
    </row>
    <row r="156" spans="1:18" ht="14.4" customHeight="1" x14ac:dyDescent="0.3">
      <c r="A156" s="443"/>
      <c r="B156" s="444" t="s">
        <v>1425</v>
      </c>
      <c r="C156" s="444" t="s">
        <v>1418</v>
      </c>
      <c r="D156" s="444" t="s">
        <v>1492</v>
      </c>
      <c r="E156" s="444" t="s">
        <v>1497</v>
      </c>
      <c r="F156" s="444" t="s">
        <v>1498</v>
      </c>
      <c r="G156" s="448">
        <v>204</v>
      </c>
      <c r="H156" s="448">
        <v>15866.68</v>
      </c>
      <c r="I156" s="444">
        <v>0.68456426801876624</v>
      </c>
      <c r="J156" s="444">
        <v>77.777843137254905</v>
      </c>
      <c r="K156" s="448">
        <v>298</v>
      </c>
      <c r="L156" s="448">
        <v>23177.78</v>
      </c>
      <c r="M156" s="444">
        <v>1</v>
      </c>
      <c r="N156" s="444">
        <v>77.777785234899326</v>
      </c>
      <c r="O156" s="448">
        <v>406</v>
      </c>
      <c r="P156" s="448">
        <v>31577.780000000002</v>
      </c>
      <c r="Q156" s="471">
        <v>1.3624160726350842</v>
      </c>
      <c r="R156" s="449">
        <v>77.77778325123154</v>
      </c>
    </row>
    <row r="157" spans="1:18" ht="14.4" customHeight="1" x14ac:dyDescent="0.3">
      <c r="A157" s="443"/>
      <c r="B157" s="444" t="s">
        <v>1425</v>
      </c>
      <c r="C157" s="444" t="s">
        <v>1418</v>
      </c>
      <c r="D157" s="444" t="s">
        <v>1492</v>
      </c>
      <c r="E157" s="444" t="s">
        <v>1503</v>
      </c>
      <c r="F157" s="444" t="s">
        <v>1504</v>
      </c>
      <c r="G157" s="448">
        <v>258</v>
      </c>
      <c r="H157" s="448">
        <v>28666.66</v>
      </c>
      <c r="I157" s="444">
        <v>0.87442794859460582</v>
      </c>
      <c r="J157" s="444">
        <v>111.11108527131783</v>
      </c>
      <c r="K157" s="448">
        <v>281</v>
      </c>
      <c r="L157" s="448">
        <v>32783.33</v>
      </c>
      <c r="M157" s="444">
        <v>1</v>
      </c>
      <c r="N157" s="444">
        <v>116.66665480427046</v>
      </c>
      <c r="O157" s="448">
        <v>284</v>
      </c>
      <c r="P157" s="448">
        <v>33133.340000000004</v>
      </c>
      <c r="Q157" s="471">
        <v>1.0106764627022331</v>
      </c>
      <c r="R157" s="449">
        <v>116.66669014084508</v>
      </c>
    </row>
    <row r="158" spans="1:18" ht="14.4" customHeight="1" x14ac:dyDescent="0.3">
      <c r="A158" s="443"/>
      <c r="B158" s="444" t="s">
        <v>1425</v>
      </c>
      <c r="C158" s="444" t="s">
        <v>1418</v>
      </c>
      <c r="D158" s="444" t="s">
        <v>1492</v>
      </c>
      <c r="E158" s="444" t="s">
        <v>1562</v>
      </c>
      <c r="F158" s="444" t="s">
        <v>1563</v>
      </c>
      <c r="G158" s="448">
        <v>55</v>
      </c>
      <c r="H158" s="448">
        <v>19250</v>
      </c>
      <c r="I158" s="444">
        <v>0.86842053027336519</v>
      </c>
      <c r="J158" s="444">
        <v>350</v>
      </c>
      <c r="K158" s="448">
        <v>57</v>
      </c>
      <c r="L158" s="448">
        <v>22166.68</v>
      </c>
      <c r="M158" s="444">
        <v>1</v>
      </c>
      <c r="N158" s="444">
        <v>388.88912280701754</v>
      </c>
      <c r="O158" s="448">
        <v>66</v>
      </c>
      <c r="P158" s="448">
        <v>25666.66</v>
      </c>
      <c r="Q158" s="471">
        <v>1.1578937396127882</v>
      </c>
      <c r="R158" s="449">
        <v>388.88878787878787</v>
      </c>
    </row>
    <row r="159" spans="1:18" ht="14.4" customHeight="1" x14ac:dyDescent="0.3">
      <c r="A159" s="443"/>
      <c r="B159" s="444" t="s">
        <v>1425</v>
      </c>
      <c r="C159" s="444" t="s">
        <v>1418</v>
      </c>
      <c r="D159" s="444" t="s">
        <v>1492</v>
      </c>
      <c r="E159" s="444" t="s">
        <v>1505</v>
      </c>
      <c r="F159" s="444" t="s">
        <v>1506</v>
      </c>
      <c r="G159" s="448">
        <v>562</v>
      </c>
      <c r="H159" s="448">
        <v>151115.56</v>
      </c>
      <c r="I159" s="444">
        <v>0.47836517885406776</v>
      </c>
      <c r="J159" s="444">
        <v>268.888896797153</v>
      </c>
      <c r="K159" s="448">
        <v>1053</v>
      </c>
      <c r="L159" s="448">
        <v>315900</v>
      </c>
      <c r="M159" s="444">
        <v>1</v>
      </c>
      <c r="N159" s="444">
        <v>300</v>
      </c>
      <c r="O159" s="448">
        <v>817</v>
      </c>
      <c r="P159" s="448">
        <v>245100</v>
      </c>
      <c r="Q159" s="471">
        <v>0.77587844254510918</v>
      </c>
      <c r="R159" s="449">
        <v>300</v>
      </c>
    </row>
    <row r="160" spans="1:18" ht="14.4" customHeight="1" x14ac:dyDescent="0.3">
      <c r="A160" s="443"/>
      <c r="B160" s="444" t="s">
        <v>1425</v>
      </c>
      <c r="C160" s="444" t="s">
        <v>1418</v>
      </c>
      <c r="D160" s="444" t="s">
        <v>1492</v>
      </c>
      <c r="E160" s="444" t="s">
        <v>1507</v>
      </c>
      <c r="F160" s="444" t="s">
        <v>1508</v>
      </c>
      <c r="G160" s="448">
        <v>22</v>
      </c>
      <c r="H160" s="448">
        <v>6477.7699999999995</v>
      </c>
      <c r="I160" s="444">
        <v>0.91666513364852176</v>
      </c>
      <c r="J160" s="444">
        <v>294.4440909090909</v>
      </c>
      <c r="K160" s="448">
        <v>24</v>
      </c>
      <c r="L160" s="448">
        <v>7066.67</v>
      </c>
      <c r="M160" s="444">
        <v>1</v>
      </c>
      <c r="N160" s="444">
        <v>294.44458333333336</v>
      </c>
      <c r="O160" s="448">
        <v>10</v>
      </c>
      <c r="P160" s="448">
        <v>2944.44</v>
      </c>
      <c r="Q160" s="471">
        <v>0.41666584119535793</v>
      </c>
      <c r="R160" s="449">
        <v>294.44400000000002</v>
      </c>
    </row>
    <row r="161" spans="1:18" ht="14.4" customHeight="1" x14ac:dyDescent="0.3">
      <c r="A161" s="443"/>
      <c r="B161" s="444" t="s">
        <v>1425</v>
      </c>
      <c r="C161" s="444" t="s">
        <v>1418</v>
      </c>
      <c r="D161" s="444" t="s">
        <v>1492</v>
      </c>
      <c r="E161" s="444" t="s">
        <v>1509</v>
      </c>
      <c r="F161" s="444" t="s">
        <v>1510</v>
      </c>
      <c r="G161" s="448"/>
      <c r="H161" s="448"/>
      <c r="I161" s="444"/>
      <c r="J161" s="444"/>
      <c r="K161" s="448">
        <v>10</v>
      </c>
      <c r="L161" s="448">
        <v>333.32</v>
      </c>
      <c r="M161" s="444">
        <v>1</v>
      </c>
      <c r="N161" s="444">
        <v>33.332000000000001</v>
      </c>
      <c r="O161" s="448">
        <v>7</v>
      </c>
      <c r="P161" s="448">
        <v>233.34</v>
      </c>
      <c r="Q161" s="471">
        <v>0.70004800192007688</v>
      </c>
      <c r="R161" s="449">
        <v>33.334285714285713</v>
      </c>
    </row>
    <row r="162" spans="1:18" ht="14.4" customHeight="1" x14ac:dyDescent="0.3">
      <c r="A162" s="443"/>
      <c r="B162" s="444" t="s">
        <v>1425</v>
      </c>
      <c r="C162" s="444" t="s">
        <v>1418</v>
      </c>
      <c r="D162" s="444" t="s">
        <v>1492</v>
      </c>
      <c r="E162" s="444" t="s">
        <v>1511</v>
      </c>
      <c r="F162" s="444" t="s">
        <v>1496</v>
      </c>
      <c r="G162" s="448">
        <v>912</v>
      </c>
      <c r="H162" s="448">
        <v>340480</v>
      </c>
      <c r="I162" s="444">
        <v>0.87356319597795573</v>
      </c>
      <c r="J162" s="444">
        <v>373.33333333333331</v>
      </c>
      <c r="K162" s="448">
        <v>1044</v>
      </c>
      <c r="L162" s="448">
        <v>389760.01</v>
      </c>
      <c r="M162" s="444">
        <v>1</v>
      </c>
      <c r="N162" s="444">
        <v>373.33334291187742</v>
      </c>
      <c r="O162" s="448">
        <v>1027</v>
      </c>
      <c r="P162" s="448">
        <v>429057.77999999997</v>
      </c>
      <c r="Q162" s="471">
        <v>1.1008255567316922</v>
      </c>
      <c r="R162" s="449">
        <v>417.77777994157736</v>
      </c>
    </row>
    <row r="163" spans="1:18" ht="14.4" customHeight="1" x14ac:dyDescent="0.3">
      <c r="A163" s="443"/>
      <c r="B163" s="444" t="s">
        <v>1425</v>
      </c>
      <c r="C163" s="444" t="s">
        <v>1418</v>
      </c>
      <c r="D163" s="444" t="s">
        <v>1492</v>
      </c>
      <c r="E163" s="444" t="s">
        <v>1512</v>
      </c>
      <c r="F163" s="444" t="s">
        <v>1513</v>
      </c>
      <c r="G163" s="448">
        <v>42</v>
      </c>
      <c r="H163" s="448">
        <v>7840</v>
      </c>
      <c r="I163" s="444">
        <v>0.58026320561375044</v>
      </c>
      <c r="J163" s="444">
        <v>186.66666666666666</v>
      </c>
      <c r="K163" s="448">
        <v>64</v>
      </c>
      <c r="L163" s="448">
        <v>13511.11</v>
      </c>
      <c r="M163" s="444">
        <v>1</v>
      </c>
      <c r="N163" s="444">
        <v>211.11109375000001</v>
      </c>
      <c r="O163" s="448">
        <v>67</v>
      </c>
      <c r="P163" s="448">
        <v>14144.439999999999</v>
      </c>
      <c r="Q163" s="471">
        <v>1.0468747571443056</v>
      </c>
      <c r="R163" s="449">
        <v>211.11104477611937</v>
      </c>
    </row>
    <row r="164" spans="1:18" ht="14.4" customHeight="1" x14ac:dyDescent="0.3">
      <c r="A164" s="443"/>
      <c r="B164" s="444" t="s">
        <v>1425</v>
      </c>
      <c r="C164" s="444" t="s">
        <v>1418</v>
      </c>
      <c r="D164" s="444" t="s">
        <v>1492</v>
      </c>
      <c r="E164" s="444" t="s">
        <v>1514</v>
      </c>
      <c r="F164" s="444" t="s">
        <v>1515</v>
      </c>
      <c r="G164" s="448">
        <v>34</v>
      </c>
      <c r="H164" s="448">
        <v>19833.339999999997</v>
      </c>
      <c r="I164" s="444">
        <v>1.4782621009998016</v>
      </c>
      <c r="J164" s="444">
        <v>583.33352941176463</v>
      </c>
      <c r="K164" s="448">
        <v>23</v>
      </c>
      <c r="L164" s="448">
        <v>13416.66</v>
      </c>
      <c r="M164" s="444">
        <v>1</v>
      </c>
      <c r="N164" s="444">
        <v>583.33304347826083</v>
      </c>
      <c r="O164" s="448">
        <v>30</v>
      </c>
      <c r="P164" s="448">
        <v>17500</v>
      </c>
      <c r="Q164" s="471">
        <v>1.3043484742104219</v>
      </c>
      <c r="R164" s="449">
        <v>583.33333333333337</v>
      </c>
    </row>
    <row r="165" spans="1:18" ht="14.4" customHeight="1" x14ac:dyDescent="0.3">
      <c r="A165" s="443"/>
      <c r="B165" s="444" t="s">
        <v>1425</v>
      </c>
      <c r="C165" s="444" t="s">
        <v>1418</v>
      </c>
      <c r="D165" s="444" t="s">
        <v>1492</v>
      </c>
      <c r="E165" s="444" t="s">
        <v>1516</v>
      </c>
      <c r="F165" s="444" t="s">
        <v>1517</v>
      </c>
      <c r="G165" s="448">
        <v>15</v>
      </c>
      <c r="H165" s="448">
        <v>7000</v>
      </c>
      <c r="I165" s="444">
        <v>0.53571414905251302</v>
      </c>
      <c r="J165" s="444">
        <v>466.66666666666669</v>
      </c>
      <c r="K165" s="448">
        <v>28</v>
      </c>
      <c r="L165" s="448">
        <v>13066.67</v>
      </c>
      <c r="M165" s="444">
        <v>1</v>
      </c>
      <c r="N165" s="444">
        <v>466.66678571428571</v>
      </c>
      <c r="O165" s="448">
        <v>12</v>
      </c>
      <c r="P165" s="448">
        <v>5600.01</v>
      </c>
      <c r="Q165" s="471">
        <v>0.4285720845479376</v>
      </c>
      <c r="R165" s="449">
        <v>466.66750000000002</v>
      </c>
    </row>
    <row r="166" spans="1:18" ht="14.4" customHeight="1" x14ac:dyDescent="0.3">
      <c r="A166" s="443"/>
      <c r="B166" s="444" t="s">
        <v>1425</v>
      </c>
      <c r="C166" s="444" t="s">
        <v>1418</v>
      </c>
      <c r="D166" s="444" t="s">
        <v>1492</v>
      </c>
      <c r="E166" s="444" t="s">
        <v>1577</v>
      </c>
      <c r="F166" s="444" t="s">
        <v>1517</v>
      </c>
      <c r="G166" s="448">
        <v>6</v>
      </c>
      <c r="H166" s="448">
        <v>6000</v>
      </c>
      <c r="I166" s="444">
        <v>1.2</v>
      </c>
      <c r="J166" s="444">
        <v>1000</v>
      </c>
      <c r="K166" s="448">
        <v>5</v>
      </c>
      <c r="L166" s="448">
        <v>5000</v>
      </c>
      <c r="M166" s="444">
        <v>1</v>
      </c>
      <c r="N166" s="444">
        <v>1000</v>
      </c>
      <c r="O166" s="448">
        <v>3</v>
      </c>
      <c r="P166" s="448">
        <v>3000</v>
      </c>
      <c r="Q166" s="471">
        <v>0.6</v>
      </c>
      <c r="R166" s="449">
        <v>1000</v>
      </c>
    </row>
    <row r="167" spans="1:18" ht="14.4" customHeight="1" x14ac:dyDescent="0.3">
      <c r="A167" s="443"/>
      <c r="B167" s="444" t="s">
        <v>1425</v>
      </c>
      <c r="C167" s="444" t="s">
        <v>1418</v>
      </c>
      <c r="D167" s="444" t="s">
        <v>1492</v>
      </c>
      <c r="E167" s="444" t="s">
        <v>1518</v>
      </c>
      <c r="F167" s="444" t="s">
        <v>1519</v>
      </c>
      <c r="G167" s="448">
        <v>142</v>
      </c>
      <c r="H167" s="448">
        <v>7100</v>
      </c>
      <c r="I167" s="444">
        <v>1.109375</v>
      </c>
      <c r="J167" s="444">
        <v>50</v>
      </c>
      <c r="K167" s="448">
        <v>128</v>
      </c>
      <c r="L167" s="448">
        <v>6400</v>
      </c>
      <c r="M167" s="444">
        <v>1</v>
      </c>
      <c r="N167" s="444">
        <v>50</v>
      </c>
      <c r="O167" s="448">
        <v>144</v>
      </c>
      <c r="P167" s="448">
        <v>7200</v>
      </c>
      <c r="Q167" s="471">
        <v>1.125</v>
      </c>
      <c r="R167" s="449">
        <v>50</v>
      </c>
    </row>
    <row r="168" spans="1:18" ht="14.4" customHeight="1" x14ac:dyDescent="0.3">
      <c r="A168" s="443"/>
      <c r="B168" s="444" t="s">
        <v>1425</v>
      </c>
      <c r="C168" s="444" t="s">
        <v>1418</v>
      </c>
      <c r="D168" s="444" t="s">
        <v>1492</v>
      </c>
      <c r="E168" s="444" t="s">
        <v>1578</v>
      </c>
      <c r="F168" s="444" t="s">
        <v>1579</v>
      </c>
      <c r="G168" s="448">
        <v>1</v>
      </c>
      <c r="H168" s="448">
        <v>0</v>
      </c>
      <c r="I168" s="444"/>
      <c r="J168" s="444">
        <v>0</v>
      </c>
      <c r="K168" s="448"/>
      <c r="L168" s="448"/>
      <c r="M168" s="444"/>
      <c r="N168" s="444"/>
      <c r="O168" s="448"/>
      <c r="P168" s="448"/>
      <c r="Q168" s="471"/>
      <c r="R168" s="449"/>
    </row>
    <row r="169" spans="1:18" ht="14.4" customHeight="1" x14ac:dyDescent="0.3">
      <c r="A169" s="443"/>
      <c r="B169" s="444" t="s">
        <v>1425</v>
      </c>
      <c r="C169" s="444" t="s">
        <v>1418</v>
      </c>
      <c r="D169" s="444" t="s">
        <v>1492</v>
      </c>
      <c r="E169" s="444" t="s">
        <v>1524</v>
      </c>
      <c r="F169" s="444" t="s">
        <v>1525</v>
      </c>
      <c r="G169" s="448">
        <v>8</v>
      </c>
      <c r="H169" s="448">
        <v>0</v>
      </c>
      <c r="I169" s="444"/>
      <c r="J169" s="444">
        <v>0</v>
      </c>
      <c r="K169" s="448">
        <v>2</v>
      </c>
      <c r="L169" s="448">
        <v>0</v>
      </c>
      <c r="M169" s="444"/>
      <c r="N169" s="444">
        <v>0</v>
      </c>
      <c r="O169" s="448">
        <v>3</v>
      </c>
      <c r="P169" s="448">
        <v>0</v>
      </c>
      <c r="Q169" s="471"/>
      <c r="R169" s="449">
        <v>0</v>
      </c>
    </row>
    <row r="170" spans="1:18" ht="14.4" customHeight="1" x14ac:dyDescent="0.3">
      <c r="A170" s="443"/>
      <c r="B170" s="444" t="s">
        <v>1425</v>
      </c>
      <c r="C170" s="444" t="s">
        <v>1418</v>
      </c>
      <c r="D170" s="444" t="s">
        <v>1492</v>
      </c>
      <c r="E170" s="444" t="s">
        <v>1526</v>
      </c>
      <c r="F170" s="444" t="s">
        <v>1527</v>
      </c>
      <c r="G170" s="448">
        <v>212</v>
      </c>
      <c r="H170" s="448">
        <v>64777.789999999994</v>
      </c>
      <c r="I170" s="444">
        <v>1.0291264804325846</v>
      </c>
      <c r="J170" s="444">
        <v>305.55561320754714</v>
      </c>
      <c r="K170" s="448">
        <v>206</v>
      </c>
      <c r="L170" s="448">
        <v>62944.44</v>
      </c>
      <c r="M170" s="444">
        <v>1</v>
      </c>
      <c r="N170" s="444">
        <v>305.55553398058254</v>
      </c>
      <c r="O170" s="448">
        <v>436</v>
      </c>
      <c r="P170" s="448">
        <v>133222.22</v>
      </c>
      <c r="Q170" s="471">
        <v>2.1165049685087354</v>
      </c>
      <c r="R170" s="449">
        <v>305.55555045871557</v>
      </c>
    </row>
    <row r="171" spans="1:18" ht="14.4" customHeight="1" x14ac:dyDescent="0.3">
      <c r="A171" s="443"/>
      <c r="B171" s="444" t="s">
        <v>1425</v>
      </c>
      <c r="C171" s="444" t="s">
        <v>1418</v>
      </c>
      <c r="D171" s="444" t="s">
        <v>1492</v>
      </c>
      <c r="E171" s="444" t="s">
        <v>1528</v>
      </c>
      <c r="F171" s="444" t="s">
        <v>1529</v>
      </c>
      <c r="G171" s="448">
        <v>200</v>
      </c>
      <c r="H171" s="448">
        <v>3766.6800000000003</v>
      </c>
      <c r="I171" s="444">
        <v>0.90400464640743439</v>
      </c>
      <c r="J171" s="444">
        <v>18.833400000000001</v>
      </c>
      <c r="K171" s="448">
        <v>125</v>
      </c>
      <c r="L171" s="448">
        <v>4166.66</v>
      </c>
      <c r="M171" s="444">
        <v>1</v>
      </c>
      <c r="N171" s="444">
        <v>33.333280000000002</v>
      </c>
      <c r="O171" s="448">
        <v>94</v>
      </c>
      <c r="P171" s="448">
        <v>3133.33</v>
      </c>
      <c r="Q171" s="471">
        <v>0.7520004032006451</v>
      </c>
      <c r="R171" s="449">
        <v>33.333297872340424</v>
      </c>
    </row>
    <row r="172" spans="1:18" ht="14.4" customHeight="1" x14ac:dyDescent="0.3">
      <c r="A172" s="443"/>
      <c r="B172" s="444" t="s">
        <v>1425</v>
      </c>
      <c r="C172" s="444" t="s">
        <v>1418</v>
      </c>
      <c r="D172" s="444" t="s">
        <v>1492</v>
      </c>
      <c r="E172" s="444" t="s">
        <v>1530</v>
      </c>
      <c r="F172" s="444" t="s">
        <v>1531</v>
      </c>
      <c r="G172" s="448">
        <v>817</v>
      </c>
      <c r="H172" s="448">
        <v>372188.89</v>
      </c>
      <c r="I172" s="444">
        <v>0.92630388069447178</v>
      </c>
      <c r="J172" s="444">
        <v>455.55555691554468</v>
      </c>
      <c r="K172" s="448">
        <v>882</v>
      </c>
      <c r="L172" s="448">
        <v>401799.99000000005</v>
      </c>
      <c r="M172" s="444">
        <v>1</v>
      </c>
      <c r="N172" s="444">
        <v>455.55554421768716</v>
      </c>
      <c r="O172" s="448">
        <v>1022</v>
      </c>
      <c r="P172" s="448">
        <v>465577.78</v>
      </c>
      <c r="Q172" s="471">
        <v>1.1587301930993079</v>
      </c>
      <c r="R172" s="449">
        <v>455.55555772994131</v>
      </c>
    </row>
    <row r="173" spans="1:18" ht="14.4" customHeight="1" x14ac:dyDescent="0.3">
      <c r="A173" s="443"/>
      <c r="B173" s="444" t="s">
        <v>1425</v>
      </c>
      <c r="C173" s="444" t="s">
        <v>1418</v>
      </c>
      <c r="D173" s="444" t="s">
        <v>1492</v>
      </c>
      <c r="E173" s="444" t="s">
        <v>1532</v>
      </c>
      <c r="F173" s="444" t="s">
        <v>1533</v>
      </c>
      <c r="G173" s="448">
        <v>295</v>
      </c>
      <c r="H173" s="448">
        <v>22944.45</v>
      </c>
      <c r="I173" s="444">
        <v>1.0498216244188552</v>
      </c>
      <c r="J173" s="444">
        <v>77.777796610169489</v>
      </c>
      <c r="K173" s="448">
        <v>281</v>
      </c>
      <c r="L173" s="448">
        <v>21855.57</v>
      </c>
      <c r="M173" s="444">
        <v>1</v>
      </c>
      <c r="N173" s="444">
        <v>77.777829181494667</v>
      </c>
      <c r="O173" s="448">
        <v>538</v>
      </c>
      <c r="P173" s="448">
        <v>41844.450000000004</v>
      </c>
      <c r="Q173" s="471">
        <v>1.9145897361633673</v>
      </c>
      <c r="R173" s="449">
        <v>77.777788104089225</v>
      </c>
    </row>
    <row r="174" spans="1:18" ht="14.4" customHeight="1" x14ac:dyDescent="0.3">
      <c r="A174" s="443"/>
      <c r="B174" s="444" t="s">
        <v>1425</v>
      </c>
      <c r="C174" s="444" t="s">
        <v>1418</v>
      </c>
      <c r="D174" s="444" t="s">
        <v>1492</v>
      </c>
      <c r="E174" s="444" t="s">
        <v>1580</v>
      </c>
      <c r="F174" s="444" t="s">
        <v>1581</v>
      </c>
      <c r="G174" s="448">
        <v>23</v>
      </c>
      <c r="H174" s="448">
        <v>16100</v>
      </c>
      <c r="I174" s="444">
        <v>0.76666666666666672</v>
      </c>
      <c r="J174" s="444">
        <v>700</v>
      </c>
      <c r="K174" s="448">
        <v>30</v>
      </c>
      <c r="L174" s="448">
        <v>21000</v>
      </c>
      <c r="M174" s="444">
        <v>1</v>
      </c>
      <c r="N174" s="444">
        <v>700</v>
      </c>
      <c r="O174" s="448">
        <v>37</v>
      </c>
      <c r="P174" s="448">
        <v>25900</v>
      </c>
      <c r="Q174" s="471">
        <v>1.2333333333333334</v>
      </c>
      <c r="R174" s="449">
        <v>700</v>
      </c>
    </row>
    <row r="175" spans="1:18" ht="14.4" customHeight="1" x14ac:dyDescent="0.3">
      <c r="A175" s="443"/>
      <c r="B175" s="444" t="s">
        <v>1425</v>
      </c>
      <c r="C175" s="444" t="s">
        <v>1418</v>
      </c>
      <c r="D175" s="444" t="s">
        <v>1492</v>
      </c>
      <c r="E175" s="444" t="s">
        <v>1536</v>
      </c>
      <c r="F175" s="444" t="s">
        <v>1537</v>
      </c>
      <c r="G175" s="448">
        <v>1</v>
      </c>
      <c r="H175" s="448">
        <v>270</v>
      </c>
      <c r="I175" s="444"/>
      <c r="J175" s="444">
        <v>270</v>
      </c>
      <c r="K175" s="448"/>
      <c r="L175" s="448"/>
      <c r="M175" s="444"/>
      <c r="N175" s="444"/>
      <c r="O175" s="448"/>
      <c r="P175" s="448"/>
      <c r="Q175" s="471"/>
      <c r="R175" s="449"/>
    </row>
    <row r="176" spans="1:18" ht="14.4" customHeight="1" x14ac:dyDescent="0.3">
      <c r="A176" s="443"/>
      <c r="B176" s="444" t="s">
        <v>1425</v>
      </c>
      <c r="C176" s="444" t="s">
        <v>1418</v>
      </c>
      <c r="D176" s="444" t="s">
        <v>1492</v>
      </c>
      <c r="E176" s="444" t="s">
        <v>1538</v>
      </c>
      <c r="F176" s="444" t="s">
        <v>1539</v>
      </c>
      <c r="G176" s="448">
        <v>503</v>
      </c>
      <c r="H176" s="448">
        <v>44711.11</v>
      </c>
      <c r="I176" s="444">
        <v>0.90518489425431403</v>
      </c>
      <c r="J176" s="444">
        <v>88.888886679920475</v>
      </c>
      <c r="K176" s="448">
        <v>523</v>
      </c>
      <c r="L176" s="448">
        <v>49394.45</v>
      </c>
      <c r="M176" s="444">
        <v>1</v>
      </c>
      <c r="N176" s="444">
        <v>94.444455066921606</v>
      </c>
      <c r="O176" s="448">
        <v>668</v>
      </c>
      <c r="P176" s="448">
        <v>63088.89</v>
      </c>
      <c r="Q176" s="471">
        <v>1.277246532758235</v>
      </c>
      <c r="R176" s="449">
        <v>94.44444610778443</v>
      </c>
    </row>
    <row r="177" spans="1:18" ht="14.4" customHeight="1" x14ac:dyDescent="0.3">
      <c r="A177" s="443"/>
      <c r="B177" s="444" t="s">
        <v>1425</v>
      </c>
      <c r="C177" s="444" t="s">
        <v>1418</v>
      </c>
      <c r="D177" s="444" t="s">
        <v>1492</v>
      </c>
      <c r="E177" s="444" t="s">
        <v>1540</v>
      </c>
      <c r="F177" s="444" t="s">
        <v>1541</v>
      </c>
      <c r="G177" s="448"/>
      <c r="H177" s="448"/>
      <c r="I177" s="444"/>
      <c r="J177" s="444"/>
      <c r="K177" s="448">
        <v>1</v>
      </c>
      <c r="L177" s="448">
        <v>43.33</v>
      </c>
      <c r="M177" s="444">
        <v>1</v>
      </c>
      <c r="N177" s="444">
        <v>43.33</v>
      </c>
      <c r="O177" s="448"/>
      <c r="P177" s="448"/>
      <c r="Q177" s="471"/>
      <c r="R177" s="449"/>
    </row>
    <row r="178" spans="1:18" ht="14.4" customHeight="1" x14ac:dyDescent="0.3">
      <c r="A178" s="443"/>
      <c r="B178" s="444" t="s">
        <v>1425</v>
      </c>
      <c r="C178" s="444" t="s">
        <v>1418</v>
      </c>
      <c r="D178" s="444" t="s">
        <v>1492</v>
      </c>
      <c r="E178" s="444" t="s">
        <v>1542</v>
      </c>
      <c r="F178" s="444" t="s">
        <v>1543</v>
      </c>
      <c r="G178" s="448">
        <v>442</v>
      </c>
      <c r="H178" s="448">
        <v>42726.67</v>
      </c>
      <c r="I178" s="444">
        <v>0.87698401539736959</v>
      </c>
      <c r="J178" s="444">
        <v>96.666674208144798</v>
      </c>
      <c r="K178" s="448">
        <v>504</v>
      </c>
      <c r="L178" s="448">
        <v>48720.009999999995</v>
      </c>
      <c r="M178" s="444">
        <v>1</v>
      </c>
      <c r="N178" s="444">
        <v>96.666686507936504</v>
      </c>
      <c r="O178" s="448">
        <v>569</v>
      </c>
      <c r="P178" s="448">
        <v>55003.33</v>
      </c>
      <c r="Q178" s="471">
        <v>1.1289679538243118</v>
      </c>
      <c r="R178" s="449">
        <v>96.66666080843585</v>
      </c>
    </row>
    <row r="179" spans="1:18" ht="14.4" customHeight="1" x14ac:dyDescent="0.3">
      <c r="A179" s="443"/>
      <c r="B179" s="444" t="s">
        <v>1425</v>
      </c>
      <c r="C179" s="444" t="s">
        <v>1418</v>
      </c>
      <c r="D179" s="444" t="s">
        <v>1492</v>
      </c>
      <c r="E179" s="444" t="s">
        <v>1546</v>
      </c>
      <c r="F179" s="444" t="s">
        <v>1547</v>
      </c>
      <c r="G179" s="448">
        <v>519</v>
      </c>
      <c r="H179" s="448">
        <v>72660</v>
      </c>
      <c r="I179" s="444">
        <v>0.41794919817717552</v>
      </c>
      <c r="J179" s="444">
        <v>140</v>
      </c>
      <c r="K179" s="448">
        <v>889</v>
      </c>
      <c r="L179" s="448">
        <v>173848.87999999998</v>
      </c>
      <c r="M179" s="444">
        <v>1</v>
      </c>
      <c r="N179" s="444">
        <v>195.55554555680538</v>
      </c>
      <c r="O179" s="448">
        <v>648</v>
      </c>
      <c r="P179" s="448">
        <v>126720.01</v>
      </c>
      <c r="Q179" s="471">
        <v>0.72890898117951641</v>
      </c>
      <c r="R179" s="449">
        <v>195.55557098765431</v>
      </c>
    </row>
    <row r="180" spans="1:18" ht="14.4" customHeight="1" x14ac:dyDescent="0.3">
      <c r="A180" s="443"/>
      <c r="B180" s="444" t="s">
        <v>1425</v>
      </c>
      <c r="C180" s="444" t="s">
        <v>1418</v>
      </c>
      <c r="D180" s="444" t="s">
        <v>1492</v>
      </c>
      <c r="E180" s="444" t="s">
        <v>1568</v>
      </c>
      <c r="F180" s="444" t="s">
        <v>1569</v>
      </c>
      <c r="G180" s="448">
        <v>682</v>
      </c>
      <c r="H180" s="448">
        <v>51528.880000000005</v>
      </c>
      <c r="I180" s="444">
        <v>0.77676533293175221</v>
      </c>
      <c r="J180" s="444">
        <v>75.555542521994141</v>
      </c>
      <c r="K180" s="448">
        <v>878</v>
      </c>
      <c r="L180" s="448">
        <v>66337.77</v>
      </c>
      <c r="M180" s="444">
        <v>1</v>
      </c>
      <c r="N180" s="444">
        <v>75.555546697038736</v>
      </c>
      <c r="O180" s="448">
        <v>915</v>
      </c>
      <c r="P180" s="448">
        <v>69133.33</v>
      </c>
      <c r="Q180" s="471">
        <v>1.0421413020063834</v>
      </c>
      <c r="R180" s="449">
        <v>75.555551912568305</v>
      </c>
    </row>
    <row r="181" spans="1:18" ht="14.4" customHeight="1" x14ac:dyDescent="0.3">
      <c r="A181" s="443"/>
      <c r="B181" s="444" t="s">
        <v>1425</v>
      </c>
      <c r="C181" s="444" t="s">
        <v>1418</v>
      </c>
      <c r="D181" s="444" t="s">
        <v>1492</v>
      </c>
      <c r="E181" s="444" t="s">
        <v>1582</v>
      </c>
      <c r="F181" s="444" t="s">
        <v>1583</v>
      </c>
      <c r="G181" s="448">
        <v>63</v>
      </c>
      <c r="H181" s="448">
        <v>80849.990000000005</v>
      </c>
      <c r="I181" s="444">
        <v>1.3695651253283527</v>
      </c>
      <c r="J181" s="444">
        <v>1283.3331746031747</v>
      </c>
      <c r="K181" s="448">
        <v>46</v>
      </c>
      <c r="L181" s="448">
        <v>59033.33</v>
      </c>
      <c r="M181" s="444">
        <v>1</v>
      </c>
      <c r="N181" s="444">
        <v>1283.3332608695653</v>
      </c>
      <c r="O181" s="448">
        <v>69</v>
      </c>
      <c r="P181" s="448">
        <v>88549.99</v>
      </c>
      <c r="Q181" s="471">
        <v>1.4999999153020844</v>
      </c>
      <c r="R181" s="449">
        <v>1283.3331884057973</v>
      </c>
    </row>
    <row r="182" spans="1:18" ht="14.4" customHeight="1" x14ac:dyDescent="0.3">
      <c r="A182" s="443"/>
      <c r="B182" s="444" t="s">
        <v>1425</v>
      </c>
      <c r="C182" s="444" t="s">
        <v>1418</v>
      </c>
      <c r="D182" s="444" t="s">
        <v>1492</v>
      </c>
      <c r="E182" s="444" t="s">
        <v>1584</v>
      </c>
      <c r="F182" s="444" t="s">
        <v>1585</v>
      </c>
      <c r="G182" s="448"/>
      <c r="H182" s="448"/>
      <c r="I182" s="444"/>
      <c r="J182" s="444"/>
      <c r="K182" s="448">
        <v>1</v>
      </c>
      <c r="L182" s="448">
        <v>466.67</v>
      </c>
      <c r="M182" s="444">
        <v>1</v>
      </c>
      <c r="N182" s="444">
        <v>466.67</v>
      </c>
      <c r="O182" s="448"/>
      <c r="P182" s="448"/>
      <c r="Q182" s="471"/>
      <c r="R182" s="449"/>
    </row>
    <row r="183" spans="1:18" ht="14.4" customHeight="1" x14ac:dyDescent="0.3">
      <c r="A183" s="443"/>
      <c r="B183" s="444" t="s">
        <v>1425</v>
      </c>
      <c r="C183" s="444" t="s">
        <v>1418</v>
      </c>
      <c r="D183" s="444" t="s">
        <v>1492</v>
      </c>
      <c r="E183" s="444" t="s">
        <v>1548</v>
      </c>
      <c r="F183" s="444" t="s">
        <v>1549</v>
      </c>
      <c r="G183" s="448">
        <v>1</v>
      </c>
      <c r="H183" s="448">
        <v>116.67</v>
      </c>
      <c r="I183" s="444">
        <v>0.50002142887755541</v>
      </c>
      <c r="J183" s="444">
        <v>116.67</v>
      </c>
      <c r="K183" s="448">
        <v>2</v>
      </c>
      <c r="L183" s="448">
        <v>233.33</v>
      </c>
      <c r="M183" s="444">
        <v>1</v>
      </c>
      <c r="N183" s="444">
        <v>116.66500000000001</v>
      </c>
      <c r="O183" s="448">
        <v>1</v>
      </c>
      <c r="P183" s="448">
        <v>116.67</v>
      </c>
      <c r="Q183" s="471">
        <v>0.50002142887755541</v>
      </c>
      <c r="R183" s="449">
        <v>116.67</v>
      </c>
    </row>
    <row r="184" spans="1:18" ht="14.4" customHeight="1" x14ac:dyDescent="0.3">
      <c r="A184" s="443"/>
      <c r="B184" s="444" t="s">
        <v>1425</v>
      </c>
      <c r="C184" s="444" t="s">
        <v>1418</v>
      </c>
      <c r="D184" s="444" t="s">
        <v>1492</v>
      </c>
      <c r="E184" s="444" t="s">
        <v>1586</v>
      </c>
      <c r="F184" s="444" t="s">
        <v>1587</v>
      </c>
      <c r="G184" s="448"/>
      <c r="H184" s="448"/>
      <c r="I184" s="444"/>
      <c r="J184" s="444"/>
      <c r="K184" s="448"/>
      <c r="L184" s="448"/>
      <c r="M184" s="444"/>
      <c r="N184" s="444"/>
      <c r="O184" s="448">
        <v>2</v>
      </c>
      <c r="P184" s="448">
        <v>933.34</v>
      </c>
      <c r="Q184" s="471"/>
      <c r="R184" s="449">
        <v>466.67</v>
      </c>
    </row>
    <row r="185" spans="1:18" ht="14.4" customHeight="1" x14ac:dyDescent="0.3">
      <c r="A185" s="443"/>
      <c r="B185" s="444" t="s">
        <v>1425</v>
      </c>
      <c r="C185" s="444" t="s">
        <v>1418</v>
      </c>
      <c r="D185" s="444" t="s">
        <v>1492</v>
      </c>
      <c r="E185" s="444" t="s">
        <v>1552</v>
      </c>
      <c r="F185" s="444" t="s">
        <v>1553</v>
      </c>
      <c r="G185" s="448">
        <v>2</v>
      </c>
      <c r="H185" s="448">
        <v>655.56</v>
      </c>
      <c r="I185" s="444">
        <v>0.95163163395656714</v>
      </c>
      <c r="J185" s="444">
        <v>327.78</v>
      </c>
      <c r="K185" s="448">
        <v>2</v>
      </c>
      <c r="L185" s="448">
        <v>688.88</v>
      </c>
      <c r="M185" s="444">
        <v>1</v>
      </c>
      <c r="N185" s="444">
        <v>344.44</v>
      </c>
      <c r="O185" s="448">
        <v>4</v>
      </c>
      <c r="P185" s="448">
        <v>1377.78</v>
      </c>
      <c r="Q185" s="471">
        <v>2.0000290326326793</v>
      </c>
      <c r="R185" s="449">
        <v>344.44499999999999</v>
      </c>
    </row>
    <row r="186" spans="1:18" ht="14.4" customHeight="1" x14ac:dyDescent="0.3">
      <c r="A186" s="443"/>
      <c r="B186" s="444" t="s">
        <v>1425</v>
      </c>
      <c r="C186" s="444" t="s">
        <v>1418</v>
      </c>
      <c r="D186" s="444" t="s">
        <v>1492</v>
      </c>
      <c r="E186" s="444" t="s">
        <v>1588</v>
      </c>
      <c r="F186" s="444" t="s">
        <v>1589</v>
      </c>
      <c r="G186" s="448"/>
      <c r="H186" s="448"/>
      <c r="I186" s="444"/>
      <c r="J186" s="444"/>
      <c r="K186" s="448">
        <v>1</v>
      </c>
      <c r="L186" s="448">
        <v>466.67</v>
      </c>
      <c r="M186" s="444">
        <v>1</v>
      </c>
      <c r="N186" s="444">
        <v>466.67</v>
      </c>
      <c r="O186" s="448"/>
      <c r="P186" s="448"/>
      <c r="Q186" s="471"/>
      <c r="R186" s="449"/>
    </row>
    <row r="187" spans="1:18" ht="14.4" customHeight="1" x14ac:dyDescent="0.3">
      <c r="A187" s="443"/>
      <c r="B187" s="444" t="s">
        <v>1425</v>
      </c>
      <c r="C187" s="444" t="s">
        <v>1418</v>
      </c>
      <c r="D187" s="444" t="s">
        <v>1492</v>
      </c>
      <c r="E187" s="444" t="s">
        <v>1554</v>
      </c>
      <c r="F187" s="444" t="s">
        <v>1555</v>
      </c>
      <c r="G187" s="448"/>
      <c r="H187" s="448"/>
      <c r="I187" s="444"/>
      <c r="J187" s="444"/>
      <c r="K187" s="448"/>
      <c r="L187" s="448"/>
      <c r="M187" s="444"/>
      <c r="N187" s="444"/>
      <c r="O187" s="448">
        <v>1</v>
      </c>
      <c r="P187" s="448">
        <v>292.22000000000003</v>
      </c>
      <c r="Q187" s="471"/>
      <c r="R187" s="449">
        <v>292.22000000000003</v>
      </c>
    </row>
    <row r="188" spans="1:18" ht="14.4" customHeight="1" x14ac:dyDescent="0.3">
      <c r="A188" s="443"/>
      <c r="B188" s="444" t="s">
        <v>1425</v>
      </c>
      <c r="C188" s="444" t="s">
        <v>1418</v>
      </c>
      <c r="D188" s="444" t="s">
        <v>1492</v>
      </c>
      <c r="E188" s="444" t="s">
        <v>1558</v>
      </c>
      <c r="F188" s="444" t="s">
        <v>1559</v>
      </c>
      <c r="G188" s="448"/>
      <c r="H188" s="448"/>
      <c r="I188" s="444"/>
      <c r="J188" s="444"/>
      <c r="K188" s="448">
        <v>12</v>
      </c>
      <c r="L188" s="448">
        <v>1400.01</v>
      </c>
      <c r="M188" s="444">
        <v>1</v>
      </c>
      <c r="N188" s="444">
        <v>116.6675</v>
      </c>
      <c r="O188" s="448">
        <v>4</v>
      </c>
      <c r="P188" s="448">
        <v>466.67</v>
      </c>
      <c r="Q188" s="471">
        <v>0.33333333333333337</v>
      </c>
      <c r="R188" s="449">
        <v>116.6675</v>
      </c>
    </row>
    <row r="189" spans="1:18" ht="14.4" customHeight="1" x14ac:dyDescent="0.3">
      <c r="A189" s="443"/>
      <c r="B189" s="444" t="s">
        <v>1425</v>
      </c>
      <c r="C189" s="444" t="s">
        <v>1418</v>
      </c>
      <c r="D189" s="444" t="s">
        <v>1492</v>
      </c>
      <c r="E189" s="444" t="s">
        <v>1590</v>
      </c>
      <c r="F189" s="444" t="s">
        <v>1591</v>
      </c>
      <c r="G189" s="448">
        <v>1</v>
      </c>
      <c r="H189" s="448">
        <v>195.56</v>
      </c>
      <c r="I189" s="444"/>
      <c r="J189" s="444">
        <v>195.56</v>
      </c>
      <c r="K189" s="448"/>
      <c r="L189" s="448"/>
      <c r="M189" s="444"/>
      <c r="N189" s="444"/>
      <c r="O189" s="448"/>
      <c r="P189" s="448"/>
      <c r="Q189" s="471"/>
      <c r="R189" s="449"/>
    </row>
    <row r="190" spans="1:18" ht="14.4" customHeight="1" x14ac:dyDescent="0.3">
      <c r="A190" s="443"/>
      <c r="B190" s="444" t="s">
        <v>1425</v>
      </c>
      <c r="C190" s="444" t="s">
        <v>1419</v>
      </c>
      <c r="D190" s="444" t="s">
        <v>1492</v>
      </c>
      <c r="E190" s="444" t="s">
        <v>1493</v>
      </c>
      <c r="F190" s="444" t="s">
        <v>1494</v>
      </c>
      <c r="G190" s="448">
        <v>1</v>
      </c>
      <c r="H190" s="448">
        <v>442.22</v>
      </c>
      <c r="I190" s="444"/>
      <c r="J190" s="444">
        <v>442.22</v>
      </c>
      <c r="K190" s="448"/>
      <c r="L190" s="448"/>
      <c r="M190" s="444"/>
      <c r="N190" s="444"/>
      <c r="O190" s="448"/>
      <c r="P190" s="448"/>
      <c r="Q190" s="471"/>
      <c r="R190" s="449"/>
    </row>
    <row r="191" spans="1:18" ht="14.4" customHeight="1" x14ac:dyDescent="0.3">
      <c r="A191" s="443"/>
      <c r="B191" s="444" t="s">
        <v>1425</v>
      </c>
      <c r="C191" s="444" t="s">
        <v>1419</v>
      </c>
      <c r="D191" s="444" t="s">
        <v>1492</v>
      </c>
      <c r="E191" s="444" t="s">
        <v>1497</v>
      </c>
      <c r="F191" s="444" t="s">
        <v>1498</v>
      </c>
      <c r="G191" s="448">
        <v>90</v>
      </c>
      <c r="H191" s="448">
        <v>7000.01</v>
      </c>
      <c r="I191" s="444">
        <v>0.41474732740166503</v>
      </c>
      <c r="J191" s="444">
        <v>77.777888888888896</v>
      </c>
      <c r="K191" s="448">
        <v>217</v>
      </c>
      <c r="L191" s="448">
        <v>16877.77</v>
      </c>
      <c r="M191" s="444">
        <v>1</v>
      </c>
      <c r="N191" s="444">
        <v>77.777741935483874</v>
      </c>
      <c r="O191" s="448">
        <v>335</v>
      </c>
      <c r="P191" s="448">
        <v>26055.559999999998</v>
      </c>
      <c r="Q191" s="471">
        <v>1.5437797765937087</v>
      </c>
      <c r="R191" s="449">
        <v>77.777791044776109</v>
      </c>
    </row>
    <row r="192" spans="1:18" ht="14.4" customHeight="1" x14ac:dyDescent="0.3">
      <c r="A192" s="443"/>
      <c r="B192" s="444" t="s">
        <v>1425</v>
      </c>
      <c r="C192" s="444" t="s">
        <v>1419</v>
      </c>
      <c r="D192" s="444" t="s">
        <v>1492</v>
      </c>
      <c r="E192" s="444" t="s">
        <v>1499</v>
      </c>
      <c r="F192" s="444" t="s">
        <v>1500</v>
      </c>
      <c r="G192" s="448">
        <v>4</v>
      </c>
      <c r="H192" s="448">
        <v>1000</v>
      </c>
      <c r="I192" s="444">
        <v>1.3333333333333333</v>
      </c>
      <c r="J192" s="444">
        <v>250</v>
      </c>
      <c r="K192" s="448">
        <v>3</v>
      </c>
      <c r="L192" s="448">
        <v>750</v>
      </c>
      <c r="M192" s="444">
        <v>1</v>
      </c>
      <c r="N192" s="444">
        <v>250</v>
      </c>
      <c r="O192" s="448">
        <v>12</v>
      </c>
      <c r="P192" s="448">
        <v>3000</v>
      </c>
      <c r="Q192" s="471">
        <v>4</v>
      </c>
      <c r="R192" s="449">
        <v>250</v>
      </c>
    </row>
    <row r="193" spans="1:18" ht="14.4" customHeight="1" x14ac:dyDescent="0.3">
      <c r="A193" s="443"/>
      <c r="B193" s="444" t="s">
        <v>1425</v>
      </c>
      <c r="C193" s="444" t="s">
        <v>1419</v>
      </c>
      <c r="D193" s="444" t="s">
        <v>1492</v>
      </c>
      <c r="E193" s="444" t="s">
        <v>1501</v>
      </c>
      <c r="F193" s="444" t="s">
        <v>1502</v>
      </c>
      <c r="G193" s="448"/>
      <c r="H193" s="448"/>
      <c r="I193" s="444"/>
      <c r="J193" s="444"/>
      <c r="K193" s="448">
        <v>3</v>
      </c>
      <c r="L193" s="448">
        <v>900</v>
      </c>
      <c r="M193" s="444">
        <v>1</v>
      </c>
      <c r="N193" s="444">
        <v>300</v>
      </c>
      <c r="O193" s="448"/>
      <c r="P193" s="448"/>
      <c r="Q193" s="471"/>
      <c r="R193" s="449"/>
    </row>
    <row r="194" spans="1:18" ht="14.4" customHeight="1" x14ac:dyDescent="0.3">
      <c r="A194" s="443"/>
      <c r="B194" s="444" t="s">
        <v>1425</v>
      </c>
      <c r="C194" s="444" t="s">
        <v>1419</v>
      </c>
      <c r="D194" s="444" t="s">
        <v>1492</v>
      </c>
      <c r="E194" s="444" t="s">
        <v>1503</v>
      </c>
      <c r="F194" s="444" t="s">
        <v>1504</v>
      </c>
      <c r="G194" s="448">
        <v>149</v>
      </c>
      <c r="H194" s="448">
        <v>16555.55</v>
      </c>
      <c r="I194" s="444">
        <v>0.702498188119837</v>
      </c>
      <c r="J194" s="444">
        <v>111.11107382550335</v>
      </c>
      <c r="K194" s="448">
        <v>202</v>
      </c>
      <c r="L194" s="448">
        <v>23566.68</v>
      </c>
      <c r="M194" s="444">
        <v>1</v>
      </c>
      <c r="N194" s="444">
        <v>116.66673267326733</v>
      </c>
      <c r="O194" s="448">
        <v>298</v>
      </c>
      <c r="P194" s="448">
        <v>34766.67</v>
      </c>
      <c r="Q194" s="471">
        <v>1.4752468315435181</v>
      </c>
      <c r="R194" s="449">
        <v>116.66667785234898</v>
      </c>
    </row>
    <row r="195" spans="1:18" ht="14.4" customHeight="1" x14ac:dyDescent="0.3">
      <c r="A195" s="443"/>
      <c r="B195" s="444" t="s">
        <v>1425</v>
      </c>
      <c r="C195" s="444" t="s">
        <v>1419</v>
      </c>
      <c r="D195" s="444" t="s">
        <v>1492</v>
      </c>
      <c r="E195" s="444" t="s">
        <v>1505</v>
      </c>
      <c r="F195" s="444" t="s">
        <v>1506</v>
      </c>
      <c r="G195" s="448">
        <v>7</v>
      </c>
      <c r="H195" s="448">
        <v>1882.22</v>
      </c>
      <c r="I195" s="444">
        <v>0.36906274509803921</v>
      </c>
      <c r="J195" s="444">
        <v>268.88857142857142</v>
      </c>
      <c r="K195" s="448">
        <v>17</v>
      </c>
      <c r="L195" s="448">
        <v>5100</v>
      </c>
      <c r="M195" s="444">
        <v>1</v>
      </c>
      <c r="N195" s="444">
        <v>300</v>
      </c>
      <c r="O195" s="448">
        <v>29</v>
      </c>
      <c r="P195" s="448">
        <v>8700</v>
      </c>
      <c r="Q195" s="471">
        <v>1.7058823529411764</v>
      </c>
      <c r="R195" s="449">
        <v>300</v>
      </c>
    </row>
    <row r="196" spans="1:18" ht="14.4" customHeight="1" x14ac:dyDescent="0.3">
      <c r="A196" s="443"/>
      <c r="B196" s="444" t="s">
        <v>1425</v>
      </c>
      <c r="C196" s="444" t="s">
        <v>1419</v>
      </c>
      <c r="D196" s="444" t="s">
        <v>1492</v>
      </c>
      <c r="E196" s="444" t="s">
        <v>1507</v>
      </c>
      <c r="F196" s="444" t="s">
        <v>1508</v>
      </c>
      <c r="G196" s="448">
        <v>4</v>
      </c>
      <c r="H196" s="448">
        <v>1177.77</v>
      </c>
      <c r="I196" s="444">
        <v>1.0000084906941991</v>
      </c>
      <c r="J196" s="444">
        <v>294.4425</v>
      </c>
      <c r="K196" s="448">
        <v>4</v>
      </c>
      <c r="L196" s="448">
        <v>1177.76</v>
      </c>
      <c r="M196" s="444">
        <v>1</v>
      </c>
      <c r="N196" s="444">
        <v>294.44</v>
      </c>
      <c r="O196" s="448">
        <v>3</v>
      </c>
      <c r="P196" s="448">
        <v>883.33</v>
      </c>
      <c r="Q196" s="471">
        <v>0.75000849069419917</v>
      </c>
      <c r="R196" s="449">
        <v>294.44333333333333</v>
      </c>
    </row>
    <row r="197" spans="1:18" ht="14.4" customHeight="1" x14ac:dyDescent="0.3">
      <c r="A197" s="443"/>
      <c r="B197" s="444" t="s">
        <v>1425</v>
      </c>
      <c r="C197" s="444" t="s">
        <v>1419</v>
      </c>
      <c r="D197" s="444" t="s">
        <v>1492</v>
      </c>
      <c r="E197" s="444" t="s">
        <v>1592</v>
      </c>
      <c r="F197" s="444" t="s">
        <v>1593</v>
      </c>
      <c r="G197" s="448">
        <v>2094</v>
      </c>
      <c r="H197" s="448">
        <v>1628666.67</v>
      </c>
      <c r="I197" s="444">
        <v>1.4431426575046069</v>
      </c>
      <c r="J197" s="444">
        <v>777.77777936962752</v>
      </c>
      <c r="K197" s="448">
        <v>1451</v>
      </c>
      <c r="L197" s="448">
        <v>1128555.56</v>
      </c>
      <c r="M197" s="444">
        <v>1</v>
      </c>
      <c r="N197" s="444">
        <v>777.77778084079944</v>
      </c>
      <c r="O197" s="448">
        <v>809</v>
      </c>
      <c r="P197" s="448">
        <v>629222.2300000001</v>
      </c>
      <c r="Q197" s="471">
        <v>0.5575465243377119</v>
      </c>
      <c r="R197" s="449">
        <v>777.77778739184191</v>
      </c>
    </row>
    <row r="198" spans="1:18" ht="14.4" customHeight="1" x14ac:dyDescent="0.3">
      <c r="A198" s="443"/>
      <c r="B198" s="444" t="s">
        <v>1425</v>
      </c>
      <c r="C198" s="444" t="s">
        <v>1419</v>
      </c>
      <c r="D198" s="444" t="s">
        <v>1492</v>
      </c>
      <c r="E198" s="444" t="s">
        <v>1594</v>
      </c>
      <c r="F198" s="444" t="s">
        <v>1595</v>
      </c>
      <c r="G198" s="448">
        <v>1489</v>
      </c>
      <c r="H198" s="448">
        <v>138973.32999999999</v>
      </c>
      <c r="I198" s="444">
        <v>0.60577704878787986</v>
      </c>
      <c r="J198" s="444">
        <v>93.333331094694415</v>
      </c>
      <c r="K198" s="448">
        <v>2458</v>
      </c>
      <c r="L198" s="448">
        <v>229413.33000000002</v>
      </c>
      <c r="M198" s="444">
        <v>1</v>
      </c>
      <c r="N198" s="444">
        <v>93.333331977217256</v>
      </c>
      <c r="O198" s="448">
        <v>2961</v>
      </c>
      <c r="P198" s="448">
        <v>276360</v>
      </c>
      <c r="Q198" s="471">
        <v>1.2046379345088623</v>
      </c>
      <c r="R198" s="449">
        <v>93.333333333333329</v>
      </c>
    </row>
    <row r="199" spans="1:18" ht="14.4" customHeight="1" x14ac:dyDescent="0.3">
      <c r="A199" s="443"/>
      <c r="B199" s="444" t="s">
        <v>1425</v>
      </c>
      <c r="C199" s="444" t="s">
        <v>1419</v>
      </c>
      <c r="D199" s="444" t="s">
        <v>1492</v>
      </c>
      <c r="E199" s="444" t="s">
        <v>1596</v>
      </c>
      <c r="F199" s="444" t="s">
        <v>1597</v>
      </c>
      <c r="G199" s="448">
        <v>38</v>
      </c>
      <c r="H199" s="448">
        <v>25333.33</v>
      </c>
      <c r="I199" s="444">
        <v>0.86363605371907881</v>
      </c>
      <c r="J199" s="444">
        <v>666.66657894736852</v>
      </c>
      <c r="K199" s="448">
        <v>44</v>
      </c>
      <c r="L199" s="448">
        <v>29333.339999999997</v>
      </c>
      <c r="M199" s="444">
        <v>1</v>
      </c>
      <c r="N199" s="444">
        <v>666.66681818181814</v>
      </c>
      <c r="O199" s="448">
        <v>60</v>
      </c>
      <c r="P199" s="448">
        <v>40000</v>
      </c>
      <c r="Q199" s="471">
        <v>1.3636360537190788</v>
      </c>
      <c r="R199" s="449">
        <v>666.66666666666663</v>
      </c>
    </row>
    <row r="200" spans="1:18" ht="14.4" customHeight="1" x14ac:dyDescent="0.3">
      <c r="A200" s="443"/>
      <c r="B200" s="444" t="s">
        <v>1425</v>
      </c>
      <c r="C200" s="444" t="s">
        <v>1419</v>
      </c>
      <c r="D200" s="444" t="s">
        <v>1492</v>
      </c>
      <c r="E200" s="444" t="s">
        <v>1598</v>
      </c>
      <c r="F200" s="444" t="s">
        <v>1599</v>
      </c>
      <c r="G200" s="448">
        <v>164</v>
      </c>
      <c r="H200" s="448">
        <v>127555.56</v>
      </c>
      <c r="I200" s="444">
        <v>0.93714289744606449</v>
      </c>
      <c r="J200" s="444">
        <v>777.77780487804876</v>
      </c>
      <c r="K200" s="448">
        <v>175</v>
      </c>
      <c r="L200" s="448">
        <v>136111.10999999999</v>
      </c>
      <c r="M200" s="444">
        <v>1</v>
      </c>
      <c r="N200" s="444">
        <v>777.77777142857133</v>
      </c>
      <c r="O200" s="448">
        <v>135</v>
      </c>
      <c r="P200" s="448">
        <v>105000</v>
      </c>
      <c r="Q200" s="471">
        <v>0.77142857772594764</v>
      </c>
      <c r="R200" s="449">
        <v>777.77777777777783</v>
      </c>
    </row>
    <row r="201" spans="1:18" ht="14.4" customHeight="1" x14ac:dyDescent="0.3">
      <c r="A201" s="443"/>
      <c r="B201" s="444" t="s">
        <v>1425</v>
      </c>
      <c r="C201" s="444" t="s">
        <v>1419</v>
      </c>
      <c r="D201" s="444" t="s">
        <v>1492</v>
      </c>
      <c r="E201" s="444" t="s">
        <v>1600</v>
      </c>
      <c r="F201" s="444" t="s">
        <v>1601</v>
      </c>
      <c r="G201" s="448">
        <v>70</v>
      </c>
      <c r="H201" s="448">
        <v>23333.339999999997</v>
      </c>
      <c r="I201" s="444">
        <v>0.85365857227839703</v>
      </c>
      <c r="J201" s="444">
        <v>333.3334285714285</v>
      </c>
      <c r="K201" s="448">
        <v>82</v>
      </c>
      <c r="L201" s="448">
        <v>27333.339999999997</v>
      </c>
      <c r="M201" s="444">
        <v>1</v>
      </c>
      <c r="N201" s="444">
        <v>333.33341463414632</v>
      </c>
      <c r="O201" s="448">
        <v>86</v>
      </c>
      <c r="P201" s="448">
        <v>28666.67</v>
      </c>
      <c r="Q201" s="471">
        <v>1.0487803539560112</v>
      </c>
      <c r="R201" s="449">
        <v>333.33337209302323</v>
      </c>
    </row>
    <row r="202" spans="1:18" ht="14.4" customHeight="1" x14ac:dyDescent="0.3">
      <c r="A202" s="443"/>
      <c r="B202" s="444" t="s">
        <v>1425</v>
      </c>
      <c r="C202" s="444" t="s">
        <v>1419</v>
      </c>
      <c r="D202" s="444" t="s">
        <v>1492</v>
      </c>
      <c r="E202" s="444" t="s">
        <v>1511</v>
      </c>
      <c r="F202" s="444" t="s">
        <v>1496</v>
      </c>
      <c r="G202" s="448">
        <v>1</v>
      </c>
      <c r="H202" s="448">
        <v>373.33</v>
      </c>
      <c r="I202" s="444">
        <v>0.33333333333333331</v>
      </c>
      <c r="J202" s="444">
        <v>373.33</v>
      </c>
      <c r="K202" s="448">
        <v>3</v>
      </c>
      <c r="L202" s="448">
        <v>1119.99</v>
      </c>
      <c r="M202" s="444">
        <v>1</v>
      </c>
      <c r="N202" s="444">
        <v>373.33</v>
      </c>
      <c r="O202" s="448">
        <v>8</v>
      </c>
      <c r="P202" s="448">
        <v>3342.2199999999993</v>
      </c>
      <c r="Q202" s="471">
        <v>2.9841516442111082</v>
      </c>
      <c r="R202" s="449">
        <v>417.77749999999992</v>
      </c>
    </row>
    <row r="203" spans="1:18" ht="14.4" customHeight="1" x14ac:dyDescent="0.3">
      <c r="A203" s="443"/>
      <c r="B203" s="444" t="s">
        <v>1425</v>
      </c>
      <c r="C203" s="444" t="s">
        <v>1419</v>
      </c>
      <c r="D203" s="444" t="s">
        <v>1492</v>
      </c>
      <c r="E203" s="444" t="s">
        <v>1512</v>
      </c>
      <c r="F203" s="444" t="s">
        <v>1513</v>
      </c>
      <c r="G203" s="448">
        <v>36</v>
      </c>
      <c r="H203" s="448">
        <v>6720</v>
      </c>
      <c r="I203" s="444">
        <v>0.35368402437682933</v>
      </c>
      <c r="J203" s="444">
        <v>186.66666666666666</v>
      </c>
      <c r="K203" s="448">
        <v>90</v>
      </c>
      <c r="L203" s="448">
        <v>19000.009999999998</v>
      </c>
      <c r="M203" s="444">
        <v>1</v>
      </c>
      <c r="N203" s="444">
        <v>211.11122222222221</v>
      </c>
      <c r="O203" s="448">
        <v>69</v>
      </c>
      <c r="P203" s="448">
        <v>14566.679999999998</v>
      </c>
      <c r="Q203" s="471">
        <v>0.76666696491212372</v>
      </c>
      <c r="R203" s="449">
        <v>211.11130434782606</v>
      </c>
    </row>
    <row r="204" spans="1:18" ht="14.4" customHeight="1" x14ac:dyDescent="0.3">
      <c r="A204" s="443"/>
      <c r="B204" s="444" t="s">
        <v>1425</v>
      </c>
      <c r="C204" s="444" t="s">
        <v>1419</v>
      </c>
      <c r="D204" s="444" t="s">
        <v>1492</v>
      </c>
      <c r="E204" s="444" t="s">
        <v>1514</v>
      </c>
      <c r="F204" s="444" t="s">
        <v>1515</v>
      </c>
      <c r="G204" s="448">
        <v>47</v>
      </c>
      <c r="H204" s="448">
        <v>27416.660000000003</v>
      </c>
      <c r="I204" s="444">
        <v>0.9215684033613446</v>
      </c>
      <c r="J204" s="444">
        <v>583.33319148936175</v>
      </c>
      <c r="K204" s="448">
        <v>51</v>
      </c>
      <c r="L204" s="448">
        <v>29750</v>
      </c>
      <c r="M204" s="444">
        <v>1</v>
      </c>
      <c r="N204" s="444">
        <v>583.33333333333337</v>
      </c>
      <c r="O204" s="448">
        <v>50</v>
      </c>
      <c r="P204" s="448">
        <v>29166.66</v>
      </c>
      <c r="Q204" s="471">
        <v>0.98039193277310921</v>
      </c>
      <c r="R204" s="449">
        <v>583.33320000000003</v>
      </c>
    </row>
    <row r="205" spans="1:18" ht="14.4" customHeight="1" x14ac:dyDescent="0.3">
      <c r="A205" s="443"/>
      <c r="B205" s="444" t="s">
        <v>1425</v>
      </c>
      <c r="C205" s="444" t="s">
        <v>1419</v>
      </c>
      <c r="D205" s="444" t="s">
        <v>1492</v>
      </c>
      <c r="E205" s="444" t="s">
        <v>1516</v>
      </c>
      <c r="F205" s="444" t="s">
        <v>1517</v>
      </c>
      <c r="G205" s="448">
        <v>67</v>
      </c>
      <c r="H205" s="448">
        <v>31266.659999999996</v>
      </c>
      <c r="I205" s="444">
        <v>1.367347045873774</v>
      </c>
      <c r="J205" s="444">
        <v>466.66656716417907</v>
      </c>
      <c r="K205" s="448">
        <v>49</v>
      </c>
      <c r="L205" s="448">
        <v>22866.660000000003</v>
      </c>
      <c r="M205" s="444">
        <v>1</v>
      </c>
      <c r="N205" s="444">
        <v>466.66653061224497</v>
      </c>
      <c r="O205" s="448">
        <v>43</v>
      </c>
      <c r="P205" s="448">
        <v>20066.669999999998</v>
      </c>
      <c r="Q205" s="471">
        <v>0.87755142202665348</v>
      </c>
      <c r="R205" s="449">
        <v>466.66674418604646</v>
      </c>
    </row>
    <row r="206" spans="1:18" ht="14.4" customHeight="1" x14ac:dyDescent="0.3">
      <c r="A206" s="443"/>
      <c r="B206" s="444" t="s">
        <v>1425</v>
      </c>
      <c r="C206" s="444" t="s">
        <v>1419</v>
      </c>
      <c r="D206" s="444" t="s">
        <v>1492</v>
      </c>
      <c r="E206" s="444" t="s">
        <v>1577</v>
      </c>
      <c r="F206" s="444" t="s">
        <v>1517</v>
      </c>
      <c r="G206" s="448">
        <v>37</v>
      </c>
      <c r="H206" s="448">
        <v>37000</v>
      </c>
      <c r="I206" s="444">
        <v>0.86046511627906974</v>
      </c>
      <c r="J206" s="444">
        <v>1000</v>
      </c>
      <c r="K206" s="448">
        <v>43</v>
      </c>
      <c r="L206" s="448">
        <v>43000</v>
      </c>
      <c r="M206" s="444">
        <v>1</v>
      </c>
      <c r="N206" s="444">
        <v>1000</v>
      </c>
      <c r="O206" s="448">
        <v>26</v>
      </c>
      <c r="P206" s="448">
        <v>26000</v>
      </c>
      <c r="Q206" s="471">
        <v>0.60465116279069764</v>
      </c>
      <c r="R206" s="449">
        <v>1000</v>
      </c>
    </row>
    <row r="207" spans="1:18" ht="14.4" customHeight="1" x14ac:dyDescent="0.3">
      <c r="A207" s="443"/>
      <c r="B207" s="444" t="s">
        <v>1425</v>
      </c>
      <c r="C207" s="444" t="s">
        <v>1419</v>
      </c>
      <c r="D207" s="444" t="s">
        <v>1492</v>
      </c>
      <c r="E207" s="444" t="s">
        <v>1518</v>
      </c>
      <c r="F207" s="444" t="s">
        <v>1519</v>
      </c>
      <c r="G207" s="448">
        <v>319</v>
      </c>
      <c r="H207" s="448">
        <v>15950</v>
      </c>
      <c r="I207" s="444">
        <v>0.90112994350282483</v>
      </c>
      <c r="J207" s="444">
        <v>50</v>
      </c>
      <c r="K207" s="448">
        <v>354</v>
      </c>
      <c r="L207" s="448">
        <v>17700</v>
      </c>
      <c r="M207" s="444">
        <v>1</v>
      </c>
      <c r="N207" s="444">
        <v>50</v>
      </c>
      <c r="O207" s="448">
        <v>345</v>
      </c>
      <c r="P207" s="448">
        <v>17250</v>
      </c>
      <c r="Q207" s="471">
        <v>0.97457627118644063</v>
      </c>
      <c r="R207" s="449">
        <v>50</v>
      </c>
    </row>
    <row r="208" spans="1:18" ht="14.4" customHeight="1" x14ac:dyDescent="0.3">
      <c r="A208" s="443"/>
      <c r="B208" s="444" t="s">
        <v>1425</v>
      </c>
      <c r="C208" s="444" t="s">
        <v>1419</v>
      </c>
      <c r="D208" s="444" t="s">
        <v>1492</v>
      </c>
      <c r="E208" s="444" t="s">
        <v>1520</v>
      </c>
      <c r="F208" s="444" t="s">
        <v>1521</v>
      </c>
      <c r="G208" s="448"/>
      <c r="H208" s="448"/>
      <c r="I208" s="444"/>
      <c r="J208" s="444"/>
      <c r="K208" s="448"/>
      <c r="L208" s="448"/>
      <c r="M208" s="444"/>
      <c r="N208" s="444"/>
      <c r="O208" s="448">
        <v>1</v>
      </c>
      <c r="P208" s="448">
        <v>101.11</v>
      </c>
      <c r="Q208" s="471"/>
      <c r="R208" s="449">
        <v>101.11</v>
      </c>
    </row>
    <row r="209" spans="1:18" ht="14.4" customHeight="1" x14ac:dyDescent="0.3">
      <c r="A209" s="443"/>
      <c r="B209" s="444" t="s">
        <v>1425</v>
      </c>
      <c r="C209" s="444" t="s">
        <v>1419</v>
      </c>
      <c r="D209" s="444" t="s">
        <v>1492</v>
      </c>
      <c r="E209" s="444" t="s">
        <v>1578</v>
      </c>
      <c r="F209" s="444" t="s">
        <v>1579</v>
      </c>
      <c r="G209" s="448">
        <v>1</v>
      </c>
      <c r="H209" s="448">
        <v>0</v>
      </c>
      <c r="I209" s="444"/>
      <c r="J209" s="444">
        <v>0</v>
      </c>
      <c r="K209" s="448">
        <v>1</v>
      </c>
      <c r="L209" s="448">
        <v>0</v>
      </c>
      <c r="M209" s="444"/>
      <c r="N209" s="444">
        <v>0</v>
      </c>
      <c r="O209" s="448"/>
      <c r="P209" s="448"/>
      <c r="Q209" s="471"/>
      <c r="R209" s="449"/>
    </row>
    <row r="210" spans="1:18" ht="14.4" customHeight="1" x14ac:dyDescent="0.3">
      <c r="A210" s="443"/>
      <c r="B210" s="444" t="s">
        <v>1425</v>
      </c>
      <c r="C210" s="444" t="s">
        <v>1419</v>
      </c>
      <c r="D210" s="444" t="s">
        <v>1492</v>
      </c>
      <c r="E210" s="444" t="s">
        <v>1526</v>
      </c>
      <c r="F210" s="444" t="s">
        <v>1527</v>
      </c>
      <c r="G210" s="448">
        <v>397</v>
      </c>
      <c r="H210" s="448">
        <v>121305.55</v>
      </c>
      <c r="I210" s="444">
        <v>1.0474934059723391</v>
      </c>
      <c r="J210" s="444">
        <v>305.55554156171286</v>
      </c>
      <c r="K210" s="448">
        <v>379</v>
      </c>
      <c r="L210" s="448">
        <v>115805.55</v>
      </c>
      <c r="M210" s="444">
        <v>1</v>
      </c>
      <c r="N210" s="444">
        <v>305.55554089709761</v>
      </c>
      <c r="O210" s="448">
        <v>458</v>
      </c>
      <c r="P210" s="448">
        <v>139944.45000000001</v>
      </c>
      <c r="Q210" s="471">
        <v>1.2084433777137624</v>
      </c>
      <c r="R210" s="449">
        <v>305.55556768558955</v>
      </c>
    </row>
    <row r="211" spans="1:18" ht="14.4" customHeight="1" x14ac:dyDescent="0.3">
      <c r="A211" s="443"/>
      <c r="B211" s="444" t="s">
        <v>1425</v>
      </c>
      <c r="C211" s="444" t="s">
        <v>1419</v>
      </c>
      <c r="D211" s="444" t="s">
        <v>1492</v>
      </c>
      <c r="E211" s="444" t="s">
        <v>1528</v>
      </c>
      <c r="F211" s="444" t="s">
        <v>1529</v>
      </c>
      <c r="G211" s="448">
        <v>2199</v>
      </c>
      <c r="H211" s="448">
        <v>37899.990000000005</v>
      </c>
      <c r="I211" s="444">
        <v>0.39672007664759518</v>
      </c>
      <c r="J211" s="444">
        <v>17.23510231923602</v>
      </c>
      <c r="K211" s="448">
        <v>2866</v>
      </c>
      <c r="L211" s="448">
        <v>95533.33</v>
      </c>
      <c r="M211" s="444">
        <v>1</v>
      </c>
      <c r="N211" s="444">
        <v>33.333332170272158</v>
      </c>
      <c r="O211" s="448">
        <v>2701</v>
      </c>
      <c r="P211" s="448">
        <v>90033.33</v>
      </c>
      <c r="Q211" s="471">
        <v>0.94242846972883709</v>
      </c>
      <c r="R211" s="449">
        <v>33.33333209922251</v>
      </c>
    </row>
    <row r="212" spans="1:18" ht="14.4" customHeight="1" x14ac:dyDescent="0.3">
      <c r="A212" s="443"/>
      <c r="B212" s="444" t="s">
        <v>1425</v>
      </c>
      <c r="C212" s="444" t="s">
        <v>1419</v>
      </c>
      <c r="D212" s="444" t="s">
        <v>1492</v>
      </c>
      <c r="E212" s="444" t="s">
        <v>1530</v>
      </c>
      <c r="F212" s="444" t="s">
        <v>1531</v>
      </c>
      <c r="G212" s="448">
        <v>200</v>
      </c>
      <c r="H212" s="448">
        <v>91111.11</v>
      </c>
      <c r="I212" s="444">
        <v>1.0309279132071334</v>
      </c>
      <c r="J212" s="444">
        <v>455.55554999999998</v>
      </c>
      <c r="K212" s="448">
        <v>194</v>
      </c>
      <c r="L212" s="448">
        <v>88377.77</v>
      </c>
      <c r="M212" s="444">
        <v>1</v>
      </c>
      <c r="N212" s="444">
        <v>455.55551546391757</v>
      </c>
      <c r="O212" s="448">
        <v>221</v>
      </c>
      <c r="P212" s="448">
        <v>100677.78</v>
      </c>
      <c r="Q212" s="471">
        <v>1.1391753831308484</v>
      </c>
      <c r="R212" s="449">
        <v>455.55556561085973</v>
      </c>
    </row>
    <row r="213" spans="1:18" ht="14.4" customHeight="1" x14ac:dyDescent="0.3">
      <c r="A213" s="443"/>
      <c r="B213" s="444" t="s">
        <v>1425</v>
      </c>
      <c r="C213" s="444" t="s">
        <v>1419</v>
      </c>
      <c r="D213" s="444" t="s">
        <v>1492</v>
      </c>
      <c r="E213" s="444" t="s">
        <v>1566</v>
      </c>
      <c r="F213" s="444" t="s">
        <v>1567</v>
      </c>
      <c r="G213" s="448">
        <v>101</v>
      </c>
      <c r="H213" s="448">
        <v>5947.77</v>
      </c>
      <c r="I213" s="444">
        <v>0.78294436904591092</v>
      </c>
      <c r="J213" s="444">
        <v>58.888811881188126</v>
      </c>
      <c r="K213" s="448">
        <v>129</v>
      </c>
      <c r="L213" s="448">
        <v>7596.67</v>
      </c>
      <c r="M213" s="444">
        <v>1</v>
      </c>
      <c r="N213" s="444">
        <v>58.888914728682174</v>
      </c>
      <c r="O213" s="448">
        <v>123</v>
      </c>
      <c r="P213" s="448">
        <v>7243.34</v>
      </c>
      <c r="Q213" s="471">
        <v>0.95348883129055229</v>
      </c>
      <c r="R213" s="449">
        <v>58.888943089430896</v>
      </c>
    </row>
    <row r="214" spans="1:18" ht="14.4" customHeight="1" x14ac:dyDescent="0.3">
      <c r="A214" s="443"/>
      <c r="B214" s="444" t="s">
        <v>1425</v>
      </c>
      <c r="C214" s="444" t="s">
        <v>1419</v>
      </c>
      <c r="D214" s="444" t="s">
        <v>1492</v>
      </c>
      <c r="E214" s="444" t="s">
        <v>1532</v>
      </c>
      <c r="F214" s="444" t="s">
        <v>1533</v>
      </c>
      <c r="G214" s="448">
        <v>426</v>
      </c>
      <c r="H214" s="448">
        <v>33133.33</v>
      </c>
      <c r="I214" s="444">
        <v>0.98839903801120577</v>
      </c>
      <c r="J214" s="444">
        <v>77.777769953051646</v>
      </c>
      <c r="K214" s="448">
        <v>431</v>
      </c>
      <c r="L214" s="448">
        <v>33522.22</v>
      </c>
      <c r="M214" s="444">
        <v>1</v>
      </c>
      <c r="N214" s="444">
        <v>77.777772621809746</v>
      </c>
      <c r="O214" s="448">
        <v>457</v>
      </c>
      <c r="P214" s="448">
        <v>35544.43</v>
      </c>
      <c r="Q214" s="471">
        <v>1.0603244653844524</v>
      </c>
      <c r="R214" s="449">
        <v>77.777746170678341</v>
      </c>
    </row>
    <row r="215" spans="1:18" ht="14.4" customHeight="1" x14ac:dyDescent="0.3">
      <c r="A215" s="443"/>
      <c r="B215" s="444" t="s">
        <v>1425</v>
      </c>
      <c r="C215" s="444" t="s">
        <v>1419</v>
      </c>
      <c r="D215" s="444" t="s">
        <v>1492</v>
      </c>
      <c r="E215" s="444" t="s">
        <v>1580</v>
      </c>
      <c r="F215" s="444" t="s">
        <v>1581</v>
      </c>
      <c r="G215" s="448"/>
      <c r="H215" s="448"/>
      <c r="I215" s="444"/>
      <c r="J215" s="444"/>
      <c r="K215" s="448"/>
      <c r="L215" s="448"/>
      <c r="M215" s="444"/>
      <c r="N215" s="444"/>
      <c r="O215" s="448">
        <v>1</v>
      </c>
      <c r="P215" s="448">
        <v>700</v>
      </c>
      <c r="Q215" s="471"/>
      <c r="R215" s="449">
        <v>700</v>
      </c>
    </row>
    <row r="216" spans="1:18" ht="14.4" customHeight="1" x14ac:dyDescent="0.3">
      <c r="A216" s="443"/>
      <c r="B216" s="444" t="s">
        <v>1425</v>
      </c>
      <c r="C216" s="444" t="s">
        <v>1419</v>
      </c>
      <c r="D216" s="444" t="s">
        <v>1492</v>
      </c>
      <c r="E216" s="444" t="s">
        <v>1602</v>
      </c>
      <c r="F216" s="444" t="s">
        <v>1603</v>
      </c>
      <c r="G216" s="448">
        <v>150</v>
      </c>
      <c r="H216" s="448">
        <v>166666.66999999998</v>
      </c>
      <c r="I216" s="444">
        <v>0.77720210419071711</v>
      </c>
      <c r="J216" s="444">
        <v>1111.1111333333333</v>
      </c>
      <c r="K216" s="448">
        <v>193</v>
      </c>
      <c r="L216" s="448">
        <v>214444.44</v>
      </c>
      <c r="M216" s="444">
        <v>1</v>
      </c>
      <c r="N216" s="444">
        <v>1111.1110880829015</v>
      </c>
      <c r="O216" s="448">
        <v>155</v>
      </c>
      <c r="P216" s="448">
        <v>172222.22999999998</v>
      </c>
      <c r="Q216" s="471">
        <v>0.80310886120432867</v>
      </c>
      <c r="R216" s="449">
        <v>1111.1111612903226</v>
      </c>
    </row>
    <row r="217" spans="1:18" ht="14.4" customHeight="1" x14ac:dyDescent="0.3">
      <c r="A217" s="443"/>
      <c r="B217" s="444" t="s">
        <v>1425</v>
      </c>
      <c r="C217" s="444" t="s">
        <v>1419</v>
      </c>
      <c r="D217" s="444" t="s">
        <v>1492</v>
      </c>
      <c r="E217" s="444" t="s">
        <v>1536</v>
      </c>
      <c r="F217" s="444" t="s">
        <v>1537</v>
      </c>
      <c r="G217" s="448">
        <v>171</v>
      </c>
      <c r="H217" s="448">
        <v>46170</v>
      </c>
      <c r="I217" s="444">
        <v>0.15616438356164383</v>
      </c>
      <c r="J217" s="444">
        <v>270</v>
      </c>
      <c r="K217" s="448">
        <v>1095</v>
      </c>
      <c r="L217" s="448">
        <v>295650</v>
      </c>
      <c r="M217" s="444">
        <v>1</v>
      </c>
      <c r="N217" s="444">
        <v>270</v>
      </c>
      <c r="O217" s="448">
        <v>1374</v>
      </c>
      <c r="P217" s="448">
        <v>370980</v>
      </c>
      <c r="Q217" s="471">
        <v>1.2547945205479452</v>
      </c>
      <c r="R217" s="449">
        <v>270</v>
      </c>
    </row>
    <row r="218" spans="1:18" ht="14.4" customHeight="1" x14ac:dyDescent="0.3">
      <c r="A218" s="443"/>
      <c r="B218" s="444" t="s">
        <v>1425</v>
      </c>
      <c r="C218" s="444" t="s">
        <v>1419</v>
      </c>
      <c r="D218" s="444" t="s">
        <v>1492</v>
      </c>
      <c r="E218" s="444" t="s">
        <v>1538</v>
      </c>
      <c r="F218" s="444" t="s">
        <v>1539</v>
      </c>
      <c r="G218" s="448">
        <v>557</v>
      </c>
      <c r="H218" s="448">
        <v>49511.11</v>
      </c>
      <c r="I218" s="444">
        <v>0.59168766188586741</v>
      </c>
      <c r="J218" s="444">
        <v>88.888886894075398</v>
      </c>
      <c r="K218" s="448">
        <v>886</v>
      </c>
      <c r="L218" s="448">
        <v>83677.78</v>
      </c>
      <c r="M218" s="444">
        <v>1</v>
      </c>
      <c r="N218" s="444">
        <v>94.444446952595939</v>
      </c>
      <c r="O218" s="448">
        <v>773</v>
      </c>
      <c r="P218" s="448">
        <v>73005.55</v>
      </c>
      <c r="Q218" s="471">
        <v>0.87246040705190797</v>
      </c>
      <c r="R218" s="449">
        <v>94.444437257438551</v>
      </c>
    </row>
    <row r="219" spans="1:18" ht="14.4" customHeight="1" x14ac:dyDescent="0.3">
      <c r="A219" s="443"/>
      <c r="B219" s="444" t="s">
        <v>1425</v>
      </c>
      <c r="C219" s="444" t="s">
        <v>1419</v>
      </c>
      <c r="D219" s="444" t="s">
        <v>1492</v>
      </c>
      <c r="E219" s="444" t="s">
        <v>1542</v>
      </c>
      <c r="F219" s="444" t="s">
        <v>1543</v>
      </c>
      <c r="G219" s="448">
        <v>1</v>
      </c>
      <c r="H219" s="448">
        <v>96.67</v>
      </c>
      <c r="I219" s="444">
        <v>1</v>
      </c>
      <c r="J219" s="444">
        <v>96.67</v>
      </c>
      <c r="K219" s="448">
        <v>1</v>
      </c>
      <c r="L219" s="448">
        <v>96.67</v>
      </c>
      <c r="M219" s="444">
        <v>1</v>
      </c>
      <c r="N219" s="444">
        <v>96.67</v>
      </c>
      <c r="O219" s="448">
        <v>1</v>
      </c>
      <c r="P219" s="448">
        <v>96.67</v>
      </c>
      <c r="Q219" s="471">
        <v>1</v>
      </c>
      <c r="R219" s="449">
        <v>96.67</v>
      </c>
    </row>
    <row r="220" spans="1:18" ht="14.4" customHeight="1" x14ac:dyDescent="0.3">
      <c r="A220" s="443"/>
      <c r="B220" s="444" t="s">
        <v>1425</v>
      </c>
      <c r="C220" s="444" t="s">
        <v>1419</v>
      </c>
      <c r="D220" s="444" t="s">
        <v>1492</v>
      </c>
      <c r="E220" s="444" t="s">
        <v>1568</v>
      </c>
      <c r="F220" s="444" t="s">
        <v>1569</v>
      </c>
      <c r="G220" s="448"/>
      <c r="H220" s="448"/>
      <c r="I220" s="444"/>
      <c r="J220" s="444"/>
      <c r="K220" s="448"/>
      <c r="L220" s="448"/>
      <c r="M220" s="444"/>
      <c r="N220" s="444"/>
      <c r="O220" s="448">
        <v>1</v>
      </c>
      <c r="P220" s="448">
        <v>75.56</v>
      </c>
      <c r="Q220" s="471"/>
      <c r="R220" s="449">
        <v>75.56</v>
      </c>
    </row>
    <row r="221" spans="1:18" ht="14.4" customHeight="1" x14ac:dyDescent="0.3">
      <c r="A221" s="443"/>
      <c r="B221" s="444" t="s">
        <v>1425</v>
      </c>
      <c r="C221" s="444" t="s">
        <v>1419</v>
      </c>
      <c r="D221" s="444" t="s">
        <v>1492</v>
      </c>
      <c r="E221" s="444" t="s">
        <v>1582</v>
      </c>
      <c r="F221" s="444" t="s">
        <v>1583</v>
      </c>
      <c r="G221" s="448">
        <v>22</v>
      </c>
      <c r="H221" s="448">
        <v>28233.33</v>
      </c>
      <c r="I221" s="444">
        <v>0.81481471861471866</v>
      </c>
      <c r="J221" s="444">
        <v>1283.3331818181819</v>
      </c>
      <c r="K221" s="448">
        <v>27</v>
      </c>
      <c r="L221" s="448">
        <v>34650</v>
      </c>
      <c r="M221" s="444">
        <v>1</v>
      </c>
      <c r="N221" s="444">
        <v>1283.3333333333333</v>
      </c>
      <c r="O221" s="448">
        <v>26</v>
      </c>
      <c r="P221" s="448">
        <v>33366.660000000003</v>
      </c>
      <c r="Q221" s="471">
        <v>0.96296277056277069</v>
      </c>
      <c r="R221" s="449">
        <v>1283.333076923077</v>
      </c>
    </row>
    <row r="222" spans="1:18" ht="14.4" customHeight="1" x14ac:dyDescent="0.3">
      <c r="A222" s="443"/>
      <c r="B222" s="444" t="s">
        <v>1425</v>
      </c>
      <c r="C222" s="444" t="s">
        <v>1419</v>
      </c>
      <c r="D222" s="444" t="s">
        <v>1492</v>
      </c>
      <c r="E222" s="444" t="s">
        <v>1548</v>
      </c>
      <c r="F222" s="444" t="s">
        <v>1549</v>
      </c>
      <c r="G222" s="448">
        <v>6</v>
      </c>
      <c r="H222" s="448">
        <v>700</v>
      </c>
      <c r="I222" s="444">
        <v>1.4999571440815977</v>
      </c>
      <c r="J222" s="444">
        <v>116.66666666666667</v>
      </c>
      <c r="K222" s="448">
        <v>4</v>
      </c>
      <c r="L222" s="448">
        <v>466.68</v>
      </c>
      <c r="M222" s="444">
        <v>1</v>
      </c>
      <c r="N222" s="444">
        <v>116.67</v>
      </c>
      <c r="O222" s="448">
        <v>6</v>
      </c>
      <c r="P222" s="448">
        <v>700</v>
      </c>
      <c r="Q222" s="471">
        <v>1.4999571440815977</v>
      </c>
      <c r="R222" s="449">
        <v>116.66666666666667</v>
      </c>
    </row>
    <row r="223" spans="1:18" ht="14.4" customHeight="1" x14ac:dyDescent="0.3">
      <c r="A223" s="443"/>
      <c r="B223" s="444" t="s">
        <v>1425</v>
      </c>
      <c r="C223" s="444" t="s">
        <v>1419</v>
      </c>
      <c r="D223" s="444" t="s">
        <v>1492</v>
      </c>
      <c r="E223" s="444" t="s">
        <v>1550</v>
      </c>
      <c r="F223" s="444" t="s">
        <v>1551</v>
      </c>
      <c r="G223" s="448">
        <v>45</v>
      </c>
      <c r="H223" s="448">
        <v>2200</v>
      </c>
      <c r="I223" s="444">
        <v>1.323539143670174</v>
      </c>
      <c r="J223" s="444">
        <v>48.888888888888886</v>
      </c>
      <c r="K223" s="448">
        <v>34</v>
      </c>
      <c r="L223" s="448">
        <v>1662.21</v>
      </c>
      <c r="M223" s="444">
        <v>1</v>
      </c>
      <c r="N223" s="444">
        <v>48.888529411764708</v>
      </c>
      <c r="O223" s="448">
        <v>47</v>
      </c>
      <c r="P223" s="448">
        <v>2297.79</v>
      </c>
      <c r="Q223" s="471">
        <v>1.3823704586063132</v>
      </c>
      <c r="R223" s="449">
        <v>48.889148936170209</v>
      </c>
    </row>
    <row r="224" spans="1:18" ht="14.4" customHeight="1" x14ac:dyDescent="0.3">
      <c r="A224" s="443"/>
      <c r="B224" s="444" t="s">
        <v>1425</v>
      </c>
      <c r="C224" s="444" t="s">
        <v>1419</v>
      </c>
      <c r="D224" s="444" t="s">
        <v>1492</v>
      </c>
      <c r="E224" s="444" t="s">
        <v>1586</v>
      </c>
      <c r="F224" s="444" t="s">
        <v>1587</v>
      </c>
      <c r="G224" s="448">
        <v>7</v>
      </c>
      <c r="H224" s="448">
        <v>3266.66</v>
      </c>
      <c r="I224" s="444">
        <v>1.3999931428767345</v>
      </c>
      <c r="J224" s="444">
        <v>466.66571428571427</v>
      </c>
      <c r="K224" s="448">
        <v>5</v>
      </c>
      <c r="L224" s="448">
        <v>2333.34</v>
      </c>
      <c r="M224" s="444">
        <v>1</v>
      </c>
      <c r="N224" s="444">
        <v>466.66800000000001</v>
      </c>
      <c r="O224" s="448">
        <v>5</v>
      </c>
      <c r="P224" s="448">
        <v>2333.33</v>
      </c>
      <c r="Q224" s="471">
        <v>0.99999571429795908</v>
      </c>
      <c r="R224" s="449">
        <v>466.666</v>
      </c>
    </row>
    <row r="225" spans="1:18" ht="14.4" customHeight="1" x14ac:dyDescent="0.3">
      <c r="A225" s="443"/>
      <c r="B225" s="444" t="s">
        <v>1425</v>
      </c>
      <c r="C225" s="444" t="s">
        <v>1419</v>
      </c>
      <c r="D225" s="444" t="s">
        <v>1492</v>
      </c>
      <c r="E225" s="444" t="s">
        <v>1552</v>
      </c>
      <c r="F225" s="444" t="s">
        <v>1553</v>
      </c>
      <c r="G225" s="448">
        <v>1</v>
      </c>
      <c r="H225" s="448">
        <v>327.78</v>
      </c>
      <c r="I225" s="444">
        <v>0.95163163395656714</v>
      </c>
      <c r="J225" s="444">
        <v>327.78</v>
      </c>
      <c r="K225" s="448">
        <v>1</v>
      </c>
      <c r="L225" s="448">
        <v>344.44</v>
      </c>
      <c r="M225" s="444">
        <v>1</v>
      </c>
      <c r="N225" s="444">
        <v>344.44</v>
      </c>
      <c r="O225" s="448"/>
      <c r="P225" s="448"/>
      <c r="Q225" s="471"/>
      <c r="R225" s="449"/>
    </row>
    <row r="226" spans="1:18" ht="14.4" customHeight="1" x14ac:dyDescent="0.3">
      <c r="A226" s="443"/>
      <c r="B226" s="444" t="s">
        <v>1425</v>
      </c>
      <c r="C226" s="444" t="s">
        <v>1419</v>
      </c>
      <c r="D226" s="444" t="s">
        <v>1492</v>
      </c>
      <c r="E226" s="444" t="s">
        <v>1588</v>
      </c>
      <c r="F226" s="444" t="s">
        <v>1589</v>
      </c>
      <c r="G226" s="448">
        <v>134</v>
      </c>
      <c r="H226" s="448">
        <v>62533.33</v>
      </c>
      <c r="I226" s="444">
        <v>1.2181815950413515</v>
      </c>
      <c r="J226" s="444">
        <v>466.66664179104481</v>
      </c>
      <c r="K226" s="448">
        <v>110</v>
      </c>
      <c r="L226" s="448">
        <v>51333.34</v>
      </c>
      <c r="M226" s="444">
        <v>1</v>
      </c>
      <c r="N226" s="444">
        <v>466.66672727272726</v>
      </c>
      <c r="O226" s="448">
        <v>90</v>
      </c>
      <c r="P226" s="448">
        <v>42000.009999999995</v>
      </c>
      <c r="Q226" s="471">
        <v>0.81818190672962243</v>
      </c>
      <c r="R226" s="449">
        <v>466.66677777777772</v>
      </c>
    </row>
    <row r="227" spans="1:18" ht="14.4" customHeight="1" x14ac:dyDescent="0.3">
      <c r="A227" s="443"/>
      <c r="B227" s="444" t="s">
        <v>1425</v>
      </c>
      <c r="C227" s="444" t="s">
        <v>1419</v>
      </c>
      <c r="D227" s="444" t="s">
        <v>1492</v>
      </c>
      <c r="E227" s="444" t="s">
        <v>1604</v>
      </c>
      <c r="F227" s="444" t="s">
        <v>1605</v>
      </c>
      <c r="G227" s="448">
        <v>20</v>
      </c>
      <c r="H227" s="448">
        <v>1955.5599999999997</v>
      </c>
      <c r="I227" s="444">
        <v>0.80000327273322303</v>
      </c>
      <c r="J227" s="444">
        <v>97.777999999999992</v>
      </c>
      <c r="K227" s="448">
        <v>25</v>
      </c>
      <c r="L227" s="448">
        <v>2444.44</v>
      </c>
      <c r="M227" s="444">
        <v>1</v>
      </c>
      <c r="N227" s="444">
        <v>97.777600000000007</v>
      </c>
      <c r="O227" s="448">
        <v>20</v>
      </c>
      <c r="P227" s="448">
        <v>1955.5699999999997</v>
      </c>
      <c r="Q227" s="471">
        <v>0.800007363649752</v>
      </c>
      <c r="R227" s="449">
        <v>97.77849999999998</v>
      </c>
    </row>
    <row r="228" spans="1:18" ht="14.4" customHeight="1" x14ac:dyDescent="0.3">
      <c r="A228" s="443"/>
      <c r="B228" s="444" t="s">
        <v>1425</v>
      </c>
      <c r="C228" s="444" t="s">
        <v>1419</v>
      </c>
      <c r="D228" s="444" t="s">
        <v>1492</v>
      </c>
      <c r="E228" s="444" t="s">
        <v>1606</v>
      </c>
      <c r="F228" s="444" t="s">
        <v>1607</v>
      </c>
      <c r="G228" s="448"/>
      <c r="H228" s="448"/>
      <c r="I228" s="444"/>
      <c r="J228" s="444"/>
      <c r="K228" s="448">
        <v>2</v>
      </c>
      <c r="L228" s="448">
        <v>962.22</v>
      </c>
      <c r="M228" s="444">
        <v>1</v>
      </c>
      <c r="N228" s="444">
        <v>481.11</v>
      </c>
      <c r="O228" s="448"/>
      <c r="P228" s="448"/>
      <c r="Q228" s="471"/>
      <c r="R228" s="449"/>
    </row>
    <row r="229" spans="1:18" ht="14.4" customHeight="1" x14ac:dyDescent="0.3">
      <c r="A229" s="443"/>
      <c r="B229" s="444" t="s">
        <v>1608</v>
      </c>
      <c r="C229" s="444" t="s">
        <v>1416</v>
      </c>
      <c r="D229" s="444" t="s">
        <v>1426</v>
      </c>
      <c r="E229" s="444" t="s">
        <v>1609</v>
      </c>
      <c r="F229" s="444"/>
      <c r="G229" s="448">
        <v>6</v>
      </c>
      <c r="H229" s="448">
        <v>678</v>
      </c>
      <c r="I229" s="444">
        <v>3</v>
      </c>
      <c r="J229" s="444">
        <v>113</v>
      </c>
      <c r="K229" s="448">
        <v>2</v>
      </c>
      <c r="L229" s="448">
        <v>226</v>
      </c>
      <c r="M229" s="444">
        <v>1</v>
      </c>
      <c r="N229" s="444">
        <v>113</v>
      </c>
      <c r="O229" s="448">
        <v>9</v>
      </c>
      <c r="P229" s="448">
        <v>1017</v>
      </c>
      <c r="Q229" s="471">
        <v>4.5</v>
      </c>
      <c r="R229" s="449">
        <v>113</v>
      </c>
    </row>
    <row r="230" spans="1:18" ht="14.4" customHeight="1" x14ac:dyDescent="0.3">
      <c r="A230" s="443"/>
      <c r="B230" s="444" t="s">
        <v>1608</v>
      </c>
      <c r="C230" s="444" t="s">
        <v>1416</v>
      </c>
      <c r="D230" s="444" t="s">
        <v>1426</v>
      </c>
      <c r="E230" s="444" t="s">
        <v>1572</v>
      </c>
      <c r="F230" s="444"/>
      <c r="G230" s="448"/>
      <c r="H230" s="448"/>
      <c r="I230" s="444"/>
      <c r="J230" s="444"/>
      <c r="K230" s="448">
        <v>1</v>
      </c>
      <c r="L230" s="448">
        <v>1657</v>
      </c>
      <c r="M230" s="444">
        <v>1</v>
      </c>
      <c r="N230" s="444">
        <v>1657</v>
      </c>
      <c r="O230" s="448"/>
      <c r="P230" s="448"/>
      <c r="Q230" s="471"/>
      <c r="R230" s="449"/>
    </row>
    <row r="231" spans="1:18" ht="14.4" customHeight="1" x14ac:dyDescent="0.3">
      <c r="A231" s="443"/>
      <c r="B231" s="444" t="s">
        <v>1608</v>
      </c>
      <c r="C231" s="444" t="s">
        <v>1416</v>
      </c>
      <c r="D231" s="444" t="s">
        <v>1426</v>
      </c>
      <c r="E231" s="444" t="s">
        <v>1575</v>
      </c>
      <c r="F231" s="444"/>
      <c r="G231" s="448">
        <v>8</v>
      </c>
      <c r="H231" s="448">
        <v>8064</v>
      </c>
      <c r="I231" s="444">
        <v>4</v>
      </c>
      <c r="J231" s="444">
        <v>1008</v>
      </c>
      <c r="K231" s="448">
        <v>2</v>
      </c>
      <c r="L231" s="448">
        <v>2016</v>
      </c>
      <c r="M231" s="444">
        <v>1</v>
      </c>
      <c r="N231" s="444">
        <v>1008</v>
      </c>
      <c r="O231" s="448">
        <v>6</v>
      </c>
      <c r="P231" s="448">
        <v>6048</v>
      </c>
      <c r="Q231" s="471">
        <v>3</v>
      </c>
      <c r="R231" s="449">
        <v>1008</v>
      </c>
    </row>
    <row r="232" spans="1:18" ht="14.4" customHeight="1" x14ac:dyDescent="0.3">
      <c r="A232" s="443"/>
      <c r="B232" s="444" t="s">
        <v>1608</v>
      </c>
      <c r="C232" s="444" t="s">
        <v>1416</v>
      </c>
      <c r="D232" s="444" t="s">
        <v>1426</v>
      </c>
      <c r="E232" s="444" t="s">
        <v>1610</v>
      </c>
      <c r="F232" s="444"/>
      <c r="G232" s="448">
        <v>259</v>
      </c>
      <c r="H232" s="448">
        <v>56203</v>
      </c>
      <c r="I232" s="444">
        <v>1.0528455284552845</v>
      </c>
      <c r="J232" s="444">
        <v>217</v>
      </c>
      <c r="K232" s="448">
        <v>246</v>
      </c>
      <c r="L232" s="448">
        <v>53382</v>
      </c>
      <c r="M232" s="444">
        <v>1</v>
      </c>
      <c r="N232" s="444">
        <v>217</v>
      </c>
      <c r="O232" s="448">
        <v>287</v>
      </c>
      <c r="P232" s="448">
        <v>62279</v>
      </c>
      <c r="Q232" s="471">
        <v>1.1666666666666667</v>
      </c>
      <c r="R232" s="449">
        <v>217</v>
      </c>
    </row>
    <row r="233" spans="1:18" ht="14.4" customHeight="1" x14ac:dyDescent="0.3">
      <c r="A233" s="443"/>
      <c r="B233" s="444" t="s">
        <v>1608</v>
      </c>
      <c r="C233" s="444" t="s">
        <v>1416</v>
      </c>
      <c r="D233" s="444" t="s">
        <v>1426</v>
      </c>
      <c r="E233" s="444" t="s">
        <v>1611</v>
      </c>
      <c r="F233" s="444"/>
      <c r="G233" s="448">
        <v>1</v>
      </c>
      <c r="H233" s="448">
        <v>1289</v>
      </c>
      <c r="I233" s="444">
        <v>0.5</v>
      </c>
      <c r="J233" s="444">
        <v>1289</v>
      </c>
      <c r="K233" s="448">
        <v>2</v>
      </c>
      <c r="L233" s="448">
        <v>2578</v>
      </c>
      <c r="M233" s="444">
        <v>1</v>
      </c>
      <c r="N233" s="444">
        <v>1289</v>
      </c>
      <c r="O233" s="448"/>
      <c r="P233" s="448"/>
      <c r="Q233" s="471"/>
      <c r="R233" s="449"/>
    </row>
    <row r="234" spans="1:18" ht="14.4" customHeight="1" x14ac:dyDescent="0.3">
      <c r="A234" s="443"/>
      <c r="B234" s="444" t="s">
        <v>1608</v>
      </c>
      <c r="C234" s="444" t="s">
        <v>1416</v>
      </c>
      <c r="D234" s="444" t="s">
        <v>1426</v>
      </c>
      <c r="E234" s="444" t="s">
        <v>1612</v>
      </c>
      <c r="F234" s="444"/>
      <c r="G234" s="448"/>
      <c r="H234" s="448"/>
      <c r="I234" s="444"/>
      <c r="J234" s="444"/>
      <c r="K234" s="448">
        <v>3</v>
      </c>
      <c r="L234" s="448">
        <v>5310</v>
      </c>
      <c r="M234" s="444">
        <v>1</v>
      </c>
      <c r="N234" s="444">
        <v>1770</v>
      </c>
      <c r="O234" s="448">
        <v>1</v>
      </c>
      <c r="P234" s="448">
        <v>1770</v>
      </c>
      <c r="Q234" s="471">
        <v>0.33333333333333331</v>
      </c>
      <c r="R234" s="449">
        <v>1770</v>
      </c>
    </row>
    <row r="235" spans="1:18" ht="14.4" customHeight="1" x14ac:dyDescent="0.3">
      <c r="A235" s="443"/>
      <c r="B235" s="444" t="s">
        <v>1608</v>
      </c>
      <c r="C235" s="444" t="s">
        <v>1416</v>
      </c>
      <c r="D235" s="444" t="s">
        <v>1426</v>
      </c>
      <c r="E235" s="444" t="s">
        <v>1613</v>
      </c>
      <c r="F235" s="444"/>
      <c r="G235" s="448">
        <v>3</v>
      </c>
      <c r="H235" s="448">
        <v>7350</v>
      </c>
      <c r="I235" s="444">
        <v>1.5</v>
      </c>
      <c r="J235" s="444">
        <v>2450</v>
      </c>
      <c r="K235" s="448">
        <v>2</v>
      </c>
      <c r="L235" s="448">
        <v>4900</v>
      </c>
      <c r="M235" s="444">
        <v>1</v>
      </c>
      <c r="N235" s="444">
        <v>2450</v>
      </c>
      <c r="O235" s="448">
        <v>4</v>
      </c>
      <c r="P235" s="448">
        <v>9800</v>
      </c>
      <c r="Q235" s="471">
        <v>2</v>
      </c>
      <c r="R235" s="449">
        <v>2450</v>
      </c>
    </row>
    <row r="236" spans="1:18" ht="14.4" customHeight="1" x14ac:dyDescent="0.3">
      <c r="A236" s="443"/>
      <c r="B236" s="444" t="s">
        <v>1608</v>
      </c>
      <c r="C236" s="444" t="s">
        <v>1416</v>
      </c>
      <c r="D236" s="444" t="s">
        <v>1426</v>
      </c>
      <c r="E236" s="444" t="s">
        <v>1614</v>
      </c>
      <c r="F236" s="444"/>
      <c r="G236" s="448">
        <v>2</v>
      </c>
      <c r="H236" s="448">
        <v>2606</v>
      </c>
      <c r="I236" s="444">
        <v>1</v>
      </c>
      <c r="J236" s="444">
        <v>1303</v>
      </c>
      <c r="K236" s="448">
        <v>2</v>
      </c>
      <c r="L236" s="448">
        <v>2606</v>
      </c>
      <c r="M236" s="444">
        <v>1</v>
      </c>
      <c r="N236" s="444">
        <v>1303</v>
      </c>
      <c r="O236" s="448"/>
      <c r="P236" s="448"/>
      <c r="Q236" s="471"/>
      <c r="R236" s="449"/>
    </row>
    <row r="237" spans="1:18" ht="14.4" customHeight="1" x14ac:dyDescent="0.3">
      <c r="A237" s="443"/>
      <c r="B237" s="444" t="s">
        <v>1608</v>
      </c>
      <c r="C237" s="444" t="s">
        <v>1416</v>
      </c>
      <c r="D237" s="444" t="s">
        <v>1426</v>
      </c>
      <c r="E237" s="444" t="s">
        <v>1615</v>
      </c>
      <c r="F237" s="444"/>
      <c r="G237" s="448">
        <v>112</v>
      </c>
      <c r="H237" s="448">
        <v>116816</v>
      </c>
      <c r="I237" s="444">
        <v>1.0566037735849056</v>
      </c>
      <c r="J237" s="444">
        <v>1043</v>
      </c>
      <c r="K237" s="448">
        <v>106</v>
      </c>
      <c r="L237" s="448">
        <v>110558</v>
      </c>
      <c r="M237" s="444">
        <v>1</v>
      </c>
      <c r="N237" s="444">
        <v>1043</v>
      </c>
      <c r="O237" s="448">
        <v>140</v>
      </c>
      <c r="P237" s="448">
        <v>146020</v>
      </c>
      <c r="Q237" s="471">
        <v>1.320754716981132</v>
      </c>
      <c r="R237" s="449">
        <v>1043</v>
      </c>
    </row>
    <row r="238" spans="1:18" ht="14.4" customHeight="1" x14ac:dyDescent="0.3">
      <c r="A238" s="443"/>
      <c r="B238" s="444" t="s">
        <v>1608</v>
      </c>
      <c r="C238" s="444" t="s">
        <v>1416</v>
      </c>
      <c r="D238" s="444" t="s">
        <v>1426</v>
      </c>
      <c r="E238" s="444" t="s">
        <v>1616</v>
      </c>
      <c r="F238" s="444"/>
      <c r="G238" s="448"/>
      <c r="H238" s="448"/>
      <c r="I238" s="444"/>
      <c r="J238" s="444"/>
      <c r="K238" s="448">
        <v>1</v>
      </c>
      <c r="L238" s="448">
        <v>1654</v>
      </c>
      <c r="M238" s="444">
        <v>1</v>
      </c>
      <c r="N238" s="444">
        <v>1654</v>
      </c>
      <c r="O238" s="448">
        <v>2</v>
      </c>
      <c r="P238" s="448">
        <v>3308</v>
      </c>
      <c r="Q238" s="471">
        <v>2</v>
      </c>
      <c r="R238" s="449">
        <v>1654</v>
      </c>
    </row>
    <row r="239" spans="1:18" ht="14.4" customHeight="1" x14ac:dyDescent="0.3">
      <c r="A239" s="443"/>
      <c r="B239" s="444" t="s">
        <v>1608</v>
      </c>
      <c r="C239" s="444" t="s">
        <v>1416</v>
      </c>
      <c r="D239" s="444" t="s">
        <v>1426</v>
      </c>
      <c r="E239" s="444" t="s">
        <v>1617</v>
      </c>
      <c r="F239" s="444"/>
      <c r="G239" s="448">
        <v>17</v>
      </c>
      <c r="H239" s="448">
        <v>22491</v>
      </c>
      <c r="I239" s="444">
        <v>0.89473684210526316</v>
      </c>
      <c r="J239" s="444">
        <v>1323</v>
      </c>
      <c r="K239" s="448">
        <v>19</v>
      </c>
      <c r="L239" s="448">
        <v>25137</v>
      </c>
      <c r="M239" s="444">
        <v>1</v>
      </c>
      <c r="N239" s="444">
        <v>1323</v>
      </c>
      <c r="O239" s="448">
        <v>16</v>
      </c>
      <c r="P239" s="448">
        <v>21168</v>
      </c>
      <c r="Q239" s="471">
        <v>0.84210526315789469</v>
      </c>
      <c r="R239" s="449">
        <v>1323</v>
      </c>
    </row>
    <row r="240" spans="1:18" ht="14.4" customHeight="1" x14ac:dyDescent="0.3">
      <c r="A240" s="443"/>
      <c r="B240" s="444" t="s">
        <v>1608</v>
      </c>
      <c r="C240" s="444" t="s">
        <v>1416</v>
      </c>
      <c r="D240" s="444" t="s">
        <v>1426</v>
      </c>
      <c r="E240" s="444" t="s">
        <v>1618</v>
      </c>
      <c r="F240" s="444"/>
      <c r="G240" s="448"/>
      <c r="H240" s="448"/>
      <c r="I240" s="444"/>
      <c r="J240" s="444"/>
      <c r="K240" s="448">
        <v>1</v>
      </c>
      <c r="L240" s="448">
        <v>2416</v>
      </c>
      <c r="M240" s="444">
        <v>1</v>
      </c>
      <c r="N240" s="444">
        <v>2416</v>
      </c>
      <c r="O240" s="448"/>
      <c r="P240" s="448"/>
      <c r="Q240" s="471"/>
      <c r="R240" s="449"/>
    </row>
    <row r="241" spans="1:18" ht="14.4" customHeight="1" x14ac:dyDescent="0.3">
      <c r="A241" s="443"/>
      <c r="B241" s="444" t="s">
        <v>1608</v>
      </c>
      <c r="C241" s="444" t="s">
        <v>1416</v>
      </c>
      <c r="D241" s="444" t="s">
        <v>1426</v>
      </c>
      <c r="E241" s="444" t="s">
        <v>1619</v>
      </c>
      <c r="F241" s="444"/>
      <c r="G241" s="448">
        <v>4</v>
      </c>
      <c r="H241" s="448">
        <v>7732</v>
      </c>
      <c r="I241" s="444">
        <v>4</v>
      </c>
      <c r="J241" s="444">
        <v>1933</v>
      </c>
      <c r="K241" s="448">
        <v>1</v>
      </c>
      <c r="L241" s="448">
        <v>1933</v>
      </c>
      <c r="M241" s="444">
        <v>1</v>
      </c>
      <c r="N241" s="444">
        <v>1933</v>
      </c>
      <c r="O241" s="448">
        <v>1</v>
      </c>
      <c r="P241" s="448">
        <v>1933</v>
      </c>
      <c r="Q241" s="471">
        <v>1</v>
      </c>
      <c r="R241" s="449">
        <v>1933</v>
      </c>
    </row>
    <row r="242" spans="1:18" ht="14.4" customHeight="1" x14ac:dyDescent="0.3">
      <c r="A242" s="443"/>
      <c r="B242" s="444" t="s">
        <v>1608</v>
      </c>
      <c r="C242" s="444" t="s">
        <v>1416</v>
      </c>
      <c r="D242" s="444" t="s">
        <v>1426</v>
      </c>
      <c r="E242" s="444" t="s">
        <v>1620</v>
      </c>
      <c r="F242" s="444"/>
      <c r="G242" s="448"/>
      <c r="H242" s="448"/>
      <c r="I242" s="444"/>
      <c r="J242" s="444"/>
      <c r="K242" s="448"/>
      <c r="L242" s="448"/>
      <c r="M242" s="444"/>
      <c r="N242" s="444"/>
      <c r="O242" s="448">
        <v>1</v>
      </c>
      <c r="P242" s="448">
        <v>678</v>
      </c>
      <c r="Q242" s="471"/>
      <c r="R242" s="449">
        <v>678</v>
      </c>
    </row>
    <row r="243" spans="1:18" ht="14.4" customHeight="1" x14ac:dyDescent="0.3">
      <c r="A243" s="443"/>
      <c r="B243" s="444" t="s">
        <v>1608</v>
      </c>
      <c r="C243" s="444" t="s">
        <v>1416</v>
      </c>
      <c r="D243" s="444" t="s">
        <v>1426</v>
      </c>
      <c r="E243" s="444" t="s">
        <v>1621</v>
      </c>
      <c r="F243" s="444"/>
      <c r="G243" s="448">
        <v>57</v>
      </c>
      <c r="H243" s="448">
        <v>30894</v>
      </c>
      <c r="I243" s="444">
        <v>1.3571428571428572</v>
      </c>
      <c r="J243" s="444">
        <v>542</v>
      </c>
      <c r="K243" s="448">
        <v>42</v>
      </c>
      <c r="L243" s="448">
        <v>22764</v>
      </c>
      <c r="M243" s="444">
        <v>1</v>
      </c>
      <c r="N243" s="444">
        <v>542</v>
      </c>
      <c r="O243" s="448">
        <v>46</v>
      </c>
      <c r="P243" s="448">
        <v>24932</v>
      </c>
      <c r="Q243" s="471">
        <v>1.0952380952380953</v>
      </c>
      <c r="R243" s="449">
        <v>542</v>
      </c>
    </row>
    <row r="244" spans="1:18" ht="14.4" customHeight="1" x14ac:dyDescent="0.3">
      <c r="A244" s="443"/>
      <c r="B244" s="444" t="s">
        <v>1608</v>
      </c>
      <c r="C244" s="444" t="s">
        <v>1416</v>
      </c>
      <c r="D244" s="444" t="s">
        <v>1426</v>
      </c>
      <c r="E244" s="444" t="s">
        <v>1622</v>
      </c>
      <c r="F244" s="444"/>
      <c r="G244" s="448"/>
      <c r="H244" s="448"/>
      <c r="I244" s="444"/>
      <c r="J244" s="444"/>
      <c r="K244" s="448">
        <v>2</v>
      </c>
      <c r="L244" s="448">
        <v>596</v>
      </c>
      <c r="M244" s="444">
        <v>1</v>
      </c>
      <c r="N244" s="444">
        <v>298</v>
      </c>
      <c r="O244" s="448"/>
      <c r="P244" s="448"/>
      <c r="Q244" s="471"/>
      <c r="R244" s="449"/>
    </row>
    <row r="245" spans="1:18" ht="14.4" customHeight="1" x14ac:dyDescent="0.3">
      <c r="A245" s="443"/>
      <c r="B245" s="444" t="s">
        <v>1608</v>
      </c>
      <c r="C245" s="444" t="s">
        <v>1416</v>
      </c>
      <c r="D245" s="444" t="s">
        <v>1426</v>
      </c>
      <c r="E245" s="444" t="s">
        <v>1623</v>
      </c>
      <c r="F245" s="444"/>
      <c r="G245" s="448">
        <v>28</v>
      </c>
      <c r="H245" s="448">
        <v>16212</v>
      </c>
      <c r="I245" s="444">
        <v>0.90322580645161288</v>
      </c>
      <c r="J245" s="444">
        <v>579</v>
      </c>
      <c r="K245" s="448">
        <v>31</v>
      </c>
      <c r="L245" s="448">
        <v>17949</v>
      </c>
      <c r="M245" s="444">
        <v>1</v>
      </c>
      <c r="N245" s="444">
        <v>579</v>
      </c>
      <c r="O245" s="448">
        <v>37</v>
      </c>
      <c r="P245" s="448">
        <v>21423</v>
      </c>
      <c r="Q245" s="471">
        <v>1.1935483870967742</v>
      </c>
      <c r="R245" s="449">
        <v>579</v>
      </c>
    </row>
    <row r="246" spans="1:18" ht="14.4" customHeight="1" x14ac:dyDescent="0.3">
      <c r="A246" s="443"/>
      <c r="B246" s="444" t="s">
        <v>1608</v>
      </c>
      <c r="C246" s="444" t="s">
        <v>1416</v>
      </c>
      <c r="D246" s="444" t="s">
        <v>1426</v>
      </c>
      <c r="E246" s="444" t="s">
        <v>1428</v>
      </c>
      <c r="F246" s="444"/>
      <c r="G246" s="448">
        <v>13</v>
      </c>
      <c r="H246" s="448">
        <v>1469</v>
      </c>
      <c r="I246" s="444">
        <v>1.3</v>
      </c>
      <c r="J246" s="444">
        <v>113</v>
      </c>
      <c r="K246" s="448">
        <v>10</v>
      </c>
      <c r="L246" s="448">
        <v>1130</v>
      </c>
      <c r="M246" s="444">
        <v>1</v>
      </c>
      <c r="N246" s="444">
        <v>113</v>
      </c>
      <c r="O246" s="448">
        <v>18</v>
      </c>
      <c r="P246" s="448">
        <v>2034</v>
      </c>
      <c r="Q246" s="471">
        <v>1.8</v>
      </c>
      <c r="R246" s="449">
        <v>113</v>
      </c>
    </row>
    <row r="247" spans="1:18" ht="14.4" customHeight="1" x14ac:dyDescent="0.3">
      <c r="A247" s="443"/>
      <c r="B247" s="444" t="s">
        <v>1608</v>
      </c>
      <c r="C247" s="444" t="s">
        <v>1416</v>
      </c>
      <c r="D247" s="444" t="s">
        <v>1426</v>
      </c>
      <c r="E247" s="444" t="s">
        <v>1429</v>
      </c>
      <c r="F247" s="444"/>
      <c r="G247" s="448">
        <v>3</v>
      </c>
      <c r="H247" s="448">
        <v>396</v>
      </c>
      <c r="I247" s="444">
        <v>1</v>
      </c>
      <c r="J247" s="444">
        <v>132</v>
      </c>
      <c r="K247" s="448">
        <v>3</v>
      </c>
      <c r="L247" s="448">
        <v>396</v>
      </c>
      <c r="M247" s="444">
        <v>1</v>
      </c>
      <c r="N247" s="444">
        <v>132</v>
      </c>
      <c r="O247" s="448">
        <v>2</v>
      </c>
      <c r="P247" s="448">
        <v>264</v>
      </c>
      <c r="Q247" s="471">
        <v>0.66666666666666663</v>
      </c>
      <c r="R247" s="449">
        <v>132</v>
      </c>
    </row>
    <row r="248" spans="1:18" ht="14.4" customHeight="1" x14ac:dyDescent="0.3">
      <c r="A248" s="443"/>
      <c r="B248" s="444" t="s">
        <v>1608</v>
      </c>
      <c r="C248" s="444" t="s">
        <v>1416</v>
      </c>
      <c r="D248" s="444" t="s">
        <v>1426</v>
      </c>
      <c r="E248" s="444" t="s">
        <v>1624</v>
      </c>
      <c r="F248" s="444"/>
      <c r="G248" s="448">
        <v>2</v>
      </c>
      <c r="H248" s="448">
        <v>312</v>
      </c>
      <c r="I248" s="444">
        <v>0.66666666666666663</v>
      </c>
      <c r="J248" s="444">
        <v>156</v>
      </c>
      <c r="K248" s="448">
        <v>3</v>
      </c>
      <c r="L248" s="448">
        <v>468</v>
      </c>
      <c r="M248" s="444">
        <v>1</v>
      </c>
      <c r="N248" s="444">
        <v>156</v>
      </c>
      <c r="O248" s="448">
        <v>2</v>
      </c>
      <c r="P248" s="448">
        <v>312</v>
      </c>
      <c r="Q248" s="471">
        <v>0.66666666666666663</v>
      </c>
      <c r="R248" s="449">
        <v>156</v>
      </c>
    </row>
    <row r="249" spans="1:18" ht="14.4" customHeight="1" x14ac:dyDescent="0.3">
      <c r="A249" s="443"/>
      <c r="B249" s="444" t="s">
        <v>1608</v>
      </c>
      <c r="C249" s="444" t="s">
        <v>1416</v>
      </c>
      <c r="D249" s="444" t="s">
        <v>1426</v>
      </c>
      <c r="E249" s="444" t="s">
        <v>1454</v>
      </c>
      <c r="F249" s="444"/>
      <c r="G249" s="448">
        <v>4</v>
      </c>
      <c r="H249" s="448">
        <v>6960</v>
      </c>
      <c r="I249" s="444"/>
      <c r="J249" s="444">
        <v>1740</v>
      </c>
      <c r="K249" s="448"/>
      <c r="L249" s="448"/>
      <c r="M249" s="444"/>
      <c r="N249" s="444"/>
      <c r="O249" s="448">
        <v>3</v>
      </c>
      <c r="P249" s="448">
        <v>6000</v>
      </c>
      <c r="Q249" s="471"/>
      <c r="R249" s="449">
        <v>2000</v>
      </c>
    </row>
    <row r="250" spans="1:18" ht="14.4" customHeight="1" x14ac:dyDescent="0.3">
      <c r="A250" s="443"/>
      <c r="B250" s="444" t="s">
        <v>1608</v>
      </c>
      <c r="C250" s="444" t="s">
        <v>1416</v>
      </c>
      <c r="D250" s="444" t="s">
        <v>1426</v>
      </c>
      <c r="E250" s="444" t="s">
        <v>1469</v>
      </c>
      <c r="F250" s="444"/>
      <c r="G250" s="448"/>
      <c r="H250" s="448"/>
      <c r="I250" s="444"/>
      <c r="J250" s="444"/>
      <c r="K250" s="448">
        <v>3</v>
      </c>
      <c r="L250" s="448">
        <v>3024</v>
      </c>
      <c r="M250" s="444">
        <v>1</v>
      </c>
      <c r="N250" s="444">
        <v>1008</v>
      </c>
      <c r="O250" s="448">
        <v>4</v>
      </c>
      <c r="P250" s="448">
        <v>4032</v>
      </c>
      <c r="Q250" s="471">
        <v>1.3333333333333333</v>
      </c>
      <c r="R250" s="449">
        <v>1008</v>
      </c>
    </row>
    <row r="251" spans="1:18" ht="14.4" customHeight="1" x14ac:dyDescent="0.3">
      <c r="A251" s="443"/>
      <c r="B251" s="444" t="s">
        <v>1608</v>
      </c>
      <c r="C251" s="444" t="s">
        <v>1416</v>
      </c>
      <c r="D251" s="444" t="s">
        <v>1426</v>
      </c>
      <c r="E251" s="444" t="s">
        <v>1625</v>
      </c>
      <c r="F251" s="444"/>
      <c r="G251" s="448">
        <v>121</v>
      </c>
      <c r="H251" s="448">
        <v>26257</v>
      </c>
      <c r="I251" s="444">
        <v>0.99180327868852458</v>
      </c>
      <c r="J251" s="444">
        <v>217</v>
      </c>
      <c r="K251" s="448">
        <v>122</v>
      </c>
      <c r="L251" s="448">
        <v>26474</v>
      </c>
      <c r="M251" s="444">
        <v>1</v>
      </c>
      <c r="N251" s="444">
        <v>217</v>
      </c>
      <c r="O251" s="448">
        <v>137</v>
      </c>
      <c r="P251" s="448">
        <v>29729</v>
      </c>
      <c r="Q251" s="471">
        <v>1.1229508196721312</v>
      </c>
      <c r="R251" s="449">
        <v>217</v>
      </c>
    </row>
    <row r="252" spans="1:18" ht="14.4" customHeight="1" x14ac:dyDescent="0.3">
      <c r="A252" s="443"/>
      <c r="B252" s="444" t="s">
        <v>1608</v>
      </c>
      <c r="C252" s="444" t="s">
        <v>1416</v>
      </c>
      <c r="D252" s="444" t="s">
        <v>1426</v>
      </c>
      <c r="E252" s="444" t="s">
        <v>1626</v>
      </c>
      <c r="F252" s="444"/>
      <c r="G252" s="448">
        <v>76</v>
      </c>
      <c r="H252" s="448">
        <v>79268</v>
      </c>
      <c r="I252" s="444">
        <v>1.1875</v>
      </c>
      <c r="J252" s="444">
        <v>1043</v>
      </c>
      <c r="K252" s="448">
        <v>64</v>
      </c>
      <c r="L252" s="448">
        <v>66752</v>
      </c>
      <c r="M252" s="444">
        <v>1</v>
      </c>
      <c r="N252" s="444">
        <v>1043</v>
      </c>
      <c r="O252" s="448">
        <v>86</v>
      </c>
      <c r="P252" s="448">
        <v>89698</v>
      </c>
      <c r="Q252" s="471">
        <v>1.34375</v>
      </c>
      <c r="R252" s="449">
        <v>1043</v>
      </c>
    </row>
    <row r="253" spans="1:18" ht="14.4" customHeight="1" x14ac:dyDescent="0.3">
      <c r="A253" s="443"/>
      <c r="B253" s="444" t="s">
        <v>1608</v>
      </c>
      <c r="C253" s="444" t="s">
        <v>1416</v>
      </c>
      <c r="D253" s="444" t="s">
        <v>1426</v>
      </c>
      <c r="E253" s="444" t="s">
        <v>1627</v>
      </c>
      <c r="F253" s="444"/>
      <c r="G253" s="448">
        <v>2</v>
      </c>
      <c r="H253" s="448">
        <v>2646</v>
      </c>
      <c r="I253" s="444">
        <v>0.66666666666666663</v>
      </c>
      <c r="J253" s="444">
        <v>1323</v>
      </c>
      <c r="K253" s="448">
        <v>3</v>
      </c>
      <c r="L253" s="448">
        <v>3969</v>
      </c>
      <c r="M253" s="444">
        <v>1</v>
      </c>
      <c r="N253" s="444">
        <v>1323</v>
      </c>
      <c r="O253" s="448">
        <v>2</v>
      </c>
      <c r="P253" s="448">
        <v>2646</v>
      </c>
      <c r="Q253" s="471">
        <v>0.66666666666666663</v>
      </c>
      <c r="R253" s="449">
        <v>1323</v>
      </c>
    </row>
    <row r="254" spans="1:18" ht="14.4" customHeight="1" x14ac:dyDescent="0.3">
      <c r="A254" s="443"/>
      <c r="B254" s="444" t="s">
        <v>1608</v>
      </c>
      <c r="C254" s="444" t="s">
        <v>1416</v>
      </c>
      <c r="D254" s="444" t="s">
        <v>1426</v>
      </c>
      <c r="E254" s="444" t="s">
        <v>1628</v>
      </c>
      <c r="F254" s="444"/>
      <c r="G254" s="448">
        <v>13</v>
      </c>
      <c r="H254" s="448">
        <v>7046</v>
      </c>
      <c r="I254" s="444">
        <v>1.8571428571428572</v>
      </c>
      <c r="J254" s="444">
        <v>542</v>
      </c>
      <c r="K254" s="448">
        <v>7</v>
      </c>
      <c r="L254" s="448">
        <v>3794</v>
      </c>
      <c r="M254" s="444">
        <v>1</v>
      </c>
      <c r="N254" s="444">
        <v>542</v>
      </c>
      <c r="O254" s="448">
        <v>17</v>
      </c>
      <c r="P254" s="448">
        <v>9214</v>
      </c>
      <c r="Q254" s="471">
        <v>2.4285714285714284</v>
      </c>
      <c r="R254" s="449">
        <v>542</v>
      </c>
    </row>
    <row r="255" spans="1:18" ht="14.4" customHeight="1" x14ac:dyDescent="0.3">
      <c r="A255" s="443"/>
      <c r="B255" s="444" t="s">
        <v>1608</v>
      </c>
      <c r="C255" s="444" t="s">
        <v>1416</v>
      </c>
      <c r="D255" s="444" t="s">
        <v>1426</v>
      </c>
      <c r="E255" s="444" t="s">
        <v>1629</v>
      </c>
      <c r="F255" s="444"/>
      <c r="G255" s="448"/>
      <c r="H255" s="448"/>
      <c r="I255" s="444"/>
      <c r="J255" s="444"/>
      <c r="K255" s="448">
        <v>5</v>
      </c>
      <c r="L255" s="448">
        <v>1490</v>
      </c>
      <c r="M255" s="444">
        <v>1</v>
      </c>
      <c r="N255" s="444">
        <v>298</v>
      </c>
      <c r="O255" s="448"/>
      <c r="P255" s="448"/>
      <c r="Q255" s="471"/>
      <c r="R255" s="449"/>
    </row>
    <row r="256" spans="1:18" ht="14.4" customHeight="1" x14ac:dyDescent="0.3">
      <c r="A256" s="443"/>
      <c r="B256" s="444" t="s">
        <v>1608</v>
      </c>
      <c r="C256" s="444" t="s">
        <v>1416</v>
      </c>
      <c r="D256" s="444" t="s">
        <v>1426</v>
      </c>
      <c r="E256" s="444" t="s">
        <v>1630</v>
      </c>
      <c r="F256" s="444"/>
      <c r="G256" s="448">
        <v>50</v>
      </c>
      <c r="H256" s="448">
        <v>28950</v>
      </c>
      <c r="I256" s="444">
        <v>1.0204081632653061</v>
      </c>
      <c r="J256" s="444">
        <v>579</v>
      </c>
      <c r="K256" s="448">
        <v>49</v>
      </c>
      <c r="L256" s="448">
        <v>28371</v>
      </c>
      <c r="M256" s="444">
        <v>1</v>
      </c>
      <c r="N256" s="444">
        <v>579</v>
      </c>
      <c r="O256" s="448">
        <v>50</v>
      </c>
      <c r="P256" s="448">
        <v>28950</v>
      </c>
      <c r="Q256" s="471">
        <v>1.0204081632653061</v>
      </c>
      <c r="R256" s="449">
        <v>579</v>
      </c>
    </row>
    <row r="257" spans="1:18" ht="14.4" customHeight="1" x14ac:dyDescent="0.3">
      <c r="A257" s="443"/>
      <c r="B257" s="444" t="s">
        <v>1608</v>
      </c>
      <c r="C257" s="444" t="s">
        <v>1416</v>
      </c>
      <c r="D257" s="444" t="s">
        <v>1426</v>
      </c>
      <c r="E257" s="444" t="s">
        <v>1631</v>
      </c>
      <c r="F257" s="444"/>
      <c r="G257" s="448"/>
      <c r="H257" s="448"/>
      <c r="I257" s="444"/>
      <c r="J257" s="444"/>
      <c r="K257" s="448">
        <v>2</v>
      </c>
      <c r="L257" s="448">
        <v>26666</v>
      </c>
      <c r="M257" s="444">
        <v>1</v>
      </c>
      <c r="N257" s="444">
        <v>13333</v>
      </c>
      <c r="O257" s="448"/>
      <c r="P257" s="448"/>
      <c r="Q257" s="471"/>
      <c r="R257" s="449"/>
    </row>
    <row r="258" spans="1:18" ht="14.4" customHeight="1" x14ac:dyDescent="0.3">
      <c r="A258" s="443"/>
      <c r="B258" s="444" t="s">
        <v>1608</v>
      </c>
      <c r="C258" s="444" t="s">
        <v>1416</v>
      </c>
      <c r="D258" s="444" t="s">
        <v>1426</v>
      </c>
      <c r="E258" s="444" t="s">
        <v>1632</v>
      </c>
      <c r="F258" s="444"/>
      <c r="G258" s="448">
        <v>1</v>
      </c>
      <c r="H258" s="448">
        <v>678</v>
      </c>
      <c r="I258" s="444"/>
      <c r="J258" s="444">
        <v>678</v>
      </c>
      <c r="K258" s="448"/>
      <c r="L258" s="448"/>
      <c r="M258" s="444"/>
      <c r="N258" s="444"/>
      <c r="O258" s="448"/>
      <c r="P258" s="448"/>
      <c r="Q258" s="471"/>
      <c r="R258" s="449"/>
    </row>
    <row r="259" spans="1:18" ht="14.4" customHeight="1" x14ac:dyDescent="0.3">
      <c r="A259" s="443"/>
      <c r="B259" s="444" t="s">
        <v>1608</v>
      </c>
      <c r="C259" s="444" t="s">
        <v>1416</v>
      </c>
      <c r="D259" s="444" t="s">
        <v>1426</v>
      </c>
      <c r="E259" s="444" t="s">
        <v>1633</v>
      </c>
      <c r="F259" s="444"/>
      <c r="G259" s="448">
        <v>3</v>
      </c>
      <c r="H259" s="448">
        <v>3909</v>
      </c>
      <c r="I259" s="444"/>
      <c r="J259" s="444">
        <v>1303</v>
      </c>
      <c r="K259" s="448"/>
      <c r="L259" s="448"/>
      <c r="M259" s="444"/>
      <c r="N259" s="444"/>
      <c r="O259" s="448"/>
      <c r="P259" s="448"/>
      <c r="Q259" s="471"/>
      <c r="R259" s="449"/>
    </row>
    <row r="260" spans="1:18" ht="14.4" customHeight="1" x14ac:dyDescent="0.3">
      <c r="A260" s="443"/>
      <c r="B260" s="444" t="s">
        <v>1608</v>
      </c>
      <c r="C260" s="444" t="s">
        <v>1416</v>
      </c>
      <c r="D260" s="444" t="s">
        <v>1426</v>
      </c>
      <c r="E260" s="444" t="s">
        <v>1634</v>
      </c>
      <c r="F260" s="444"/>
      <c r="G260" s="448"/>
      <c r="H260" s="448"/>
      <c r="I260" s="444"/>
      <c r="J260" s="444"/>
      <c r="K260" s="448">
        <v>1</v>
      </c>
      <c r="L260" s="448">
        <v>2416</v>
      </c>
      <c r="M260" s="444">
        <v>1</v>
      </c>
      <c r="N260" s="444">
        <v>2416</v>
      </c>
      <c r="O260" s="448"/>
      <c r="P260" s="448"/>
      <c r="Q260" s="471"/>
      <c r="R260" s="449"/>
    </row>
    <row r="261" spans="1:18" ht="14.4" customHeight="1" x14ac:dyDescent="0.3">
      <c r="A261" s="443"/>
      <c r="B261" s="444" t="s">
        <v>1608</v>
      </c>
      <c r="C261" s="444" t="s">
        <v>1416</v>
      </c>
      <c r="D261" s="444" t="s">
        <v>1426</v>
      </c>
      <c r="E261" s="444" t="s">
        <v>1635</v>
      </c>
      <c r="F261" s="444"/>
      <c r="G261" s="448"/>
      <c r="H261" s="448"/>
      <c r="I261" s="444"/>
      <c r="J261" s="444"/>
      <c r="K261" s="448"/>
      <c r="L261" s="448"/>
      <c r="M261" s="444"/>
      <c r="N261" s="444"/>
      <c r="O261" s="448">
        <v>1</v>
      </c>
      <c r="P261" s="448">
        <v>136</v>
      </c>
      <c r="Q261" s="471"/>
      <c r="R261" s="449">
        <v>136</v>
      </c>
    </row>
    <row r="262" spans="1:18" ht="14.4" customHeight="1" x14ac:dyDescent="0.3">
      <c r="A262" s="443"/>
      <c r="B262" s="444" t="s">
        <v>1608</v>
      </c>
      <c r="C262" s="444" t="s">
        <v>1416</v>
      </c>
      <c r="D262" s="444" t="s">
        <v>1426</v>
      </c>
      <c r="E262" s="444" t="s">
        <v>1636</v>
      </c>
      <c r="F262" s="444"/>
      <c r="G262" s="448"/>
      <c r="H262" s="448"/>
      <c r="I262" s="444"/>
      <c r="J262" s="444"/>
      <c r="K262" s="448"/>
      <c r="L262" s="448"/>
      <c r="M262" s="444"/>
      <c r="N262" s="444"/>
      <c r="O262" s="448">
        <v>1</v>
      </c>
      <c r="P262" s="448">
        <v>224</v>
      </c>
      <c r="Q262" s="471"/>
      <c r="R262" s="449">
        <v>224</v>
      </c>
    </row>
    <row r="263" spans="1:18" ht="14.4" customHeight="1" x14ac:dyDescent="0.3">
      <c r="A263" s="443"/>
      <c r="B263" s="444" t="s">
        <v>1608</v>
      </c>
      <c r="C263" s="444" t="s">
        <v>1416</v>
      </c>
      <c r="D263" s="444" t="s">
        <v>1492</v>
      </c>
      <c r="E263" s="444" t="s">
        <v>1497</v>
      </c>
      <c r="F263" s="444" t="s">
        <v>1498</v>
      </c>
      <c r="G263" s="448">
        <v>14</v>
      </c>
      <c r="H263" s="448">
        <v>1088.8999999999999</v>
      </c>
      <c r="I263" s="444">
        <v>3.4999357161223958</v>
      </c>
      <c r="J263" s="444">
        <v>77.778571428571425</v>
      </c>
      <c r="K263" s="448">
        <v>4</v>
      </c>
      <c r="L263" s="448">
        <v>311.12</v>
      </c>
      <c r="M263" s="444">
        <v>1</v>
      </c>
      <c r="N263" s="444">
        <v>77.78</v>
      </c>
      <c r="O263" s="448">
        <v>12</v>
      </c>
      <c r="P263" s="448">
        <v>933.34</v>
      </c>
      <c r="Q263" s="471">
        <v>2.9999357161223967</v>
      </c>
      <c r="R263" s="449">
        <v>77.778333333333336</v>
      </c>
    </row>
    <row r="264" spans="1:18" ht="14.4" customHeight="1" x14ac:dyDescent="0.3">
      <c r="A264" s="443"/>
      <c r="B264" s="444" t="s">
        <v>1608</v>
      </c>
      <c r="C264" s="444" t="s">
        <v>1416</v>
      </c>
      <c r="D264" s="444" t="s">
        <v>1492</v>
      </c>
      <c r="E264" s="444" t="s">
        <v>1499</v>
      </c>
      <c r="F264" s="444" t="s">
        <v>1500</v>
      </c>
      <c r="G264" s="448">
        <v>28</v>
      </c>
      <c r="H264" s="448">
        <v>7000</v>
      </c>
      <c r="I264" s="444">
        <v>0.93333333333333335</v>
      </c>
      <c r="J264" s="444">
        <v>250</v>
      </c>
      <c r="K264" s="448">
        <v>30</v>
      </c>
      <c r="L264" s="448">
        <v>7500</v>
      </c>
      <c r="M264" s="444">
        <v>1</v>
      </c>
      <c r="N264" s="444">
        <v>250</v>
      </c>
      <c r="O264" s="448">
        <v>25</v>
      </c>
      <c r="P264" s="448">
        <v>6250</v>
      </c>
      <c r="Q264" s="471">
        <v>0.83333333333333337</v>
      </c>
      <c r="R264" s="449">
        <v>250</v>
      </c>
    </row>
    <row r="265" spans="1:18" ht="14.4" customHeight="1" x14ac:dyDescent="0.3">
      <c r="A265" s="443"/>
      <c r="B265" s="444" t="s">
        <v>1608</v>
      </c>
      <c r="C265" s="444" t="s">
        <v>1416</v>
      </c>
      <c r="D265" s="444" t="s">
        <v>1492</v>
      </c>
      <c r="E265" s="444" t="s">
        <v>1501</v>
      </c>
      <c r="F265" s="444" t="s">
        <v>1502</v>
      </c>
      <c r="G265" s="448">
        <v>365</v>
      </c>
      <c r="H265" s="448">
        <v>109500</v>
      </c>
      <c r="I265" s="444">
        <v>1.0310734463276836</v>
      </c>
      <c r="J265" s="444">
        <v>300</v>
      </c>
      <c r="K265" s="448">
        <v>354</v>
      </c>
      <c r="L265" s="448">
        <v>106200</v>
      </c>
      <c r="M265" s="444">
        <v>1</v>
      </c>
      <c r="N265" s="444">
        <v>300</v>
      </c>
      <c r="O265" s="448">
        <v>396</v>
      </c>
      <c r="P265" s="448">
        <v>118800</v>
      </c>
      <c r="Q265" s="471">
        <v>1.1186440677966101</v>
      </c>
      <c r="R265" s="449">
        <v>300</v>
      </c>
    </row>
    <row r="266" spans="1:18" ht="14.4" customHeight="1" x14ac:dyDescent="0.3">
      <c r="A266" s="443"/>
      <c r="B266" s="444" t="s">
        <v>1608</v>
      </c>
      <c r="C266" s="444" t="s">
        <v>1416</v>
      </c>
      <c r="D266" s="444" t="s">
        <v>1492</v>
      </c>
      <c r="E266" s="444" t="s">
        <v>1637</v>
      </c>
      <c r="F266" s="444" t="s">
        <v>1638</v>
      </c>
      <c r="G266" s="448">
        <v>214</v>
      </c>
      <c r="H266" s="448">
        <v>142666.67000000001</v>
      </c>
      <c r="I266" s="444">
        <v>0.93043476389414059</v>
      </c>
      <c r="J266" s="444">
        <v>666.66668224299076</v>
      </c>
      <c r="K266" s="448">
        <v>230</v>
      </c>
      <c r="L266" s="448">
        <v>153333.34000000003</v>
      </c>
      <c r="M266" s="444">
        <v>1</v>
      </c>
      <c r="N266" s="444">
        <v>666.66669565217398</v>
      </c>
      <c r="O266" s="448">
        <v>222</v>
      </c>
      <c r="P266" s="448">
        <v>148000</v>
      </c>
      <c r="Q266" s="471">
        <v>0.965217349338376</v>
      </c>
      <c r="R266" s="449">
        <v>666.66666666666663</v>
      </c>
    </row>
    <row r="267" spans="1:18" ht="14.4" customHeight="1" x14ac:dyDescent="0.3">
      <c r="A267" s="443"/>
      <c r="B267" s="444" t="s">
        <v>1608</v>
      </c>
      <c r="C267" s="444" t="s">
        <v>1416</v>
      </c>
      <c r="D267" s="444" t="s">
        <v>1492</v>
      </c>
      <c r="E267" s="444" t="s">
        <v>1639</v>
      </c>
      <c r="F267" s="444" t="s">
        <v>1640</v>
      </c>
      <c r="G267" s="448">
        <v>321</v>
      </c>
      <c r="H267" s="448">
        <v>74899.989999999991</v>
      </c>
      <c r="I267" s="444">
        <v>0.88674017810812233</v>
      </c>
      <c r="J267" s="444">
        <v>233.33330218068534</v>
      </c>
      <c r="K267" s="448">
        <v>362</v>
      </c>
      <c r="L267" s="448">
        <v>84466.67</v>
      </c>
      <c r="M267" s="444">
        <v>1</v>
      </c>
      <c r="N267" s="444">
        <v>233.33334254143645</v>
      </c>
      <c r="O267" s="448">
        <v>384</v>
      </c>
      <c r="P267" s="448">
        <v>89600.01</v>
      </c>
      <c r="Q267" s="471">
        <v>1.0607735571912567</v>
      </c>
      <c r="R267" s="449">
        <v>233.33335937499999</v>
      </c>
    </row>
    <row r="268" spans="1:18" ht="14.4" customHeight="1" x14ac:dyDescent="0.3">
      <c r="A268" s="443"/>
      <c r="B268" s="444" t="s">
        <v>1608</v>
      </c>
      <c r="C268" s="444" t="s">
        <v>1416</v>
      </c>
      <c r="D268" s="444" t="s">
        <v>1492</v>
      </c>
      <c r="E268" s="444" t="s">
        <v>1641</v>
      </c>
      <c r="F268" s="444" t="s">
        <v>1642</v>
      </c>
      <c r="G268" s="448">
        <v>200</v>
      </c>
      <c r="H268" s="448">
        <v>155555.56</v>
      </c>
      <c r="I268" s="444">
        <v>1.1764706416213553</v>
      </c>
      <c r="J268" s="444">
        <v>777.77779999999996</v>
      </c>
      <c r="K268" s="448">
        <v>170</v>
      </c>
      <c r="L268" s="448">
        <v>132222.22</v>
      </c>
      <c r="M268" s="444">
        <v>1</v>
      </c>
      <c r="N268" s="444">
        <v>777.7777647058823</v>
      </c>
      <c r="O268" s="448">
        <v>255</v>
      </c>
      <c r="P268" s="448">
        <v>198333.34000000003</v>
      </c>
      <c r="Q268" s="471">
        <v>1.5000000756302536</v>
      </c>
      <c r="R268" s="449">
        <v>777.77780392156876</v>
      </c>
    </row>
    <row r="269" spans="1:18" ht="14.4" customHeight="1" x14ac:dyDescent="0.3">
      <c r="A269" s="443"/>
      <c r="B269" s="444" t="s">
        <v>1608</v>
      </c>
      <c r="C269" s="444" t="s">
        <v>1416</v>
      </c>
      <c r="D269" s="444" t="s">
        <v>1492</v>
      </c>
      <c r="E269" s="444" t="s">
        <v>1643</v>
      </c>
      <c r="F269" s="444" t="s">
        <v>1644</v>
      </c>
      <c r="G269" s="448">
        <v>722</v>
      </c>
      <c r="H269" s="448">
        <v>176488.88999999998</v>
      </c>
      <c r="I269" s="444">
        <v>1.3103449223128143</v>
      </c>
      <c r="J269" s="444">
        <v>244.44444598337947</v>
      </c>
      <c r="K269" s="448">
        <v>551</v>
      </c>
      <c r="L269" s="448">
        <v>134688.88</v>
      </c>
      <c r="M269" s="444">
        <v>1</v>
      </c>
      <c r="N269" s="444">
        <v>244.44442831215972</v>
      </c>
      <c r="O269" s="448">
        <v>537</v>
      </c>
      <c r="P269" s="448">
        <v>131266.66</v>
      </c>
      <c r="Q269" s="471">
        <v>0.97459166636473626</v>
      </c>
      <c r="R269" s="449">
        <v>244.44443202979517</v>
      </c>
    </row>
    <row r="270" spans="1:18" ht="14.4" customHeight="1" x14ac:dyDescent="0.3">
      <c r="A270" s="443"/>
      <c r="B270" s="444" t="s">
        <v>1608</v>
      </c>
      <c r="C270" s="444" t="s">
        <v>1416</v>
      </c>
      <c r="D270" s="444" t="s">
        <v>1492</v>
      </c>
      <c r="E270" s="444" t="s">
        <v>1645</v>
      </c>
      <c r="F270" s="444" t="s">
        <v>1646</v>
      </c>
      <c r="G270" s="448">
        <v>7</v>
      </c>
      <c r="H270" s="448">
        <v>3678.8899999999994</v>
      </c>
      <c r="I270" s="444">
        <v>0.87500118921901604</v>
      </c>
      <c r="J270" s="444">
        <v>525.5557142857142</v>
      </c>
      <c r="K270" s="448">
        <v>8</v>
      </c>
      <c r="L270" s="448">
        <v>4204.4399999999996</v>
      </c>
      <c r="M270" s="444">
        <v>1</v>
      </c>
      <c r="N270" s="444">
        <v>525.55499999999995</v>
      </c>
      <c r="O270" s="448">
        <v>17</v>
      </c>
      <c r="P270" s="448">
        <v>8934.4500000000007</v>
      </c>
      <c r="Q270" s="471">
        <v>2.1250035676570485</v>
      </c>
      <c r="R270" s="449">
        <v>525.55588235294124</v>
      </c>
    </row>
    <row r="271" spans="1:18" ht="14.4" customHeight="1" x14ac:dyDescent="0.3">
      <c r="A271" s="443"/>
      <c r="B271" s="444" t="s">
        <v>1608</v>
      </c>
      <c r="C271" s="444" t="s">
        <v>1416</v>
      </c>
      <c r="D271" s="444" t="s">
        <v>1492</v>
      </c>
      <c r="E271" s="444" t="s">
        <v>1647</v>
      </c>
      <c r="F271" s="444" t="s">
        <v>1648</v>
      </c>
      <c r="G271" s="448">
        <v>4</v>
      </c>
      <c r="H271" s="448">
        <v>4000</v>
      </c>
      <c r="I271" s="444">
        <v>1.3333333333333333</v>
      </c>
      <c r="J271" s="444">
        <v>1000</v>
      </c>
      <c r="K271" s="448">
        <v>3</v>
      </c>
      <c r="L271" s="448">
        <v>3000</v>
      </c>
      <c r="M271" s="444">
        <v>1</v>
      </c>
      <c r="N271" s="444">
        <v>1000</v>
      </c>
      <c r="O271" s="448">
        <v>4</v>
      </c>
      <c r="P271" s="448">
        <v>4000</v>
      </c>
      <c r="Q271" s="471">
        <v>1.3333333333333333</v>
      </c>
      <c r="R271" s="449">
        <v>1000</v>
      </c>
    </row>
    <row r="272" spans="1:18" ht="14.4" customHeight="1" x14ac:dyDescent="0.3">
      <c r="A272" s="443"/>
      <c r="B272" s="444" t="s">
        <v>1608</v>
      </c>
      <c r="C272" s="444" t="s">
        <v>1416</v>
      </c>
      <c r="D272" s="444" t="s">
        <v>1492</v>
      </c>
      <c r="E272" s="444" t="s">
        <v>1578</v>
      </c>
      <c r="F272" s="444" t="s">
        <v>1579</v>
      </c>
      <c r="G272" s="448">
        <v>3</v>
      </c>
      <c r="H272" s="448">
        <v>0</v>
      </c>
      <c r="I272" s="444"/>
      <c r="J272" s="444">
        <v>0</v>
      </c>
      <c r="K272" s="448">
        <v>1</v>
      </c>
      <c r="L272" s="448">
        <v>0</v>
      </c>
      <c r="M272" s="444"/>
      <c r="N272" s="444">
        <v>0</v>
      </c>
      <c r="O272" s="448"/>
      <c r="P272" s="448"/>
      <c r="Q272" s="471"/>
      <c r="R272" s="449"/>
    </row>
    <row r="273" spans="1:18" ht="14.4" customHeight="1" x14ac:dyDescent="0.3">
      <c r="A273" s="443"/>
      <c r="B273" s="444" t="s">
        <v>1608</v>
      </c>
      <c r="C273" s="444" t="s">
        <v>1416</v>
      </c>
      <c r="D273" s="444" t="s">
        <v>1492</v>
      </c>
      <c r="E273" s="444" t="s">
        <v>1524</v>
      </c>
      <c r="F273" s="444" t="s">
        <v>1525</v>
      </c>
      <c r="G273" s="448">
        <v>594</v>
      </c>
      <c r="H273" s="448">
        <v>0</v>
      </c>
      <c r="I273" s="444"/>
      <c r="J273" s="444">
        <v>0</v>
      </c>
      <c r="K273" s="448">
        <v>563</v>
      </c>
      <c r="L273" s="448">
        <v>0</v>
      </c>
      <c r="M273" s="444"/>
      <c r="N273" s="444">
        <v>0</v>
      </c>
      <c r="O273" s="448">
        <v>641</v>
      </c>
      <c r="P273" s="448">
        <v>0</v>
      </c>
      <c r="Q273" s="471"/>
      <c r="R273" s="449">
        <v>0</v>
      </c>
    </row>
    <row r="274" spans="1:18" ht="14.4" customHeight="1" x14ac:dyDescent="0.3">
      <c r="A274" s="443"/>
      <c r="B274" s="444" t="s">
        <v>1608</v>
      </c>
      <c r="C274" s="444" t="s">
        <v>1416</v>
      </c>
      <c r="D274" s="444" t="s">
        <v>1492</v>
      </c>
      <c r="E274" s="444" t="s">
        <v>1526</v>
      </c>
      <c r="F274" s="444" t="s">
        <v>1527</v>
      </c>
      <c r="G274" s="448">
        <v>441</v>
      </c>
      <c r="H274" s="448">
        <v>134750.01</v>
      </c>
      <c r="I274" s="444">
        <v>0.9713657264135479</v>
      </c>
      <c r="J274" s="444">
        <v>305.55557823129254</v>
      </c>
      <c r="K274" s="448">
        <v>454</v>
      </c>
      <c r="L274" s="448">
        <v>138722.22</v>
      </c>
      <c r="M274" s="444">
        <v>1</v>
      </c>
      <c r="N274" s="444">
        <v>305.55555066079296</v>
      </c>
      <c r="O274" s="448">
        <v>463</v>
      </c>
      <c r="P274" s="448">
        <v>141472.22</v>
      </c>
      <c r="Q274" s="471">
        <v>1.0198237888638173</v>
      </c>
      <c r="R274" s="449">
        <v>305.55555075593952</v>
      </c>
    </row>
    <row r="275" spans="1:18" ht="14.4" customHeight="1" x14ac:dyDescent="0.3">
      <c r="A275" s="443"/>
      <c r="B275" s="444" t="s">
        <v>1608</v>
      </c>
      <c r="C275" s="444" t="s">
        <v>1416</v>
      </c>
      <c r="D275" s="444" t="s">
        <v>1492</v>
      </c>
      <c r="E275" s="444" t="s">
        <v>1528</v>
      </c>
      <c r="F275" s="444" t="s">
        <v>1529</v>
      </c>
      <c r="G275" s="448">
        <v>831</v>
      </c>
      <c r="H275" s="448">
        <v>15500</v>
      </c>
      <c r="I275" s="444">
        <v>0.46453555734976176</v>
      </c>
      <c r="J275" s="444">
        <v>18.652226233453671</v>
      </c>
      <c r="K275" s="448">
        <v>1001</v>
      </c>
      <c r="L275" s="448">
        <v>33366.659999999996</v>
      </c>
      <c r="M275" s="444">
        <v>1</v>
      </c>
      <c r="N275" s="444">
        <v>33.333326673326667</v>
      </c>
      <c r="O275" s="448">
        <v>1011</v>
      </c>
      <c r="P275" s="448">
        <v>33699.999999999993</v>
      </c>
      <c r="Q275" s="471">
        <v>1.009990211786256</v>
      </c>
      <c r="R275" s="449">
        <v>33.333333333333329</v>
      </c>
    </row>
    <row r="276" spans="1:18" ht="14.4" customHeight="1" x14ac:dyDescent="0.3">
      <c r="A276" s="443"/>
      <c r="B276" s="444" t="s">
        <v>1608</v>
      </c>
      <c r="C276" s="444" t="s">
        <v>1416</v>
      </c>
      <c r="D276" s="444" t="s">
        <v>1492</v>
      </c>
      <c r="E276" s="444" t="s">
        <v>1530</v>
      </c>
      <c r="F276" s="444" t="s">
        <v>1531</v>
      </c>
      <c r="G276" s="448">
        <v>403</v>
      </c>
      <c r="H276" s="448">
        <v>183588.89</v>
      </c>
      <c r="I276" s="444">
        <v>0.9264367716326869</v>
      </c>
      <c r="J276" s="444">
        <v>455.55555831265514</v>
      </c>
      <c r="K276" s="448">
        <v>435</v>
      </c>
      <c r="L276" s="448">
        <v>198166.66999999998</v>
      </c>
      <c r="M276" s="444">
        <v>1</v>
      </c>
      <c r="N276" s="444">
        <v>455.55556321839077</v>
      </c>
      <c r="O276" s="448">
        <v>430</v>
      </c>
      <c r="P276" s="448">
        <v>195888.89</v>
      </c>
      <c r="Q276" s="471">
        <v>0.98850573610587511</v>
      </c>
      <c r="R276" s="449">
        <v>455.55555813953492</v>
      </c>
    </row>
    <row r="277" spans="1:18" ht="14.4" customHeight="1" x14ac:dyDescent="0.3">
      <c r="A277" s="443"/>
      <c r="B277" s="444" t="s">
        <v>1608</v>
      </c>
      <c r="C277" s="444" t="s">
        <v>1416</v>
      </c>
      <c r="D277" s="444" t="s">
        <v>1492</v>
      </c>
      <c r="E277" s="444" t="s">
        <v>1532</v>
      </c>
      <c r="F277" s="444" t="s">
        <v>1533</v>
      </c>
      <c r="G277" s="448">
        <v>469</v>
      </c>
      <c r="H277" s="448">
        <v>36477.79</v>
      </c>
      <c r="I277" s="444">
        <v>0.98945171885608341</v>
      </c>
      <c r="J277" s="444">
        <v>77.777803837953087</v>
      </c>
      <c r="K277" s="448">
        <v>474</v>
      </c>
      <c r="L277" s="448">
        <v>36866.67</v>
      </c>
      <c r="M277" s="444">
        <v>1</v>
      </c>
      <c r="N277" s="444">
        <v>77.777784810126576</v>
      </c>
      <c r="O277" s="448">
        <v>513</v>
      </c>
      <c r="P277" s="448">
        <v>39900.01</v>
      </c>
      <c r="Q277" s="471">
        <v>1.082278654405185</v>
      </c>
      <c r="R277" s="449">
        <v>77.777797270955176</v>
      </c>
    </row>
    <row r="278" spans="1:18" ht="14.4" customHeight="1" x14ac:dyDescent="0.3">
      <c r="A278" s="443"/>
      <c r="B278" s="444" t="s">
        <v>1608</v>
      </c>
      <c r="C278" s="444" t="s">
        <v>1416</v>
      </c>
      <c r="D278" s="444" t="s">
        <v>1492</v>
      </c>
      <c r="E278" s="444" t="s">
        <v>1649</v>
      </c>
      <c r="F278" s="444" t="s">
        <v>1650</v>
      </c>
      <c r="G278" s="448">
        <v>223</v>
      </c>
      <c r="H278" s="448">
        <v>322111.11</v>
      </c>
      <c r="I278" s="444">
        <v>1.1319796738464714</v>
      </c>
      <c r="J278" s="444">
        <v>1444.4444394618833</v>
      </c>
      <c r="K278" s="448">
        <v>197</v>
      </c>
      <c r="L278" s="448">
        <v>284555.56</v>
      </c>
      <c r="M278" s="444">
        <v>1</v>
      </c>
      <c r="N278" s="444">
        <v>1444.4444670050761</v>
      </c>
      <c r="O278" s="448">
        <v>216</v>
      </c>
      <c r="P278" s="448">
        <v>312000.01</v>
      </c>
      <c r="Q278" s="471">
        <v>1.0964467185248463</v>
      </c>
      <c r="R278" s="449">
        <v>1444.4444907407408</v>
      </c>
    </row>
    <row r="279" spans="1:18" ht="14.4" customHeight="1" x14ac:dyDescent="0.3">
      <c r="A279" s="443"/>
      <c r="B279" s="444" t="s">
        <v>1608</v>
      </c>
      <c r="C279" s="444" t="s">
        <v>1416</v>
      </c>
      <c r="D279" s="444" t="s">
        <v>1492</v>
      </c>
      <c r="E279" s="444" t="s">
        <v>1538</v>
      </c>
      <c r="F279" s="444" t="s">
        <v>1539</v>
      </c>
      <c r="G279" s="448"/>
      <c r="H279" s="448"/>
      <c r="I279" s="444"/>
      <c r="J279" s="444"/>
      <c r="K279" s="448"/>
      <c r="L279" s="448"/>
      <c r="M279" s="444"/>
      <c r="N279" s="444"/>
      <c r="O279" s="448">
        <v>3</v>
      </c>
      <c r="P279" s="448">
        <v>283.33</v>
      </c>
      <c r="Q279" s="471"/>
      <c r="R279" s="449">
        <v>94.443333333333328</v>
      </c>
    </row>
    <row r="280" spans="1:18" ht="14.4" customHeight="1" x14ac:dyDescent="0.3">
      <c r="A280" s="443"/>
      <c r="B280" s="444" t="s">
        <v>1608</v>
      </c>
      <c r="C280" s="444" t="s">
        <v>1416</v>
      </c>
      <c r="D280" s="444" t="s">
        <v>1492</v>
      </c>
      <c r="E280" s="444" t="s">
        <v>1542</v>
      </c>
      <c r="F280" s="444" t="s">
        <v>1543</v>
      </c>
      <c r="G280" s="448">
        <v>2</v>
      </c>
      <c r="H280" s="448">
        <v>193.34</v>
      </c>
      <c r="I280" s="444">
        <v>0.66666666666666674</v>
      </c>
      <c r="J280" s="444">
        <v>96.67</v>
      </c>
      <c r="K280" s="448">
        <v>3</v>
      </c>
      <c r="L280" s="448">
        <v>290.01</v>
      </c>
      <c r="M280" s="444">
        <v>1</v>
      </c>
      <c r="N280" s="444">
        <v>96.67</v>
      </c>
      <c r="O280" s="448">
        <v>3</v>
      </c>
      <c r="P280" s="448">
        <v>290.01</v>
      </c>
      <c r="Q280" s="471">
        <v>1</v>
      </c>
      <c r="R280" s="449">
        <v>96.67</v>
      </c>
    </row>
    <row r="281" spans="1:18" ht="14.4" customHeight="1" x14ac:dyDescent="0.3">
      <c r="A281" s="443"/>
      <c r="B281" s="444" t="s">
        <v>1608</v>
      </c>
      <c r="C281" s="444" t="s">
        <v>1416</v>
      </c>
      <c r="D281" s="444" t="s">
        <v>1492</v>
      </c>
      <c r="E281" s="444" t="s">
        <v>1651</v>
      </c>
      <c r="F281" s="444" t="s">
        <v>1652</v>
      </c>
      <c r="G281" s="448">
        <v>264</v>
      </c>
      <c r="H281" s="448">
        <v>92400</v>
      </c>
      <c r="I281" s="444">
        <v>0.97058823529411764</v>
      </c>
      <c r="J281" s="444">
        <v>350</v>
      </c>
      <c r="K281" s="448">
        <v>272</v>
      </c>
      <c r="L281" s="448">
        <v>95200</v>
      </c>
      <c r="M281" s="444">
        <v>1</v>
      </c>
      <c r="N281" s="444">
        <v>350</v>
      </c>
      <c r="O281" s="448">
        <v>297</v>
      </c>
      <c r="P281" s="448">
        <v>103950</v>
      </c>
      <c r="Q281" s="471">
        <v>1.0919117647058822</v>
      </c>
      <c r="R281" s="449">
        <v>350</v>
      </c>
    </row>
    <row r="282" spans="1:18" ht="14.4" customHeight="1" x14ac:dyDescent="0.3">
      <c r="A282" s="443"/>
      <c r="B282" s="444" t="s">
        <v>1608</v>
      </c>
      <c r="C282" s="444" t="s">
        <v>1416</v>
      </c>
      <c r="D282" s="444" t="s">
        <v>1492</v>
      </c>
      <c r="E282" s="444" t="s">
        <v>1653</v>
      </c>
      <c r="F282" s="444" t="s">
        <v>1654</v>
      </c>
      <c r="G282" s="448">
        <v>24</v>
      </c>
      <c r="H282" s="448">
        <v>1413.34</v>
      </c>
      <c r="I282" s="444">
        <v>0.79999773586614442</v>
      </c>
      <c r="J282" s="444">
        <v>58.889166666666661</v>
      </c>
      <c r="K282" s="448">
        <v>30</v>
      </c>
      <c r="L282" s="448">
        <v>1766.6799999999998</v>
      </c>
      <c r="M282" s="444">
        <v>1</v>
      </c>
      <c r="N282" s="444">
        <v>58.889333333333326</v>
      </c>
      <c r="O282" s="448">
        <v>24</v>
      </c>
      <c r="P282" s="448">
        <v>1413.3400000000001</v>
      </c>
      <c r="Q282" s="471">
        <v>0.79999773586614453</v>
      </c>
      <c r="R282" s="449">
        <v>58.889166666666675</v>
      </c>
    </row>
    <row r="283" spans="1:18" ht="14.4" customHeight="1" x14ac:dyDescent="0.3">
      <c r="A283" s="443"/>
      <c r="B283" s="444" t="s">
        <v>1608</v>
      </c>
      <c r="C283" s="444" t="s">
        <v>1416</v>
      </c>
      <c r="D283" s="444" t="s">
        <v>1492</v>
      </c>
      <c r="E283" s="444" t="s">
        <v>1655</v>
      </c>
      <c r="F283" s="444" t="s">
        <v>1656</v>
      </c>
      <c r="G283" s="448">
        <v>364</v>
      </c>
      <c r="H283" s="448">
        <v>46915.549999999996</v>
      </c>
      <c r="I283" s="444">
        <v>1.0167592643963534</v>
      </c>
      <c r="J283" s="444">
        <v>128.88887362637362</v>
      </c>
      <c r="K283" s="448">
        <v>358</v>
      </c>
      <c r="L283" s="448">
        <v>46142.239999999998</v>
      </c>
      <c r="M283" s="444">
        <v>1</v>
      </c>
      <c r="N283" s="444">
        <v>128.88893854748602</v>
      </c>
      <c r="O283" s="448">
        <v>410</v>
      </c>
      <c r="P283" s="448">
        <v>52844.45</v>
      </c>
      <c r="Q283" s="471">
        <v>1.1452510758038621</v>
      </c>
      <c r="R283" s="449">
        <v>128.88890243902438</v>
      </c>
    </row>
    <row r="284" spans="1:18" ht="14.4" customHeight="1" x14ac:dyDescent="0.3">
      <c r="A284" s="443"/>
      <c r="B284" s="444" t="s">
        <v>1608</v>
      </c>
      <c r="C284" s="444" t="s">
        <v>1416</v>
      </c>
      <c r="D284" s="444" t="s">
        <v>1492</v>
      </c>
      <c r="E284" s="444" t="s">
        <v>1550</v>
      </c>
      <c r="F284" s="444" t="s">
        <v>1551</v>
      </c>
      <c r="G284" s="448">
        <v>960</v>
      </c>
      <c r="H284" s="448">
        <v>46933.33</v>
      </c>
      <c r="I284" s="444">
        <v>1.0191082816378316</v>
      </c>
      <c r="J284" s="444">
        <v>48.888885416666668</v>
      </c>
      <c r="K284" s="448">
        <v>942</v>
      </c>
      <c r="L284" s="448">
        <v>46053.33</v>
      </c>
      <c r="M284" s="444">
        <v>1</v>
      </c>
      <c r="N284" s="444">
        <v>48.888885350318475</v>
      </c>
      <c r="O284" s="448">
        <v>997</v>
      </c>
      <c r="P284" s="448">
        <v>48742.22</v>
      </c>
      <c r="Q284" s="471">
        <v>1.0583864402422147</v>
      </c>
      <c r="R284" s="449">
        <v>48.888886659979939</v>
      </c>
    </row>
    <row r="285" spans="1:18" ht="14.4" customHeight="1" x14ac:dyDescent="0.3">
      <c r="A285" s="443"/>
      <c r="B285" s="444" t="s">
        <v>1608</v>
      </c>
      <c r="C285" s="444" t="s">
        <v>1416</v>
      </c>
      <c r="D285" s="444" t="s">
        <v>1492</v>
      </c>
      <c r="E285" s="444" t="s">
        <v>1657</v>
      </c>
      <c r="F285" s="444" t="s">
        <v>1658</v>
      </c>
      <c r="G285" s="448">
        <v>1277</v>
      </c>
      <c r="H285" s="448">
        <v>1135111.1100000001</v>
      </c>
      <c r="I285" s="444">
        <v>1.0536303652649455</v>
      </c>
      <c r="J285" s="444">
        <v>888.88888801879409</v>
      </c>
      <c r="K285" s="448">
        <v>1212</v>
      </c>
      <c r="L285" s="448">
        <v>1077333.33</v>
      </c>
      <c r="M285" s="444">
        <v>1</v>
      </c>
      <c r="N285" s="444">
        <v>888.88888613861388</v>
      </c>
      <c r="O285" s="448">
        <v>1210</v>
      </c>
      <c r="P285" s="448">
        <v>1075555.54</v>
      </c>
      <c r="Q285" s="471">
        <v>0.9983498236335081</v>
      </c>
      <c r="R285" s="449">
        <v>888.88887603305784</v>
      </c>
    </row>
    <row r="286" spans="1:18" ht="14.4" customHeight="1" x14ac:dyDescent="0.3">
      <c r="A286" s="443"/>
      <c r="B286" s="444" t="s">
        <v>1608</v>
      </c>
      <c r="C286" s="444" t="s">
        <v>1416</v>
      </c>
      <c r="D286" s="444" t="s">
        <v>1492</v>
      </c>
      <c r="E286" s="444" t="s">
        <v>1659</v>
      </c>
      <c r="F286" s="444" t="s">
        <v>1660</v>
      </c>
      <c r="G286" s="448">
        <v>20</v>
      </c>
      <c r="H286" s="448">
        <v>6666.67</v>
      </c>
      <c r="I286" s="444">
        <v>0.74074193415770462</v>
      </c>
      <c r="J286" s="444">
        <v>333.33350000000002</v>
      </c>
      <c r="K286" s="448">
        <v>27</v>
      </c>
      <c r="L286" s="448">
        <v>8999.99</v>
      </c>
      <c r="M286" s="444">
        <v>1</v>
      </c>
      <c r="N286" s="444">
        <v>333.33296296296294</v>
      </c>
      <c r="O286" s="448">
        <v>36</v>
      </c>
      <c r="P286" s="448">
        <v>12000.01</v>
      </c>
      <c r="Q286" s="471">
        <v>1.3333359259288067</v>
      </c>
      <c r="R286" s="449">
        <v>333.33361111111111</v>
      </c>
    </row>
    <row r="287" spans="1:18" ht="14.4" customHeight="1" x14ac:dyDescent="0.3">
      <c r="A287" s="443"/>
      <c r="B287" s="444" t="s">
        <v>1608</v>
      </c>
      <c r="C287" s="444" t="s">
        <v>1416</v>
      </c>
      <c r="D287" s="444" t="s">
        <v>1492</v>
      </c>
      <c r="E287" s="444" t="s">
        <v>1661</v>
      </c>
      <c r="F287" s="444" t="s">
        <v>1662</v>
      </c>
      <c r="G287" s="448"/>
      <c r="H287" s="448"/>
      <c r="I287" s="444"/>
      <c r="J287" s="444"/>
      <c r="K287" s="448"/>
      <c r="L287" s="448"/>
      <c r="M287" s="444"/>
      <c r="N287" s="444"/>
      <c r="O287" s="448">
        <v>1</v>
      </c>
      <c r="P287" s="448">
        <v>645.55999999999995</v>
      </c>
      <c r="Q287" s="471"/>
      <c r="R287" s="449">
        <v>645.55999999999995</v>
      </c>
    </row>
    <row r="288" spans="1:18" ht="14.4" customHeight="1" x14ac:dyDescent="0.3">
      <c r="A288" s="443"/>
      <c r="B288" s="444" t="s">
        <v>1608</v>
      </c>
      <c r="C288" s="444" t="s">
        <v>1416</v>
      </c>
      <c r="D288" s="444" t="s">
        <v>1492</v>
      </c>
      <c r="E288" s="444" t="s">
        <v>1556</v>
      </c>
      <c r="F288" s="444" t="s">
        <v>1557</v>
      </c>
      <c r="G288" s="448"/>
      <c r="H288" s="448"/>
      <c r="I288" s="444"/>
      <c r="J288" s="444"/>
      <c r="K288" s="448"/>
      <c r="L288" s="448"/>
      <c r="M288" s="444"/>
      <c r="N288" s="444"/>
      <c r="O288" s="448">
        <v>1</v>
      </c>
      <c r="P288" s="448">
        <v>222.22</v>
      </c>
      <c r="Q288" s="471"/>
      <c r="R288" s="449">
        <v>222.22</v>
      </c>
    </row>
    <row r="289" spans="1:18" ht="14.4" customHeight="1" thickBot="1" x14ac:dyDescent="0.35">
      <c r="A289" s="450"/>
      <c r="B289" s="451" t="s">
        <v>1608</v>
      </c>
      <c r="C289" s="451" t="s">
        <v>1416</v>
      </c>
      <c r="D289" s="451" t="s">
        <v>1492</v>
      </c>
      <c r="E289" s="451" t="s">
        <v>1663</v>
      </c>
      <c r="F289" s="451" t="s">
        <v>1664</v>
      </c>
      <c r="G289" s="455"/>
      <c r="H289" s="455"/>
      <c r="I289" s="451"/>
      <c r="J289" s="451"/>
      <c r="K289" s="455">
        <v>2</v>
      </c>
      <c r="L289" s="455">
        <v>466.66</v>
      </c>
      <c r="M289" s="451">
        <v>1</v>
      </c>
      <c r="N289" s="451">
        <v>233.33</v>
      </c>
      <c r="O289" s="455"/>
      <c r="P289" s="455"/>
      <c r="Q289" s="463"/>
      <c r="R289" s="456"/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28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7.77734375" style="114" customWidth="1"/>
    <col min="5" max="5" width="2.109375" style="114" bestFit="1" customWidth="1"/>
    <col min="6" max="6" width="8" style="114" customWidth="1"/>
    <col min="7" max="7" width="50.88671875" style="114" bestFit="1" customWidth="1" collapsed="1"/>
    <col min="8" max="9" width="11.109375" style="189" hidden="1" customWidth="1" outlineLevel="1"/>
    <col min="10" max="11" width="9.33203125" style="114" hidden="1" customWidth="1"/>
    <col min="12" max="13" width="11.109375" style="189" customWidth="1"/>
    <col min="14" max="15" width="9.33203125" style="114" hidden="1" customWidth="1"/>
    <col min="16" max="17" width="11.109375" style="189" customWidth="1"/>
    <col min="18" max="18" width="11.109375" style="192" customWidth="1"/>
    <col min="19" max="19" width="11.109375" style="189" customWidth="1"/>
    <col min="20" max="16384" width="8.88671875" style="114"/>
  </cols>
  <sheetData>
    <row r="1" spans="1:19" ht="18.600000000000001" customHeight="1" thickBot="1" x14ac:dyDescent="0.4">
      <c r="A1" s="320" t="s">
        <v>1666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</row>
    <row r="2" spans="1:19" ht="14.4" customHeight="1" thickBot="1" x14ac:dyDescent="0.35">
      <c r="A2" s="210" t="s">
        <v>233</v>
      </c>
      <c r="B2" s="179"/>
      <c r="C2" s="179"/>
      <c r="D2" s="179"/>
      <c r="E2" s="96"/>
      <c r="F2" s="96"/>
      <c r="G2" s="96"/>
      <c r="H2" s="205"/>
      <c r="I2" s="205"/>
      <c r="J2" s="96"/>
      <c r="K2" s="96"/>
      <c r="L2" s="205"/>
      <c r="M2" s="205"/>
      <c r="N2" s="96"/>
      <c r="O2" s="96"/>
      <c r="P2" s="205"/>
      <c r="Q2" s="205"/>
      <c r="R2" s="204"/>
      <c r="S2" s="205"/>
    </row>
    <row r="3" spans="1:19" ht="14.4" customHeight="1" thickBot="1" x14ac:dyDescent="0.35">
      <c r="G3" s="73" t="s">
        <v>108</v>
      </c>
      <c r="H3" s="88">
        <f t="shared" ref="H3:Q3" si="0">SUBTOTAL(9,H6:H1048576)</f>
        <v>37800</v>
      </c>
      <c r="I3" s="89">
        <f t="shared" si="0"/>
        <v>10615312.6</v>
      </c>
      <c r="J3" s="66"/>
      <c r="K3" s="66"/>
      <c r="L3" s="89">
        <f t="shared" si="0"/>
        <v>40955</v>
      </c>
      <c r="M3" s="89">
        <f t="shared" si="0"/>
        <v>10533033.600000001</v>
      </c>
      <c r="N3" s="66"/>
      <c r="O3" s="66"/>
      <c r="P3" s="89">
        <f t="shared" si="0"/>
        <v>41075</v>
      </c>
      <c r="Q3" s="89">
        <f t="shared" si="0"/>
        <v>10253030.6</v>
      </c>
      <c r="R3" s="67">
        <f>IF(M3=0,0,Q3/M3)</f>
        <v>0.97341668026199002</v>
      </c>
      <c r="S3" s="90">
        <f>IF(P3=0,0,Q3/P3)</f>
        <v>249.61730006086427</v>
      </c>
    </row>
    <row r="4" spans="1:19" ht="14.4" customHeight="1" x14ac:dyDescent="0.3">
      <c r="A4" s="386" t="s">
        <v>221</v>
      </c>
      <c r="B4" s="386" t="s">
        <v>82</v>
      </c>
      <c r="C4" s="394" t="s">
        <v>0</v>
      </c>
      <c r="D4" s="283" t="s">
        <v>116</v>
      </c>
      <c r="E4" s="388" t="s">
        <v>83</v>
      </c>
      <c r="F4" s="393" t="s">
        <v>58</v>
      </c>
      <c r="G4" s="389" t="s">
        <v>57</v>
      </c>
      <c r="H4" s="390">
        <v>2015</v>
      </c>
      <c r="I4" s="391"/>
      <c r="J4" s="87"/>
      <c r="K4" s="87"/>
      <c r="L4" s="390">
        <v>2016</v>
      </c>
      <c r="M4" s="391"/>
      <c r="N4" s="87"/>
      <c r="O4" s="87"/>
      <c r="P4" s="390">
        <v>2017</v>
      </c>
      <c r="Q4" s="391"/>
      <c r="R4" s="392" t="s">
        <v>2</v>
      </c>
      <c r="S4" s="387" t="s">
        <v>84</v>
      </c>
    </row>
    <row r="5" spans="1:19" ht="14.4" customHeight="1" thickBot="1" x14ac:dyDescent="0.35">
      <c r="A5" s="523"/>
      <c r="B5" s="523"/>
      <c r="C5" s="524"/>
      <c r="D5" s="533"/>
      <c r="E5" s="525"/>
      <c r="F5" s="526"/>
      <c r="G5" s="527"/>
      <c r="H5" s="528" t="s">
        <v>59</v>
      </c>
      <c r="I5" s="529" t="s">
        <v>14</v>
      </c>
      <c r="J5" s="530"/>
      <c r="K5" s="530"/>
      <c r="L5" s="528" t="s">
        <v>59</v>
      </c>
      <c r="M5" s="529" t="s">
        <v>14</v>
      </c>
      <c r="N5" s="530"/>
      <c r="O5" s="530"/>
      <c r="P5" s="528" t="s">
        <v>59</v>
      </c>
      <c r="Q5" s="529" t="s">
        <v>14</v>
      </c>
      <c r="R5" s="531"/>
      <c r="S5" s="532"/>
    </row>
    <row r="6" spans="1:19" ht="14.4" customHeight="1" x14ac:dyDescent="0.3">
      <c r="A6" s="436"/>
      <c r="B6" s="437" t="s">
        <v>1425</v>
      </c>
      <c r="C6" s="437" t="s">
        <v>419</v>
      </c>
      <c r="D6" s="437" t="s">
        <v>1415</v>
      </c>
      <c r="E6" s="437" t="s">
        <v>1426</v>
      </c>
      <c r="F6" s="437" t="s">
        <v>1427</v>
      </c>
      <c r="G6" s="437"/>
      <c r="H6" s="441">
        <v>1</v>
      </c>
      <c r="I6" s="441">
        <v>333</v>
      </c>
      <c r="J6" s="437"/>
      <c r="K6" s="437">
        <v>333</v>
      </c>
      <c r="L6" s="441"/>
      <c r="M6" s="441"/>
      <c r="N6" s="437"/>
      <c r="O6" s="437"/>
      <c r="P6" s="441">
        <v>1</v>
      </c>
      <c r="Q6" s="441">
        <v>333</v>
      </c>
      <c r="R6" s="462"/>
      <c r="S6" s="442">
        <v>333</v>
      </c>
    </row>
    <row r="7" spans="1:19" ht="14.4" customHeight="1" x14ac:dyDescent="0.3">
      <c r="A7" s="443"/>
      <c r="B7" s="444" t="s">
        <v>1425</v>
      </c>
      <c r="C7" s="444" t="s">
        <v>419</v>
      </c>
      <c r="D7" s="444" t="s">
        <v>1415</v>
      </c>
      <c r="E7" s="444" t="s">
        <v>1426</v>
      </c>
      <c r="F7" s="444" t="s">
        <v>1428</v>
      </c>
      <c r="G7" s="444"/>
      <c r="H7" s="448">
        <v>46</v>
      </c>
      <c r="I7" s="448">
        <v>5198</v>
      </c>
      <c r="J7" s="444">
        <v>0.59740259740259738</v>
      </c>
      <c r="K7" s="444">
        <v>113</v>
      </c>
      <c r="L7" s="448">
        <v>77</v>
      </c>
      <c r="M7" s="448">
        <v>8701</v>
      </c>
      <c r="N7" s="444">
        <v>1</v>
      </c>
      <c r="O7" s="444">
        <v>113</v>
      </c>
      <c r="P7" s="448">
        <v>91</v>
      </c>
      <c r="Q7" s="448">
        <v>10283</v>
      </c>
      <c r="R7" s="471">
        <v>1.1818181818181819</v>
      </c>
      <c r="S7" s="449">
        <v>113</v>
      </c>
    </row>
    <row r="8" spans="1:19" ht="14.4" customHeight="1" x14ac:dyDescent="0.3">
      <c r="A8" s="443"/>
      <c r="B8" s="444" t="s">
        <v>1425</v>
      </c>
      <c r="C8" s="444" t="s">
        <v>419</v>
      </c>
      <c r="D8" s="444" t="s">
        <v>1415</v>
      </c>
      <c r="E8" s="444" t="s">
        <v>1426</v>
      </c>
      <c r="F8" s="444" t="s">
        <v>1429</v>
      </c>
      <c r="G8" s="444"/>
      <c r="H8" s="448"/>
      <c r="I8" s="448"/>
      <c r="J8" s="444"/>
      <c r="K8" s="444"/>
      <c r="L8" s="448">
        <v>1</v>
      </c>
      <c r="M8" s="448">
        <v>132</v>
      </c>
      <c r="N8" s="444">
        <v>1</v>
      </c>
      <c r="O8" s="444">
        <v>132</v>
      </c>
      <c r="P8" s="448"/>
      <c r="Q8" s="448"/>
      <c r="R8" s="471"/>
      <c r="S8" s="449"/>
    </row>
    <row r="9" spans="1:19" ht="14.4" customHeight="1" x14ac:dyDescent="0.3">
      <c r="A9" s="443"/>
      <c r="B9" s="444" t="s">
        <v>1425</v>
      </c>
      <c r="C9" s="444" t="s">
        <v>419</v>
      </c>
      <c r="D9" s="444" t="s">
        <v>1415</v>
      </c>
      <c r="E9" s="444" t="s">
        <v>1426</v>
      </c>
      <c r="F9" s="444" t="s">
        <v>1430</v>
      </c>
      <c r="G9" s="444"/>
      <c r="H9" s="448">
        <v>11</v>
      </c>
      <c r="I9" s="448">
        <v>2409</v>
      </c>
      <c r="J9" s="444">
        <v>1.8333333333333333</v>
      </c>
      <c r="K9" s="444">
        <v>219</v>
      </c>
      <c r="L9" s="448">
        <v>6</v>
      </c>
      <c r="M9" s="448">
        <v>1314</v>
      </c>
      <c r="N9" s="444">
        <v>1</v>
      </c>
      <c r="O9" s="444">
        <v>219</v>
      </c>
      <c r="P9" s="448">
        <v>8</v>
      </c>
      <c r="Q9" s="448">
        <v>1752</v>
      </c>
      <c r="R9" s="471">
        <v>1.3333333333333333</v>
      </c>
      <c r="S9" s="449">
        <v>219</v>
      </c>
    </row>
    <row r="10" spans="1:19" ht="14.4" customHeight="1" x14ac:dyDescent="0.3">
      <c r="A10" s="443"/>
      <c r="B10" s="444" t="s">
        <v>1425</v>
      </c>
      <c r="C10" s="444" t="s">
        <v>419</v>
      </c>
      <c r="D10" s="444" t="s">
        <v>1415</v>
      </c>
      <c r="E10" s="444" t="s">
        <v>1426</v>
      </c>
      <c r="F10" s="444" t="s">
        <v>1431</v>
      </c>
      <c r="G10" s="444"/>
      <c r="H10" s="448">
        <v>9</v>
      </c>
      <c r="I10" s="448">
        <v>2124</v>
      </c>
      <c r="J10" s="444">
        <v>1</v>
      </c>
      <c r="K10" s="444">
        <v>236</v>
      </c>
      <c r="L10" s="448">
        <v>9</v>
      </c>
      <c r="M10" s="448">
        <v>2124</v>
      </c>
      <c r="N10" s="444">
        <v>1</v>
      </c>
      <c r="O10" s="444">
        <v>236</v>
      </c>
      <c r="P10" s="448">
        <v>4</v>
      </c>
      <c r="Q10" s="448">
        <v>944</v>
      </c>
      <c r="R10" s="471">
        <v>0.44444444444444442</v>
      </c>
      <c r="S10" s="449">
        <v>236</v>
      </c>
    </row>
    <row r="11" spans="1:19" ht="14.4" customHeight="1" x14ac:dyDescent="0.3">
      <c r="A11" s="443"/>
      <c r="B11" s="444" t="s">
        <v>1425</v>
      </c>
      <c r="C11" s="444" t="s">
        <v>419</v>
      </c>
      <c r="D11" s="444" t="s">
        <v>1415</v>
      </c>
      <c r="E11" s="444" t="s">
        <v>1426</v>
      </c>
      <c r="F11" s="444" t="s">
        <v>1432</v>
      </c>
      <c r="G11" s="444"/>
      <c r="H11" s="448">
        <v>19</v>
      </c>
      <c r="I11" s="448">
        <v>2964</v>
      </c>
      <c r="J11" s="444">
        <v>0.6785714285714286</v>
      </c>
      <c r="K11" s="444">
        <v>156</v>
      </c>
      <c r="L11" s="448">
        <v>28</v>
      </c>
      <c r="M11" s="448">
        <v>4368</v>
      </c>
      <c r="N11" s="444">
        <v>1</v>
      </c>
      <c r="O11" s="444">
        <v>156</v>
      </c>
      <c r="P11" s="448">
        <v>32</v>
      </c>
      <c r="Q11" s="448">
        <v>4992</v>
      </c>
      <c r="R11" s="471">
        <v>1.1428571428571428</v>
      </c>
      <c r="S11" s="449">
        <v>156</v>
      </c>
    </row>
    <row r="12" spans="1:19" ht="14.4" customHeight="1" x14ac:dyDescent="0.3">
      <c r="A12" s="443"/>
      <c r="B12" s="444" t="s">
        <v>1425</v>
      </c>
      <c r="C12" s="444" t="s">
        <v>419</v>
      </c>
      <c r="D12" s="444" t="s">
        <v>1415</v>
      </c>
      <c r="E12" s="444" t="s">
        <v>1426</v>
      </c>
      <c r="F12" s="444" t="s">
        <v>1433</v>
      </c>
      <c r="G12" s="444"/>
      <c r="H12" s="448">
        <v>9</v>
      </c>
      <c r="I12" s="448">
        <v>1710</v>
      </c>
      <c r="J12" s="444">
        <v>0.9</v>
      </c>
      <c r="K12" s="444">
        <v>190</v>
      </c>
      <c r="L12" s="448">
        <v>10</v>
      </c>
      <c r="M12" s="448">
        <v>1900</v>
      </c>
      <c r="N12" s="444">
        <v>1</v>
      </c>
      <c r="O12" s="444">
        <v>190</v>
      </c>
      <c r="P12" s="448">
        <v>18</v>
      </c>
      <c r="Q12" s="448">
        <v>3420</v>
      </c>
      <c r="R12" s="471">
        <v>1.8</v>
      </c>
      <c r="S12" s="449">
        <v>190</v>
      </c>
    </row>
    <row r="13" spans="1:19" ht="14.4" customHeight="1" x14ac:dyDescent="0.3">
      <c r="A13" s="443"/>
      <c r="B13" s="444" t="s">
        <v>1425</v>
      </c>
      <c r="C13" s="444" t="s">
        <v>419</v>
      </c>
      <c r="D13" s="444" t="s">
        <v>1415</v>
      </c>
      <c r="E13" s="444" t="s">
        <v>1426</v>
      </c>
      <c r="F13" s="444" t="s">
        <v>1434</v>
      </c>
      <c r="G13" s="444"/>
      <c r="H13" s="448">
        <v>6</v>
      </c>
      <c r="I13" s="448">
        <v>504</v>
      </c>
      <c r="J13" s="444">
        <v>3</v>
      </c>
      <c r="K13" s="444">
        <v>84</v>
      </c>
      <c r="L13" s="448">
        <v>2</v>
      </c>
      <c r="M13" s="448">
        <v>168</v>
      </c>
      <c r="N13" s="444">
        <v>1</v>
      </c>
      <c r="O13" s="444">
        <v>84</v>
      </c>
      <c r="P13" s="448">
        <v>3</v>
      </c>
      <c r="Q13" s="448">
        <v>252</v>
      </c>
      <c r="R13" s="471">
        <v>1.5</v>
      </c>
      <c r="S13" s="449">
        <v>84</v>
      </c>
    </row>
    <row r="14" spans="1:19" ht="14.4" customHeight="1" x14ac:dyDescent="0.3">
      <c r="A14" s="443"/>
      <c r="B14" s="444" t="s">
        <v>1425</v>
      </c>
      <c r="C14" s="444" t="s">
        <v>419</v>
      </c>
      <c r="D14" s="444" t="s">
        <v>1415</v>
      </c>
      <c r="E14" s="444" t="s">
        <v>1426</v>
      </c>
      <c r="F14" s="444" t="s">
        <v>1435</v>
      </c>
      <c r="G14" s="444"/>
      <c r="H14" s="448">
        <v>3</v>
      </c>
      <c r="I14" s="448">
        <v>315</v>
      </c>
      <c r="J14" s="444"/>
      <c r="K14" s="444">
        <v>105</v>
      </c>
      <c r="L14" s="448"/>
      <c r="M14" s="448"/>
      <c r="N14" s="444"/>
      <c r="O14" s="444"/>
      <c r="P14" s="448">
        <v>11</v>
      </c>
      <c r="Q14" s="448">
        <v>1155</v>
      </c>
      <c r="R14" s="471"/>
      <c r="S14" s="449">
        <v>105</v>
      </c>
    </row>
    <row r="15" spans="1:19" ht="14.4" customHeight="1" x14ac:dyDescent="0.3">
      <c r="A15" s="443"/>
      <c r="B15" s="444" t="s">
        <v>1425</v>
      </c>
      <c r="C15" s="444" t="s">
        <v>419</v>
      </c>
      <c r="D15" s="444" t="s">
        <v>1415</v>
      </c>
      <c r="E15" s="444" t="s">
        <v>1426</v>
      </c>
      <c r="F15" s="444" t="s">
        <v>1436</v>
      </c>
      <c r="G15" s="444"/>
      <c r="H15" s="448">
        <v>49</v>
      </c>
      <c r="I15" s="448">
        <v>29204</v>
      </c>
      <c r="J15" s="444">
        <v>1.75</v>
      </c>
      <c r="K15" s="444">
        <v>596</v>
      </c>
      <c r="L15" s="448">
        <v>28</v>
      </c>
      <c r="M15" s="448">
        <v>16688</v>
      </c>
      <c r="N15" s="444">
        <v>1</v>
      </c>
      <c r="O15" s="444">
        <v>596</v>
      </c>
      <c r="P15" s="448">
        <v>6</v>
      </c>
      <c r="Q15" s="448">
        <v>3576</v>
      </c>
      <c r="R15" s="471">
        <v>0.21428571428571427</v>
      </c>
      <c r="S15" s="449">
        <v>596</v>
      </c>
    </row>
    <row r="16" spans="1:19" ht="14.4" customHeight="1" x14ac:dyDescent="0.3">
      <c r="A16" s="443"/>
      <c r="B16" s="444" t="s">
        <v>1425</v>
      </c>
      <c r="C16" s="444" t="s">
        <v>419</v>
      </c>
      <c r="D16" s="444" t="s">
        <v>1415</v>
      </c>
      <c r="E16" s="444" t="s">
        <v>1426</v>
      </c>
      <c r="F16" s="444" t="s">
        <v>1437</v>
      </c>
      <c r="G16" s="444"/>
      <c r="H16" s="448">
        <v>7</v>
      </c>
      <c r="I16" s="448">
        <v>4662</v>
      </c>
      <c r="J16" s="444">
        <v>2.3333333333333335</v>
      </c>
      <c r="K16" s="444">
        <v>666</v>
      </c>
      <c r="L16" s="448">
        <v>3</v>
      </c>
      <c r="M16" s="448">
        <v>1998</v>
      </c>
      <c r="N16" s="444">
        <v>1</v>
      </c>
      <c r="O16" s="444">
        <v>666</v>
      </c>
      <c r="P16" s="448">
        <v>3</v>
      </c>
      <c r="Q16" s="448">
        <v>1998</v>
      </c>
      <c r="R16" s="471">
        <v>1</v>
      </c>
      <c r="S16" s="449">
        <v>666</v>
      </c>
    </row>
    <row r="17" spans="1:19" ht="14.4" customHeight="1" x14ac:dyDescent="0.3">
      <c r="A17" s="443"/>
      <c r="B17" s="444" t="s">
        <v>1425</v>
      </c>
      <c r="C17" s="444" t="s">
        <v>419</v>
      </c>
      <c r="D17" s="444" t="s">
        <v>1415</v>
      </c>
      <c r="E17" s="444" t="s">
        <v>1426</v>
      </c>
      <c r="F17" s="444" t="s">
        <v>1438</v>
      </c>
      <c r="G17" s="444"/>
      <c r="H17" s="448">
        <v>33</v>
      </c>
      <c r="I17" s="448">
        <v>38676</v>
      </c>
      <c r="J17" s="444">
        <v>4.125</v>
      </c>
      <c r="K17" s="444">
        <v>1172</v>
      </c>
      <c r="L17" s="448">
        <v>8</v>
      </c>
      <c r="M17" s="448">
        <v>9376</v>
      </c>
      <c r="N17" s="444">
        <v>1</v>
      </c>
      <c r="O17" s="444">
        <v>1172</v>
      </c>
      <c r="P17" s="448">
        <v>7</v>
      </c>
      <c r="Q17" s="448">
        <v>8204</v>
      </c>
      <c r="R17" s="471">
        <v>0.875</v>
      </c>
      <c r="S17" s="449">
        <v>1172</v>
      </c>
    </row>
    <row r="18" spans="1:19" ht="14.4" customHeight="1" x14ac:dyDescent="0.3">
      <c r="A18" s="443"/>
      <c r="B18" s="444" t="s">
        <v>1425</v>
      </c>
      <c r="C18" s="444" t="s">
        <v>419</v>
      </c>
      <c r="D18" s="444" t="s">
        <v>1415</v>
      </c>
      <c r="E18" s="444" t="s">
        <v>1426</v>
      </c>
      <c r="F18" s="444" t="s">
        <v>1439</v>
      </c>
      <c r="G18" s="444"/>
      <c r="H18" s="448">
        <v>32</v>
      </c>
      <c r="I18" s="448">
        <v>25600</v>
      </c>
      <c r="J18" s="444">
        <v>1.7777777777777777</v>
      </c>
      <c r="K18" s="444">
        <v>800</v>
      </c>
      <c r="L18" s="448">
        <v>18</v>
      </c>
      <c r="M18" s="448">
        <v>14400</v>
      </c>
      <c r="N18" s="444">
        <v>1</v>
      </c>
      <c r="O18" s="444">
        <v>800</v>
      </c>
      <c r="P18" s="448">
        <v>23</v>
      </c>
      <c r="Q18" s="448">
        <v>18400</v>
      </c>
      <c r="R18" s="471">
        <v>1.2777777777777777</v>
      </c>
      <c r="S18" s="449">
        <v>800</v>
      </c>
    </row>
    <row r="19" spans="1:19" ht="14.4" customHeight="1" x14ac:dyDescent="0.3">
      <c r="A19" s="443"/>
      <c r="B19" s="444" t="s">
        <v>1425</v>
      </c>
      <c r="C19" s="444" t="s">
        <v>419</v>
      </c>
      <c r="D19" s="444" t="s">
        <v>1415</v>
      </c>
      <c r="E19" s="444" t="s">
        <v>1426</v>
      </c>
      <c r="F19" s="444" t="s">
        <v>1440</v>
      </c>
      <c r="G19" s="444"/>
      <c r="H19" s="448">
        <v>8</v>
      </c>
      <c r="I19" s="448">
        <v>5960</v>
      </c>
      <c r="J19" s="444">
        <v>4</v>
      </c>
      <c r="K19" s="444">
        <v>745</v>
      </c>
      <c r="L19" s="448">
        <v>2</v>
      </c>
      <c r="M19" s="448">
        <v>1490</v>
      </c>
      <c r="N19" s="444">
        <v>1</v>
      </c>
      <c r="O19" s="444">
        <v>745</v>
      </c>
      <c r="P19" s="448">
        <v>1</v>
      </c>
      <c r="Q19" s="448">
        <v>745</v>
      </c>
      <c r="R19" s="471">
        <v>0.5</v>
      </c>
      <c r="S19" s="449">
        <v>745</v>
      </c>
    </row>
    <row r="20" spans="1:19" ht="14.4" customHeight="1" x14ac:dyDescent="0.3">
      <c r="A20" s="443"/>
      <c r="B20" s="444" t="s">
        <v>1425</v>
      </c>
      <c r="C20" s="444" t="s">
        <v>419</v>
      </c>
      <c r="D20" s="444" t="s">
        <v>1415</v>
      </c>
      <c r="E20" s="444" t="s">
        <v>1426</v>
      </c>
      <c r="F20" s="444" t="s">
        <v>1441</v>
      </c>
      <c r="G20" s="444"/>
      <c r="H20" s="448">
        <v>29</v>
      </c>
      <c r="I20" s="448">
        <v>21605</v>
      </c>
      <c r="J20" s="444">
        <v>1.0357142857142858</v>
      </c>
      <c r="K20" s="444">
        <v>745</v>
      </c>
      <c r="L20" s="448">
        <v>28</v>
      </c>
      <c r="M20" s="448">
        <v>20860</v>
      </c>
      <c r="N20" s="444">
        <v>1</v>
      </c>
      <c r="O20" s="444">
        <v>745</v>
      </c>
      <c r="P20" s="448">
        <v>53</v>
      </c>
      <c r="Q20" s="448">
        <v>39485</v>
      </c>
      <c r="R20" s="471">
        <v>1.8928571428571428</v>
      </c>
      <c r="S20" s="449">
        <v>745</v>
      </c>
    </row>
    <row r="21" spans="1:19" ht="14.4" customHeight="1" x14ac:dyDescent="0.3">
      <c r="A21" s="443"/>
      <c r="B21" s="444" t="s">
        <v>1425</v>
      </c>
      <c r="C21" s="444" t="s">
        <v>419</v>
      </c>
      <c r="D21" s="444" t="s">
        <v>1415</v>
      </c>
      <c r="E21" s="444" t="s">
        <v>1426</v>
      </c>
      <c r="F21" s="444" t="s">
        <v>1442</v>
      </c>
      <c r="G21" s="444"/>
      <c r="H21" s="448">
        <v>3</v>
      </c>
      <c r="I21" s="448">
        <v>1776</v>
      </c>
      <c r="J21" s="444">
        <v>1.5</v>
      </c>
      <c r="K21" s="444">
        <v>592</v>
      </c>
      <c r="L21" s="448">
        <v>2</v>
      </c>
      <c r="M21" s="448">
        <v>1184</v>
      </c>
      <c r="N21" s="444">
        <v>1</v>
      </c>
      <c r="O21" s="444">
        <v>592</v>
      </c>
      <c r="P21" s="448">
        <v>5</v>
      </c>
      <c r="Q21" s="448">
        <v>2960</v>
      </c>
      <c r="R21" s="471">
        <v>2.5</v>
      </c>
      <c r="S21" s="449">
        <v>592</v>
      </c>
    </row>
    <row r="22" spans="1:19" ht="14.4" customHeight="1" x14ac:dyDescent="0.3">
      <c r="A22" s="443"/>
      <c r="B22" s="444" t="s">
        <v>1425</v>
      </c>
      <c r="C22" s="444" t="s">
        <v>419</v>
      </c>
      <c r="D22" s="444" t="s">
        <v>1415</v>
      </c>
      <c r="E22" s="444" t="s">
        <v>1426</v>
      </c>
      <c r="F22" s="444" t="s">
        <v>1443</v>
      </c>
      <c r="G22" s="444"/>
      <c r="H22" s="448">
        <v>78</v>
      </c>
      <c r="I22" s="448">
        <v>43758</v>
      </c>
      <c r="J22" s="444">
        <v>1.0985915492957747</v>
      </c>
      <c r="K22" s="444">
        <v>561</v>
      </c>
      <c r="L22" s="448">
        <v>71</v>
      </c>
      <c r="M22" s="448">
        <v>39831</v>
      </c>
      <c r="N22" s="444">
        <v>1</v>
      </c>
      <c r="O22" s="444">
        <v>561</v>
      </c>
      <c r="P22" s="448">
        <v>56</v>
      </c>
      <c r="Q22" s="448">
        <v>31416</v>
      </c>
      <c r="R22" s="471">
        <v>0.78873239436619713</v>
      </c>
      <c r="S22" s="449">
        <v>561</v>
      </c>
    </row>
    <row r="23" spans="1:19" ht="14.4" customHeight="1" x14ac:dyDescent="0.3">
      <c r="A23" s="443"/>
      <c r="B23" s="444" t="s">
        <v>1425</v>
      </c>
      <c r="C23" s="444" t="s">
        <v>419</v>
      </c>
      <c r="D23" s="444" t="s">
        <v>1415</v>
      </c>
      <c r="E23" s="444" t="s">
        <v>1426</v>
      </c>
      <c r="F23" s="444" t="s">
        <v>1444</v>
      </c>
      <c r="G23" s="444"/>
      <c r="H23" s="448">
        <v>75</v>
      </c>
      <c r="I23" s="448">
        <v>38925</v>
      </c>
      <c r="J23" s="444">
        <v>3</v>
      </c>
      <c r="K23" s="444">
        <v>519</v>
      </c>
      <c r="L23" s="448">
        <v>25</v>
      </c>
      <c r="M23" s="448">
        <v>12975</v>
      </c>
      <c r="N23" s="444">
        <v>1</v>
      </c>
      <c r="O23" s="444">
        <v>519</v>
      </c>
      <c r="P23" s="448">
        <v>79</v>
      </c>
      <c r="Q23" s="448">
        <v>41001</v>
      </c>
      <c r="R23" s="471">
        <v>3.16</v>
      </c>
      <c r="S23" s="449">
        <v>519</v>
      </c>
    </row>
    <row r="24" spans="1:19" ht="14.4" customHeight="1" x14ac:dyDescent="0.3">
      <c r="A24" s="443"/>
      <c r="B24" s="444" t="s">
        <v>1425</v>
      </c>
      <c r="C24" s="444" t="s">
        <v>419</v>
      </c>
      <c r="D24" s="444" t="s">
        <v>1415</v>
      </c>
      <c r="E24" s="444" t="s">
        <v>1426</v>
      </c>
      <c r="F24" s="444" t="s">
        <v>1445</v>
      </c>
      <c r="G24" s="444"/>
      <c r="H24" s="448">
        <v>6</v>
      </c>
      <c r="I24" s="448">
        <v>1926</v>
      </c>
      <c r="J24" s="444">
        <v>2</v>
      </c>
      <c r="K24" s="444">
        <v>321</v>
      </c>
      <c r="L24" s="448">
        <v>3</v>
      </c>
      <c r="M24" s="448">
        <v>963</v>
      </c>
      <c r="N24" s="444">
        <v>1</v>
      </c>
      <c r="O24" s="444">
        <v>321</v>
      </c>
      <c r="P24" s="448"/>
      <c r="Q24" s="448"/>
      <c r="R24" s="471"/>
      <c r="S24" s="449"/>
    </row>
    <row r="25" spans="1:19" ht="14.4" customHeight="1" x14ac:dyDescent="0.3">
      <c r="A25" s="443"/>
      <c r="B25" s="444" t="s">
        <v>1425</v>
      </c>
      <c r="C25" s="444" t="s">
        <v>419</v>
      </c>
      <c r="D25" s="444" t="s">
        <v>1415</v>
      </c>
      <c r="E25" s="444" t="s">
        <v>1426</v>
      </c>
      <c r="F25" s="444" t="s">
        <v>1446</v>
      </c>
      <c r="G25" s="444"/>
      <c r="H25" s="448">
        <v>10</v>
      </c>
      <c r="I25" s="448">
        <v>3210</v>
      </c>
      <c r="J25" s="444">
        <v>5</v>
      </c>
      <c r="K25" s="444">
        <v>321</v>
      </c>
      <c r="L25" s="448">
        <v>2</v>
      </c>
      <c r="M25" s="448">
        <v>642</v>
      </c>
      <c r="N25" s="444">
        <v>1</v>
      </c>
      <c r="O25" s="444">
        <v>321</v>
      </c>
      <c r="P25" s="448">
        <v>3</v>
      </c>
      <c r="Q25" s="448">
        <v>963</v>
      </c>
      <c r="R25" s="471">
        <v>1.5</v>
      </c>
      <c r="S25" s="449">
        <v>321</v>
      </c>
    </row>
    <row r="26" spans="1:19" ht="14.4" customHeight="1" x14ac:dyDescent="0.3">
      <c r="A26" s="443"/>
      <c r="B26" s="444" t="s">
        <v>1425</v>
      </c>
      <c r="C26" s="444" t="s">
        <v>419</v>
      </c>
      <c r="D26" s="444" t="s">
        <v>1415</v>
      </c>
      <c r="E26" s="444" t="s">
        <v>1426</v>
      </c>
      <c r="F26" s="444" t="s">
        <v>1447</v>
      </c>
      <c r="G26" s="444"/>
      <c r="H26" s="448">
        <v>43</v>
      </c>
      <c r="I26" s="448">
        <v>13803</v>
      </c>
      <c r="J26" s="444">
        <v>2.3888888888888888</v>
      </c>
      <c r="K26" s="444">
        <v>321</v>
      </c>
      <c r="L26" s="448">
        <v>18</v>
      </c>
      <c r="M26" s="448">
        <v>5778</v>
      </c>
      <c r="N26" s="444">
        <v>1</v>
      </c>
      <c r="O26" s="444">
        <v>321</v>
      </c>
      <c r="P26" s="448">
        <v>58</v>
      </c>
      <c r="Q26" s="448">
        <v>18618</v>
      </c>
      <c r="R26" s="471">
        <v>3.2222222222222223</v>
      </c>
      <c r="S26" s="449">
        <v>321</v>
      </c>
    </row>
    <row r="27" spans="1:19" ht="14.4" customHeight="1" x14ac:dyDescent="0.3">
      <c r="A27" s="443"/>
      <c r="B27" s="444" t="s">
        <v>1425</v>
      </c>
      <c r="C27" s="444" t="s">
        <v>419</v>
      </c>
      <c r="D27" s="444" t="s">
        <v>1415</v>
      </c>
      <c r="E27" s="444" t="s">
        <v>1426</v>
      </c>
      <c r="F27" s="444" t="s">
        <v>1448</v>
      </c>
      <c r="G27" s="444"/>
      <c r="H27" s="448">
        <v>2</v>
      </c>
      <c r="I27" s="448">
        <v>2460</v>
      </c>
      <c r="J27" s="444"/>
      <c r="K27" s="444">
        <v>1230</v>
      </c>
      <c r="L27" s="448"/>
      <c r="M27" s="448"/>
      <c r="N27" s="444"/>
      <c r="O27" s="444"/>
      <c r="P27" s="448">
        <v>2</v>
      </c>
      <c r="Q27" s="448">
        <v>2460</v>
      </c>
      <c r="R27" s="471"/>
      <c r="S27" s="449">
        <v>1230</v>
      </c>
    </row>
    <row r="28" spans="1:19" ht="14.4" customHeight="1" x14ac:dyDescent="0.3">
      <c r="A28" s="443"/>
      <c r="B28" s="444" t="s">
        <v>1425</v>
      </c>
      <c r="C28" s="444" t="s">
        <v>419</v>
      </c>
      <c r="D28" s="444" t="s">
        <v>1415</v>
      </c>
      <c r="E28" s="444" t="s">
        <v>1426</v>
      </c>
      <c r="F28" s="444" t="s">
        <v>1449</v>
      </c>
      <c r="G28" s="444"/>
      <c r="H28" s="448">
        <v>73</v>
      </c>
      <c r="I28" s="448">
        <v>20586</v>
      </c>
      <c r="J28" s="444">
        <v>1.2807017543859649</v>
      </c>
      <c r="K28" s="444">
        <v>282</v>
      </c>
      <c r="L28" s="448">
        <v>57</v>
      </c>
      <c r="M28" s="448">
        <v>16074</v>
      </c>
      <c r="N28" s="444">
        <v>1</v>
      </c>
      <c r="O28" s="444">
        <v>282</v>
      </c>
      <c r="P28" s="448">
        <v>48</v>
      </c>
      <c r="Q28" s="448">
        <v>13536</v>
      </c>
      <c r="R28" s="471">
        <v>0.84210526315789469</v>
      </c>
      <c r="S28" s="449">
        <v>282</v>
      </c>
    </row>
    <row r="29" spans="1:19" ht="14.4" customHeight="1" x14ac:dyDescent="0.3">
      <c r="A29" s="443"/>
      <c r="B29" s="444" t="s">
        <v>1425</v>
      </c>
      <c r="C29" s="444" t="s">
        <v>419</v>
      </c>
      <c r="D29" s="444" t="s">
        <v>1415</v>
      </c>
      <c r="E29" s="444" t="s">
        <v>1426</v>
      </c>
      <c r="F29" s="444" t="s">
        <v>1450</v>
      </c>
      <c r="G29" s="444"/>
      <c r="H29" s="448">
        <v>33</v>
      </c>
      <c r="I29" s="448">
        <v>22407</v>
      </c>
      <c r="J29" s="444">
        <v>1.65</v>
      </c>
      <c r="K29" s="444">
        <v>679</v>
      </c>
      <c r="L29" s="448">
        <v>20</v>
      </c>
      <c r="M29" s="448">
        <v>13580</v>
      </c>
      <c r="N29" s="444">
        <v>1</v>
      </c>
      <c r="O29" s="444">
        <v>679</v>
      </c>
      <c r="P29" s="448">
        <v>18</v>
      </c>
      <c r="Q29" s="448">
        <v>12222</v>
      </c>
      <c r="R29" s="471">
        <v>0.9</v>
      </c>
      <c r="S29" s="449">
        <v>679</v>
      </c>
    </row>
    <row r="30" spans="1:19" ht="14.4" customHeight="1" x14ac:dyDescent="0.3">
      <c r="A30" s="443"/>
      <c r="B30" s="444" t="s">
        <v>1425</v>
      </c>
      <c r="C30" s="444" t="s">
        <v>419</v>
      </c>
      <c r="D30" s="444" t="s">
        <v>1415</v>
      </c>
      <c r="E30" s="444" t="s">
        <v>1426</v>
      </c>
      <c r="F30" s="444" t="s">
        <v>1451</v>
      </c>
      <c r="G30" s="444"/>
      <c r="H30" s="448">
        <v>19</v>
      </c>
      <c r="I30" s="448">
        <v>17651</v>
      </c>
      <c r="J30" s="444">
        <v>2.1111111111111112</v>
      </c>
      <c r="K30" s="444">
        <v>929</v>
      </c>
      <c r="L30" s="448">
        <v>9</v>
      </c>
      <c r="M30" s="448">
        <v>8361</v>
      </c>
      <c r="N30" s="444">
        <v>1</v>
      </c>
      <c r="O30" s="444">
        <v>929</v>
      </c>
      <c r="P30" s="448">
        <v>13</v>
      </c>
      <c r="Q30" s="448">
        <v>12077</v>
      </c>
      <c r="R30" s="471">
        <v>1.4444444444444444</v>
      </c>
      <c r="S30" s="449">
        <v>929</v>
      </c>
    </row>
    <row r="31" spans="1:19" ht="14.4" customHeight="1" x14ac:dyDescent="0.3">
      <c r="A31" s="443"/>
      <c r="B31" s="444" t="s">
        <v>1425</v>
      </c>
      <c r="C31" s="444" t="s">
        <v>419</v>
      </c>
      <c r="D31" s="444" t="s">
        <v>1415</v>
      </c>
      <c r="E31" s="444" t="s">
        <v>1426</v>
      </c>
      <c r="F31" s="444" t="s">
        <v>1452</v>
      </c>
      <c r="G31" s="444"/>
      <c r="H31" s="448">
        <v>2</v>
      </c>
      <c r="I31" s="448">
        <v>416</v>
      </c>
      <c r="J31" s="444">
        <v>2</v>
      </c>
      <c r="K31" s="444">
        <v>208</v>
      </c>
      <c r="L31" s="448">
        <v>1</v>
      </c>
      <c r="M31" s="448">
        <v>208</v>
      </c>
      <c r="N31" s="444">
        <v>1</v>
      </c>
      <c r="O31" s="444">
        <v>208</v>
      </c>
      <c r="P31" s="448"/>
      <c r="Q31" s="448"/>
      <c r="R31" s="471"/>
      <c r="S31" s="449"/>
    </row>
    <row r="32" spans="1:19" ht="14.4" customHeight="1" x14ac:dyDescent="0.3">
      <c r="A32" s="443"/>
      <c r="B32" s="444" t="s">
        <v>1425</v>
      </c>
      <c r="C32" s="444" t="s">
        <v>419</v>
      </c>
      <c r="D32" s="444" t="s">
        <v>1415</v>
      </c>
      <c r="E32" s="444" t="s">
        <v>1426</v>
      </c>
      <c r="F32" s="444" t="s">
        <v>1453</v>
      </c>
      <c r="G32" s="444"/>
      <c r="H32" s="448">
        <v>1</v>
      </c>
      <c r="I32" s="448">
        <v>508</v>
      </c>
      <c r="J32" s="444"/>
      <c r="K32" s="444">
        <v>508</v>
      </c>
      <c r="L32" s="448"/>
      <c r="M32" s="448"/>
      <c r="N32" s="444"/>
      <c r="O32" s="444"/>
      <c r="P32" s="448"/>
      <c r="Q32" s="448"/>
      <c r="R32" s="471"/>
      <c r="S32" s="449"/>
    </row>
    <row r="33" spans="1:19" ht="14.4" customHeight="1" x14ac:dyDescent="0.3">
      <c r="A33" s="443"/>
      <c r="B33" s="444" t="s">
        <v>1425</v>
      </c>
      <c r="C33" s="444" t="s">
        <v>419</v>
      </c>
      <c r="D33" s="444" t="s">
        <v>1415</v>
      </c>
      <c r="E33" s="444" t="s">
        <v>1426</v>
      </c>
      <c r="F33" s="444" t="s">
        <v>1454</v>
      </c>
      <c r="G33" s="444"/>
      <c r="H33" s="448">
        <v>36</v>
      </c>
      <c r="I33" s="448">
        <v>62640</v>
      </c>
      <c r="J33" s="444">
        <v>2.4</v>
      </c>
      <c r="K33" s="444">
        <v>1740</v>
      </c>
      <c r="L33" s="448">
        <v>15</v>
      </c>
      <c r="M33" s="448">
        <v>26100</v>
      </c>
      <c r="N33" s="444">
        <v>1</v>
      </c>
      <c r="O33" s="444">
        <v>1740</v>
      </c>
      <c r="P33" s="448">
        <v>27</v>
      </c>
      <c r="Q33" s="448">
        <v>54000</v>
      </c>
      <c r="R33" s="471">
        <v>2.0689655172413794</v>
      </c>
      <c r="S33" s="449">
        <v>2000</v>
      </c>
    </row>
    <row r="34" spans="1:19" ht="14.4" customHeight="1" x14ac:dyDescent="0.3">
      <c r="A34" s="443"/>
      <c r="B34" s="444" t="s">
        <v>1425</v>
      </c>
      <c r="C34" s="444" t="s">
        <v>419</v>
      </c>
      <c r="D34" s="444" t="s">
        <v>1415</v>
      </c>
      <c r="E34" s="444" t="s">
        <v>1426</v>
      </c>
      <c r="F34" s="444" t="s">
        <v>1455</v>
      </c>
      <c r="G34" s="444"/>
      <c r="H34" s="448">
        <v>16</v>
      </c>
      <c r="I34" s="448">
        <v>32384</v>
      </c>
      <c r="J34" s="444">
        <v>1.6</v>
      </c>
      <c r="K34" s="444">
        <v>2024</v>
      </c>
      <c r="L34" s="448">
        <v>10</v>
      </c>
      <c r="M34" s="448">
        <v>20240</v>
      </c>
      <c r="N34" s="444">
        <v>1</v>
      </c>
      <c r="O34" s="444">
        <v>2024</v>
      </c>
      <c r="P34" s="448">
        <v>8</v>
      </c>
      <c r="Q34" s="448">
        <v>16192</v>
      </c>
      <c r="R34" s="471">
        <v>0.8</v>
      </c>
      <c r="S34" s="449">
        <v>2024</v>
      </c>
    </row>
    <row r="35" spans="1:19" ht="14.4" customHeight="1" x14ac:dyDescent="0.3">
      <c r="A35" s="443"/>
      <c r="B35" s="444" t="s">
        <v>1425</v>
      </c>
      <c r="C35" s="444" t="s">
        <v>419</v>
      </c>
      <c r="D35" s="444" t="s">
        <v>1415</v>
      </c>
      <c r="E35" s="444" t="s">
        <v>1426</v>
      </c>
      <c r="F35" s="444" t="s">
        <v>1456</v>
      </c>
      <c r="G35" s="444"/>
      <c r="H35" s="448">
        <v>7</v>
      </c>
      <c r="I35" s="448">
        <v>14070</v>
      </c>
      <c r="J35" s="444">
        <v>3.5</v>
      </c>
      <c r="K35" s="444">
        <v>2010</v>
      </c>
      <c r="L35" s="448">
        <v>2</v>
      </c>
      <c r="M35" s="448">
        <v>4020</v>
      </c>
      <c r="N35" s="444">
        <v>1</v>
      </c>
      <c r="O35" s="444">
        <v>2010</v>
      </c>
      <c r="P35" s="448">
        <v>1</v>
      </c>
      <c r="Q35" s="448">
        <v>2010</v>
      </c>
      <c r="R35" s="471">
        <v>0.5</v>
      </c>
      <c r="S35" s="449">
        <v>2010</v>
      </c>
    </row>
    <row r="36" spans="1:19" ht="14.4" customHeight="1" x14ac:dyDescent="0.3">
      <c r="A36" s="443"/>
      <c r="B36" s="444" t="s">
        <v>1425</v>
      </c>
      <c r="C36" s="444" t="s">
        <v>419</v>
      </c>
      <c r="D36" s="444" t="s">
        <v>1415</v>
      </c>
      <c r="E36" s="444" t="s">
        <v>1426</v>
      </c>
      <c r="F36" s="444" t="s">
        <v>1457</v>
      </c>
      <c r="G36" s="444"/>
      <c r="H36" s="448">
        <v>7</v>
      </c>
      <c r="I36" s="448">
        <v>15022</v>
      </c>
      <c r="J36" s="444">
        <v>2.3333333333333335</v>
      </c>
      <c r="K36" s="444">
        <v>2146</v>
      </c>
      <c r="L36" s="448">
        <v>3</v>
      </c>
      <c r="M36" s="448">
        <v>6438</v>
      </c>
      <c r="N36" s="444">
        <v>1</v>
      </c>
      <c r="O36" s="444">
        <v>2146</v>
      </c>
      <c r="P36" s="448">
        <v>3</v>
      </c>
      <c r="Q36" s="448">
        <v>6438</v>
      </c>
      <c r="R36" s="471">
        <v>1</v>
      </c>
      <c r="S36" s="449">
        <v>2146</v>
      </c>
    </row>
    <row r="37" spans="1:19" ht="14.4" customHeight="1" x14ac:dyDescent="0.3">
      <c r="A37" s="443"/>
      <c r="B37" s="444" t="s">
        <v>1425</v>
      </c>
      <c r="C37" s="444" t="s">
        <v>419</v>
      </c>
      <c r="D37" s="444" t="s">
        <v>1415</v>
      </c>
      <c r="E37" s="444" t="s">
        <v>1426</v>
      </c>
      <c r="F37" s="444" t="s">
        <v>1458</v>
      </c>
      <c r="G37" s="444"/>
      <c r="H37" s="448">
        <v>2</v>
      </c>
      <c r="I37" s="448">
        <v>2492</v>
      </c>
      <c r="J37" s="444">
        <v>0.4</v>
      </c>
      <c r="K37" s="444">
        <v>1246</v>
      </c>
      <c r="L37" s="448">
        <v>5</v>
      </c>
      <c r="M37" s="448">
        <v>6230</v>
      </c>
      <c r="N37" s="444">
        <v>1</v>
      </c>
      <c r="O37" s="444">
        <v>1246</v>
      </c>
      <c r="P37" s="448">
        <v>1</v>
      </c>
      <c r="Q37" s="448">
        <v>1246</v>
      </c>
      <c r="R37" s="471">
        <v>0.2</v>
      </c>
      <c r="S37" s="449">
        <v>1246</v>
      </c>
    </row>
    <row r="38" spans="1:19" ht="14.4" customHeight="1" x14ac:dyDescent="0.3">
      <c r="A38" s="443"/>
      <c r="B38" s="444" t="s">
        <v>1425</v>
      </c>
      <c r="C38" s="444" t="s">
        <v>419</v>
      </c>
      <c r="D38" s="444" t="s">
        <v>1415</v>
      </c>
      <c r="E38" s="444" t="s">
        <v>1426</v>
      </c>
      <c r="F38" s="444" t="s">
        <v>1459</v>
      </c>
      <c r="G38" s="444"/>
      <c r="H38" s="448">
        <v>1</v>
      </c>
      <c r="I38" s="448">
        <v>1345</v>
      </c>
      <c r="J38" s="444"/>
      <c r="K38" s="444">
        <v>1345</v>
      </c>
      <c r="L38" s="448"/>
      <c r="M38" s="448"/>
      <c r="N38" s="444"/>
      <c r="O38" s="444"/>
      <c r="P38" s="448">
        <v>1</v>
      </c>
      <c r="Q38" s="448">
        <v>1345</v>
      </c>
      <c r="R38" s="471"/>
      <c r="S38" s="449">
        <v>1345</v>
      </c>
    </row>
    <row r="39" spans="1:19" ht="14.4" customHeight="1" x14ac:dyDescent="0.3">
      <c r="A39" s="443"/>
      <c r="B39" s="444" t="s">
        <v>1425</v>
      </c>
      <c r="C39" s="444" t="s">
        <v>419</v>
      </c>
      <c r="D39" s="444" t="s">
        <v>1415</v>
      </c>
      <c r="E39" s="444" t="s">
        <v>1426</v>
      </c>
      <c r="F39" s="444" t="s">
        <v>1460</v>
      </c>
      <c r="G39" s="444"/>
      <c r="H39" s="448">
        <v>58</v>
      </c>
      <c r="I39" s="448">
        <v>206132</v>
      </c>
      <c r="J39" s="444">
        <v>1.1599999999999999</v>
      </c>
      <c r="K39" s="444">
        <v>3554</v>
      </c>
      <c r="L39" s="448">
        <v>50</v>
      </c>
      <c r="M39" s="448">
        <v>177700</v>
      </c>
      <c r="N39" s="444">
        <v>1</v>
      </c>
      <c r="O39" s="444">
        <v>3554</v>
      </c>
      <c r="P39" s="448">
        <v>58</v>
      </c>
      <c r="Q39" s="448">
        <v>226200</v>
      </c>
      <c r="R39" s="471">
        <v>1.2729319077096231</v>
      </c>
      <c r="S39" s="449">
        <v>3900</v>
      </c>
    </row>
    <row r="40" spans="1:19" ht="14.4" customHeight="1" x14ac:dyDescent="0.3">
      <c r="A40" s="443"/>
      <c r="B40" s="444" t="s">
        <v>1425</v>
      </c>
      <c r="C40" s="444" t="s">
        <v>419</v>
      </c>
      <c r="D40" s="444" t="s">
        <v>1415</v>
      </c>
      <c r="E40" s="444" t="s">
        <v>1426</v>
      </c>
      <c r="F40" s="444" t="s">
        <v>1461</v>
      </c>
      <c r="G40" s="444"/>
      <c r="H40" s="448">
        <v>37</v>
      </c>
      <c r="I40" s="448">
        <v>133829</v>
      </c>
      <c r="J40" s="444">
        <v>1.1212121212121211</v>
      </c>
      <c r="K40" s="444">
        <v>3617</v>
      </c>
      <c r="L40" s="448">
        <v>33</v>
      </c>
      <c r="M40" s="448">
        <v>119361</v>
      </c>
      <c r="N40" s="444">
        <v>1</v>
      </c>
      <c r="O40" s="444">
        <v>3617</v>
      </c>
      <c r="P40" s="448">
        <v>40</v>
      </c>
      <c r="Q40" s="448">
        <v>156000</v>
      </c>
      <c r="R40" s="471">
        <v>1.3069595596551637</v>
      </c>
      <c r="S40" s="449">
        <v>3900</v>
      </c>
    </row>
    <row r="41" spans="1:19" ht="14.4" customHeight="1" x14ac:dyDescent="0.3">
      <c r="A41" s="443"/>
      <c r="B41" s="444" t="s">
        <v>1425</v>
      </c>
      <c r="C41" s="444" t="s">
        <v>419</v>
      </c>
      <c r="D41" s="444" t="s">
        <v>1415</v>
      </c>
      <c r="E41" s="444" t="s">
        <v>1426</v>
      </c>
      <c r="F41" s="444" t="s">
        <v>1462</v>
      </c>
      <c r="G41" s="444"/>
      <c r="H41" s="448">
        <v>3</v>
      </c>
      <c r="I41" s="448">
        <v>4053</v>
      </c>
      <c r="J41" s="444">
        <v>3</v>
      </c>
      <c r="K41" s="444">
        <v>1351</v>
      </c>
      <c r="L41" s="448">
        <v>1</v>
      </c>
      <c r="M41" s="448">
        <v>1351</v>
      </c>
      <c r="N41" s="444">
        <v>1</v>
      </c>
      <c r="O41" s="444">
        <v>1351</v>
      </c>
      <c r="P41" s="448">
        <v>6</v>
      </c>
      <c r="Q41" s="448">
        <v>8106</v>
      </c>
      <c r="R41" s="471">
        <v>6</v>
      </c>
      <c r="S41" s="449">
        <v>1351</v>
      </c>
    </row>
    <row r="42" spans="1:19" ht="14.4" customHeight="1" x14ac:dyDescent="0.3">
      <c r="A42" s="443"/>
      <c r="B42" s="444" t="s">
        <v>1425</v>
      </c>
      <c r="C42" s="444" t="s">
        <v>419</v>
      </c>
      <c r="D42" s="444" t="s">
        <v>1415</v>
      </c>
      <c r="E42" s="444" t="s">
        <v>1426</v>
      </c>
      <c r="F42" s="444" t="s">
        <v>1463</v>
      </c>
      <c r="G42" s="444"/>
      <c r="H42" s="448">
        <v>9</v>
      </c>
      <c r="I42" s="448">
        <v>1476</v>
      </c>
      <c r="J42" s="444">
        <v>1.2857142857142858</v>
      </c>
      <c r="K42" s="444">
        <v>164</v>
      </c>
      <c r="L42" s="448">
        <v>7</v>
      </c>
      <c r="M42" s="448">
        <v>1148</v>
      </c>
      <c r="N42" s="444">
        <v>1</v>
      </c>
      <c r="O42" s="444">
        <v>164</v>
      </c>
      <c r="P42" s="448">
        <v>6</v>
      </c>
      <c r="Q42" s="448">
        <v>984</v>
      </c>
      <c r="R42" s="471">
        <v>0.8571428571428571</v>
      </c>
      <c r="S42" s="449">
        <v>164</v>
      </c>
    </row>
    <row r="43" spans="1:19" ht="14.4" customHeight="1" x14ac:dyDescent="0.3">
      <c r="A43" s="443"/>
      <c r="B43" s="444" t="s">
        <v>1425</v>
      </c>
      <c r="C43" s="444" t="s">
        <v>419</v>
      </c>
      <c r="D43" s="444" t="s">
        <v>1415</v>
      </c>
      <c r="E43" s="444" t="s">
        <v>1426</v>
      </c>
      <c r="F43" s="444" t="s">
        <v>1464</v>
      </c>
      <c r="G43" s="444"/>
      <c r="H43" s="448">
        <v>32</v>
      </c>
      <c r="I43" s="448">
        <v>7200</v>
      </c>
      <c r="J43" s="444">
        <v>1.7777777777777777</v>
      </c>
      <c r="K43" s="444">
        <v>225</v>
      </c>
      <c r="L43" s="448">
        <v>18</v>
      </c>
      <c r="M43" s="448">
        <v>4050</v>
      </c>
      <c r="N43" s="444">
        <v>1</v>
      </c>
      <c r="O43" s="444">
        <v>225</v>
      </c>
      <c r="P43" s="448">
        <v>27</v>
      </c>
      <c r="Q43" s="448">
        <v>6075</v>
      </c>
      <c r="R43" s="471">
        <v>1.5</v>
      </c>
      <c r="S43" s="449">
        <v>225</v>
      </c>
    </row>
    <row r="44" spans="1:19" ht="14.4" customHeight="1" x14ac:dyDescent="0.3">
      <c r="A44" s="443"/>
      <c r="B44" s="444" t="s">
        <v>1425</v>
      </c>
      <c r="C44" s="444" t="s">
        <v>419</v>
      </c>
      <c r="D44" s="444" t="s">
        <v>1415</v>
      </c>
      <c r="E44" s="444" t="s">
        <v>1426</v>
      </c>
      <c r="F44" s="444" t="s">
        <v>1465</v>
      </c>
      <c r="G44" s="444"/>
      <c r="H44" s="448">
        <v>10</v>
      </c>
      <c r="I44" s="448">
        <v>3630</v>
      </c>
      <c r="J44" s="444">
        <v>1.1111111111111112</v>
      </c>
      <c r="K44" s="444">
        <v>363</v>
      </c>
      <c r="L44" s="448">
        <v>9</v>
      </c>
      <c r="M44" s="448">
        <v>3267</v>
      </c>
      <c r="N44" s="444">
        <v>1</v>
      </c>
      <c r="O44" s="444">
        <v>363</v>
      </c>
      <c r="P44" s="448">
        <v>11</v>
      </c>
      <c r="Q44" s="448">
        <v>3993</v>
      </c>
      <c r="R44" s="471">
        <v>1.2222222222222223</v>
      </c>
      <c r="S44" s="449">
        <v>363</v>
      </c>
    </row>
    <row r="45" spans="1:19" ht="14.4" customHeight="1" x14ac:dyDescent="0.3">
      <c r="A45" s="443"/>
      <c r="B45" s="444" t="s">
        <v>1425</v>
      </c>
      <c r="C45" s="444" t="s">
        <v>419</v>
      </c>
      <c r="D45" s="444" t="s">
        <v>1415</v>
      </c>
      <c r="E45" s="444" t="s">
        <v>1426</v>
      </c>
      <c r="F45" s="444" t="s">
        <v>1466</v>
      </c>
      <c r="G45" s="444"/>
      <c r="H45" s="448">
        <v>19</v>
      </c>
      <c r="I45" s="448">
        <v>11153</v>
      </c>
      <c r="J45" s="444">
        <v>1.3571428571428572</v>
      </c>
      <c r="K45" s="444">
        <v>587</v>
      </c>
      <c r="L45" s="448">
        <v>14</v>
      </c>
      <c r="M45" s="448">
        <v>8218</v>
      </c>
      <c r="N45" s="444">
        <v>1</v>
      </c>
      <c r="O45" s="444">
        <v>587</v>
      </c>
      <c r="P45" s="448">
        <v>13</v>
      </c>
      <c r="Q45" s="448">
        <v>7631</v>
      </c>
      <c r="R45" s="471">
        <v>0.9285714285714286</v>
      </c>
      <c r="S45" s="449">
        <v>587</v>
      </c>
    </row>
    <row r="46" spans="1:19" ht="14.4" customHeight="1" x14ac:dyDescent="0.3">
      <c r="A46" s="443"/>
      <c r="B46" s="444" t="s">
        <v>1425</v>
      </c>
      <c r="C46" s="444" t="s">
        <v>419</v>
      </c>
      <c r="D46" s="444" t="s">
        <v>1415</v>
      </c>
      <c r="E46" s="444" t="s">
        <v>1426</v>
      </c>
      <c r="F46" s="444" t="s">
        <v>1467</v>
      </c>
      <c r="G46" s="444"/>
      <c r="H46" s="448">
        <v>4</v>
      </c>
      <c r="I46" s="448">
        <v>2400</v>
      </c>
      <c r="J46" s="444">
        <v>4</v>
      </c>
      <c r="K46" s="444">
        <v>600</v>
      </c>
      <c r="L46" s="448">
        <v>1</v>
      </c>
      <c r="M46" s="448">
        <v>600</v>
      </c>
      <c r="N46" s="444">
        <v>1</v>
      </c>
      <c r="O46" s="444">
        <v>600</v>
      </c>
      <c r="P46" s="448">
        <v>3</v>
      </c>
      <c r="Q46" s="448">
        <v>1800</v>
      </c>
      <c r="R46" s="471">
        <v>3</v>
      </c>
      <c r="S46" s="449">
        <v>600</v>
      </c>
    </row>
    <row r="47" spans="1:19" ht="14.4" customHeight="1" x14ac:dyDescent="0.3">
      <c r="A47" s="443"/>
      <c r="B47" s="444" t="s">
        <v>1425</v>
      </c>
      <c r="C47" s="444" t="s">
        <v>419</v>
      </c>
      <c r="D47" s="444" t="s">
        <v>1415</v>
      </c>
      <c r="E47" s="444" t="s">
        <v>1426</v>
      </c>
      <c r="F47" s="444" t="s">
        <v>1468</v>
      </c>
      <c r="G47" s="444"/>
      <c r="H47" s="448">
        <v>1</v>
      </c>
      <c r="I47" s="448">
        <v>4359</v>
      </c>
      <c r="J47" s="444">
        <v>1</v>
      </c>
      <c r="K47" s="444">
        <v>4359</v>
      </c>
      <c r="L47" s="448">
        <v>1</v>
      </c>
      <c r="M47" s="448">
        <v>4359</v>
      </c>
      <c r="N47" s="444">
        <v>1</v>
      </c>
      <c r="O47" s="444">
        <v>4359</v>
      </c>
      <c r="P47" s="448">
        <v>1</v>
      </c>
      <c r="Q47" s="448">
        <v>4359</v>
      </c>
      <c r="R47" s="471">
        <v>1</v>
      </c>
      <c r="S47" s="449">
        <v>4359</v>
      </c>
    </row>
    <row r="48" spans="1:19" ht="14.4" customHeight="1" x14ac:dyDescent="0.3">
      <c r="A48" s="443"/>
      <c r="B48" s="444" t="s">
        <v>1425</v>
      </c>
      <c r="C48" s="444" t="s">
        <v>419</v>
      </c>
      <c r="D48" s="444" t="s">
        <v>1415</v>
      </c>
      <c r="E48" s="444" t="s">
        <v>1426</v>
      </c>
      <c r="F48" s="444" t="s">
        <v>1469</v>
      </c>
      <c r="G48" s="444"/>
      <c r="H48" s="448"/>
      <c r="I48" s="448"/>
      <c r="J48" s="444"/>
      <c r="K48" s="444"/>
      <c r="L48" s="448"/>
      <c r="M48" s="448"/>
      <c r="N48" s="444"/>
      <c r="O48" s="444"/>
      <c r="P48" s="448">
        <v>1</v>
      </c>
      <c r="Q48" s="448">
        <v>1008</v>
      </c>
      <c r="R48" s="471"/>
      <c r="S48" s="449">
        <v>1008</v>
      </c>
    </row>
    <row r="49" spans="1:19" ht="14.4" customHeight="1" x14ac:dyDescent="0.3">
      <c r="A49" s="443"/>
      <c r="B49" s="444" t="s">
        <v>1425</v>
      </c>
      <c r="C49" s="444" t="s">
        <v>419</v>
      </c>
      <c r="D49" s="444" t="s">
        <v>1415</v>
      </c>
      <c r="E49" s="444" t="s">
        <v>1426</v>
      </c>
      <c r="F49" s="444" t="s">
        <v>1470</v>
      </c>
      <c r="G49" s="444"/>
      <c r="H49" s="448"/>
      <c r="I49" s="448"/>
      <c r="J49" s="444"/>
      <c r="K49" s="444"/>
      <c r="L49" s="448"/>
      <c r="M49" s="448"/>
      <c r="N49" s="444"/>
      <c r="O49" s="444"/>
      <c r="P49" s="448">
        <v>2</v>
      </c>
      <c r="Q49" s="448">
        <v>1490</v>
      </c>
      <c r="R49" s="471"/>
      <c r="S49" s="449">
        <v>745</v>
      </c>
    </row>
    <row r="50" spans="1:19" ht="14.4" customHeight="1" x14ac:dyDescent="0.3">
      <c r="A50" s="443"/>
      <c r="B50" s="444" t="s">
        <v>1425</v>
      </c>
      <c r="C50" s="444" t="s">
        <v>419</v>
      </c>
      <c r="D50" s="444" t="s">
        <v>1415</v>
      </c>
      <c r="E50" s="444" t="s">
        <v>1426</v>
      </c>
      <c r="F50" s="444" t="s">
        <v>1471</v>
      </c>
      <c r="G50" s="444"/>
      <c r="H50" s="448">
        <v>3</v>
      </c>
      <c r="I50" s="448">
        <v>1683</v>
      </c>
      <c r="J50" s="444">
        <v>0.33333333333333331</v>
      </c>
      <c r="K50" s="444">
        <v>561</v>
      </c>
      <c r="L50" s="448">
        <v>9</v>
      </c>
      <c r="M50" s="448">
        <v>5049</v>
      </c>
      <c r="N50" s="444">
        <v>1</v>
      </c>
      <c r="O50" s="444">
        <v>561</v>
      </c>
      <c r="P50" s="448">
        <v>3</v>
      </c>
      <c r="Q50" s="448">
        <v>1683</v>
      </c>
      <c r="R50" s="471">
        <v>0.33333333333333331</v>
      </c>
      <c r="S50" s="449">
        <v>561</v>
      </c>
    </row>
    <row r="51" spans="1:19" ht="14.4" customHeight="1" x14ac:dyDescent="0.3">
      <c r="A51" s="443"/>
      <c r="B51" s="444" t="s">
        <v>1425</v>
      </c>
      <c r="C51" s="444" t="s">
        <v>419</v>
      </c>
      <c r="D51" s="444" t="s">
        <v>1415</v>
      </c>
      <c r="E51" s="444" t="s">
        <v>1426</v>
      </c>
      <c r="F51" s="444" t="s">
        <v>1472</v>
      </c>
      <c r="G51" s="444"/>
      <c r="H51" s="448"/>
      <c r="I51" s="448"/>
      <c r="J51" s="444"/>
      <c r="K51" s="444"/>
      <c r="L51" s="448">
        <v>1</v>
      </c>
      <c r="M51" s="448">
        <v>1122</v>
      </c>
      <c r="N51" s="444">
        <v>1</v>
      </c>
      <c r="O51" s="444">
        <v>1122</v>
      </c>
      <c r="P51" s="448">
        <v>1</v>
      </c>
      <c r="Q51" s="448">
        <v>1122</v>
      </c>
      <c r="R51" s="471">
        <v>1</v>
      </c>
      <c r="S51" s="449">
        <v>1122</v>
      </c>
    </row>
    <row r="52" spans="1:19" ht="14.4" customHeight="1" x14ac:dyDescent="0.3">
      <c r="A52" s="443"/>
      <c r="B52" s="444" t="s">
        <v>1425</v>
      </c>
      <c r="C52" s="444" t="s">
        <v>419</v>
      </c>
      <c r="D52" s="444" t="s">
        <v>1415</v>
      </c>
      <c r="E52" s="444" t="s">
        <v>1426</v>
      </c>
      <c r="F52" s="444" t="s">
        <v>1473</v>
      </c>
      <c r="G52" s="444"/>
      <c r="H52" s="448">
        <v>7</v>
      </c>
      <c r="I52" s="448">
        <v>6069</v>
      </c>
      <c r="J52" s="444">
        <v>3.5</v>
      </c>
      <c r="K52" s="444">
        <v>867</v>
      </c>
      <c r="L52" s="448">
        <v>2</v>
      </c>
      <c r="M52" s="448">
        <v>1734</v>
      </c>
      <c r="N52" s="444">
        <v>1</v>
      </c>
      <c r="O52" s="444">
        <v>867</v>
      </c>
      <c r="P52" s="448">
        <v>6</v>
      </c>
      <c r="Q52" s="448">
        <v>5202</v>
      </c>
      <c r="R52" s="471">
        <v>3</v>
      </c>
      <c r="S52" s="449">
        <v>867</v>
      </c>
    </row>
    <row r="53" spans="1:19" ht="14.4" customHeight="1" x14ac:dyDescent="0.3">
      <c r="A53" s="443"/>
      <c r="B53" s="444" t="s">
        <v>1425</v>
      </c>
      <c r="C53" s="444" t="s">
        <v>419</v>
      </c>
      <c r="D53" s="444" t="s">
        <v>1415</v>
      </c>
      <c r="E53" s="444" t="s">
        <v>1426</v>
      </c>
      <c r="F53" s="444" t="s">
        <v>1474</v>
      </c>
      <c r="G53" s="444"/>
      <c r="H53" s="448">
        <v>3</v>
      </c>
      <c r="I53" s="448">
        <v>1650</v>
      </c>
      <c r="J53" s="444">
        <v>0.42857142857142855</v>
      </c>
      <c r="K53" s="444">
        <v>550</v>
      </c>
      <c r="L53" s="448">
        <v>7</v>
      </c>
      <c r="M53" s="448">
        <v>3850</v>
      </c>
      <c r="N53" s="444">
        <v>1</v>
      </c>
      <c r="O53" s="444">
        <v>550</v>
      </c>
      <c r="P53" s="448"/>
      <c r="Q53" s="448"/>
      <c r="R53" s="471"/>
      <c r="S53" s="449"/>
    </row>
    <row r="54" spans="1:19" ht="14.4" customHeight="1" x14ac:dyDescent="0.3">
      <c r="A54" s="443"/>
      <c r="B54" s="444" t="s">
        <v>1425</v>
      </c>
      <c r="C54" s="444" t="s">
        <v>419</v>
      </c>
      <c r="D54" s="444" t="s">
        <v>1415</v>
      </c>
      <c r="E54" s="444" t="s">
        <v>1426</v>
      </c>
      <c r="F54" s="444" t="s">
        <v>1475</v>
      </c>
      <c r="G54" s="444"/>
      <c r="H54" s="448">
        <v>1</v>
      </c>
      <c r="I54" s="448">
        <v>1395</v>
      </c>
      <c r="J54" s="444"/>
      <c r="K54" s="444">
        <v>1395</v>
      </c>
      <c r="L54" s="448"/>
      <c r="M54" s="448"/>
      <c r="N54" s="444"/>
      <c r="O54" s="444"/>
      <c r="P54" s="448">
        <v>1</v>
      </c>
      <c r="Q54" s="448">
        <v>1395</v>
      </c>
      <c r="R54" s="471"/>
      <c r="S54" s="449">
        <v>1395</v>
      </c>
    </row>
    <row r="55" spans="1:19" ht="14.4" customHeight="1" x14ac:dyDescent="0.3">
      <c r="A55" s="443"/>
      <c r="B55" s="444" t="s">
        <v>1425</v>
      </c>
      <c r="C55" s="444" t="s">
        <v>419</v>
      </c>
      <c r="D55" s="444" t="s">
        <v>1415</v>
      </c>
      <c r="E55" s="444" t="s">
        <v>1426</v>
      </c>
      <c r="F55" s="444" t="s">
        <v>1476</v>
      </c>
      <c r="G55" s="444"/>
      <c r="H55" s="448">
        <v>2</v>
      </c>
      <c r="I55" s="448">
        <v>1038</v>
      </c>
      <c r="J55" s="444">
        <v>2</v>
      </c>
      <c r="K55" s="444">
        <v>519</v>
      </c>
      <c r="L55" s="448">
        <v>1</v>
      </c>
      <c r="M55" s="448">
        <v>519</v>
      </c>
      <c r="N55" s="444">
        <v>1</v>
      </c>
      <c r="O55" s="444">
        <v>519</v>
      </c>
      <c r="P55" s="448"/>
      <c r="Q55" s="448"/>
      <c r="R55" s="471"/>
      <c r="S55" s="449"/>
    </row>
    <row r="56" spans="1:19" ht="14.4" customHeight="1" x14ac:dyDescent="0.3">
      <c r="A56" s="443"/>
      <c r="B56" s="444" t="s">
        <v>1425</v>
      </c>
      <c r="C56" s="444" t="s">
        <v>419</v>
      </c>
      <c r="D56" s="444" t="s">
        <v>1415</v>
      </c>
      <c r="E56" s="444" t="s">
        <v>1426</v>
      </c>
      <c r="F56" s="444" t="s">
        <v>1477</v>
      </c>
      <c r="G56" s="444"/>
      <c r="H56" s="448">
        <v>1</v>
      </c>
      <c r="I56" s="448">
        <v>1326</v>
      </c>
      <c r="J56" s="444">
        <v>0.25</v>
      </c>
      <c r="K56" s="444">
        <v>1326</v>
      </c>
      <c r="L56" s="448">
        <v>4</v>
      </c>
      <c r="M56" s="448">
        <v>5304</v>
      </c>
      <c r="N56" s="444">
        <v>1</v>
      </c>
      <c r="O56" s="444">
        <v>1326</v>
      </c>
      <c r="P56" s="448">
        <v>3</v>
      </c>
      <c r="Q56" s="448">
        <v>3978</v>
      </c>
      <c r="R56" s="471">
        <v>0.75</v>
      </c>
      <c r="S56" s="449">
        <v>1326</v>
      </c>
    </row>
    <row r="57" spans="1:19" ht="14.4" customHeight="1" x14ac:dyDescent="0.3">
      <c r="A57" s="443"/>
      <c r="B57" s="444" t="s">
        <v>1425</v>
      </c>
      <c r="C57" s="444" t="s">
        <v>419</v>
      </c>
      <c r="D57" s="444" t="s">
        <v>1415</v>
      </c>
      <c r="E57" s="444" t="s">
        <v>1426</v>
      </c>
      <c r="F57" s="444" t="s">
        <v>1478</v>
      </c>
      <c r="G57" s="444"/>
      <c r="H57" s="448">
        <v>1</v>
      </c>
      <c r="I57" s="448">
        <v>0</v>
      </c>
      <c r="J57" s="444"/>
      <c r="K57" s="444">
        <v>0</v>
      </c>
      <c r="L57" s="448"/>
      <c r="M57" s="448"/>
      <c r="N57" s="444"/>
      <c r="O57" s="444"/>
      <c r="P57" s="448"/>
      <c r="Q57" s="448"/>
      <c r="R57" s="471"/>
      <c r="S57" s="449"/>
    </row>
    <row r="58" spans="1:19" ht="14.4" customHeight="1" x14ac:dyDescent="0.3">
      <c r="A58" s="443"/>
      <c r="B58" s="444" t="s">
        <v>1425</v>
      </c>
      <c r="C58" s="444" t="s">
        <v>419</v>
      </c>
      <c r="D58" s="444" t="s">
        <v>1415</v>
      </c>
      <c r="E58" s="444" t="s">
        <v>1426</v>
      </c>
      <c r="F58" s="444" t="s">
        <v>1479</v>
      </c>
      <c r="G58" s="444"/>
      <c r="H58" s="448">
        <v>3</v>
      </c>
      <c r="I58" s="448">
        <v>1215</v>
      </c>
      <c r="J58" s="444"/>
      <c r="K58" s="444">
        <v>405</v>
      </c>
      <c r="L58" s="448"/>
      <c r="M58" s="448"/>
      <c r="N58" s="444"/>
      <c r="O58" s="444"/>
      <c r="P58" s="448"/>
      <c r="Q58" s="448"/>
      <c r="R58" s="471"/>
      <c r="S58" s="449"/>
    </row>
    <row r="59" spans="1:19" ht="14.4" customHeight="1" x14ac:dyDescent="0.3">
      <c r="A59" s="443"/>
      <c r="B59" s="444" t="s">
        <v>1425</v>
      </c>
      <c r="C59" s="444" t="s">
        <v>419</v>
      </c>
      <c r="D59" s="444" t="s">
        <v>1415</v>
      </c>
      <c r="E59" s="444" t="s">
        <v>1426</v>
      </c>
      <c r="F59" s="444" t="s">
        <v>1480</v>
      </c>
      <c r="G59" s="444"/>
      <c r="H59" s="448">
        <v>11</v>
      </c>
      <c r="I59" s="448">
        <v>6050</v>
      </c>
      <c r="J59" s="444">
        <v>2.2000000000000002</v>
      </c>
      <c r="K59" s="444">
        <v>550</v>
      </c>
      <c r="L59" s="448">
        <v>5</v>
      </c>
      <c r="M59" s="448">
        <v>2750</v>
      </c>
      <c r="N59" s="444">
        <v>1</v>
      </c>
      <c r="O59" s="444">
        <v>550</v>
      </c>
      <c r="P59" s="448">
        <v>6</v>
      </c>
      <c r="Q59" s="448">
        <v>3300</v>
      </c>
      <c r="R59" s="471">
        <v>1.2</v>
      </c>
      <c r="S59" s="449">
        <v>550</v>
      </c>
    </row>
    <row r="60" spans="1:19" ht="14.4" customHeight="1" x14ac:dyDescent="0.3">
      <c r="A60" s="443"/>
      <c r="B60" s="444" t="s">
        <v>1425</v>
      </c>
      <c r="C60" s="444" t="s">
        <v>419</v>
      </c>
      <c r="D60" s="444" t="s">
        <v>1415</v>
      </c>
      <c r="E60" s="444" t="s">
        <v>1426</v>
      </c>
      <c r="F60" s="444" t="s">
        <v>1481</v>
      </c>
      <c r="G60" s="444"/>
      <c r="H60" s="448">
        <v>1</v>
      </c>
      <c r="I60" s="448">
        <v>1260</v>
      </c>
      <c r="J60" s="444">
        <v>1</v>
      </c>
      <c r="K60" s="444">
        <v>1260</v>
      </c>
      <c r="L60" s="448">
        <v>1</v>
      </c>
      <c r="M60" s="448">
        <v>1260</v>
      </c>
      <c r="N60" s="444">
        <v>1</v>
      </c>
      <c r="O60" s="444">
        <v>1260</v>
      </c>
      <c r="P60" s="448"/>
      <c r="Q60" s="448"/>
      <c r="R60" s="471"/>
      <c r="S60" s="449"/>
    </row>
    <row r="61" spans="1:19" ht="14.4" customHeight="1" x14ac:dyDescent="0.3">
      <c r="A61" s="443"/>
      <c r="B61" s="444" t="s">
        <v>1425</v>
      </c>
      <c r="C61" s="444" t="s">
        <v>419</v>
      </c>
      <c r="D61" s="444" t="s">
        <v>1415</v>
      </c>
      <c r="E61" s="444" t="s">
        <v>1426</v>
      </c>
      <c r="F61" s="444" t="s">
        <v>1482</v>
      </c>
      <c r="G61" s="444"/>
      <c r="H61" s="448">
        <v>1</v>
      </c>
      <c r="I61" s="448">
        <v>1281</v>
      </c>
      <c r="J61" s="444"/>
      <c r="K61" s="444">
        <v>1281</v>
      </c>
      <c r="L61" s="448"/>
      <c r="M61" s="448"/>
      <c r="N61" s="444"/>
      <c r="O61" s="444"/>
      <c r="P61" s="448"/>
      <c r="Q61" s="448"/>
      <c r="R61" s="471"/>
      <c r="S61" s="449"/>
    </row>
    <row r="62" spans="1:19" ht="14.4" customHeight="1" x14ac:dyDescent="0.3">
      <c r="A62" s="443"/>
      <c r="B62" s="444" t="s">
        <v>1425</v>
      </c>
      <c r="C62" s="444" t="s">
        <v>419</v>
      </c>
      <c r="D62" s="444" t="s">
        <v>1415</v>
      </c>
      <c r="E62" s="444" t="s">
        <v>1426</v>
      </c>
      <c r="F62" s="444" t="s">
        <v>1483</v>
      </c>
      <c r="G62" s="444"/>
      <c r="H62" s="448">
        <v>8</v>
      </c>
      <c r="I62" s="448">
        <v>6024</v>
      </c>
      <c r="J62" s="444"/>
      <c r="K62" s="444">
        <v>753</v>
      </c>
      <c r="L62" s="448"/>
      <c r="M62" s="448"/>
      <c r="N62" s="444"/>
      <c r="O62" s="444"/>
      <c r="P62" s="448"/>
      <c r="Q62" s="448"/>
      <c r="R62" s="471"/>
      <c r="S62" s="449"/>
    </row>
    <row r="63" spans="1:19" ht="14.4" customHeight="1" x14ac:dyDescent="0.3">
      <c r="A63" s="443"/>
      <c r="B63" s="444" t="s">
        <v>1425</v>
      </c>
      <c r="C63" s="444" t="s">
        <v>419</v>
      </c>
      <c r="D63" s="444" t="s">
        <v>1415</v>
      </c>
      <c r="E63" s="444" t="s">
        <v>1426</v>
      </c>
      <c r="F63" s="444" t="s">
        <v>1484</v>
      </c>
      <c r="G63" s="444"/>
      <c r="H63" s="448">
        <v>1</v>
      </c>
      <c r="I63" s="448">
        <v>0</v>
      </c>
      <c r="J63" s="444"/>
      <c r="K63" s="444">
        <v>0</v>
      </c>
      <c r="L63" s="448"/>
      <c r="M63" s="448"/>
      <c r="N63" s="444"/>
      <c r="O63" s="444"/>
      <c r="P63" s="448"/>
      <c r="Q63" s="448"/>
      <c r="R63" s="471"/>
      <c r="S63" s="449"/>
    </row>
    <row r="64" spans="1:19" ht="14.4" customHeight="1" x14ac:dyDescent="0.3">
      <c r="A64" s="443"/>
      <c r="B64" s="444" t="s">
        <v>1425</v>
      </c>
      <c r="C64" s="444" t="s">
        <v>419</v>
      </c>
      <c r="D64" s="444" t="s">
        <v>1415</v>
      </c>
      <c r="E64" s="444" t="s">
        <v>1426</v>
      </c>
      <c r="F64" s="444" t="s">
        <v>1485</v>
      </c>
      <c r="G64" s="444"/>
      <c r="H64" s="448"/>
      <c r="I64" s="448"/>
      <c r="J64" s="444"/>
      <c r="K64" s="444"/>
      <c r="L64" s="448">
        <v>1</v>
      </c>
      <c r="M64" s="448">
        <v>353</v>
      </c>
      <c r="N64" s="444">
        <v>1</v>
      </c>
      <c r="O64" s="444">
        <v>353</v>
      </c>
      <c r="P64" s="448"/>
      <c r="Q64" s="448"/>
      <c r="R64" s="471"/>
      <c r="S64" s="449"/>
    </row>
    <row r="65" spans="1:19" ht="14.4" customHeight="1" x14ac:dyDescent="0.3">
      <c r="A65" s="443"/>
      <c r="B65" s="444" t="s">
        <v>1425</v>
      </c>
      <c r="C65" s="444" t="s">
        <v>419</v>
      </c>
      <c r="D65" s="444" t="s">
        <v>1415</v>
      </c>
      <c r="E65" s="444" t="s">
        <v>1426</v>
      </c>
      <c r="F65" s="444" t="s">
        <v>1486</v>
      </c>
      <c r="G65" s="444"/>
      <c r="H65" s="448"/>
      <c r="I65" s="448"/>
      <c r="J65" s="444"/>
      <c r="K65" s="444"/>
      <c r="L65" s="448">
        <v>1</v>
      </c>
      <c r="M65" s="448">
        <v>745</v>
      </c>
      <c r="N65" s="444">
        <v>1</v>
      </c>
      <c r="O65" s="444">
        <v>745</v>
      </c>
      <c r="P65" s="448"/>
      <c r="Q65" s="448"/>
      <c r="R65" s="471"/>
      <c r="S65" s="449"/>
    </row>
    <row r="66" spans="1:19" ht="14.4" customHeight="1" x14ac:dyDescent="0.3">
      <c r="A66" s="443"/>
      <c r="B66" s="444" t="s">
        <v>1425</v>
      </c>
      <c r="C66" s="444" t="s">
        <v>419</v>
      </c>
      <c r="D66" s="444" t="s">
        <v>1415</v>
      </c>
      <c r="E66" s="444" t="s">
        <v>1426</v>
      </c>
      <c r="F66" s="444" t="s">
        <v>1487</v>
      </c>
      <c r="G66" s="444"/>
      <c r="H66" s="448"/>
      <c r="I66" s="448"/>
      <c r="J66" s="444"/>
      <c r="K66" s="444"/>
      <c r="L66" s="448"/>
      <c r="M66" s="448"/>
      <c r="N66" s="444"/>
      <c r="O66" s="444"/>
      <c r="P66" s="448">
        <v>6</v>
      </c>
      <c r="Q66" s="448">
        <v>0</v>
      </c>
      <c r="R66" s="471"/>
      <c r="S66" s="449">
        <v>0</v>
      </c>
    </row>
    <row r="67" spans="1:19" ht="14.4" customHeight="1" x14ac:dyDescent="0.3">
      <c r="A67" s="443"/>
      <c r="B67" s="444" t="s">
        <v>1425</v>
      </c>
      <c r="C67" s="444" t="s">
        <v>419</v>
      </c>
      <c r="D67" s="444" t="s">
        <v>1415</v>
      </c>
      <c r="E67" s="444" t="s">
        <v>1426</v>
      </c>
      <c r="F67" s="444" t="s">
        <v>1488</v>
      </c>
      <c r="G67" s="444"/>
      <c r="H67" s="448"/>
      <c r="I67" s="448"/>
      <c r="J67" s="444"/>
      <c r="K67" s="444"/>
      <c r="L67" s="448"/>
      <c r="M67" s="448"/>
      <c r="N67" s="444"/>
      <c r="O67" s="444"/>
      <c r="P67" s="448">
        <v>1</v>
      </c>
      <c r="Q67" s="448">
        <v>3900</v>
      </c>
      <c r="R67" s="471"/>
      <c r="S67" s="449">
        <v>3900</v>
      </c>
    </row>
    <row r="68" spans="1:19" ht="14.4" customHeight="1" x14ac:dyDescent="0.3">
      <c r="A68" s="443"/>
      <c r="B68" s="444" t="s">
        <v>1425</v>
      </c>
      <c r="C68" s="444" t="s">
        <v>419</v>
      </c>
      <c r="D68" s="444" t="s">
        <v>1415</v>
      </c>
      <c r="E68" s="444" t="s">
        <v>1426</v>
      </c>
      <c r="F68" s="444" t="s">
        <v>1489</v>
      </c>
      <c r="G68" s="444"/>
      <c r="H68" s="448">
        <v>2</v>
      </c>
      <c r="I68" s="448">
        <v>1880</v>
      </c>
      <c r="J68" s="444">
        <v>1</v>
      </c>
      <c r="K68" s="444">
        <v>940</v>
      </c>
      <c r="L68" s="448">
        <v>2</v>
      </c>
      <c r="M68" s="448">
        <v>1880</v>
      </c>
      <c r="N68" s="444">
        <v>1</v>
      </c>
      <c r="O68" s="444">
        <v>940</v>
      </c>
      <c r="P68" s="448"/>
      <c r="Q68" s="448"/>
      <c r="R68" s="471"/>
      <c r="S68" s="449"/>
    </row>
    <row r="69" spans="1:19" ht="14.4" customHeight="1" x14ac:dyDescent="0.3">
      <c r="A69" s="443"/>
      <c r="B69" s="444" t="s">
        <v>1425</v>
      </c>
      <c r="C69" s="444" t="s">
        <v>419</v>
      </c>
      <c r="D69" s="444" t="s">
        <v>1415</v>
      </c>
      <c r="E69" s="444" t="s">
        <v>1426</v>
      </c>
      <c r="F69" s="444" t="s">
        <v>1490</v>
      </c>
      <c r="G69" s="444"/>
      <c r="H69" s="448"/>
      <c r="I69" s="448"/>
      <c r="J69" s="444"/>
      <c r="K69" s="444"/>
      <c r="L69" s="448"/>
      <c r="M69" s="448"/>
      <c r="N69" s="444"/>
      <c r="O69" s="444"/>
      <c r="P69" s="448">
        <v>1</v>
      </c>
      <c r="Q69" s="448">
        <v>0</v>
      </c>
      <c r="R69" s="471"/>
      <c r="S69" s="449">
        <v>0</v>
      </c>
    </row>
    <row r="70" spans="1:19" ht="14.4" customHeight="1" x14ac:dyDescent="0.3">
      <c r="A70" s="443"/>
      <c r="B70" s="444" t="s">
        <v>1425</v>
      </c>
      <c r="C70" s="444" t="s">
        <v>419</v>
      </c>
      <c r="D70" s="444" t="s">
        <v>1415</v>
      </c>
      <c r="E70" s="444" t="s">
        <v>1426</v>
      </c>
      <c r="F70" s="444" t="s">
        <v>1491</v>
      </c>
      <c r="G70" s="444"/>
      <c r="H70" s="448"/>
      <c r="I70" s="448"/>
      <c r="J70" s="444"/>
      <c r="K70" s="444"/>
      <c r="L70" s="448"/>
      <c r="M70" s="448"/>
      <c r="N70" s="444"/>
      <c r="O70" s="444"/>
      <c r="P70" s="448">
        <v>1</v>
      </c>
      <c r="Q70" s="448">
        <v>0</v>
      </c>
      <c r="R70" s="471"/>
      <c r="S70" s="449">
        <v>0</v>
      </c>
    </row>
    <row r="71" spans="1:19" ht="14.4" customHeight="1" x14ac:dyDescent="0.3">
      <c r="A71" s="443"/>
      <c r="B71" s="444" t="s">
        <v>1425</v>
      </c>
      <c r="C71" s="444" t="s">
        <v>419</v>
      </c>
      <c r="D71" s="444" t="s">
        <v>1415</v>
      </c>
      <c r="E71" s="444" t="s">
        <v>1492</v>
      </c>
      <c r="F71" s="444" t="s">
        <v>1493</v>
      </c>
      <c r="G71" s="444" t="s">
        <v>1494</v>
      </c>
      <c r="H71" s="448">
        <v>3</v>
      </c>
      <c r="I71" s="448">
        <v>1326.67</v>
      </c>
      <c r="J71" s="444">
        <v>0.55794480565906013</v>
      </c>
      <c r="K71" s="444">
        <v>442.22333333333336</v>
      </c>
      <c r="L71" s="448">
        <v>5</v>
      </c>
      <c r="M71" s="448">
        <v>2377.7800000000002</v>
      </c>
      <c r="N71" s="444">
        <v>1</v>
      </c>
      <c r="O71" s="444">
        <v>475.55600000000004</v>
      </c>
      <c r="P71" s="448"/>
      <c r="Q71" s="448"/>
      <c r="R71" s="471"/>
      <c r="S71" s="449"/>
    </row>
    <row r="72" spans="1:19" ht="14.4" customHeight="1" x14ac:dyDescent="0.3">
      <c r="A72" s="443"/>
      <c r="B72" s="444" t="s">
        <v>1425</v>
      </c>
      <c r="C72" s="444" t="s">
        <v>419</v>
      </c>
      <c r="D72" s="444" t="s">
        <v>1415</v>
      </c>
      <c r="E72" s="444" t="s">
        <v>1492</v>
      </c>
      <c r="F72" s="444" t="s">
        <v>1495</v>
      </c>
      <c r="G72" s="444" t="s">
        <v>1496</v>
      </c>
      <c r="H72" s="448">
        <v>36</v>
      </c>
      <c r="I72" s="448">
        <v>16400.010000000002</v>
      </c>
      <c r="J72" s="444">
        <v>1.0909099979844785</v>
      </c>
      <c r="K72" s="444">
        <v>455.5558333333334</v>
      </c>
      <c r="L72" s="448">
        <v>33</v>
      </c>
      <c r="M72" s="448">
        <v>15033.33</v>
      </c>
      <c r="N72" s="444">
        <v>1</v>
      </c>
      <c r="O72" s="444">
        <v>455.55545454545455</v>
      </c>
      <c r="P72" s="448">
        <v>29</v>
      </c>
      <c r="Q72" s="448">
        <v>14500</v>
      </c>
      <c r="R72" s="471">
        <v>0.96452349545975513</v>
      </c>
      <c r="S72" s="449">
        <v>500</v>
      </c>
    </row>
    <row r="73" spans="1:19" ht="14.4" customHeight="1" x14ac:dyDescent="0.3">
      <c r="A73" s="443"/>
      <c r="B73" s="444" t="s">
        <v>1425</v>
      </c>
      <c r="C73" s="444" t="s">
        <v>419</v>
      </c>
      <c r="D73" s="444" t="s">
        <v>1415</v>
      </c>
      <c r="E73" s="444" t="s">
        <v>1492</v>
      </c>
      <c r="F73" s="444" t="s">
        <v>1497</v>
      </c>
      <c r="G73" s="444" t="s">
        <v>1498</v>
      </c>
      <c r="H73" s="448">
        <v>464</v>
      </c>
      <c r="I73" s="448">
        <v>36088.899999999994</v>
      </c>
      <c r="J73" s="444">
        <v>0.74838720648132606</v>
      </c>
      <c r="K73" s="444">
        <v>77.777801724137916</v>
      </c>
      <c r="L73" s="448">
        <v>620</v>
      </c>
      <c r="M73" s="448">
        <v>48222.229999999996</v>
      </c>
      <c r="N73" s="444">
        <v>1</v>
      </c>
      <c r="O73" s="444">
        <v>77.777790322580643</v>
      </c>
      <c r="P73" s="448">
        <v>713</v>
      </c>
      <c r="Q73" s="448">
        <v>55455.56</v>
      </c>
      <c r="R73" s="471">
        <v>1.1499999066820428</v>
      </c>
      <c r="S73" s="449">
        <v>77.777784011220191</v>
      </c>
    </row>
    <row r="74" spans="1:19" ht="14.4" customHeight="1" x14ac:dyDescent="0.3">
      <c r="A74" s="443"/>
      <c r="B74" s="444" t="s">
        <v>1425</v>
      </c>
      <c r="C74" s="444" t="s">
        <v>419</v>
      </c>
      <c r="D74" s="444" t="s">
        <v>1415</v>
      </c>
      <c r="E74" s="444" t="s">
        <v>1492</v>
      </c>
      <c r="F74" s="444" t="s">
        <v>1499</v>
      </c>
      <c r="G74" s="444" t="s">
        <v>1500</v>
      </c>
      <c r="H74" s="448"/>
      <c r="I74" s="448"/>
      <c r="J74" s="444"/>
      <c r="K74" s="444"/>
      <c r="L74" s="448">
        <v>2</v>
      </c>
      <c r="M74" s="448">
        <v>500</v>
      </c>
      <c r="N74" s="444">
        <v>1</v>
      </c>
      <c r="O74" s="444">
        <v>250</v>
      </c>
      <c r="P74" s="448">
        <v>17</v>
      </c>
      <c r="Q74" s="448">
        <v>4250</v>
      </c>
      <c r="R74" s="471">
        <v>8.5</v>
      </c>
      <c r="S74" s="449">
        <v>250</v>
      </c>
    </row>
    <row r="75" spans="1:19" ht="14.4" customHeight="1" x14ac:dyDescent="0.3">
      <c r="A75" s="443"/>
      <c r="B75" s="444" t="s">
        <v>1425</v>
      </c>
      <c r="C75" s="444" t="s">
        <v>419</v>
      </c>
      <c r="D75" s="444" t="s">
        <v>1415</v>
      </c>
      <c r="E75" s="444" t="s">
        <v>1492</v>
      </c>
      <c r="F75" s="444" t="s">
        <v>1501</v>
      </c>
      <c r="G75" s="444" t="s">
        <v>1502</v>
      </c>
      <c r="H75" s="448"/>
      <c r="I75" s="448"/>
      <c r="J75" s="444"/>
      <c r="K75" s="444"/>
      <c r="L75" s="448">
        <v>1</v>
      </c>
      <c r="M75" s="448">
        <v>300</v>
      </c>
      <c r="N75" s="444">
        <v>1</v>
      </c>
      <c r="O75" s="444">
        <v>300</v>
      </c>
      <c r="P75" s="448">
        <v>1</v>
      </c>
      <c r="Q75" s="448">
        <v>300</v>
      </c>
      <c r="R75" s="471">
        <v>1</v>
      </c>
      <c r="S75" s="449">
        <v>300</v>
      </c>
    </row>
    <row r="76" spans="1:19" ht="14.4" customHeight="1" x14ac:dyDescent="0.3">
      <c r="A76" s="443"/>
      <c r="B76" s="444" t="s">
        <v>1425</v>
      </c>
      <c r="C76" s="444" t="s">
        <v>419</v>
      </c>
      <c r="D76" s="444" t="s">
        <v>1415</v>
      </c>
      <c r="E76" s="444" t="s">
        <v>1492</v>
      </c>
      <c r="F76" s="444" t="s">
        <v>1503</v>
      </c>
      <c r="G76" s="444" t="s">
        <v>1504</v>
      </c>
      <c r="H76" s="448">
        <v>210</v>
      </c>
      <c r="I76" s="448">
        <v>23333.34</v>
      </c>
      <c r="J76" s="444">
        <v>0.86580111317254171</v>
      </c>
      <c r="K76" s="444">
        <v>111.11114285714285</v>
      </c>
      <c r="L76" s="448">
        <v>231</v>
      </c>
      <c r="M76" s="448">
        <v>26950</v>
      </c>
      <c r="N76" s="444">
        <v>1</v>
      </c>
      <c r="O76" s="444">
        <v>116.66666666666667</v>
      </c>
      <c r="P76" s="448">
        <v>194</v>
      </c>
      <c r="Q76" s="448">
        <v>22633.34</v>
      </c>
      <c r="R76" s="471">
        <v>0.83982708719851573</v>
      </c>
      <c r="S76" s="449">
        <v>116.66670103092784</v>
      </c>
    </row>
    <row r="77" spans="1:19" ht="14.4" customHeight="1" x14ac:dyDescent="0.3">
      <c r="A77" s="443"/>
      <c r="B77" s="444" t="s">
        <v>1425</v>
      </c>
      <c r="C77" s="444" t="s">
        <v>419</v>
      </c>
      <c r="D77" s="444" t="s">
        <v>1415</v>
      </c>
      <c r="E77" s="444" t="s">
        <v>1492</v>
      </c>
      <c r="F77" s="444" t="s">
        <v>1505</v>
      </c>
      <c r="G77" s="444" t="s">
        <v>1506</v>
      </c>
      <c r="H77" s="448">
        <v>348</v>
      </c>
      <c r="I77" s="448">
        <v>93573.33</v>
      </c>
      <c r="J77" s="444">
        <v>3.3903380434782608</v>
      </c>
      <c r="K77" s="444">
        <v>268.88887931034481</v>
      </c>
      <c r="L77" s="448">
        <v>92</v>
      </c>
      <c r="M77" s="448">
        <v>27600</v>
      </c>
      <c r="N77" s="444">
        <v>1</v>
      </c>
      <c r="O77" s="444">
        <v>300</v>
      </c>
      <c r="P77" s="448">
        <v>168</v>
      </c>
      <c r="Q77" s="448">
        <v>50400</v>
      </c>
      <c r="R77" s="471">
        <v>1.826086956521739</v>
      </c>
      <c r="S77" s="449">
        <v>300</v>
      </c>
    </row>
    <row r="78" spans="1:19" ht="14.4" customHeight="1" x14ac:dyDescent="0.3">
      <c r="A78" s="443"/>
      <c r="B78" s="444" t="s">
        <v>1425</v>
      </c>
      <c r="C78" s="444" t="s">
        <v>419</v>
      </c>
      <c r="D78" s="444" t="s">
        <v>1415</v>
      </c>
      <c r="E78" s="444" t="s">
        <v>1492</v>
      </c>
      <c r="F78" s="444" t="s">
        <v>1507</v>
      </c>
      <c r="G78" s="444" t="s">
        <v>1508</v>
      </c>
      <c r="H78" s="448">
        <v>43</v>
      </c>
      <c r="I78" s="448">
        <v>12661.099999999999</v>
      </c>
      <c r="J78" s="444">
        <v>4.7777916143079784</v>
      </c>
      <c r="K78" s="444">
        <v>294.44418604651162</v>
      </c>
      <c r="L78" s="448">
        <v>9</v>
      </c>
      <c r="M78" s="448">
        <v>2649.99</v>
      </c>
      <c r="N78" s="444">
        <v>1</v>
      </c>
      <c r="O78" s="444">
        <v>294.44333333333333</v>
      </c>
      <c r="P78" s="448">
        <v>9</v>
      </c>
      <c r="Q78" s="448">
        <v>2649.99</v>
      </c>
      <c r="R78" s="471">
        <v>1</v>
      </c>
      <c r="S78" s="449">
        <v>294.44333333333333</v>
      </c>
    </row>
    <row r="79" spans="1:19" ht="14.4" customHeight="1" x14ac:dyDescent="0.3">
      <c r="A79" s="443"/>
      <c r="B79" s="444" t="s">
        <v>1425</v>
      </c>
      <c r="C79" s="444" t="s">
        <v>419</v>
      </c>
      <c r="D79" s="444" t="s">
        <v>1415</v>
      </c>
      <c r="E79" s="444" t="s">
        <v>1492</v>
      </c>
      <c r="F79" s="444" t="s">
        <v>1509</v>
      </c>
      <c r="G79" s="444" t="s">
        <v>1510</v>
      </c>
      <c r="H79" s="448">
        <v>65</v>
      </c>
      <c r="I79" s="448">
        <v>722.22</v>
      </c>
      <c r="J79" s="444"/>
      <c r="K79" s="444">
        <v>11.111076923076924</v>
      </c>
      <c r="L79" s="448"/>
      <c r="M79" s="448"/>
      <c r="N79" s="444"/>
      <c r="O79" s="444"/>
      <c r="P79" s="448">
        <v>7</v>
      </c>
      <c r="Q79" s="448">
        <v>233.32999999999998</v>
      </c>
      <c r="R79" s="471"/>
      <c r="S79" s="449">
        <v>33.332857142857144</v>
      </c>
    </row>
    <row r="80" spans="1:19" ht="14.4" customHeight="1" x14ac:dyDescent="0.3">
      <c r="A80" s="443"/>
      <c r="B80" s="444" t="s">
        <v>1425</v>
      </c>
      <c r="C80" s="444" t="s">
        <v>419</v>
      </c>
      <c r="D80" s="444" t="s">
        <v>1415</v>
      </c>
      <c r="E80" s="444" t="s">
        <v>1492</v>
      </c>
      <c r="F80" s="444" t="s">
        <v>1511</v>
      </c>
      <c r="G80" s="444" t="s">
        <v>1496</v>
      </c>
      <c r="H80" s="448">
        <v>469</v>
      </c>
      <c r="I80" s="448">
        <v>175093.33000000002</v>
      </c>
      <c r="J80" s="444">
        <v>1.4520123161208449</v>
      </c>
      <c r="K80" s="444">
        <v>373.33332622601284</v>
      </c>
      <c r="L80" s="448">
        <v>323</v>
      </c>
      <c r="M80" s="448">
        <v>120586.67</v>
      </c>
      <c r="N80" s="444">
        <v>1</v>
      </c>
      <c r="O80" s="444">
        <v>373.33334365325078</v>
      </c>
      <c r="P80" s="448">
        <v>147</v>
      </c>
      <c r="Q80" s="448">
        <v>61413.33</v>
      </c>
      <c r="R80" s="471">
        <v>0.50928788397589886</v>
      </c>
      <c r="S80" s="449">
        <v>417.77775510204083</v>
      </c>
    </row>
    <row r="81" spans="1:19" ht="14.4" customHeight="1" x14ac:dyDescent="0.3">
      <c r="A81" s="443"/>
      <c r="B81" s="444" t="s">
        <v>1425</v>
      </c>
      <c r="C81" s="444" t="s">
        <v>419</v>
      </c>
      <c r="D81" s="444" t="s">
        <v>1415</v>
      </c>
      <c r="E81" s="444" t="s">
        <v>1492</v>
      </c>
      <c r="F81" s="444" t="s">
        <v>1512</v>
      </c>
      <c r="G81" s="444" t="s">
        <v>1513</v>
      </c>
      <c r="H81" s="448">
        <v>193</v>
      </c>
      <c r="I81" s="448">
        <v>36026.67</v>
      </c>
      <c r="J81" s="444">
        <v>0.98643181778977773</v>
      </c>
      <c r="K81" s="444">
        <v>186.66668393782382</v>
      </c>
      <c r="L81" s="448">
        <v>173</v>
      </c>
      <c r="M81" s="448">
        <v>36522.21</v>
      </c>
      <c r="N81" s="444">
        <v>1</v>
      </c>
      <c r="O81" s="444">
        <v>211.11104046242775</v>
      </c>
      <c r="P81" s="448">
        <v>148</v>
      </c>
      <c r="Q81" s="448">
        <v>31244.46</v>
      </c>
      <c r="R81" s="471">
        <v>0.85549204169189108</v>
      </c>
      <c r="S81" s="449">
        <v>211.11121621621621</v>
      </c>
    </row>
    <row r="82" spans="1:19" ht="14.4" customHeight="1" x14ac:dyDescent="0.3">
      <c r="A82" s="443"/>
      <c r="B82" s="444" t="s">
        <v>1425</v>
      </c>
      <c r="C82" s="444" t="s">
        <v>419</v>
      </c>
      <c r="D82" s="444" t="s">
        <v>1415</v>
      </c>
      <c r="E82" s="444" t="s">
        <v>1492</v>
      </c>
      <c r="F82" s="444" t="s">
        <v>1514</v>
      </c>
      <c r="G82" s="444" t="s">
        <v>1515</v>
      </c>
      <c r="H82" s="448">
        <v>30</v>
      </c>
      <c r="I82" s="448">
        <v>17500</v>
      </c>
      <c r="J82" s="444">
        <v>0.73170721509307113</v>
      </c>
      <c r="K82" s="444">
        <v>583.33333333333337</v>
      </c>
      <c r="L82" s="448">
        <v>41</v>
      </c>
      <c r="M82" s="448">
        <v>23916.67</v>
      </c>
      <c r="N82" s="444">
        <v>1</v>
      </c>
      <c r="O82" s="444">
        <v>583.33341463414627</v>
      </c>
      <c r="P82" s="448">
        <v>50</v>
      </c>
      <c r="Q82" s="448">
        <v>29166.67</v>
      </c>
      <c r="R82" s="471">
        <v>1.2195121645279214</v>
      </c>
      <c r="S82" s="449">
        <v>583.33339999999998</v>
      </c>
    </row>
    <row r="83" spans="1:19" ht="14.4" customHeight="1" x14ac:dyDescent="0.3">
      <c r="A83" s="443"/>
      <c r="B83" s="444" t="s">
        <v>1425</v>
      </c>
      <c r="C83" s="444" t="s">
        <v>419</v>
      </c>
      <c r="D83" s="444" t="s">
        <v>1415</v>
      </c>
      <c r="E83" s="444" t="s">
        <v>1492</v>
      </c>
      <c r="F83" s="444" t="s">
        <v>1516</v>
      </c>
      <c r="G83" s="444" t="s">
        <v>1517</v>
      </c>
      <c r="H83" s="448">
        <v>74</v>
      </c>
      <c r="I83" s="448">
        <v>34533.33</v>
      </c>
      <c r="J83" s="444">
        <v>1.5416658296134689</v>
      </c>
      <c r="K83" s="444">
        <v>466.66662162162163</v>
      </c>
      <c r="L83" s="448">
        <v>48</v>
      </c>
      <c r="M83" s="448">
        <v>22400.010000000002</v>
      </c>
      <c r="N83" s="444">
        <v>1</v>
      </c>
      <c r="O83" s="444">
        <v>466.66687500000006</v>
      </c>
      <c r="P83" s="448">
        <v>62</v>
      </c>
      <c r="Q83" s="448">
        <v>28933.33</v>
      </c>
      <c r="R83" s="471">
        <v>1.291665941220562</v>
      </c>
      <c r="S83" s="449">
        <v>466.66661290322583</v>
      </c>
    </row>
    <row r="84" spans="1:19" ht="14.4" customHeight="1" x14ac:dyDescent="0.3">
      <c r="A84" s="443"/>
      <c r="B84" s="444" t="s">
        <v>1425</v>
      </c>
      <c r="C84" s="444" t="s">
        <v>419</v>
      </c>
      <c r="D84" s="444" t="s">
        <v>1415</v>
      </c>
      <c r="E84" s="444" t="s">
        <v>1492</v>
      </c>
      <c r="F84" s="444" t="s">
        <v>1518</v>
      </c>
      <c r="G84" s="444" t="s">
        <v>1519</v>
      </c>
      <c r="H84" s="448">
        <v>63</v>
      </c>
      <c r="I84" s="448">
        <v>3150</v>
      </c>
      <c r="J84" s="444">
        <v>1.75</v>
      </c>
      <c r="K84" s="444">
        <v>50</v>
      </c>
      <c r="L84" s="448">
        <v>36</v>
      </c>
      <c r="M84" s="448">
        <v>1800</v>
      </c>
      <c r="N84" s="444">
        <v>1</v>
      </c>
      <c r="O84" s="444">
        <v>50</v>
      </c>
      <c r="P84" s="448">
        <v>34</v>
      </c>
      <c r="Q84" s="448">
        <v>1700</v>
      </c>
      <c r="R84" s="471">
        <v>0.94444444444444442</v>
      </c>
      <c r="S84" s="449">
        <v>50</v>
      </c>
    </row>
    <row r="85" spans="1:19" ht="14.4" customHeight="1" x14ac:dyDescent="0.3">
      <c r="A85" s="443"/>
      <c r="B85" s="444" t="s">
        <v>1425</v>
      </c>
      <c r="C85" s="444" t="s">
        <v>419</v>
      </c>
      <c r="D85" s="444" t="s">
        <v>1415</v>
      </c>
      <c r="E85" s="444" t="s">
        <v>1492</v>
      </c>
      <c r="F85" s="444" t="s">
        <v>1520</v>
      </c>
      <c r="G85" s="444" t="s">
        <v>1521</v>
      </c>
      <c r="H85" s="448">
        <v>184</v>
      </c>
      <c r="I85" s="448">
        <v>18604.45</v>
      </c>
      <c r="J85" s="444">
        <v>1.6283198620635329</v>
      </c>
      <c r="K85" s="444">
        <v>101.11114130434783</v>
      </c>
      <c r="L85" s="448">
        <v>113</v>
      </c>
      <c r="M85" s="448">
        <v>11425.550000000001</v>
      </c>
      <c r="N85" s="444">
        <v>1</v>
      </c>
      <c r="O85" s="444">
        <v>101.11106194690267</v>
      </c>
      <c r="P85" s="448">
        <v>138</v>
      </c>
      <c r="Q85" s="448">
        <v>13953.34</v>
      </c>
      <c r="R85" s="471">
        <v>1.221240115355497</v>
      </c>
      <c r="S85" s="449">
        <v>101.11115942028985</v>
      </c>
    </row>
    <row r="86" spans="1:19" ht="14.4" customHeight="1" x14ac:dyDescent="0.3">
      <c r="A86" s="443"/>
      <c r="B86" s="444" t="s">
        <v>1425</v>
      </c>
      <c r="C86" s="444" t="s">
        <v>419</v>
      </c>
      <c r="D86" s="444" t="s">
        <v>1415</v>
      </c>
      <c r="E86" s="444" t="s">
        <v>1492</v>
      </c>
      <c r="F86" s="444" t="s">
        <v>1522</v>
      </c>
      <c r="G86" s="444" t="s">
        <v>1523</v>
      </c>
      <c r="H86" s="448">
        <v>61</v>
      </c>
      <c r="I86" s="448">
        <v>4676.66</v>
      </c>
      <c r="J86" s="444">
        <v>3.3888840579710142</v>
      </c>
      <c r="K86" s="444">
        <v>76.666557377049173</v>
      </c>
      <c r="L86" s="448">
        <v>18</v>
      </c>
      <c r="M86" s="448">
        <v>1380</v>
      </c>
      <c r="N86" s="444">
        <v>1</v>
      </c>
      <c r="O86" s="444">
        <v>76.666666666666671</v>
      </c>
      <c r="P86" s="448">
        <v>65</v>
      </c>
      <c r="Q86" s="448">
        <v>4983.33</v>
      </c>
      <c r="R86" s="471">
        <v>3.6111086956521739</v>
      </c>
      <c r="S86" s="449">
        <v>76.666615384615383</v>
      </c>
    </row>
    <row r="87" spans="1:19" ht="14.4" customHeight="1" x14ac:dyDescent="0.3">
      <c r="A87" s="443"/>
      <c r="B87" s="444" t="s">
        <v>1425</v>
      </c>
      <c r="C87" s="444" t="s">
        <v>419</v>
      </c>
      <c r="D87" s="444" t="s">
        <v>1415</v>
      </c>
      <c r="E87" s="444" t="s">
        <v>1492</v>
      </c>
      <c r="F87" s="444" t="s">
        <v>1524</v>
      </c>
      <c r="G87" s="444" t="s">
        <v>1525</v>
      </c>
      <c r="H87" s="448">
        <v>605</v>
      </c>
      <c r="I87" s="448">
        <v>0</v>
      </c>
      <c r="J87" s="444"/>
      <c r="K87" s="444">
        <v>0</v>
      </c>
      <c r="L87" s="448">
        <v>503</v>
      </c>
      <c r="M87" s="448">
        <v>0</v>
      </c>
      <c r="N87" s="444"/>
      <c r="O87" s="444">
        <v>0</v>
      </c>
      <c r="P87" s="448">
        <v>565</v>
      </c>
      <c r="Q87" s="448">
        <v>0</v>
      </c>
      <c r="R87" s="471"/>
      <c r="S87" s="449">
        <v>0</v>
      </c>
    </row>
    <row r="88" spans="1:19" ht="14.4" customHeight="1" x14ac:dyDescent="0.3">
      <c r="A88" s="443"/>
      <c r="B88" s="444" t="s">
        <v>1425</v>
      </c>
      <c r="C88" s="444" t="s">
        <v>419</v>
      </c>
      <c r="D88" s="444" t="s">
        <v>1415</v>
      </c>
      <c r="E88" s="444" t="s">
        <v>1492</v>
      </c>
      <c r="F88" s="444" t="s">
        <v>1526</v>
      </c>
      <c r="G88" s="444" t="s">
        <v>1527</v>
      </c>
      <c r="H88" s="448">
        <v>204</v>
      </c>
      <c r="I88" s="448">
        <v>62333.34</v>
      </c>
      <c r="J88" s="444">
        <v>1.0851063940902907</v>
      </c>
      <c r="K88" s="444">
        <v>305.55558823529412</v>
      </c>
      <c r="L88" s="448">
        <v>188</v>
      </c>
      <c r="M88" s="448">
        <v>57444.45</v>
      </c>
      <c r="N88" s="444">
        <v>1</v>
      </c>
      <c r="O88" s="444">
        <v>305.55558510638298</v>
      </c>
      <c r="P88" s="448">
        <v>170</v>
      </c>
      <c r="Q88" s="448">
        <v>51944.44</v>
      </c>
      <c r="R88" s="471">
        <v>0.90425515432735459</v>
      </c>
      <c r="S88" s="449">
        <v>305.55552941176472</v>
      </c>
    </row>
    <row r="89" spans="1:19" ht="14.4" customHeight="1" x14ac:dyDescent="0.3">
      <c r="A89" s="443"/>
      <c r="B89" s="444" t="s">
        <v>1425</v>
      </c>
      <c r="C89" s="444" t="s">
        <v>419</v>
      </c>
      <c r="D89" s="444" t="s">
        <v>1415</v>
      </c>
      <c r="E89" s="444" t="s">
        <v>1492</v>
      </c>
      <c r="F89" s="444" t="s">
        <v>1528</v>
      </c>
      <c r="G89" s="444" t="s">
        <v>1529</v>
      </c>
      <c r="H89" s="448">
        <v>164</v>
      </c>
      <c r="I89" s="448">
        <v>4333.33</v>
      </c>
      <c r="J89" s="444">
        <v>1.4942465715635462</v>
      </c>
      <c r="K89" s="444">
        <v>26.422743902439024</v>
      </c>
      <c r="L89" s="448">
        <v>87</v>
      </c>
      <c r="M89" s="448">
        <v>2900.01</v>
      </c>
      <c r="N89" s="444">
        <v>1</v>
      </c>
      <c r="O89" s="444">
        <v>33.333448275862068</v>
      </c>
      <c r="P89" s="448">
        <v>161</v>
      </c>
      <c r="Q89" s="448">
        <v>5366.67</v>
      </c>
      <c r="R89" s="471">
        <v>1.8505694807948938</v>
      </c>
      <c r="S89" s="449">
        <v>33.333354037267078</v>
      </c>
    </row>
    <row r="90" spans="1:19" ht="14.4" customHeight="1" x14ac:dyDescent="0.3">
      <c r="A90" s="443"/>
      <c r="B90" s="444" t="s">
        <v>1425</v>
      </c>
      <c r="C90" s="444" t="s">
        <v>419</v>
      </c>
      <c r="D90" s="444" t="s">
        <v>1415</v>
      </c>
      <c r="E90" s="444" t="s">
        <v>1492</v>
      </c>
      <c r="F90" s="444" t="s">
        <v>1530</v>
      </c>
      <c r="G90" s="444" t="s">
        <v>1531</v>
      </c>
      <c r="H90" s="448">
        <v>188</v>
      </c>
      <c r="I90" s="448">
        <v>85644.45</v>
      </c>
      <c r="J90" s="444">
        <v>0.80686703891414369</v>
      </c>
      <c r="K90" s="444">
        <v>455.55558510638298</v>
      </c>
      <c r="L90" s="448">
        <v>233</v>
      </c>
      <c r="M90" s="448">
        <v>106144.44</v>
      </c>
      <c r="N90" s="444">
        <v>1</v>
      </c>
      <c r="O90" s="444">
        <v>455.55553648068673</v>
      </c>
      <c r="P90" s="448">
        <v>231</v>
      </c>
      <c r="Q90" s="448">
        <v>105233.33</v>
      </c>
      <c r="R90" s="471">
        <v>0.9914163191213784</v>
      </c>
      <c r="S90" s="449">
        <v>455.55554112554114</v>
      </c>
    </row>
    <row r="91" spans="1:19" ht="14.4" customHeight="1" x14ac:dyDescent="0.3">
      <c r="A91" s="443"/>
      <c r="B91" s="444" t="s">
        <v>1425</v>
      </c>
      <c r="C91" s="444" t="s">
        <v>419</v>
      </c>
      <c r="D91" s="444" t="s">
        <v>1415</v>
      </c>
      <c r="E91" s="444" t="s">
        <v>1492</v>
      </c>
      <c r="F91" s="444" t="s">
        <v>1532</v>
      </c>
      <c r="G91" s="444" t="s">
        <v>1533</v>
      </c>
      <c r="H91" s="448">
        <v>217</v>
      </c>
      <c r="I91" s="448">
        <v>16877.78</v>
      </c>
      <c r="J91" s="444">
        <v>1.1481482993197278</v>
      </c>
      <c r="K91" s="444">
        <v>77.777788018433171</v>
      </c>
      <c r="L91" s="448">
        <v>189</v>
      </c>
      <c r="M91" s="448">
        <v>14700</v>
      </c>
      <c r="N91" s="444">
        <v>1</v>
      </c>
      <c r="O91" s="444">
        <v>77.777777777777771</v>
      </c>
      <c r="P91" s="448">
        <v>173</v>
      </c>
      <c r="Q91" s="448">
        <v>13455.56</v>
      </c>
      <c r="R91" s="471">
        <v>0.91534421768707475</v>
      </c>
      <c r="S91" s="449">
        <v>77.777803468208091</v>
      </c>
    </row>
    <row r="92" spans="1:19" ht="14.4" customHeight="1" x14ac:dyDescent="0.3">
      <c r="A92" s="443"/>
      <c r="B92" s="444" t="s">
        <v>1425</v>
      </c>
      <c r="C92" s="444" t="s">
        <v>419</v>
      </c>
      <c r="D92" s="444" t="s">
        <v>1415</v>
      </c>
      <c r="E92" s="444" t="s">
        <v>1492</v>
      </c>
      <c r="F92" s="444" t="s">
        <v>1534</v>
      </c>
      <c r="G92" s="444" t="s">
        <v>1535</v>
      </c>
      <c r="H92" s="448">
        <v>0</v>
      </c>
      <c r="I92" s="448">
        <v>0</v>
      </c>
      <c r="J92" s="444"/>
      <c r="K92" s="444"/>
      <c r="L92" s="448"/>
      <c r="M92" s="448"/>
      <c r="N92" s="444"/>
      <c r="O92" s="444"/>
      <c r="P92" s="448"/>
      <c r="Q92" s="448"/>
      <c r="R92" s="471"/>
      <c r="S92" s="449"/>
    </row>
    <row r="93" spans="1:19" ht="14.4" customHeight="1" x14ac:dyDescent="0.3">
      <c r="A93" s="443"/>
      <c r="B93" s="444" t="s">
        <v>1425</v>
      </c>
      <c r="C93" s="444" t="s">
        <v>419</v>
      </c>
      <c r="D93" s="444" t="s">
        <v>1415</v>
      </c>
      <c r="E93" s="444" t="s">
        <v>1492</v>
      </c>
      <c r="F93" s="444" t="s">
        <v>1536</v>
      </c>
      <c r="G93" s="444" t="s">
        <v>1537</v>
      </c>
      <c r="H93" s="448">
        <v>1</v>
      </c>
      <c r="I93" s="448">
        <v>270</v>
      </c>
      <c r="J93" s="444"/>
      <c r="K93" s="444">
        <v>270</v>
      </c>
      <c r="L93" s="448"/>
      <c r="M93" s="448"/>
      <c r="N93" s="444"/>
      <c r="O93" s="444"/>
      <c r="P93" s="448">
        <v>13</v>
      </c>
      <c r="Q93" s="448">
        <v>3510</v>
      </c>
      <c r="R93" s="471"/>
      <c r="S93" s="449">
        <v>270</v>
      </c>
    </row>
    <row r="94" spans="1:19" ht="14.4" customHeight="1" x14ac:dyDescent="0.3">
      <c r="A94" s="443"/>
      <c r="B94" s="444" t="s">
        <v>1425</v>
      </c>
      <c r="C94" s="444" t="s">
        <v>419</v>
      </c>
      <c r="D94" s="444" t="s">
        <v>1415</v>
      </c>
      <c r="E94" s="444" t="s">
        <v>1492</v>
      </c>
      <c r="F94" s="444" t="s">
        <v>1538</v>
      </c>
      <c r="G94" s="444" t="s">
        <v>1539</v>
      </c>
      <c r="H94" s="448">
        <v>352</v>
      </c>
      <c r="I94" s="448">
        <v>31288.89</v>
      </c>
      <c r="J94" s="444">
        <v>0.97153720399123744</v>
      </c>
      <c r="K94" s="444">
        <v>88.88889204545454</v>
      </c>
      <c r="L94" s="448">
        <v>341</v>
      </c>
      <c r="M94" s="448">
        <v>32205.550000000003</v>
      </c>
      <c r="N94" s="444">
        <v>1</v>
      </c>
      <c r="O94" s="444">
        <v>94.444428152492677</v>
      </c>
      <c r="P94" s="448">
        <v>436</v>
      </c>
      <c r="Q94" s="448">
        <v>41177.78</v>
      </c>
      <c r="R94" s="471">
        <v>1.2785926649288708</v>
      </c>
      <c r="S94" s="449">
        <v>94.444449541284399</v>
      </c>
    </row>
    <row r="95" spans="1:19" ht="14.4" customHeight="1" x14ac:dyDescent="0.3">
      <c r="A95" s="443"/>
      <c r="B95" s="444" t="s">
        <v>1425</v>
      </c>
      <c r="C95" s="444" t="s">
        <v>419</v>
      </c>
      <c r="D95" s="444" t="s">
        <v>1415</v>
      </c>
      <c r="E95" s="444" t="s">
        <v>1492</v>
      </c>
      <c r="F95" s="444" t="s">
        <v>1540</v>
      </c>
      <c r="G95" s="444" t="s">
        <v>1541</v>
      </c>
      <c r="H95" s="448">
        <v>152</v>
      </c>
      <c r="I95" s="448">
        <v>6586.66</v>
      </c>
      <c r="J95" s="444">
        <v>1.5510176208652897</v>
      </c>
      <c r="K95" s="444">
        <v>43.333289473684211</v>
      </c>
      <c r="L95" s="448">
        <v>98</v>
      </c>
      <c r="M95" s="448">
        <v>4246.67</v>
      </c>
      <c r="N95" s="444">
        <v>1</v>
      </c>
      <c r="O95" s="444">
        <v>43.333367346938779</v>
      </c>
      <c r="P95" s="448">
        <v>148</v>
      </c>
      <c r="Q95" s="448">
        <v>6413.33</v>
      </c>
      <c r="R95" s="471">
        <v>1.5102021113013255</v>
      </c>
      <c r="S95" s="449">
        <v>43.333310810810808</v>
      </c>
    </row>
    <row r="96" spans="1:19" ht="14.4" customHeight="1" x14ac:dyDescent="0.3">
      <c r="A96" s="443"/>
      <c r="B96" s="444" t="s">
        <v>1425</v>
      </c>
      <c r="C96" s="444" t="s">
        <v>419</v>
      </c>
      <c r="D96" s="444" t="s">
        <v>1415</v>
      </c>
      <c r="E96" s="444" t="s">
        <v>1492</v>
      </c>
      <c r="F96" s="444" t="s">
        <v>1542</v>
      </c>
      <c r="G96" s="444" t="s">
        <v>1543</v>
      </c>
      <c r="H96" s="448"/>
      <c r="I96" s="448"/>
      <c r="J96" s="444"/>
      <c r="K96" s="444"/>
      <c r="L96" s="448"/>
      <c r="M96" s="448"/>
      <c r="N96" s="444"/>
      <c r="O96" s="444"/>
      <c r="P96" s="448">
        <v>1</v>
      </c>
      <c r="Q96" s="448">
        <v>96.67</v>
      </c>
      <c r="R96" s="471"/>
      <c r="S96" s="449">
        <v>96.67</v>
      </c>
    </row>
    <row r="97" spans="1:19" ht="14.4" customHeight="1" x14ac:dyDescent="0.3">
      <c r="A97" s="443"/>
      <c r="B97" s="444" t="s">
        <v>1425</v>
      </c>
      <c r="C97" s="444" t="s">
        <v>419</v>
      </c>
      <c r="D97" s="444" t="s">
        <v>1415</v>
      </c>
      <c r="E97" s="444" t="s">
        <v>1492</v>
      </c>
      <c r="F97" s="444" t="s">
        <v>1544</v>
      </c>
      <c r="G97" s="444" t="s">
        <v>1545</v>
      </c>
      <c r="H97" s="448"/>
      <c r="I97" s="448"/>
      <c r="J97" s="444"/>
      <c r="K97" s="444"/>
      <c r="L97" s="448"/>
      <c r="M97" s="448"/>
      <c r="N97" s="444"/>
      <c r="O97" s="444"/>
      <c r="P97" s="448">
        <v>2</v>
      </c>
      <c r="Q97" s="448">
        <v>402.22</v>
      </c>
      <c r="R97" s="471"/>
      <c r="S97" s="449">
        <v>201.11</v>
      </c>
    </row>
    <row r="98" spans="1:19" ht="14.4" customHeight="1" x14ac:dyDescent="0.3">
      <c r="A98" s="443"/>
      <c r="B98" s="444" t="s">
        <v>1425</v>
      </c>
      <c r="C98" s="444" t="s">
        <v>419</v>
      </c>
      <c r="D98" s="444" t="s">
        <v>1415</v>
      </c>
      <c r="E98" s="444" t="s">
        <v>1492</v>
      </c>
      <c r="F98" s="444" t="s">
        <v>1546</v>
      </c>
      <c r="G98" s="444" t="s">
        <v>1547</v>
      </c>
      <c r="H98" s="448">
        <v>4</v>
      </c>
      <c r="I98" s="448">
        <v>560</v>
      </c>
      <c r="J98" s="444">
        <v>0.71591112474751351</v>
      </c>
      <c r="K98" s="444">
        <v>140</v>
      </c>
      <c r="L98" s="448">
        <v>4</v>
      </c>
      <c r="M98" s="448">
        <v>782.22</v>
      </c>
      <c r="N98" s="444">
        <v>1</v>
      </c>
      <c r="O98" s="444">
        <v>195.55500000000001</v>
      </c>
      <c r="P98" s="448">
        <v>3</v>
      </c>
      <c r="Q98" s="448">
        <v>586.67000000000007</v>
      </c>
      <c r="R98" s="471">
        <v>0.75000639206361386</v>
      </c>
      <c r="S98" s="449">
        <v>195.5566666666667</v>
      </c>
    </row>
    <row r="99" spans="1:19" ht="14.4" customHeight="1" x14ac:dyDescent="0.3">
      <c r="A99" s="443"/>
      <c r="B99" s="444" t="s">
        <v>1425</v>
      </c>
      <c r="C99" s="444" t="s">
        <v>419</v>
      </c>
      <c r="D99" s="444" t="s">
        <v>1415</v>
      </c>
      <c r="E99" s="444" t="s">
        <v>1492</v>
      </c>
      <c r="F99" s="444" t="s">
        <v>1548</v>
      </c>
      <c r="G99" s="444" t="s">
        <v>1549</v>
      </c>
      <c r="H99" s="448">
        <v>3</v>
      </c>
      <c r="I99" s="448">
        <v>350</v>
      </c>
      <c r="J99" s="444"/>
      <c r="K99" s="444">
        <v>116.66666666666667</v>
      </c>
      <c r="L99" s="448"/>
      <c r="M99" s="448"/>
      <c r="N99" s="444"/>
      <c r="O99" s="444"/>
      <c r="P99" s="448">
        <v>2</v>
      </c>
      <c r="Q99" s="448">
        <v>233.34</v>
      </c>
      <c r="R99" s="471"/>
      <c r="S99" s="449">
        <v>116.67</v>
      </c>
    </row>
    <row r="100" spans="1:19" ht="14.4" customHeight="1" x14ac:dyDescent="0.3">
      <c r="A100" s="443"/>
      <c r="B100" s="444" t="s">
        <v>1425</v>
      </c>
      <c r="C100" s="444" t="s">
        <v>419</v>
      </c>
      <c r="D100" s="444" t="s">
        <v>1415</v>
      </c>
      <c r="E100" s="444" t="s">
        <v>1492</v>
      </c>
      <c r="F100" s="444" t="s">
        <v>1550</v>
      </c>
      <c r="G100" s="444" t="s">
        <v>1551</v>
      </c>
      <c r="H100" s="448">
        <v>11</v>
      </c>
      <c r="I100" s="448">
        <v>537.78</v>
      </c>
      <c r="J100" s="444">
        <v>2.7499488647985273</v>
      </c>
      <c r="K100" s="444">
        <v>48.889090909090903</v>
      </c>
      <c r="L100" s="448">
        <v>4</v>
      </c>
      <c r="M100" s="448">
        <v>195.56</v>
      </c>
      <c r="N100" s="444">
        <v>1</v>
      </c>
      <c r="O100" s="444">
        <v>48.89</v>
      </c>
      <c r="P100" s="448">
        <v>13</v>
      </c>
      <c r="Q100" s="448">
        <v>635.55999999999995</v>
      </c>
      <c r="R100" s="471">
        <v>3.2499488647985268</v>
      </c>
      <c r="S100" s="449">
        <v>48.889230769230764</v>
      </c>
    </row>
    <row r="101" spans="1:19" ht="14.4" customHeight="1" x14ac:dyDescent="0.3">
      <c r="A101" s="443"/>
      <c r="B101" s="444" t="s">
        <v>1425</v>
      </c>
      <c r="C101" s="444" t="s">
        <v>419</v>
      </c>
      <c r="D101" s="444" t="s">
        <v>1415</v>
      </c>
      <c r="E101" s="444" t="s">
        <v>1492</v>
      </c>
      <c r="F101" s="444" t="s">
        <v>1552</v>
      </c>
      <c r="G101" s="444" t="s">
        <v>1553</v>
      </c>
      <c r="H101" s="448">
        <v>1</v>
      </c>
      <c r="I101" s="448">
        <v>327.78</v>
      </c>
      <c r="J101" s="444"/>
      <c r="K101" s="444">
        <v>327.78</v>
      </c>
      <c r="L101" s="448"/>
      <c r="M101" s="448"/>
      <c r="N101" s="444"/>
      <c r="O101" s="444"/>
      <c r="P101" s="448">
        <v>1</v>
      </c>
      <c r="Q101" s="448">
        <v>344.44</v>
      </c>
      <c r="R101" s="471"/>
      <c r="S101" s="449">
        <v>344.44</v>
      </c>
    </row>
    <row r="102" spans="1:19" ht="14.4" customHeight="1" x14ac:dyDescent="0.3">
      <c r="A102" s="443"/>
      <c r="B102" s="444" t="s">
        <v>1425</v>
      </c>
      <c r="C102" s="444" t="s">
        <v>419</v>
      </c>
      <c r="D102" s="444" t="s">
        <v>1415</v>
      </c>
      <c r="E102" s="444" t="s">
        <v>1492</v>
      </c>
      <c r="F102" s="444" t="s">
        <v>1554</v>
      </c>
      <c r="G102" s="444" t="s">
        <v>1555</v>
      </c>
      <c r="H102" s="448">
        <v>2</v>
      </c>
      <c r="I102" s="448">
        <v>584.44000000000005</v>
      </c>
      <c r="J102" s="444">
        <v>2</v>
      </c>
      <c r="K102" s="444">
        <v>292.22000000000003</v>
      </c>
      <c r="L102" s="448">
        <v>1</v>
      </c>
      <c r="M102" s="448">
        <v>292.22000000000003</v>
      </c>
      <c r="N102" s="444">
        <v>1</v>
      </c>
      <c r="O102" s="444">
        <v>292.22000000000003</v>
      </c>
      <c r="P102" s="448"/>
      <c r="Q102" s="448"/>
      <c r="R102" s="471"/>
      <c r="S102" s="449"/>
    </row>
    <row r="103" spans="1:19" ht="14.4" customHeight="1" x14ac:dyDescent="0.3">
      <c r="A103" s="443"/>
      <c r="B103" s="444" t="s">
        <v>1425</v>
      </c>
      <c r="C103" s="444" t="s">
        <v>419</v>
      </c>
      <c r="D103" s="444" t="s">
        <v>1415</v>
      </c>
      <c r="E103" s="444" t="s">
        <v>1492</v>
      </c>
      <c r="F103" s="444" t="s">
        <v>1556</v>
      </c>
      <c r="G103" s="444" t="s">
        <v>1557</v>
      </c>
      <c r="H103" s="448"/>
      <c r="I103" s="448"/>
      <c r="J103" s="444"/>
      <c r="K103" s="444"/>
      <c r="L103" s="448"/>
      <c r="M103" s="448"/>
      <c r="N103" s="444"/>
      <c r="O103" s="444"/>
      <c r="P103" s="448">
        <v>25</v>
      </c>
      <c r="Q103" s="448">
        <v>5555.5599999999995</v>
      </c>
      <c r="R103" s="471"/>
      <c r="S103" s="449">
        <v>222.22239999999999</v>
      </c>
    </row>
    <row r="104" spans="1:19" ht="14.4" customHeight="1" x14ac:dyDescent="0.3">
      <c r="A104" s="443"/>
      <c r="B104" s="444" t="s">
        <v>1425</v>
      </c>
      <c r="C104" s="444" t="s">
        <v>419</v>
      </c>
      <c r="D104" s="444" t="s">
        <v>1415</v>
      </c>
      <c r="E104" s="444" t="s">
        <v>1492</v>
      </c>
      <c r="F104" s="444" t="s">
        <v>1558</v>
      </c>
      <c r="G104" s="444" t="s">
        <v>1559</v>
      </c>
      <c r="H104" s="448"/>
      <c r="I104" s="448"/>
      <c r="J104" s="444"/>
      <c r="K104" s="444"/>
      <c r="L104" s="448">
        <v>0</v>
      </c>
      <c r="M104" s="448">
        <v>0</v>
      </c>
      <c r="N104" s="444"/>
      <c r="O104" s="444"/>
      <c r="P104" s="448"/>
      <c r="Q104" s="448"/>
      <c r="R104" s="471"/>
      <c r="S104" s="449"/>
    </row>
    <row r="105" spans="1:19" ht="14.4" customHeight="1" x14ac:dyDescent="0.3">
      <c r="A105" s="443"/>
      <c r="B105" s="444" t="s">
        <v>1425</v>
      </c>
      <c r="C105" s="444" t="s">
        <v>1417</v>
      </c>
      <c r="D105" s="444" t="s">
        <v>1415</v>
      </c>
      <c r="E105" s="444" t="s">
        <v>1426</v>
      </c>
      <c r="F105" s="444" t="s">
        <v>1428</v>
      </c>
      <c r="G105" s="444"/>
      <c r="H105" s="448"/>
      <c r="I105" s="448"/>
      <c r="J105" s="444"/>
      <c r="K105" s="444"/>
      <c r="L105" s="448">
        <v>2</v>
      </c>
      <c r="M105" s="448">
        <v>226</v>
      </c>
      <c r="N105" s="444">
        <v>1</v>
      </c>
      <c r="O105" s="444">
        <v>113</v>
      </c>
      <c r="P105" s="448">
        <v>10</v>
      </c>
      <c r="Q105" s="448">
        <v>1130</v>
      </c>
      <c r="R105" s="471">
        <v>5</v>
      </c>
      <c r="S105" s="449">
        <v>113</v>
      </c>
    </row>
    <row r="106" spans="1:19" ht="14.4" customHeight="1" x14ac:dyDescent="0.3">
      <c r="A106" s="443"/>
      <c r="B106" s="444" t="s">
        <v>1425</v>
      </c>
      <c r="C106" s="444" t="s">
        <v>1417</v>
      </c>
      <c r="D106" s="444" t="s">
        <v>1415</v>
      </c>
      <c r="E106" s="444" t="s">
        <v>1426</v>
      </c>
      <c r="F106" s="444" t="s">
        <v>1450</v>
      </c>
      <c r="G106" s="444"/>
      <c r="H106" s="448">
        <v>1</v>
      </c>
      <c r="I106" s="448">
        <v>679</v>
      </c>
      <c r="J106" s="444"/>
      <c r="K106" s="444">
        <v>679</v>
      </c>
      <c r="L106" s="448"/>
      <c r="M106" s="448"/>
      <c r="N106" s="444"/>
      <c r="O106" s="444"/>
      <c r="P106" s="448"/>
      <c r="Q106" s="448"/>
      <c r="R106" s="471"/>
      <c r="S106" s="449"/>
    </row>
    <row r="107" spans="1:19" ht="14.4" customHeight="1" x14ac:dyDescent="0.3">
      <c r="A107" s="443"/>
      <c r="B107" s="444" t="s">
        <v>1425</v>
      </c>
      <c r="C107" s="444" t="s">
        <v>1417</v>
      </c>
      <c r="D107" s="444" t="s">
        <v>1415</v>
      </c>
      <c r="E107" s="444" t="s">
        <v>1426</v>
      </c>
      <c r="F107" s="444" t="s">
        <v>1466</v>
      </c>
      <c r="G107" s="444"/>
      <c r="H107" s="448"/>
      <c r="I107" s="448"/>
      <c r="J107" s="444"/>
      <c r="K107" s="444"/>
      <c r="L107" s="448"/>
      <c r="M107" s="448"/>
      <c r="N107" s="444"/>
      <c r="O107" s="444"/>
      <c r="P107" s="448">
        <v>1</v>
      </c>
      <c r="Q107" s="448">
        <v>587</v>
      </c>
      <c r="R107" s="471"/>
      <c r="S107" s="449">
        <v>587</v>
      </c>
    </row>
    <row r="108" spans="1:19" ht="14.4" customHeight="1" x14ac:dyDescent="0.3">
      <c r="A108" s="443"/>
      <c r="B108" s="444" t="s">
        <v>1425</v>
      </c>
      <c r="C108" s="444" t="s">
        <v>1417</v>
      </c>
      <c r="D108" s="444" t="s">
        <v>1415</v>
      </c>
      <c r="E108" s="444" t="s">
        <v>1492</v>
      </c>
      <c r="F108" s="444" t="s">
        <v>1493</v>
      </c>
      <c r="G108" s="444" t="s">
        <v>1494</v>
      </c>
      <c r="H108" s="448">
        <v>14</v>
      </c>
      <c r="I108" s="448">
        <v>6191.1100000000006</v>
      </c>
      <c r="J108" s="444">
        <v>0.37196220243852918</v>
      </c>
      <c r="K108" s="444">
        <v>442.2221428571429</v>
      </c>
      <c r="L108" s="448">
        <v>35</v>
      </c>
      <c r="M108" s="448">
        <v>16644.46</v>
      </c>
      <c r="N108" s="444">
        <v>1</v>
      </c>
      <c r="O108" s="444">
        <v>475.55599999999998</v>
      </c>
      <c r="P108" s="448">
        <v>20</v>
      </c>
      <c r="Q108" s="448">
        <v>10177.780000000001</v>
      </c>
      <c r="R108" s="471">
        <v>0.61148153800123295</v>
      </c>
      <c r="S108" s="449">
        <v>508.88900000000001</v>
      </c>
    </row>
    <row r="109" spans="1:19" ht="14.4" customHeight="1" x14ac:dyDescent="0.3">
      <c r="A109" s="443"/>
      <c r="B109" s="444" t="s">
        <v>1425</v>
      </c>
      <c r="C109" s="444" t="s">
        <v>1417</v>
      </c>
      <c r="D109" s="444" t="s">
        <v>1415</v>
      </c>
      <c r="E109" s="444" t="s">
        <v>1492</v>
      </c>
      <c r="F109" s="444" t="s">
        <v>1495</v>
      </c>
      <c r="G109" s="444" t="s">
        <v>1496</v>
      </c>
      <c r="H109" s="448">
        <v>495</v>
      </c>
      <c r="I109" s="448">
        <v>225500.00999999998</v>
      </c>
      <c r="J109" s="444">
        <v>1.2073171123460189</v>
      </c>
      <c r="K109" s="444">
        <v>455.5555757575757</v>
      </c>
      <c r="L109" s="448">
        <v>410</v>
      </c>
      <c r="M109" s="448">
        <v>186777.77999999997</v>
      </c>
      <c r="N109" s="444">
        <v>1</v>
      </c>
      <c r="O109" s="444">
        <v>455.55556097560969</v>
      </c>
      <c r="P109" s="448">
        <v>305</v>
      </c>
      <c r="Q109" s="448">
        <v>152500</v>
      </c>
      <c r="R109" s="471">
        <v>0.81647827701988973</v>
      </c>
      <c r="S109" s="449">
        <v>500</v>
      </c>
    </row>
    <row r="110" spans="1:19" ht="14.4" customHeight="1" x14ac:dyDescent="0.3">
      <c r="A110" s="443"/>
      <c r="B110" s="444" t="s">
        <v>1425</v>
      </c>
      <c r="C110" s="444" t="s">
        <v>1417</v>
      </c>
      <c r="D110" s="444" t="s">
        <v>1415</v>
      </c>
      <c r="E110" s="444" t="s">
        <v>1492</v>
      </c>
      <c r="F110" s="444" t="s">
        <v>1560</v>
      </c>
      <c r="G110" s="444" t="s">
        <v>1561</v>
      </c>
      <c r="H110" s="448">
        <v>130</v>
      </c>
      <c r="I110" s="448">
        <v>13722.220000000001</v>
      </c>
      <c r="J110" s="444">
        <v>1.7105265126112221</v>
      </c>
      <c r="K110" s="444">
        <v>105.55553846153848</v>
      </c>
      <c r="L110" s="448">
        <v>76</v>
      </c>
      <c r="M110" s="448">
        <v>8022.2200000000012</v>
      </c>
      <c r="N110" s="444">
        <v>1</v>
      </c>
      <c r="O110" s="444">
        <v>105.55552631578949</v>
      </c>
      <c r="P110" s="448">
        <v>63</v>
      </c>
      <c r="Q110" s="448">
        <v>6650.0100000000011</v>
      </c>
      <c r="R110" s="471">
        <v>0.82894884458416751</v>
      </c>
      <c r="S110" s="449">
        <v>105.5557142857143</v>
      </c>
    </row>
    <row r="111" spans="1:19" ht="14.4" customHeight="1" x14ac:dyDescent="0.3">
      <c r="A111" s="443"/>
      <c r="B111" s="444" t="s">
        <v>1425</v>
      </c>
      <c r="C111" s="444" t="s">
        <v>1417</v>
      </c>
      <c r="D111" s="444" t="s">
        <v>1415</v>
      </c>
      <c r="E111" s="444" t="s">
        <v>1492</v>
      </c>
      <c r="F111" s="444" t="s">
        <v>1497</v>
      </c>
      <c r="G111" s="444" t="s">
        <v>1498</v>
      </c>
      <c r="H111" s="448">
        <v>2205</v>
      </c>
      <c r="I111" s="448">
        <v>171500</v>
      </c>
      <c r="J111" s="444">
        <v>0.76963348482771921</v>
      </c>
      <c r="K111" s="444">
        <v>77.777777777777771</v>
      </c>
      <c r="L111" s="448">
        <v>2865</v>
      </c>
      <c r="M111" s="448">
        <v>222833.34</v>
      </c>
      <c r="N111" s="444">
        <v>1</v>
      </c>
      <c r="O111" s="444">
        <v>77.777780104712036</v>
      </c>
      <c r="P111" s="448">
        <v>2596</v>
      </c>
      <c r="Q111" s="448">
        <v>201911.09999999998</v>
      </c>
      <c r="R111" s="471">
        <v>0.90610812547170894</v>
      </c>
      <c r="S111" s="449">
        <v>77.777773497688742</v>
      </c>
    </row>
    <row r="112" spans="1:19" ht="14.4" customHeight="1" x14ac:dyDescent="0.3">
      <c r="A112" s="443"/>
      <c r="B112" s="444" t="s">
        <v>1425</v>
      </c>
      <c r="C112" s="444" t="s">
        <v>1417</v>
      </c>
      <c r="D112" s="444" t="s">
        <v>1415</v>
      </c>
      <c r="E112" s="444" t="s">
        <v>1492</v>
      </c>
      <c r="F112" s="444" t="s">
        <v>1499</v>
      </c>
      <c r="G112" s="444" t="s">
        <v>1500</v>
      </c>
      <c r="H112" s="448">
        <v>4</v>
      </c>
      <c r="I112" s="448">
        <v>1000</v>
      </c>
      <c r="J112" s="444">
        <v>4</v>
      </c>
      <c r="K112" s="444">
        <v>250</v>
      </c>
      <c r="L112" s="448">
        <v>1</v>
      </c>
      <c r="M112" s="448">
        <v>250</v>
      </c>
      <c r="N112" s="444">
        <v>1</v>
      </c>
      <c r="O112" s="444">
        <v>250</v>
      </c>
      <c r="P112" s="448">
        <v>1</v>
      </c>
      <c r="Q112" s="448">
        <v>250</v>
      </c>
      <c r="R112" s="471">
        <v>1</v>
      </c>
      <c r="S112" s="449">
        <v>250</v>
      </c>
    </row>
    <row r="113" spans="1:19" ht="14.4" customHeight="1" x14ac:dyDescent="0.3">
      <c r="A113" s="443"/>
      <c r="B113" s="444" t="s">
        <v>1425</v>
      </c>
      <c r="C113" s="444" t="s">
        <v>1417</v>
      </c>
      <c r="D113" s="444" t="s">
        <v>1415</v>
      </c>
      <c r="E113" s="444" t="s">
        <v>1492</v>
      </c>
      <c r="F113" s="444" t="s">
        <v>1503</v>
      </c>
      <c r="G113" s="444" t="s">
        <v>1504</v>
      </c>
      <c r="H113" s="448">
        <v>676</v>
      </c>
      <c r="I113" s="448">
        <v>75111.12</v>
      </c>
      <c r="J113" s="444">
        <v>0.72095142284279068</v>
      </c>
      <c r="K113" s="444">
        <v>111.11112426035503</v>
      </c>
      <c r="L113" s="448">
        <v>893</v>
      </c>
      <c r="M113" s="448">
        <v>104183.33</v>
      </c>
      <c r="N113" s="444">
        <v>1</v>
      </c>
      <c r="O113" s="444">
        <v>116.66666293393057</v>
      </c>
      <c r="P113" s="448">
        <v>744</v>
      </c>
      <c r="Q113" s="448">
        <v>86799.99</v>
      </c>
      <c r="R113" s="471">
        <v>0.83314662720034005</v>
      </c>
      <c r="S113" s="449">
        <v>116.66665322580646</v>
      </c>
    </row>
    <row r="114" spans="1:19" ht="14.4" customHeight="1" x14ac:dyDescent="0.3">
      <c r="A114" s="443"/>
      <c r="B114" s="444" t="s">
        <v>1425</v>
      </c>
      <c r="C114" s="444" t="s">
        <v>1417</v>
      </c>
      <c r="D114" s="444" t="s">
        <v>1415</v>
      </c>
      <c r="E114" s="444" t="s">
        <v>1492</v>
      </c>
      <c r="F114" s="444" t="s">
        <v>1562</v>
      </c>
      <c r="G114" s="444" t="s">
        <v>1563</v>
      </c>
      <c r="H114" s="448">
        <v>14</v>
      </c>
      <c r="I114" s="448">
        <v>4900</v>
      </c>
      <c r="J114" s="444"/>
      <c r="K114" s="444">
        <v>350</v>
      </c>
      <c r="L114" s="448"/>
      <c r="M114" s="448"/>
      <c r="N114" s="444"/>
      <c r="O114" s="444"/>
      <c r="P114" s="448"/>
      <c r="Q114" s="448"/>
      <c r="R114" s="471"/>
      <c r="S114" s="449"/>
    </row>
    <row r="115" spans="1:19" ht="14.4" customHeight="1" x14ac:dyDescent="0.3">
      <c r="A115" s="443"/>
      <c r="B115" s="444" t="s">
        <v>1425</v>
      </c>
      <c r="C115" s="444" t="s">
        <v>1417</v>
      </c>
      <c r="D115" s="444" t="s">
        <v>1415</v>
      </c>
      <c r="E115" s="444" t="s">
        <v>1492</v>
      </c>
      <c r="F115" s="444" t="s">
        <v>1505</v>
      </c>
      <c r="G115" s="444" t="s">
        <v>1506</v>
      </c>
      <c r="H115" s="448">
        <v>1065</v>
      </c>
      <c r="I115" s="448">
        <v>286366.68</v>
      </c>
      <c r="J115" s="444">
        <v>0.96614939271255063</v>
      </c>
      <c r="K115" s="444">
        <v>268.88890140845069</v>
      </c>
      <c r="L115" s="448">
        <v>988</v>
      </c>
      <c r="M115" s="448">
        <v>296400</v>
      </c>
      <c r="N115" s="444">
        <v>1</v>
      </c>
      <c r="O115" s="444">
        <v>300</v>
      </c>
      <c r="P115" s="448">
        <v>714</v>
      </c>
      <c r="Q115" s="448">
        <v>214200</v>
      </c>
      <c r="R115" s="471">
        <v>0.72267206477732793</v>
      </c>
      <c r="S115" s="449">
        <v>300</v>
      </c>
    </row>
    <row r="116" spans="1:19" ht="14.4" customHeight="1" x14ac:dyDescent="0.3">
      <c r="A116" s="443"/>
      <c r="B116" s="444" t="s">
        <v>1425</v>
      </c>
      <c r="C116" s="444" t="s">
        <v>1417</v>
      </c>
      <c r="D116" s="444" t="s">
        <v>1415</v>
      </c>
      <c r="E116" s="444" t="s">
        <v>1492</v>
      </c>
      <c r="F116" s="444" t="s">
        <v>1507</v>
      </c>
      <c r="G116" s="444" t="s">
        <v>1508</v>
      </c>
      <c r="H116" s="448">
        <v>366</v>
      </c>
      <c r="I116" s="448">
        <v>107766.66</v>
      </c>
      <c r="J116" s="444">
        <v>1.3916348749317042</v>
      </c>
      <c r="K116" s="444">
        <v>294.44442622950822</v>
      </c>
      <c r="L116" s="448">
        <v>263</v>
      </c>
      <c r="M116" s="448">
        <v>77438.89</v>
      </c>
      <c r="N116" s="444">
        <v>1</v>
      </c>
      <c r="O116" s="444">
        <v>294.44444866920151</v>
      </c>
      <c r="P116" s="448">
        <v>132</v>
      </c>
      <c r="Q116" s="448">
        <v>38866.660000000003</v>
      </c>
      <c r="R116" s="471">
        <v>0.50190104739362873</v>
      </c>
      <c r="S116" s="449">
        <v>294.44439393939399</v>
      </c>
    </row>
    <row r="117" spans="1:19" ht="14.4" customHeight="1" x14ac:dyDescent="0.3">
      <c r="A117" s="443"/>
      <c r="B117" s="444" t="s">
        <v>1425</v>
      </c>
      <c r="C117" s="444" t="s">
        <v>1417</v>
      </c>
      <c r="D117" s="444" t="s">
        <v>1415</v>
      </c>
      <c r="E117" s="444" t="s">
        <v>1492</v>
      </c>
      <c r="F117" s="444" t="s">
        <v>1509</v>
      </c>
      <c r="G117" s="444" t="s">
        <v>1510</v>
      </c>
      <c r="H117" s="448">
        <v>4</v>
      </c>
      <c r="I117" s="448">
        <v>44.44</v>
      </c>
      <c r="J117" s="444"/>
      <c r="K117" s="444">
        <v>11.11</v>
      </c>
      <c r="L117" s="448"/>
      <c r="M117" s="448"/>
      <c r="N117" s="444"/>
      <c r="O117" s="444"/>
      <c r="P117" s="448"/>
      <c r="Q117" s="448"/>
      <c r="R117" s="471"/>
      <c r="S117" s="449"/>
    </row>
    <row r="118" spans="1:19" ht="14.4" customHeight="1" x14ac:dyDescent="0.3">
      <c r="A118" s="443"/>
      <c r="B118" s="444" t="s">
        <v>1425</v>
      </c>
      <c r="C118" s="444" t="s">
        <v>1417</v>
      </c>
      <c r="D118" s="444" t="s">
        <v>1415</v>
      </c>
      <c r="E118" s="444" t="s">
        <v>1492</v>
      </c>
      <c r="F118" s="444" t="s">
        <v>1511</v>
      </c>
      <c r="G118" s="444" t="s">
        <v>1496</v>
      </c>
      <c r="H118" s="448">
        <v>733</v>
      </c>
      <c r="I118" s="448">
        <v>273653.33</v>
      </c>
      <c r="J118" s="444">
        <v>1.2115702152955992</v>
      </c>
      <c r="K118" s="444">
        <v>373.33332878581177</v>
      </c>
      <c r="L118" s="448">
        <v>605</v>
      </c>
      <c r="M118" s="448">
        <v>225866.66999999998</v>
      </c>
      <c r="N118" s="444">
        <v>1</v>
      </c>
      <c r="O118" s="444">
        <v>373.33333884297519</v>
      </c>
      <c r="P118" s="448">
        <v>553</v>
      </c>
      <c r="Q118" s="448">
        <v>231031.1</v>
      </c>
      <c r="R118" s="471">
        <v>1.0228649494854642</v>
      </c>
      <c r="S118" s="449">
        <v>417.77775768535264</v>
      </c>
    </row>
    <row r="119" spans="1:19" ht="14.4" customHeight="1" x14ac:dyDescent="0.3">
      <c r="A119" s="443"/>
      <c r="B119" s="444" t="s">
        <v>1425</v>
      </c>
      <c r="C119" s="444" t="s">
        <v>1417</v>
      </c>
      <c r="D119" s="444" t="s">
        <v>1415</v>
      </c>
      <c r="E119" s="444" t="s">
        <v>1492</v>
      </c>
      <c r="F119" s="444" t="s">
        <v>1512</v>
      </c>
      <c r="G119" s="444" t="s">
        <v>1513</v>
      </c>
      <c r="H119" s="448">
        <v>34</v>
      </c>
      <c r="I119" s="448">
        <v>6346.67</v>
      </c>
      <c r="J119" s="444">
        <v>0.73324860927381863</v>
      </c>
      <c r="K119" s="444">
        <v>186.66676470588234</v>
      </c>
      <c r="L119" s="448">
        <v>41</v>
      </c>
      <c r="M119" s="448">
        <v>8655.5499999999993</v>
      </c>
      <c r="N119" s="444">
        <v>1</v>
      </c>
      <c r="O119" s="444">
        <v>211.11097560975608</v>
      </c>
      <c r="P119" s="448">
        <v>47</v>
      </c>
      <c r="Q119" s="448">
        <v>9922.2200000000012</v>
      </c>
      <c r="R119" s="471">
        <v>1.1463419424531083</v>
      </c>
      <c r="S119" s="449">
        <v>211.11106382978727</v>
      </c>
    </row>
    <row r="120" spans="1:19" ht="14.4" customHeight="1" x14ac:dyDescent="0.3">
      <c r="A120" s="443"/>
      <c r="B120" s="444" t="s">
        <v>1425</v>
      </c>
      <c r="C120" s="444" t="s">
        <v>1417</v>
      </c>
      <c r="D120" s="444" t="s">
        <v>1415</v>
      </c>
      <c r="E120" s="444" t="s">
        <v>1492</v>
      </c>
      <c r="F120" s="444" t="s">
        <v>1514</v>
      </c>
      <c r="G120" s="444" t="s">
        <v>1515</v>
      </c>
      <c r="H120" s="448">
        <v>22</v>
      </c>
      <c r="I120" s="448">
        <v>12833.33</v>
      </c>
      <c r="J120" s="444">
        <v>0.87999997257142226</v>
      </c>
      <c r="K120" s="444">
        <v>583.33318181818186</v>
      </c>
      <c r="L120" s="448">
        <v>25</v>
      </c>
      <c r="M120" s="448">
        <v>14583.33</v>
      </c>
      <c r="N120" s="444">
        <v>1</v>
      </c>
      <c r="O120" s="444">
        <v>583.33320000000003</v>
      </c>
      <c r="P120" s="448">
        <v>34</v>
      </c>
      <c r="Q120" s="448">
        <v>19833.339999999997</v>
      </c>
      <c r="R120" s="471">
        <v>1.3600007680001753</v>
      </c>
      <c r="S120" s="449">
        <v>583.33352941176463</v>
      </c>
    </row>
    <row r="121" spans="1:19" ht="14.4" customHeight="1" x14ac:dyDescent="0.3">
      <c r="A121" s="443"/>
      <c r="B121" s="444" t="s">
        <v>1425</v>
      </c>
      <c r="C121" s="444" t="s">
        <v>1417</v>
      </c>
      <c r="D121" s="444" t="s">
        <v>1415</v>
      </c>
      <c r="E121" s="444" t="s">
        <v>1492</v>
      </c>
      <c r="F121" s="444" t="s">
        <v>1516</v>
      </c>
      <c r="G121" s="444" t="s">
        <v>1517</v>
      </c>
      <c r="H121" s="448">
        <v>130</v>
      </c>
      <c r="I121" s="448">
        <v>60666.66</v>
      </c>
      <c r="J121" s="444">
        <v>0.68421050257221827</v>
      </c>
      <c r="K121" s="444">
        <v>466.6666153846154</v>
      </c>
      <c r="L121" s="448">
        <v>190</v>
      </c>
      <c r="M121" s="448">
        <v>88666.66</v>
      </c>
      <c r="N121" s="444">
        <v>1</v>
      </c>
      <c r="O121" s="444">
        <v>466.66663157894737</v>
      </c>
      <c r="P121" s="448">
        <v>100</v>
      </c>
      <c r="Q121" s="448">
        <v>46666.66</v>
      </c>
      <c r="R121" s="471">
        <v>0.52631575385832741</v>
      </c>
      <c r="S121" s="449">
        <v>466.66660000000002</v>
      </c>
    </row>
    <row r="122" spans="1:19" ht="14.4" customHeight="1" x14ac:dyDescent="0.3">
      <c r="A122" s="443"/>
      <c r="B122" s="444" t="s">
        <v>1425</v>
      </c>
      <c r="C122" s="444" t="s">
        <v>1417</v>
      </c>
      <c r="D122" s="444" t="s">
        <v>1415</v>
      </c>
      <c r="E122" s="444" t="s">
        <v>1492</v>
      </c>
      <c r="F122" s="444" t="s">
        <v>1518</v>
      </c>
      <c r="G122" s="444" t="s">
        <v>1519</v>
      </c>
      <c r="H122" s="448">
        <v>38</v>
      </c>
      <c r="I122" s="448">
        <v>1900</v>
      </c>
      <c r="J122" s="444">
        <v>0.69090909090909092</v>
      </c>
      <c r="K122" s="444">
        <v>50</v>
      </c>
      <c r="L122" s="448">
        <v>55</v>
      </c>
      <c r="M122" s="448">
        <v>2750</v>
      </c>
      <c r="N122" s="444">
        <v>1</v>
      </c>
      <c r="O122" s="444">
        <v>50</v>
      </c>
      <c r="P122" s="448">
        <v>34</v>
      </c>
      <c r="Q122" s="448">
        <v>1700</v>
      </c>
      <c r="R122" s="471">
        <v>0.61818181818181817</v>
      </c>
      <c r="S122" s="449">
        <v>50</v>
      </c>
    </row>
    <row r="123" spans="1:19" ht="14.4" customHeight="1" x14ac:dyDescent="0.3">
      <c r="A123" s="443"/>
      <c r="B123" s="444" t="s">
        <v>1425</v>
      </c>
      <c r="C123" s="444" t="s">
        <v>1417</v>
      </c>
      <c r="D123" s="444" t="s">
        <v>1415</v>
      </c>
      <c r="E123" s="444" t="s">
        <v>1492</v>
      </c>
      <c r="F123" s="444" t="s">
        <v>1520</v>
      </c>
      <c r="G123" s="444" t="s">
        <v>1521</v>
      </c>
      <c r="H123" s="448">
        <v>5</v>
      </c>
      <c r="I123" s="448">
        <v>505.56</v>
      </c>
      <c r="J123" s="444">
        <v>0.62500463598264289</v>
      </c>
      <c r="K123" s="444">
        <v>101.11199999999999</v>
      </c>
      <c r="L123" s="448">
        <v>8</v>
      </c>
      <c r="M123" s="448">
        <v>808.89</v>
      </c>
      <c r="N123" s="444">
        <v>1</v>
      </c>
      <c r="O123" s="444">
        <v>101.11125</v>
      </c>
      <c r="P123" s="448">
        <v>7</v>
      </c>
      <c r="Q123" s="448">
        <v>707.77</v>
      </c>
      <c r="R123" s="471">
        <v>0.87498918270716664</v>
      </c>
      <c r="S123" s="449">
        <v>101.11</v>
      </c>
    </row>
    <row r="124" spans="1:19" ht="14.4" customHeight="1" x14ac:dyDescent="0.3">
      <c r="A124" s="443"/>
      <c r="B124" s="444" t="s">
        <v>1425</v>
      </c>
      <c r="C124" s="444" t="s">
        <v>1417</v>
      </c>
      <c r="D124" s="444" t="s">
        <v>1415</v>
      </c>
      <c r="E124" s="444" t="s">
        <v>1492</v>
      </c>
      <c r="F124" s="444" t="s">
        <v>1522</v>
      </c>
      <c r="G124" s="444" t="s">
        <v>1523</v>
      </c>
      <c r="H124" s="448">
        <v>1</v>
      </c>
      <c r="I124" s="448">
        <v>76.67</v>
      </c>
      <c r="J124" s="444">
        <v>0.25000815208530341</v>
      </c>
      <c r="K124" s="444">
        <v>76.67</v>
      </c>
      <c r="L124" s="448">
        <v>4</v>
      </c>
      <c r="M124" s="448">
        <v>306.67</v>
      </c>
      <c r="N124" s="444">
        <v>1</v>
      </c>
      <c r="O124" s="444">
        <v>76.667500000000004</v>
      </c>
      <c r="P124" s="448"/>
      <c r="Q124" s="448"/>
      <c r="R124" s="471"/>
      <c r="S124" s="449"/>
    </row>
    <row r="125" spans="1:19" ht="14.4" customHeight="1" x14ac:dyDescent="0.3">
      <c r="A125" s="443"/>
      <c r="B125" s="444" t="s">
        <v>1425</v>
      </c>
      <c r="C125" s="444" t="s">
        <v>1417</v>
      </c>
      <c r="D125" s="444" t="s">
        <v>1415</v>
      </c>
      <c r="E125" s="444" t="s">
        <v>1492</v>
      </c>
      <c r="F125" s="444" t="s">
        <v>1524</v>
      </c>
      <c r="G125" s="444" t="s">
        <v>1525</v>
      </c>
      <c r="H125" s="448">
        <v>1</v>
      </c>
      <c r="I125" s="448">
        <v>0</v>
      </c>
      <c r="J125" s="444"/>
      <c r="K125" s="444">
        <v>0</v>
      </c>
      <c r="L125" s="448">
        <v>1</v>
      </c>
      <c r="M125" s="448">
        <v>0</v>
      </c>
      <c r="N125" s="444"/>
      <c r="O125" s="444">
        <v>0</v>
      </c>
      <c r="P125" s="448">
        <v>3</v>
      </c>
      <c r="Q125" s="448">
        <v>0</v>
      </c>
      <c r="R125" s="471"/>
      <c r="S125" s="449">
        <v>0</v>
      </c>
    </row>
    <row r="126" spans="1:19" ht="14.4" customHeight="1" x14ac:dyDescent="0.3">
      <c r="A126" s="443"/>
      <c r="B126" s="444" t="s">
        <v>1425</v>
      </c>
      <c r="C126" s="444" t="s">
        <v>1417</v>
      </c>
      <c r="D126" s="444" t="s">
        <v>1415</v>
      </c>
      <c r="E126" s="444" t="s">
        <v>1492</v>
      </c>
      <c r="F126" s="444" t="s">
        <v>1526</v>
      </c>
      <c r="G126" s="444" t="s">
        <v>1527</v>
      </c>
      <c r="H126" s="448">
        <v>352</v>
      </c>
      <c r="I126" s="448">
        <v>107555.55</v>
      </c>
      <c r="J126" s="444">
        <v>0.90025572471993909</v>
      </c>
      <c r="K126" s="444">
        <v>305.55553977272729</v>
      </c>
      <c r="L126" s="448">
        <v>391</v>
      </c>
      <c r="M126" s="448">
        <v>119472.22</v>
      </c>
      <c r="N126" s="444">
        <v>1</v>
      </c>
      <c r="O126" s="444">
        <v>305.55554987212275</v>
      </c>
      <c r="P126" s="448">
        <v>348</v>
      </c>
      <c r="Q126" s="448">
        <v>106333.34</v>
      </c>
      <c r="R126" s="471">
        <v>0.89002564780331361</v>
      </c>
      <c r="S126" s="449">
        <v>305.55557471264365</v>
      </c>
    </row>
    <row r="127" spans="1:19" ht="14.4" customHeight="1" x14ac:dyDescent="0.3">
      <c r="A127" s="443"/>
      <c r="B127" s="444" t="s">
        <v>1425</v>
      </c>
      <c r="C127" s="444" t="s">
        <v>1417</v>
      </c>
      <c r="D127" s="444" t="s">
        <v>1415</v>
      </c>
      <c r="E127" s="444" t="s">
        <v>1492</v>
      </c>
      <c r="F127" s="444" t="s">
        <v>1528</v>
      </c>
      <c r="G127" s="444" t="s">
        <v>1529</v>
      </c>
      <c r="H127" s="448">
        <v>490</v>
      </c>
      <c r="I127" s="448">
        <v>10933.33</v>
      </c>
      <c r="J127" s="444">
        <v>1.0649333572294062</v>
      </c>
      <c r="K127" s="444">
        <v>22.312918367346938</v>
      </c>
      <c r="L127" s="448">
        <v>308</v>
      </c>
      <c r="M127" s="448">
        <v>10266.68</v>
      </c>
      <c r="N127" s="444">
        <v>1</v>
      </c>
      <c r="O127" s="444">
        <v>33.333376623376623</v>
      </c>
      <c r="P127" s="448">
        <v>292</v>
      </c>
      <c r="Q127" s="448">
        <v>9733.34</v>
      </c>
      <c r="R127" s="471">
        <v>0.94805136616705687</v>
      </c>
      <c r="S127" s="449">
        <v>33.333356164383559</v>
      </c>
    </row>
    <row r="128" spans="1:19" ht="14.4" customHeight="1" x14ac:dyDescent="0.3">
      <c r="A128" s="443"/>
      <c r="B128" s="444" t="s">
        <v>1425</v>
      </c>
      <c r="C128" s="444" t="s">
        <v>1417</v>
      </c>
      <c r="D128" s="444" t="s">
        <v>1415</v>
      </c>
      <c r="E128" s="444" t="s">
        <v>1492</v>
      </c>
      <c r="F128" s="444" t="s">
        <v>1530</v>
      </c>
      <c r="G128" s="444" t="s">
        <v>1531</v>
      </c>
      <c r="H128" s="448">
        <v>478</v>
      </c>
      <c r="I128" s="448">
        <v>217755.55</v>
      </c>
      <c r="J128" s="444">
        <v>1.2480416561901662</v>
      </c>
      <c r="K128" s="444">
        <v>455.55554393305437</v>
      </c>
      <c r="L128" s="448">
        <v>383</v>
      </c>
      <c r="M128" s="448">
        <v>174477.78999999998</v>
      </c>
      <c r="N128" s="444">
        <v>1</v>
      </c>
      <c r="O128" s="444">
        <v>455.5555874673629</v>
      </c>
      <c r="P128" s="448">
        <v>367</v>
      </c>
      <c r="Q128" s="448">
        <v>167188.9</v>
      </c>
      <c r="R128" s="471">
        <v>0.95822453963911403</v>
      </c>
      <c r="S128" s="449">
        <v>455.55558583106267</v>
      </c>
    </row>
    <row r="129" spans="1:19" ht="14.4" customHeight="1" x14ac:dyDescent="0.3">
      <c r="A129" s="443"/>
      <c r="B129" s="444" t="s">
        <v>1425</v>
      </c>
      <c r="C129" s="444" t="s">
        <v>1417</v>
      </c>
      <c r="D129" s="444" t="s">
        <v>1415</v>
      </c>
      <c r="E129" s="444" t="s">
        <v>1492</v>
      </c>
      <c r="F129" s="444" t="s">
        <v>1564</v>
      </c>
      <c r="G129" s="444" t="s">
        <v>1565</v>
      </c>
      <c r="H129" s="448"/>
      <c r="I129" s="448"/>
      <c r="J129" s="444"/>
      <c r="K129" s="444"/>
      <c r="L129" s="448">
        <v>2</v>
      </c>
      <c r="M129" s="448">
        <v>0</v>
      </c>
      <c r="N129" s="444"/>
      <c r="O129" s="444">
        <v>0</v>
      </c>
      <c r="P129" s="448"/>
      <c r="Q129" s="448"/>
      <c r="R129" s="471"/>
      <c r="S129" s="449"/>
    </row>
    <row r="130" spans="1:19" ht="14.4" customHeight="1" x14ac:dyDescent="0.3">
      <c r="A130" s="443"/>
      <c r="B130" s="444" t="s">
        <v>1425</v>
      </c>
      <c r="C130" s="444" t="s">
        <v>1417</v>
      </c>
      <c r="D130" s="444" t="s">
        <v>1415</v>
      </c>
      <c r="E130" s="444" t="s">
        <v>1492</v>
      </c>
      <c r="F130" s="444" t="s">
        <v>1566</v>
      </c>
      <c r="G130" s="444" t="s">
        <v>1567</v>
      </c>
      <c r="H130" s="448">
        <v>1</v>
      </c>
      <c r="I130" s="448">
        <v>58.89</v>
      </c>
      <c r="J130" s="444"/>
      <c r="K130" s="444">
        <v>58.89</v>
      </c>
      <c r="L130" s="448"/>
      <c r="M130" s="448"/>
      <c r="N130" s="444"/>
      <c r="O130" s="444"/>
      <c r="P130" s="448"/>
      <c r="Q130" s="448"/>
      <c r="R130" s="471"/>
      <c r="S130" s="449"/>
    </row>
    <row r="131" spans="1:19" ht="14.4" customHeight="1" x14ac:dyDescent="0.3">
      <c r="A131" s="443"/>
      <c r="B131" s="444" t="s">
        <v>1425</v>
      </c>
      <c r="C131" s="444" t="s">
        <v>1417</v>
      </c>
      <c r="D131" s="444" t="s">
        <v>1415</v>
      </c>
      <c r="E131" s="444" t="s">
        <v>1492</v>
      </c>
      <c r="F131" s="444" t="s">
        <v>1532</v>
      </c>
      <c r="G131" s="444" t="s">
        <v>1533</v>
      </c>
      <c r="H131" s="448">
        <v>358</v>
      </c>
      <c r="I131" s="448">
        <v>27844.449999999997</v>
      </c>
      <c r="J131" s="444">
        <v>0.92030883589952905</v>
      </c>
      <c r="K131" s="444">
        <v>77.777793296089371</v>
      </c>
      <c r="L131" s="448">
        <v>389</v>
      </c>
      <c r="M131" s="448">
        <v>30255.55</v>
      </c>
      <c r="N131" s="444">
        <v>1</v>
      </c>
      <c r="O131" s="444">
        <v>77.777763496143962</v>
      </c>
      <c r="P131" s="448">
        <v>353</v>
      </c>
      <c r="Q131" s="448">
        <v>27455.559999999998</v>
      </c>
      <c r="R131" s="471">
        <v>0.90745532637813553</v>
      </c>
      <c r="S131" s="449">
        <v>77.777790368271951</v>
      </c>
    </row>
    <row r="132" spans="1:19" ht="14.4" customHeight="1" x14ac:dyDescent="0.3">
      <c r="A132" s="443"/>
      <c r="B132" s="444" t="s">
        <v>1425</v>
      </c>
      <c r="C132" s="444" t="s">
        <v>1417</v>
      </c>
      <c r="D132" s="444" t="s">
        <v>1415</v>
      </c>
      <c r="E132" s="444" t="s">
        <v>1492</v>
      </c>
      <c r="F132" s="444" t="s">
        <v>1536</v>
      </c>
      <c r="G132" s="444" t="s">
        <v>1537</v>
      </c>
      <c r="H132" s="448">
        <v>2</v>
      </c>
      <c r="I132" s="448">
        <v>540</v>
      </c>
      <c r="J132" s="444">
        <v>0.2</v>
      </c>
      <c r="K132" s="444">
        <v>270</v>
      </c>
      <c r="L132" s="448">
        <v>10</v>
      </c>
      <c r="M132" s="448">
        <v>2700</v>
      </c>
      <c r="N132" s="444">
        <v>1</v>
      </c>
      <c r="O132" s="444">
        <v>270</v>
      </c>
      <c r="P132" s="448"/>
      <c r="Q132" s="448"/>
      <c r="R132" s="471"/>
      <c r="S132" s="449"/>
    </row>
    <row r="133" spans="1:19" ht="14.4" customHeight="1" x14ac:dyDescent="0.3">
      <c r="A133" s="443"/>
      <c r="B133" s="444" t="s">
        <v>1425</v>
      </c>
      <c r="C133" s="444" t="s">
        <v>1417</v>
      </c>
      <c r="D133" s="444" t="s">
        <v>1415</v>
      </c>
      <c r="E133" s="444" t="s">
        <v>1492</v>
      </c>
      <c r="F133" s="444" t="s">
        <v>1538</v>
      </c>
      <c r="G133" s="444" t="s">
        <v>1539</v>
      </c>
      <c r="H133" s="448">
        <v>536</v>
      </c>
      <c r="I133" s="448">
        <v>47644.43</v>
      </c>
      <c r="J133" s="444">
        <v>0.83521587113207341</v>
      </c>
      <c r="K133" s="444">
        <v>88.888861940298511</v>
      </c>
      <c r="L133" s="448">
        <v>604</v>
      </c>
      <c r="M133" s="448">
        <v>57044.45</v>
      </c>
      <c r="N133" s="444">
        <v>1</v>
      </c>
      <c r="O133" s="444">
        <v>94.444453642384104</v>
      </c>
      <c r="P133" s="448">
        <v>456</v>
      </c>
      <c r="Q133" s="448">
        <v>43066.67</v>
      </c>
      <c r="R133" s="471">
        <v>0.7549668723250027</v>
      </c>
      <c r="S133" s="449">
        <v>94.444451754385966</v>
      </c>
    </row>
    <row r="134" spans="1:19" ht="14.4" customHeight="1" x14ac:dyDescent="0.3">
      <c r="A134" s="443"/>
      <c r="B134" s="444" t="s">
        <v>1425</v>
      </c>
      <c r="C134" s="444" t="s">
        <v>1417</v>
      </c>
      <c r="D134" s="444" t="s">
        <v>1415</v>
      </c>
      <c r="E134" s="444" t="s">
        <v>1492</v>
      </c>
      <c r="F134" s="444" t="s">
        <v>1540</v>
      </c>
      <c r="G134" s="444" t="s">
        <v>1541</v>
      </c>
      <c r="H134" s="448"/>
      <c r="I134" s="448"/>
      <c r="J134" s="444"/>
      <c r="K134" s="444"/>
      <c r="L134" s="448">
        <v>1</v>
      </c>
      <c r="M134" s="448">
        <v>43.33</v>
      </c>
      <c r="N134" s="444">
        <v>1</v>
      </c>
      <c r="O134" s="444">
        <v>43.33</v>
      </c>
      <c r="P134" s="448"/>
      <c r="Q134" s="448"/>
      <c r="R134" s="471"/>
      <c r="S134" s="449"/>
    </row>
    <row r="135" spans="1:19" ht="14.4" customHeight="1" x14ac:dyDescent="0.3">
      <c r="A135" s="443"/>
      <c r="B135" s="444" t="s">
        <v>1425</v>
      </c>
      <c r="C135" s="444" t="s">
        <v>1417</v>
      </c>
      <c r="D135" s="444" t="s">
        <v>1415</v>
      </c>
      <c r="E135" s="444" t="s">
        <v>1492</v>
      </c>
      <c r="F135" s="444" t="s">
        <v>1542</v>
      </c>
      <c r="G135" s="444" t="s">
        <v>1543</v>
      </c>
      <c r="H135" s="448">
        <v>84</v>
      </c>
      <c r="I135" s="448">
        <v>8119.99</v>
      </c>
      <c r="J135" s="444">
        <v>83.997000103444705</v>
      </c>
      <c r="K135" s="444">
        <v>96.66654761904762</v>
      </c>
      <c r="L135" s="448">
        <v>1</v>
      </c>
      <c r="M135" s="448">
        <v>96.67</v>
      </c>
      <c r="N135" s="444">
        <v>1</v>
      </c>
      <c r="O135" s="444">
        <v>96.67</v>
      </c>
      <c r="P135" s="448"/>
      <c r="Q135" s="448"/>
      <c r="R135" s="471"/>
      <c r="S135" s="449"/>
    </row>
    <row r="136" spans="1:19" ht="14.4" customHeight="1" x14ac:dyDescent="0.3">
      <c r="A136" s="443"/>
      <c r="B136" s="444" t="s">
        <v>1425</v>
      </c>
      <c r="C136" s="444" t="s">
        <v>1417</v>
      </c>
      <c r="D136" s="444" t="s">
        <v>1415</v>
      </c>
      <c r="E136" s="444" t="s">
        <v>1492</v>
      </c>
      <c r="F136" s="444" t="s">
        <v>1544</v>
      </c>
      <c r="G136" s="444" t="s">
        <v>1545</v>
      </c>
      <c r="H136" s="448"/>
      <c r="I136" s="448"/>
      <c r="J136" s="444"/>
      <c r="K136" s="444"/>
      <c r="L136" s="448"/>
      <c r="M136" s="448"/>
      <c r="N136" s="444"/>
      <c r="O136" s="444"/>
      <c r="P136" s="448">
        <v>1</v>
      </c>
      <c r="Q136" s="448">
        <v>201.11</v>
      </c>
      <c r="R136" s="471"/>
      <c r="S136" s="449">
        <v>201.11</v>
      </c>
    </row>
    <row r="137" spans="1:19" ht="14.4" customHeight="1" x14ac:dyDescent="0.3">
      <c r="A137" s="443"/>
      <c r="B137" s="444" t="s">
        <v>1425</v>
      </c>
      <c r="C137" s="444" t="s">
        <v>1417</v>
      </c>
      <c r="D137" s="444" t="s">
        <v>1415</v>
      </c>
      <c r="E137" s="444" t="s">
        <v>1492</v>
      </c>
      <c r="F137" s="444" t="s">
        <v>1546</v>
      </c>
      <c r="G137" s="444" t="s">
        <v>1547</v>
      </c>
      <c r="H137" s="448">
        <v>106</v>
      </c>
      <c r="I137" s="448">
        <v>14840</v>
      </c>
      <c r="J137" s="444">
        <v>25.295310822097598</v>
      </c>
      <c r="K137" s="444">
        <v>140</v>
      </c>
      <c r="L137" s="448">
        <v>3</v>
      </c>
      <c r="M137" s="448">
        <v>586.67000000000007</v>
      </c>
      <c r="N137" s="444">
        <v>1</v>
      </c>
      <c r="O137" s="444">
        <v>195.5566666666667</v>
      </c>
      <c r="P137" s="448">
        <v>2</v>
      </c>
      <c r="Q137" s="448">
        <v>391.11</v>
      </c>
      <c r="R137" s="471">
        <v>0.66666098488076764</v>
      </c>
      <c r="S137" s="449">
        <v>195.55500000000001</v>
      </c>
    </row>
    <row r="138" spans="1:19" ht="14.4" customHeight="1" x14ac:dyDescent="0.3">
      <c r="A138" s="443"/>
      <c r="B138" s="444" t="s">
        <v>1425</v>
      </c>
      <c r="C138" s="444" t="s">
        <v>1417</v>
      </c>
      <c r="D138" s="444" t="s">
        <v>1415</v>
      </c>
      <c r="E138" s="444" t="s">
        <v>1492</v>
      </c>
      <c r="F138" s="444" t="s">
        <v>1568</v>
      </c>
      <c r="G138" s="444" t="s">
        <v>1569</v>
      </c>
      <c r="H138" s="448">
        <v>79</v>
      </c>
      <c r="I138" s="448">
        <v>5968.9000000000005</v>
      </c>
      <c r="J138" s="444"/>
      <c r="K138" s="444">
        <v>75.555696202531649</v>
      </c>
      <c r="L138" s="448"/>
      <c r="M138" s="448"/>
      <c r="N138" s="444"/>
      <c r="O138" s="444"/>
      <c r="P138" s="448"/>
      <c r="Q138" s="448"/>
      <c r="R138" s="471"/>
      <c r="S138" s="449"/>
    </row>
    <row r="139" spans="1:19" ht="14.4" customHeight="1" x14ac:dyDescent="0.3">
      <c r="A139" s="443"/>
      <c r="B139" s="444" t="s">
        <v>1425</v>
      </c>
      <c r="C139" s="444" t="s">
        <v>1417</v>
      </c>
      <c r="D139" s="444" t="s">
        <v>1415</v>
      </c>
      <c r="E139" s="444" t="s">
        <v>1492</v>
      </c>
      <c r="F139" s="444" t="s">
        <v>1548</v>
      </c>
      <c r="G139" s="444" t="s">
        <v>1549</v>
      </c>
      <c r="H139" s="448">
        <v>5</v>
      </c>
      <c r="I139" s="448">
        <v>583.34</v>
      </c>
      <c r="J139" s="444">
        <v>0.5</v>
      </c>
      <c r="K139" s="444">
        <v>116.66800000000001</v>
      </c>
      <c r="L139" s="448">
        <v>10</v>
      </c>
      <c r="M139" s="448">
        <v>1166.68</v>
      </c>
      <c r="N139" s="444">
        <v>1</v>
      </c>
      <c r="O139" s="444">
        <v>116.66800000000001</v>
      </c>
      <c r="P139" s="448">
        <v>8</v>
      </c>
      <c r="Q139" s="448">
        <v>933.33</v>
      </c>
      <c r="R139" s="471">
        <v>0.79998800013714133</v>
      </c>
      <c r="S139" s="449">
        <v>116.66625000000001</v>
      </c>
    </row>
    <row r="140" spans="1:19" ht="14.4" customHeight="1" x14ac:dyDescent="0.3">
      <c r="A140" s="443"/>
      <c r="B140" s="444" t="s">
        <v>1425</v>
      </c>
      <c r="C140" s="444" t="s">
        <v>1417</v>
      </c>
      <c r="D140" s="444" t="s">
        <v>1415</v>
      </c>
      <c r="E140" s="444" t="s">
        <v>1492</v>
      </c>
      <c r="F140" s="444" t="s">
        <v>1550</v>
      </c>
      <c r="G140" s="444" t="s">
        <v>1551</v>
      </c>
      <c r="H140" s="448"/>
      <c r="I140" s="448"/>
      <c r="J140" s="444"/>
      <c r="K140" s="444"/>
      <c r="L140" s="448">
        <v>17</v>
      </c>
      <c r="M140" s="448">
        <v>831.11</v>
      </c>
      <c r="N140" s="444">
        <v>1</v>
      </c>
      <c r="O140" s="444">
        <v>48.888823529411766</v>
      </c>
      <c r="P140" s="448">
        <v>18</v>
      </c>
      <c r="Q140" s="448">
        <v>880</v>
      </c>
      <c r="R140" s="471">
        <v>1.0588249449531348</v>
      </c>
      <c r="S140" s="449">
        <v>48.888888888888886</v>
      </c>
    </row>
    <row r="141" spans="1:19" ht="14.4" customHeight="1" x14ac:dyDescent="0.3">
      <c r="A141" s="443"/>
      <c r="B141" s="444" t="s">
        <v>1425</v>
      </c>
      <c r="C141" s="444" t="s">
        <v>1417</v>
      </c>
      <c r="D141" s="444" t="s">
        <v>1415</v>
      </c>
      <c r="E141" s="444" t="s">
        <v>1492</v>
      </c>
      <c r="F141" s="444" t="s">
        <v>1552</v>
      </c>
      <c r="G141" s="444" t="s">
        <v>1553</v>
      </c>
      <c r="H141" s="448"/>
      <c r="I141" s="448"/>
      <c r="J141" s="444"/>
      <c r="K141" s="444"/>
      <c r="L141" s="448">
        <v>1</v>
      </c>
      <c r="M141" s="448">
        <v>344.44</v>
      </c>
      <c r="N141" s="444">
        <v>1</v>
      </c>
      <c r="O141" s="444">
        <v>344.44</v>
      </c>
      <c r="P141" s="448"/>
      <c r="Q141" s="448"/>
      <c r="R141" s="471"/>
      <c r="S141" s="449"/>
    </row>
    <row r="142" spans="1:19" ht="14.4" customHeight="1" x14ac:dyDescent="0.3">
      <c r="A142" s="443"/>
      <c r="B142" s="444" t="s">
        <v>1425</v>
      </c>
      <c r="C142" s="444" t="s">
        <v>1417</v>
      </c>
      <c r="D142" s="444" t="s">
        <v>1415</v>
      </c>
      <c r="E142" s="444" t="s">
        <v>1492</v>
      </c>
      <c r="F142" s="444" t="s">
        <v>1554</v>
      </c>
      <c r="G142" s="444" t="s">
        <v>1555</v>
      </c>
      <c r="H142" s="448">
        <v>1</v>
      </c>
      <c r="I142" s="448">
        <v>292.22000000000003</v>
      </c>
      <c r="J142" s="444">
        <v>0.25</v>
      </c>
      <c r="K142" s="444">
        <v>292.22000000000003</v>
      </c>
      <c r="L142" s="448">
        <v>4</v>
      </c>
      <c r="M142" s="448">
        <v>1168.8800000000001</v>
      </c>
      <c r="N142" s="444">
        <v>1</v>
      </c>
      <c r="O142" s="444">
        <v>292.22000000000003</v>
      </c>
      <c r="P142" s="448">
        <v>5</v>
      </c>
      <c r="Q142" s="448">
        <v>1461.1100000000001</v>
      </c>
      <c r="R142" s="471">
        <v>1.2500085551981384</v>
      </c>
      <c r="S142" s="449">
        <v>292.22200000000004</v>
      </c>
    </row>
    <row r="143" spans="1:19" ht="14.4" customHeight="1" x14ac:dyDescent="0.3">
      <c r="A143" s="443"/>
      <c r="B143" s="444" t="s">
        <v>1425</v>
      </c>
      <c r="C143" s="444" t="s">
        <v>1417</v>
      </c>
      <c r="D143" s="444" t="s">
        <v>1415</v>
      </c>
      <c r="E143" s="444" t="s">
        <v>1492</v>
      </c>
      <c r="F143" s="444" t="s">
        <v>1570</v>
      </c>
      <c r="G143" s="444" t="s">
        <v>1571</v>
      </c>
      <c r="H143" s="448">
        <v>4</v>
      </c>
      <c r="I143" s="448">
        <v>1435.56</v>
      </c>
      <c r="J143" s="444"/>
      <c r="K143" s="444">
        <v>358.89</v>
      </c>
      <c r="L143" s="448"/>
      <c r="M143" s="448"/>
      <c r="N143" s="444"/>
      <c r="O143" s="444"/>
      <c r="P143" s="448"/>
      <c r="Q143" s="448"/>
      <c r="R143" s="471"/>
      <c r="S143" s="449"/>
    </row>
    <row r="144" spans="1:19" ht="14.4" customHeight="1" x14ac:dyDescent="0.3">
      <c r="A144" s="443"/>
      <c r="B144" s="444" t="s">
        <v>1425</v>
      </c>
      <c r="C144" s="444" t="s">
        <v>1418</v>
      </c>
      <c r="D144" s="444" t="s">
        <v>1415</v>
      </c>
      <c r="E144" s="444" t="s">
        <v>1426</v>
      </c>
      <c r="F144" s="444" t="s">
        <v>1572</v>
      </c>
      <c r="G144" s="444"/>
      <c r="H144" s="448">
        <v>1</v>
      </c>
      <c r="I144" s="448">
        <v>1657</v>
      </c>
      <c r="J144" s="444">
        <v>1</v>
      </c>
      <c r="K144" s="444">
        <v>1657</v>
      </c>
      <c r="L144" s="448">
        <v>1</v>
      </c>
      <c r="M144" s="448">
        <v>1657</v>
      </c>
      <c r="N144" s="444">
        <v>1</v>
      </c>
      <c r="O144" s="444">
        <v>1657</v>
      </c>
      <c r="P144" s="448">
        <v>1</v>
      </c>
      <c r="Q144" s="448">
        <v>1657</v>
      </c>
      <c r="R144" s="471">
        <v>1</v>
      </c>
      <c r="S144" s="449">
        <v>1657</v>
      </c>
    </row>
    <row r="145" spans="1:19" ht="14.4" customHeight="1" x14ac:dyDescent="0.3">
      <c r="A145" s="443"/>
      <c r="B145" s="444" t="s">
        <v>1425</v>
      </c>
      <c r="C145" s="444" t="s">
        <v>1418</v>
      </c>
      <c r="D145" s="444" t="s">
        <v>1415</v>
      </c>
      <c r="E145" s="444" t="s">
        <v>1426</v>
      </c>
      <c r="F145" s="444" t="s">
        <v>1573</v>
      </c>
      <c r="G145" s="444"/>
      <c r="H145" s="448">
        <v>1</v>
      </c>
      <c r="I145" s="448">
        <v>185</v>
      </c>
      <c r="J145" s="444"/>
      <c r="K145" s="444">
        <v>185</v>
      </c>
      <c r="L145" s="448"/>
      <c r="M145" s="448"/>
      <c r="N145" s="444"/>
      <c r="O145" s="444"/>
      <c r="P145" s="448"/>
      <c r="Q145" s="448"/>
      <c r="R145" s="471"/>
      <c r="S145" s="449"/>
    </row>
    <row r="146" spans="1:19" ht="14.4" customHeight="1" x14ac:dyDescent="0.3">
      <c r="A146" s="443"/>
      <c r="B146" s="444" t="s">
        <v>1425</v>
      </c>
      <c r="C146" s="444" t="s">
        <v>1418</v>
      </c>
      <c r="D146" s="444" t="s">
        <v>1415</v>
      </c>
      <c r="E146" s="444" t="s">
        <v>1426</v>
      </c>
      <c r="F146" s="444" t="s">
        <v>1574</v>
      </c>
      <c r="G146" s="444"/>
      <c r="H146" s="448">
        <v>1</v>
      </c>
      <c r="I146" s="448">
        <v>1281</v>
      </c>
      <c r="J146" s="444"/>
      <c r="K146" s="444">
        <v>1281</v>
      </c>
      <c r="L146" s="448"/>
      <c r="M146" s="448"/>
      <c r="N146" s="444"/>
      <c r="O146" s="444"/>
      <c r="P146" s="448">
        <v>1</v>
      </c>
      <c r="Q146" s="448">
        <v>1281</v>
      </c>
      <c r="R146" s="471"/>
      <c r="S146" s="449">
        <v>1281</v>
      </c>
    </row>
    <row r="147" spans="1:19" ht="14.4" customHeight="1" x14ac:dyDescent="0.3">
      <c r="A147" s="443"/>
      <c r="B147" s="444" t="s">
        <v>1425</v>
      </c>
      <c r="C147" s="444" t="s">
        <v>1418</v>
      </c>
      <c r="D147" s="444" t="s">
        <v>1415</v>
      </c>
      <c r="E147" s="444" t="s">
        <v>1426</v>
      </c>
      <c r="F147" s="444" t="s">
        <v>1575</v>
      </c>
      <c r="G147" s="444"/>
      <c r="H147" s="448"/>
      <c r="I147" s="448"/>
      <c r="J147" s="444"/>
      <c r="K147" s="444"/>
      <c r="L147" s="448"/>
      <c r="M147" s="448"/>
      <c r="N147" s="444"/>
      <c r="O147" s="444"/>
      <c r="P147" s="448">
        <v>1</v>
      </c>
      <c r="Q147" s="448">
        <v>1008</v>
      </c>
      <c r="R147" s="471"/>
      <c r="S147" s="449">
        <v>1008</v>
      </c>
    </row>
    <row r="148" spans="1:19" ht="14.4" customHeight="1" x14ac:dyDescent="0.3">
      <c r="A148" s="443"/>
      <c r="B148" s="444" t="s">
        <v>1425</v>
      </c>
      <c r="C148" s="444" t="s">
        <v>1418</v>
      </c>
      <c r="D148" s="444" t="s">
        <v>1415</v>
      </c>
      <c r="E148" s="444" t="s">
        <v>1426</v>
      </c>
      <c r="F148" s="444" t="s">
        <v>1430</v>
      </c>
      <c r="G148" s="444"/>
      <c r="H148" s="448"/>
      <c r="I148" s="448"/>
      <c r="J148" s="444"/>
      <c r="K148" s="444"/>
      <c r="L148" s="448"/>
      <c r="M148" s="448"/>
      <c r="N148" s="444"/>
      <c r="O148" s="444"/>
      <c r="P148" s="448">
        <v>1</v>
      </c>
      <c r="Q148" s="448">
        <v>219</v>
      </c>
      <c r="R148" s="471"/>
      <c r="S148" s="449">
        <v>219</v>
      </c>
    </row>
    <row r="149" spans="1:19" ht="14.4" customHeight="1" x14ac:dyDescent="0.3">
      <c r="A149" s="443"/>
      <c r="B149" s="444" t="s">
        <v>1425</v>
      </c>
      <c r="C149" s="444" t="s">
        <v>1418</v>
      </c>
      <c r="D149" s="444" t="s">
        <v>1415</v>
      </c>
      <c r="E149" s="444" t="s">
        <v>1426</v>
      </c>
      <c r="F149" s="444" t="s">
        <v>1454</v>
      </c>
      <c r="G149" s="444"/>
      <c r="H149" s="448"/>
      <c r="I149" s="448"/>
      <c r="J149" s="444"/>
      <c r="K149" s="444"/>
      <c r="L149" s="448"/>
      <c r="M149" s="448"/>
      <c r="N149" s="444"/>
      <c r="O149" s="444"/>
      <c r="P149" s="448">
        <v>1</v>
      </c>
      <c r="Q149" s="448">
        <v>2000</v>
      </c>
      <c r="R149" s="471"/>
      <c r="S149" s="449">
        <v>2000</v>
      </c>
    </row>
    <row r="150" spans="1:19" ht="14.4" customHeight="1" x14ac:dyDescent="0.3">
      <c r="A150" s="443"/>
      <c r="B150" s="444" t="s">
        <v>1425</v>
      </c>
      <c r="C150" s="444" t="s">
        <v>1418</v>
      </c>
      <c r="D150" s="444" t="s">
        <v>1415</v>
      </c>
      <c r="E150" s="444" t="s">
        <v>1426</v>
      </c>
      <c r="F150" s="444" t="s">
        <v>1464</v>
      </c>
      <c r="G150" s="444"/>
      <c r="H150" s="448">
        <v>1</v>
      </c>
      <c r="I150" s="448">
        <v>225</v>
      </c>
      <c r="J150" s="444"/>
      <c r="K150" s="444">
        <v>225</v>
      </c>
      <c r="L150" s="448"/>
      <c r="M150" s="448"/>
      <c r="N150" s="444"/>
      <c r="O150" s="444"/>
      <c r="P150" s="448"/>
      <c r="Q150" s="448"/>
      <c r="R150" s="471"/>
      <c r="S150" s="449"/>
    </row>
    <row r="151" spans="1:19" ht="14.4" customHeight="1" x14ac:dyDescent="0.3">
      <c r="A151" s="443"/>
      <c r="B151" s="444" t="s">
        <v>1425</v>
      </c>
      <c r="C151" s="444" t="s">
        <v>1418</v>
      </c>
      <c r="D151" s="444" t="s">
        <v>1415</v>
      </c>
      <c r="E151" s="444" t="s">
        <v>1426</v>
      </c>
      <c r="F151" s="444" t="s">
        <v>1576</v>
      </c>
      <c r="G151" s="444"/>
      <c r="H151" s="448">
        <v>1</v>
      </c>
      <c r="I151" s="448">
        <v>258</v>
      </c>
      <c r="J151" s="444"/>
      <c r="K151" s="444">
        <v>258</v>
      </c>
      <c r="L151" s="448"/>
      <c r="M151" s="448"/>
      <c r="N151" s="444"/>
      <c r="O151" s="444"/>
      <c r="P151" s="448"/>
      <c r="Q151" s="448"/>
      <c r="R151" s="471"/>
      <c r="S151" s="449"/>
    </row>
    <row r="152" spans="1:19" ht="14.4" customHeight="1" x14ac:dyDescent="0.3">
      <c r="A152" s="443"/>
      <c r="B152" s="444" t="s">
        <v>1425</v>
      </c>
      <c r="C152" s="444" t="s">
        <v>1418</v>
      </c>
      <c r="D152" s="444" t="s">
        <v>1415</v>
      </c>
      <c r="E152" s="444" t="s">
        <v>1426</v>
      </c>
      <c r="F152" s="444" t="s">
        <v>1486</v>
      </c>
      <c r="G152" s="444"/>
      <c r="H152" s="448"/>
      <c r="I152" s="448"/>
      <c r="J152" s="444"/>
      <c r="K152" s="444"/>
      <c r="L152" s="448">
        <v>2</v>
      </c>
      <c r="M152" s="448">
        <v>1490</v>
      </c>
      <c r="N152" s="444">
        <v>1</v>
      </c>
      <c r="O152" s="444">
        <v>745</v>
      </c>
      <c r="P152" s="448"/>
      <c r="Q152" s="448"/>
      <c r="R152" s="471"/>
      <c r="S152" s="449"/>
    </row>
    <row r="153" spans="1:19" ht="14.4" customHeight="1" x14ac:dyDescent="0.3">
      <c r="A153" s="443"/>
      <c r="B153" s="444" t="s">
        <v>1425</v>
      </c>
      <c r="C153" s="444" t="s">
        <v>1418</v>
      </c>
      <c r="D153" s="444" t="s">
        <v>1415</v>
      </c>
      <c r="E153" s="444" t="s">
        <v>1492</v>
      </c>
      <c r="F153" s="444" t="s">
        <v>1493</v>
      </c>
      <c r="G153" s="444" t="s">
        <v>1494</v>
      </c>
      <c r="H153" s="448">
        <v>89</v>
      </c>
      <c r="I153" s="448">
        <v>39357.78</v>
      </c>
      <c r="J153" s="444">
        <v>1.0476162590909659</v>
      </c>
      <c r="K153" s="444">
        <v>442.22224719101121</v>
      </c>
      <c r="L153" s="448">
        <v>79</v>
      </c>
      <c r="M153" s="448">
        <v>37568.89</v>
      </c>
      <c r="N153" s="444">
        <v>1</v>
      </c>
      <c r="O153" s="444">
        <v>475.55556962025315</v>
      </c>
      <c r="P153" s="448">
        <v>50</v>
      </c>
      <c r="Q153" s="448">
        <v>25444.45</v>
      </c>
      <c r="R153" s="471">
        <v>0.67727446831673765</v>
      </c>
      <c r="S153" s="449">
        <v>508.88900000000001</v>
      </c>
    </row>
    <row r="154" spans="1:19" ht="14.4" customHeight="1" x14ac:dyDescent="0.3">
      <c r="A154" s="443"/>
      <c r="B154" s="444" t="s">
        <v>1425</v>
      </c>
      <c r="C154" s="444" t="s">
        <v>1418</v>
      </c>
      <c r="D154" s="444" t="s">
        <v>1415</v>
      </c>
      <c r="E154" s="444" t="s">
        <v>1492</v>
      </c>
      <c r="F154" s="444" t="s">
        <v>1495</v>
      </c>
      <c r="G154" s="444" t="s">
        <v>1496</v>
      </c>
      <c r="H154" s="448">
        <v>113</v>
      </c>
      <c r="I154" s="448">
        <v>51477.78</v>
      </c>
      <c r="J154" s="444">
        <v>0.55665025695902304</v>
      </c>
      <c r="K154" s="444">
        <v>455.55557522123894</v>
      </c>
      <c r="L154" s="448">
        <v>203</v>
      </c>
      <c r="M154" s="448">
        <v>92477.78</v>
      </c>
      <c r="N154" s="444">
        <v>1</v>
      </c>
      <c r="O154" s="444">
        <v>455.55556650246302</v>
      </c>
      <c r="P154" s="448">
        <v>86</v>
      </c>
      <c r="Q154" s="448">
        <v>43000</v>
      </c>
      <c r="R154" s="471">
        <v>0.46497655977468316</v>
      </c>
      <c r="S154" s="449">
        <v>500</v>
      </c>
    </row>
    <row r="155" spans="1:19" ht="14.4" customHeight="1" x14ac:dyDescent="0.3">
      <c r="A155" s="443"/>
      <c r="B155" s="444" t="s">
        <v>1425</v>
      </c>
      <c r="C155" s="444" t="s">
        <v>1418</v>
      </c>
      <c r="D155" s="444" t="s">
        <v>1415</v>
      </c>
      <c r="E155" s="444" t="s">
        <v>1492</v>
      </c>
      <c r="F155" s="444" t="s">
        <v>1560</v>
      </c>
      <c r="G155" s="444" t="s">
        <v>1561</v>
      </c>
      <c r="H155" s="448">
        <v>506</v>
      </c>
      <c r="I155" s="448">
        <v>53411.100000000006</v>
      </c>
      <c r="J155" s="444">
        <v>0.82544851253099627</v>
      </c>
      <c r="K155" s="444">
        <v>105.55553359683796</v>
      </c>
      <c r="L155" s="448">
        <v>613</v>
      </c>
      <c r="M155" s="448">
        <v>64705.55</v>
      </c>
      <c r="N155" s="444">
        <v>1</v>
      </c>
      <c r="O155" s="444">
        <v>105.55554649265906</v>
      </c>
      <c r="P155" s="448">
        <v>619</v>
      </c>
      <c r="Q155" s="448">
        <v>65338.89</v>
      </c>
      <c r="R155" s="471">
        <v>1.0097880320930739</v>
      </c>
      <c r="S155" s="449">
        <v>105.55555735056542</v>
      </c>
    </row>
    <row r="156" spans="1:19" ht="14.4" customHeight="1" x14ac:dyDescent="0.3">
      <c r="A156" s="443"/>
      <c r="B156" s="444" t="s">
        <v>1425</v>
      </c>
      <c r="C156" s="444" t="s">
        <v>1418</v>
      </c>
      <c r="D156" s="444" t="s">
        <v>1415</v>
      </c>
      <c r="E156" s="444" t="s">
        <v>1492</v>
      </c>
      <c r="F156" s="444" t="s">
        <v>1497</v>
      </c>
      <c r="G156" s="444" t="s">
        <v>1498</v>
      </c>
      <c r="H156" s="448">
        <v>204</v>
      </c>
      <c r="I156" s="448">
        <v>15866.68</v>
      </c>
      <c r="J156" s="444">
        <v>0.68456426801876624</v>
      </c>
      <c r="K156" s="444">
        <v>77.777843137254905</v>
      </c>
      <c r="L156" s="448">
        <v>298</v>
      </c>
      <c r="M156" s="448">
        <v>23177.78</v>
      </c>
      <c r="N156" s="444">
        <v>1</v>
      </c>
      <c r="O156" s="444">
        <v>77.777785234899326</v>
      </c>
      <c r="P156" s="448">
        <v>406</v>
      </c>
      <c r="Q156" s="448">
        <v>31577.780000000002</v>
      </c>
      <c r="R156" s="471">
        <v>1.3624160726350842</v>
      </c>
      <c r="S156" s="449">
        <v>77.77778325123154</v>
      </c>
    </row>
    <row r="157" spans="1:19" ht="14.4" customHeight="1" x14ac:dyDescent="0.3">
      <c r="A157" s="443"/>
      <c r="B157" s="444" t="s">
        <v>1425</v>
      </c>
      <c r="C157" s="444" t="s">
        <v>1418</v>
      </c>
      <c r="D157" s="444" t="s">
        <v>1415</v>
      </c>
      <c r="E157" s="444" t="s">
        <v>1492</v>
      </c>
      <c r="F157" s="444" t="s">
        <v>1503</v>
      </c>
      <c r="G157" s="444" t="s">
        <v>1504</v>
      </c>
      <c r="H157" s="448">
        <v>258</v>
      </c>
      <c r="I157" s="448">
        <v>28666.66</v>
      </c>
      <c r="J157" s="444">
        <v>0.87442794859460582</v>
      </c>
      <c r="K157" s="444">
        <v>111.11108527131783</v>
      </c>
      <c r="L157" s="448">
        <v>281</v>
      </c>
      <c r="M157" s="448">
        <v>32783.33</v>
      </c>
      <c r="N157" s="444">
        <v>1</v>
      </c>
      <c r="O157" s="444">
        <v>116.66665480427046</v>
      </c>
      <c r="P157" s="448">
        <v>284</v>
      </c>
      <c r="Q157" s="448">
        <v>33133.340000000004</v>
      </c>
      <c r="R157" s="471">
        <v>1.0106764627022331</v>
      </c>
      <c r="S157" s="449">
        <v>116.66669014084508</v>
      </c>
    </row>
    <row r="158" spans="1:19" ht="14.4" customHeight="1" x14ac:dyDescent="0.3">
      <c r="A158" s="443"/>
      <c r="B158" s="444" t="s">
        <v>1425</v>
      </c>
      <c r="C158" s="444" t="s">
        <v>1418</v>
      </c>
      <c r="D158" s="444" t="s">
        <v>1415</v>
      </c>
      <c r="E158" s="444" t="s">
        <v>1492</v>
      </c>
      <c r="F158" s="444" t="s">
        <v>1562</v>
      </c>
      <c r="G158" s="444" t="s">
        <v>1563</v>
      </c>
      <c r="H158" s="448">
        <v>55</v>
      </c>
      <c r="I158" s="448">
        <v>19250</v>
      </c>
      <c r="J158" s="444">
        <v>0.86842053027336519</v>
      </c>
      <c r="K158" s="444">
        <v>350</v>
      </c>
      <c r="L158" s="448">
        <v>57</v>
      </c>
      <c r="M158" s="448">
        <v>22166.68</v>
      </c>
      <c r="N158" s="444">
        <v>1</v>
      </c>
      <c r="O158" s="444">
        <v>388.88912280701754</v>
      </c>
      <c r="P158" s="448">
        <v>66</v>
      </c>
      <c r="Q158" s="448">
        <v>25666.66</v>
      </c>
      <c r="R158" s="471">
        <v>1.1578937396127882</v>
      </c>
      <c r="S158" s="449">
        <v>388.88878787878787</v>
      </c>
    </row>
    <row r="159" spans="1:19" ht="14.4" customHeight="1" x14ac:dyDescent="0.3">
      <c r="A159" s="443"/>
      <c r="B159" s="444" t="s">
        <v>1425</v>
      </c>
      <c r="C159" s="444" t="s">
        <v>1418</v>
      </c>
      <c r="D159" s="444" t="s">
        <v>1415</v>
      </c>
      <c r="E159" s="444" t="s">
        <v>1492</v>
      </c>
      <c r="F159" s="444" t="s">
        <v>1505</v>
      </c>
      <c r="G159" s="444" t="s">
        <v>1506</v>
      </c>
      <c r="H159" s="448">
        <v>562</v>
      </c>
      <c r="I159" s="448">
        <v>151115.56</v>
      </c>
      <c r="J159" s="444">
        <v>0.47836517885406776</v>
      </c>
      <c r="K159" s="444">
        <v>268.888896797153</v>
      </c>
      <c r="L159" s="448">
        <v>1053</v>
      </c>
      <c r="M159" s="448">
        <v>315900</v>
      </c>
      <c r="N159" s="444">
        <v>1</v>
      </c>
      <c r="O159" s="444">
        <v>300</v>
      </c>
      <c r="P159" s="448">
        <v>817</v>
      </c>
      <c r="Q159" s="448">
        <v>245100</v>
      </c>
      <c r="R159" s="471">
        <v>0.77587844254510918</v>
      </c>
      <c r="S159" s="449">
        <v>300</v>
      </c>
    </row>
    <row r="160" spans="1:19" ht="14.4" customHeight="1" x14ac:dyDescent="0.3">
      <c r="A160" s="443"/>
      <c r="B160" s="444" t="s">
        <v>1425</v>
      </c>
      <c r="C160" s="444" t="s">
        <v>1418</v>
      </c>
      <c r="D160" s="444" t="s">
        <v>1415</v>
      </c>
      <c r="E160" s="444" t="s">
        <v>1492</v>
      </c>
      <c r="F160" s="444" t="s">
        <v>1507</v>
      </c>
      <c r="G160" s="444" t="s">
        <v>1508</v>
      </c>
      <c r="H160" s="448">
        <v>22</v>
      </c>
      <c r="I160" s="448">
        <v>6477.7699999999995</v>
      </c>
      <c r="J160" s="444">
        <v>0.91666513364852176</v>
      </c>
      <c r="K160" s="444">
        <v>294.4440909090909</v>
      </c>
      <c r="L160" s="448">
        <v>24</v>
      </c>
      <c r="M160" s="448">
        <v>7066.67</v>
      </c>
      <c r="N160" s="444">
        <v>1</v>
      </c>
      <c r="O160" s="444">
        <v>294.44458333333336</v>
      </c>
      <c r="P160" s="448">
        <v>10</v>
      </c>
      <c r="Q160" s="448">
        <v>2944.44</v>
      </c>
      <c r="R160" s="471">
        <v>0.41666584119535793</v>
      </c>
      <c r="S160" s="449">
        <v>294.44400000000002</v>
      </c>
    </row>
    <row r="161" spans="1:19" ht="14.4" customHeight="1" x14ac:dyDescent="0.3">
      <c r="A161" s="443"/>
      <c r="B161" s="444" t="s">
        <v>1425</v>
      </c>
      <c r="C161" s="444" t="s">
        <v>1418</v>
      </c>
      <c r="D161" s="444" t="s">
        <v>1415</v>
      </c>
      <c r="E161" s="444" t="s">
        <v>1492</v>
      </c>
      <c r="F161" s="444" t="s">
        <v>1509</v>
      </c>
      <c r="G161" s="444" t="s">
        <v>1510</v>
      </c>
      <c r="H161" s="448"/>
      <c r="I161" s="448"/>
      <c r="J161" s="444"/>
      <c r="K161" s="444"/>
      <c r="L161" s="448">
        <v>10</v>
      </c>
      <c r="M161" s="448">
        <v>333.32</v>
      </c>
      <c r="N161" s="444">
        <v>1</v>
      </c>
      <c r="O161" s="444">
        <v>33.332000000000001</v>
      </c>
      <c r="P161" s="448">
        <v>7</v>
      </c>
      <c r="Q161" s="448">
        <v>233.34</v>
      </c>
      <c r="R161" s="471">
        <v>0.70004800192007688</v>
      </c>
      <c r="S161" s="449">
        <v>33.334285714285713</v>
      </c>
    </row>
    <row r="162" spans="1:19" ht="14.4" customHeight="1" x14ac:dyDescent="0.3">
      <c r="A162" s="443"/>
      <c r="B162" s="444" t="s">
        <v>1425</v>
      </c>
      <c r="C162" s="444" t="s">
        <v>1418</v>
      </c>
      <c r="D162" s="444" t="s">
        <v>1415</v>
      </c>
      <c r="E162" s="444" t="s">
        <v>1492</v>
      </c>
      <c r="F162" s="444" t="s">
        <v>1511</v>
      </c>
      <c r="G162" s="444" t="s">
        <v>1496</v>
      </c>
      <c r="H162" s="448">
        <v>912</v>
      </c>
      <c r="I162" s="448">
        <v>340480</v>
      </c>
      <c r="J162" s="444">
        <v>0.87356319597795573</v>
      </c>
      <c r="K162" s="444">
        <v>373.33333333333331</v>
      </c>
      <c r="L162" s="448">
        <v>1044</v>
      </c>
      <c r="M162" s="448">
        <v>389760.01</v>
      </c>
      <c r="N162" s="444">
        <v>1</v>
      </c>
      <c r="O162" s="444">
        <v>373.33334291187742</v>
      </c>
      <c r="P162" s="448">
        <v>1027</v>
      </c>
      <c r="Q162" s="448">
        <v>429057.77999999997</v>
      </c>
      <c r="R162" s="471">
        <v>1.1008255567316922</v>
      </c>
      <c r="S162" s="449">
        <v>417.77777994157736</v>
      </c>
    </row>
    <row r="163" spans="1:19" ht="14.4" customHeight="1" x14ac:dyDescent="0.3">
      <c r="A163" s="443"/>
      <c r="B163" s="444" t="s">
        <v>1425</v>
      </c>
      <c r="C163" s="444" t="s">
        <v>1418</v>
      </c>
      <c r="D163" s="444" t="s">
        <v>1415</v>
      </c>
      <c r="E163" s="444" t="s">
        <v>1492</v>
      </c>
      <c r="F163" s="444" t="s">
        <v>1512</v>
      </c>
      <c r="G163" s="444" t="s">
        <v>1513</v>
      </c>
      <c r="H163" s="448">
        <v>42</v>
      </c>
      <c r="I163" s="448">
        <v>7840</v>
      </c>
      <c r="J163" s="444">
        <v>0.58026320561375044</v>
      </c>
      <c r="K163" s="444">
        <v>186.66666666666666</v>
      </c>
      <c r="L163" s="448">
        <v>64</v>
      </c>
      <c r="M163" s="448">
        <v>13511.11</v>
      </c>
      <c r="N163" s="444">
        <v>1</v>
      </c>
      <c r="O163" s="444">
        <v>211.11109375000001</v>
      </c>
      <c r="P163" s="448">
        <v>67</v>
      </c>
      <c r="Q163" s="448">
        <v>14144.439999999999</v>
      </c>
      <c r="R163" s="471">
        <v>1.0468747571443056</v>
      </c>
      <c r="S163" s="449">
        <v>211.11104477611937</v>
      </c>
    </row>
    <row r="164" spans="1:19" ht="14.4" customHeight="1" x14ac:dyDescent="0.3">
      <c r="A164" s="443"/>
      <c r="B164" s="444" t="s">
        <v>1425</v>
      </c>
      <c r="C164" s="444" t="s">
        <v>1418</v>
      </c>
      <c r="D164" s="444" t="s">
        <v>1415</v>
      </c>
      <c r="E164" s="444" t="s">
        <v>1492</v>
      </c>
      <c r="F164" s="444" t="s">
        <v>1514</v>
      </c>
      <c r="G164" s="444" t="s">
        <v>1515</v>
      </c>
      <c r="H164" s="448">
        <v>34</v>
      </c>
      <c r="I164" s="448">
        <v>19833.339999999997</v>
      </c>
      <c r="J164" s="444">
        <v>1.4782621009998016</v>
      </c>
      <c r="K164" s="444">
        <v>583.33352941176463</v>
      </c>
      <c r="L164" s="448">
        <v>23</v>
      </c>
      <c r="M164" s="448">
        <v>13416.66</v>
      </c>
      <c r="N164" s="444">
        <v>1</v>
      </c>
      <c r="O164" s="444">
        <v>583.33304347826083</v>
      </c>
      <c r="P164" s="448">
        <v>30</v>
      </c>
      <c r="Q164" s="448">
        <v>17500</v>
      </c>
      <c r="R164" s="471">
        <v>1.3043484742104219</v>
      </c>
      <c r="S164" s="449">
        <v>583.33333333333337</v>
      </c>
    </row>
    <row r="165" spans="1:19" ht="14.4" customHeight="1" x14ac:dyDescent="0.3">
      <c r="A165" s="443"/>
      <c r="B165" s="444" t="s">
        <v>1425</v>
      </c>
      <c r="C165" s="444" t="s">
        <v>1418</v>
      </c>
      <c r="D165" s="444" t="s">
        <v>1415</v>
      </c>
      <c r="E165" s="444" t="s">
        <v>1492</v>
      </c>
      <c r="F165" s="444" t="s">
        <v>1516</v>
      </c>
      <c r="G165" s="444" t="s">
        <v>1517</v>
      </c>
      <c r="H165" s="448">
        <v>15</v>
      </c>
      <c r="I165" s="448">
        <v>7000</v>
      </c>
      <c r="J165" s="444">
        <v>0.53571414905251302</v>
      </c>
      <c r="K165" s="444">
        <v>466.66666666666669</v>
      </c>
      <c r="L165" s="448">
        <v>28</v>
      </c>
      <c r="M165" s="448">
        <v>13066.67</v>
      </c>
      <c r="N165" s="444">
        <v>1</v>
      </c>
      <c r="O165" s="444">
        <v>466.66678571428571</v>
      </c>
      <c r="P165" s="448">
        <v>12</v>
      </c>
      <c r="Q165" s="448">
        <v>5600.01</v>
      </c>
      <c r="R165" s="471">
        <v>0.4285720845479376</v>
      </c>
      <c r="S165" s="449">
        <v>466.66750000000002</v>
      </c>
    </row>
    <row r="166" spans="1:19" ht="14.4" customHeight="1" x14ac:dyDescent="0.3">
      <c r="A166" s="443"/>
      <c r="B166" s="444" t="s">
        <v>1425</v>
      </c>
      <c r="C166" s="444" t="s">
        <v>1418</v>
      </c>
      <c r="D166" s="444" t="s">
        <v>1415</v>
      </c>
      <c r="E166" s="444" t="s">
        <v>1492</v>
      </c>
      <c r="F166" s="444" t="s">
        <v>1577</v>
      </c>
      <c r="G166" s="444" t="s">
        <v>1517</v>
      </c>
      <c r="H166" s="448">
        <v>6</v>
      </c>
      <c r="I166" s="448">
        <v>6000</v>
      </c>
      <c r="J166" s="444">
        <v>1.2</v>
      </c>
      <c r="K166" s="444">
        <v>1000</v>
      </c>
      <c r="L166" s="448">
        <v>5</v>
      </c>
      <c r="M166" s="448">
        <v>5000</v>
      </c>
      <c r="N166" s="444">
        <v>1</v>
      </c>
      <c r="O166" s="444">
        <v>1000</v>
      </c>
      <c r="P166" s="448">
        <v>3</v>
      </c>
      <c r="Q166" s="448">
        <v>3000</v>
      </c>
      <c r="R166" s="471">
        <v>0.6</v>
      </c>
      <c r="S166" s="449">
        <v>1000</v>
      </c>
    </row>
    <row r="167" spans="1:19" ht="14.4" customHeight="1" x14ac:dyDescent="0.3">
      <c r="A167" s="443"/>
      <c r="B167" s="444" t="s">
        <v>1425</v>
      </c>
      <c r="C167" s="444" t="s">
        <v>1418</v>
      </c>
      <c r="D167" s="444" t="s">
        <v>1415</v>
      </c>
      <c r="E167" s="444" t="s">
        <v>1492</v>
      </c>
      <c r="F167" s="444" t="s">
        <v>1518</v>
      </c>
      <c r="G167" s="444" t="s">
        <v>1519</v>
      </c>
      <c r="H167" s="448">
        <v>142</v>
      </c>
      <c r="I167" s="448">
        <v>7100</v>
      </c>
      <c r="J167" s="444">
        <v>1.109375</v>
      </c>
      <c r="K167" s="444">
        <v>50</v>
      </c>
      <c r="L167" s="448">
        <v>128</v>
      </c>
      <c r="M167" s="448">
        <v>6400</v>
      </c>
      <c r="N167" s="444">
        <v>1</v>
      </c>
      <c r="O167" s="444">
        <v>50</v>
      </c>
      <c r="P167" s="448">
        <v>144</v>
      </c>
      <c r="Q167" s="448">
        <v>7200</v>
      </c>
      <c r="R167" s="471">
        <v>1.125</v>
      </c>
      <c r="S167" s="449">
        <v>50</v>
      </c>
    </row>
    <row r="168" spans="1:19" ht="14.4" customHeight="1" x14ac:dyDescent="0.3">
      <c r="A168" s="443"/>
      <c r="B168" s="444" t="s">
        <v>1425</v>
      </c>
      <c r="C168" s="444" t="s">
        <v>1418</v>
      </c>
      <c r="D168" s="444" t="s">
        <v>1415</v>
      </c>
      <c r="E168" s="444" t="s">
        <v>1492</v>
      </c>
      <c r="F168" s="444" t="s">
        <v>1578</v>
      </c>
      <c r="G168" s="444" t="s">
        <v>1579</v>
      </c>
      <c r="H168" s="448">
        <v>1</v>
      </c>
      <c r="I168" s="448">
        <v>0</v>
      </c>
      <c r="J168" s="444"/>
      <c r="K168" s="444">
        <v>0</v>
      </c>
      <c r="L168" s="448"/>
      <c r="M168" s="448"/>
      <c r="N168" s="444"/>
      <c r="O168" s="444"/>
      <c r="P168" s="448"/>
      <c r="Q168" s="448"/>
      <c r="R168" s="471"/>
      <c r="S168" s="449"/>
    </row>
    <row r="169" spans="1:19" ht="14.4" customHeight="1" x14ac:dyDescent="0.3">
      <c r="A169" s="443"/>
      <c r="B169" s="444" t="s">
        <v>1425</v>
      </c>
      <c r="C169" s="444" t="s">
        <v>1418</v>
      </c>
      <c r="D169" s="444" t="s">
        <v>1415</v>
      </c>
      <c r="E169" s="444" t="s">
        <v>1492</v>
      </c>
      <c r="F169" s="444" t="s">
        <v>1524</v>
      </c>
      <c r="G169" s="444" t="s">
        <v>1525</v>
      </c>
      <c r="H169" s="448">
        <v>8</v>
      </c>
      <c r="I169" s="448">
        <v>0</v>
      </c>
      <c r="J169" s="444"/>
      <c r="K169" s="444">
        <v>0</v>
      </c>
      <c r="L169" s="448">
        <v>2</v>
      </c>
      <c r="M169" s="448">
        <v>0</v>
      </c>
      <c r="N169" s="444"/>
      <c r="O169" s="444">
        <v>0</v>
      </c>
      <c r="P169" s="448">
        <v>3</v>
      </c>
      <c r="Q169" s="448">
        <v>0</v>
      </c>
      <c r="R169" s="471"/>
      <c r="S169" s="449">
        <v>0</v>
      </c>
    </row>
    <row r="170" spans="1:19" ht="14.4" customHeight="1" x14ac:dyDescent="0.3">
      <c r="A170" s="443"/>
      <c r="B170" s="444" t="s">
        <v>1425</v>
      </c>
      <c r="C170" s="444" t="s">
        <v>1418</v>
      </c>
      <c r="D170" s="444" t="s">
        <v>1415</v>
      </c>
      <c r="E170" s="444" t="s">
        <v>1492</v>
      </c>
      <c r="F170" s="444" t="s">
        <v>1526</v>
      </c>
      <c r="G170" s="444" t="s">
        <v>1527</v>
      </c>
      <c r="H170" s="448">
        <v>212</v>
      </c>
      <c r="I170" s="448">
        <v>64777.789999999994</v>
      </c>
      <c r="J170" s="444">
        <v>1.0291264804325846</v>
      </c>
      <c r="K170" s="444">
        <v>305.55561320754714</v>
      </c>
      <c r="L170" s="448">
        <v>206</v>
      </c>
      <c r="M170" s="448">
        <v>62944.44</v>
      </c>
      <c r="N170" s="444">
        <v>1</v>
      </c>
      <c r="O170" s="444">
        <v>305.55553398058254</v>
      </c>
      <c r="P170" s="448">
        <v>436</v>
      </c>
      <c r="Q170" s="448">
        <v>133222.22</v>
      </c>
      <c r="R170" s="471">
        <v>2.1165049685087354</v>
      </c>
      <c r="S170" s="449">
        <v>305.55555045871557</v>
      </c>
    </row>
    <row r="171" spans="1:19" ht="14.4" customHeight="1" x14ac:dyDescent="0.3">
      <c r="A171" s="443"/>
      <c r="B171" s="444" t="s">
        <v>1425</v>
      </c>
      <c r="C171" s="444" t="s">
        <v>1418</v>
      </c>
      <c r="D171" s="444" t="s">
        <v>1415</v>
      </c>
      <c r="E171" s="444" t="s">
        <v>1492</v>
      </c>
      <c r="F171" s="444" t="s">
        <v>1528</v>
      </c>
      <c r="G171" s="444" t="s">
        <v>1529</v>
      </c>
      <c r="H171" s="448">
        <v>200</v>
      </c>
      <c r="I171" s="448">
        <v>3766.6800000000003</v>
      </c>
      <c r="J171" s="444">
        <v>0.90400464640743439</v>
      </c>
      <c r="K171" s="444">
        <v>18.833400000000001</v>
      </c>
      <c r="L171" s="448">
        <v>125</v>
      </c>
      <c r="M171" s="448">
        <v>4166.66</v>
      </c>
      <c r="N171" s="444">
        <v>1</v>
      </c>
      <c r="O171" s="444">
        <v>33.333280000000002</v>
      </c>
      <c r="P171" s="448">
        <v>94</v>
      </c>
      <c r="Q171" s="448">
        <v>3133.33</v>
      </c>
      <c r="R171" s="471">
        <v>0.7520004032006451</v>
      </c>
      <c r="S171" s="449">
        <v>33.333297872340424</v>
      </c>
    </row>
    <row r="172" spans="1:19" ht="14.4" customHeight="1" x14ac:dyDescent="0.3">
      <c r="A172" s="443"/>
      <c r="B172" s="444" t="s">
        <v>1425</v>
      </c>
      <c r="C172" s="444" t="s">
        <v>1418</v>
      </c>
      <c r="D172" s="444" t="s">
        <v>1415</v>
      </c>
      <c r="E172" s="444" t="s">
        <v>1492</v>
      </c>
      <c r="F172" s="444" t="s">
        <v>1530</v>
      </c>
      <c r="G172" s="444" t="s">
        <v>1531</v>
      </c>
      <c r="H172" s="448">
        <v>817</v>
      </c>
      <c r="I172" s="448">
        <v>372188.89</v>
      </c>
      <c r="J172" s="444">
        <v>0.92630388069447178</v>
      </c>
      <c r="K172" s="444">
        <v>455.55555691554468</v>
      </c>
      <c r="L172" s="448">
        <v>882</v>
      </c>
      <c r="M172" s="448">
        <v>401799.99000000005</v>
      </c>
      <c r="N172" s="444">
        <v>1</v>
      </c>
      <c r="O172" s="444">
        <v>455.55554421768716</v>
      </c>
      <c r="P172" s="448">
        <v>1022</v>
      </c>
      <c r="Q172" s="448">
        <v>465577.78</v>
      </c>
      <c r="R172" s="471">
        <v>1.1587301930993079</v>
      </c>
      <c r="S172" s="449">
        <v>455.55555772994131</v>
      </c>
    </row>
    <row r="173" spans="1:19" ht="14.4" customHeight="1" x14ac:dyDescent="0.3">
      <c r="A173" s="443"/>
      <c r="B173" s="444" t="s">
        <v>1425</v>
      </c>
      <c r="C173" s="444" t="s">
        <v>1418</v>
      </c>
      <c r="D173" s="444" t="s">
        <v>1415</v>
      </c>
      <c r="E173" s="444" t="s">
        <v>1492</v>
      </c>
      <c r="F173" s="444" t="s">
        <v>1532</v>
      </c>
      <c r="G173" s="444" t="s">
        <v>1533</v>
      </c>
      <c r="H173" s="448">
        <v>295</v>
      </c>
      <c r="I173" s="448">
        <v>22944.45</v>
      </c>
      <c r="J173" s="444">
        <v>1.0498216244188552</v>
      </c>
      <c r="K173" s="444">
        <v>77.777796610169489</v>
      </c>
      <c r="L173" s="448">
        <v>281</v>
      </c>
      <c r="M173" s="448">
        <v>21855.57</v>
      </c>
      <c r="N173" s="444">
        <v>1</v>
      </c>
      <c r="O173" s="444">
        <v>77.777829181494667</v>
      </c>
      <c r="P173" s="448">
        <v>538</v>
      </c>
      <c r="Q173" s="448">
        <v>41844.450000000004</v>
      </c>
      <c r="R173" s="471">
        <v>1.9145897361633673</v>
      </c>
      <c r="S173" s="449">
        <v>77.777788104089225</v>
      </c>
    </row>
    <row r="174" spans="1:19" ht="14.4" customHeight="1" x14ac:dyDescent="0.3">
      <c r="A174" s="443"/>
      <c r="B174" s="444" t="s">
        <v>1425</v>
      </c>
      <c r="C174" s="444" t="s">
        <v>1418</v>
      </c>
      <c r="D174" s="444" t="s">
        <v>1415</v>
      </c>
      <c r="E174" s="444" t="s">
        <v>1492</v>
      </c>
      <c r="F174" s="444" t="s">
        <v>1580</v>
      </c>
      <c r="G174" s="444" t="s">
        <v>1581</v>
      </c>
      <c r="H174" s="448">
        <v>23</v>
      </c>
      <c r="I174" s="448">
        <v>16100</v>
      </c>
      <c r="J174" s="444">
        <v>0.76666666666666672</v>
      </c>
      <c r="K174" s="444">
        <v>700</v>
      </c>
      <c r="L174" s="448">
        <v>30</v>
      </c>
      <c r="M174" s="448">
        <v>21000</v>
      </c>
      <c r="N174" s="444">
        <v>1</v>
      </c>
      <c r="O174" s="444">
        <v>700</v>
      </c>
      <c r="P174" s="448">
        <v>37</v>
      </c>
      <c r="Q174" s="448">
        <v>25900</v>
      </c>
      <c r="R174" s="471">
        <v>1.2333333333333334</v>
      </c>
      <c r="S174" s="449">
        <v>700</v>
      </c>
    </row>
    <row r="175" spans="1:19" ht="14.4" customHeight="1" x14ac:dyDescent="0.3">
      <c r="A175" s="443"/>
      <c r="B175" s="444" t="s">
        <v>1425</v>
      </c>
      <c r="C175" s="444" t="s">
        <v>1418</v>
      </c>
      <c r="D175" s="444" t="s">
        <v>1415</v>
      </c>
      <c r="E175" s="444" t="s">
        <v>1492</v>
      </c>
      <c r="F175" s="444" t="s">
        <v>1536</v>
      </c>
      <c r="G175" s="444" t="s">
        <v>1537</v>
      </c>
      <c r="H175" s="448">
        <v>1</v>
      </c>
      <c r="I175" s="448">
        <v>270</v>
      </c>
      <c r="J175" s="444"/>
      <c r="K175" s="444">
        <v>270</v>
      </c>
      <c r="L175" s="448"/>
      <c r="M175" s="448"/>
      <c r="N175" s="444"/>
      <c r="O175" s="444"/>
      <c r="P175" s="448"/>
      <c r="Q175" s="448"/>
      <c r="R175" s="471"/>
      <c r="S175" s="449"/>
    </row>
    <row r="176" spans="1:19" ht="14.4" customHeight="1" x14ac:dyDescent="0.3">
      <c r="A176" s="443"/>
      <c r="B176" s="444" t="s">
        <v>1425</v>
      </c>
      <c r="C176" s="444" t="s">
        <v>1418</v>
      </c>
      <c r="D176" s="444" t="s">
        <v>1415</v>
      </c>
      <c r="E176" s="444" t="s">
        <v>1492</v>
      </c>
      <c r="F176" s="444" t="s">
        <v>1538</v>
      </c>
      <c r="G176" s="444" t="s">
        <v>1539</v>
      </c>
      <c r="H176" s="448">
        <v>503</v>
      </c>
      <c r="I176" s="448">
        <v>44711.11</v>
      </c>
      <c r="J176" s="444">
        <v>0.90518489425431403</v>
      </c>
      <c r="K176" s="444">
        <v>88.888886679920475</v>
      </c>
      <c r="L176" s="448">
        <v>523</v>
      </c>
      <c r="M176" s="448">
        <v>49394.45</v>
      </c>
      <c r="N176" s="444">
        <v>1</v>
      </c>
      <c r="O176" s="444">
        <v>94.444455066921606</v>
      </c>
      <c r="P176" s="448">
        <v>668</v>
      </c>
      <c r="Q176" s="448">
        <v>63088.89</v>
      </c>
      <c r="R176" s="471">
        <v>1.277246532758235</v>
      </c>
      <c r="S176" s="449">
        <v>94.44444610778443</v>
      </c>
    </row>
    <row r="177" spans="1:19" ht="14.4" customHeight="1" x14ac:dyDescent="0.3">
      <c r="A177" s="443"/>
      <c r="B177" s="444" t="s">
        <v>1425</v>
      </c>
      <c r="C177" s="444" t="s">
        <v>1418</v>
      </c>
      <c r="D177" s="444" t="s">
        <v>1415</v>
      </c>
      <c r="E177" s="444" t="s">
        <v>1492</v>
      </c>
      <c r="F177" s="444" t="s">
        <v>1540</v>
      </c>
      <c r="G177" s="444" t="s">
        <v>1541</v>
      </c>
      <c r="H177" s="448"/>
      <c r="I177" s="448"/>
      <c r="J177" s="444"/>
      <c r="K177" s="444"/>
      <c r="L177" s="448">
        <v>1</v>
      </c>
      <c r="M177" s="448">
        <v>43.33</v>
      </c>
      <c r="N177" s="444">
        <v>1</v>
      </c>
      <c r="O177" s="444">
        <v>43.33</v>
      </c>
      <c r="P177" s="448"/>
      <c r="Q177" s="448"/>
      <c r="R177" s="471"/>
      <c r="S177" s="449"/>
    </row>
    <row r="178" spans="1:19" ht="14.4" customHeight="1" x14ac:dyDescent="0.3">
      <c r="A178" s="443"/>
      <c r="B178" s="444" t="s">
        <v>1425</v>
      </c>
      <c r="C178" s="444" t="s">
        <v>1418</v>
      </c>
      <c r="D178" s="444" t="s">
        <v>1415</v>
      </c>
      <c r="E178" s="444" t="s">
        <v>1492</v>
      </c>
      <c r="F178" s="444" t="s">
        <v>1542</v>
      </c>
      <c r="G178" s="444" t="s">
        <v>1543</v>
      </c>
      <c r="H178" s="448">
        <v>442</v>
      </c>
      <c r="I178" s="448">
        <v>42726.67</v>
      </c>
      <c r="J178" s="444">
        <v>0.87698401539736959</v>
      </c>
      <c r="K178" s="444">
        <v>96.666674208144798</v>
      </c>
      <c r="L178" s="448">
        <v>504</v>
      </c>
      <c r="M178" s="448">
        <v>48720.009999999995</v>
      </c>
      <c r="N178" s="444">
        <v>1</v>
      </c>
      <c r="O178" s="444">
        <v>96.666686507936504</v>
      </c>
      <c r="P178" s="448">
        <v>569</v>
      </c>
      <c r="Q178" s="448">
        <v>55003.33</v>
      </c>
      <c r="R178" s="471">
        <v>1.1289679538243118</v>
      </c>
      <c r="S178" s="449">
        <v>96.66666080843585</v>
      </c>
    </row>
    <row r="179" spans="1:19" ht="14.4" customHeight="1" x14ac:dyDescent="0.3">
      <c r="A179" s="443"/>
      <c r="B179" s="444" t="s">
        <v>1425</v>
      </c>
      <c r="C179" s="444" t="s">
        <v>1418</v>
      </c>
      <c r="D179" s="444" t="s">
        <v>1415</v>
      </c>
      <c r="E179" s="444" t="s">
        <v>1492</v>
      </c>
      <c r="F179" s="444" t="s">
        <v>1546</v>
      </c>
      <c r="G179" s="444" t="s">
        <v>1547</v>
      </c>
      <c r="H179" s="448">
        <v>519</v>
      </c>
      <c r="I179" s="448">
        <v>72660</v>
      </c>
      <c r="J179" s="444">
        <v>0.41794919817717552</v>
      </c>
      <c r="K179" s="444">
        <v>140</v>
      </c>
      <c r="L179" s="448">
        <v>889</v>
      </c>
      <c r="M179" s="448">
        <v>173848.87999999998</v>
      </c>
      <c r="N179" s="444">
        <v>1</v>
      </c>
      <c r="O179" s="444">
        <v>195.55554555680538</v>
      </c>
      <c r="P179" s="448">
        <v>648</v>
      </c>
      <c r="Q179" s="448">
        <v>126720.01</v>
      </c>
      <c r="R179" s="471">
        <v>0.72890898117951641</v>
      </c>
      <c r="S179" s="449">
        <v>195.55557098765431</v>
      </c>
    </row>
    <row r="180" spans="1:19" ht="14.4" customHeight="1" x14ac:dyDescent="0.3">
      <c r="A180" s="443"/>
      <c r="B180" s="444" t="s">
        <v>1425</v>
      </c>
      <c r="C180" s="444" t="s">
        <v>1418</v>
      </c>
      <c r="D180" s="444" t="s">
        <v>1415</v>
      </c>
      <c r="E180" s="444" t="s">
        <v>1492</v>
      </c>
      <c r="F180" s="444" t="s">
        <v>1568</v>
      </c>
      <c r="G180" s="444" t="s">
        <v>1569</v>
      </c>
      <c r="H180" s="448">
        <v>682</v>
      </c>
      <c r="I180" s="448">
        <v>51528.880000000005</v>
      </c>
      <c r="J180" s="444">
        <v>0.77676533293175221</v>
      </c>
      <c r="K180" s="444">
        <v>75.555542521994141</v>
      </c>
      <c r="L180" s="448">
        <v>878</v>
      </c>
      <c r="M180" s="448">
        <v>66337.77</v>
      </c>
      <c r="N180" s="444">
        <v>1</v>
      </c>
      <c r="O180" s="444">
        <v>75.555546697038736</v>
      </c>
      <c r="P180" s="448">
        <v>915</v>
      </c>
      <c r="Q180" s="448">
        <v>69133.33</v>
      </c>
      <c r="R180" s="471">
        <v>1.0421413020063834</v>
      </c>
      <c r="S180" s="449">
        <v>75.555551912568305</v>
      </c>
    </row>
    <row r="181" spans="1:19" ht="14.4" customHeight="1" x14ac:dyDescent="0.3">
      <c r="A181" s="443"/>
      <c r="B181" s="444" t="s">
        <v>1425</v>
      </c>
      <c r="C181" s="444" t="s">
        <v>1418</v>
      </c>
      <c r="D181" s="444" t="s">
        <v>1415</v>
      </c>
      <c r="E181" s="444" t="s">
        <v>1492</v>
      </c>
      <c r="F181" s="444" t="s">
        <v>1582</v>
      </c>
      <c r="G181" s="444" t="s">
        <v>1583</v>
      </c>
      <c r="H181" s="448">
        <v>63</v>
      </c>
      <c r="I181" s="448">
        <v>80849.990000000005</v>
      </c>
      <c r="J181" s="444">
        <v>1.3695651253283527</v>
      </c>
      <c r="K181" s="444">
        <v>1283.3331746031747</v>
      </c>
      <c r="L181" s="448">
        <v>46</v>
      </c>
      <c r="M181" s="448">
        <v>59033.33</v>
      </c>
      <c r="N181" s="444">
        <v>1</v>
      </c>
      <c r="O181" s="444">
        <v>1283.3332608695653</v>
      </c>
      <c r="P181" s="448">
        <v>69</v>
      </c>
      <c r="Q181" s="448">
        <v>88549.99</v>
      </c>
      <c r="R181" s="471">
        <v>1.4999999153020844</v>
      </c>
      <c r="S181" s="449">
        <v>1283.3331884057973</v>
      </c>
    </row>
    <row r="182" spans="1:19" ht="14.4" customHeight="1" x14ac:dyDescent="0.3">
      <c r="A182" s="443"/>
      <c r="B182" s="444" t="s">
        <v>1425</v>
      </c>
      <c r="C182" s="444" t="s">
        <v>1418</v>
      </c>
      <c r="D182" s="444" t="s">
        <v>1415</v>
      </c>
      <c r="E182" s="444" t="s">
        <v>1492</v>
      </c>
      <c r="F182" s="444" t="s">
        <v>1584</v>
      </c>
      <c r="G182" s="444" t="s">
        <v>1585</v>
      </c>
      <c r="H182" s="448"/>
      <c r="I182" s="448"/>
      <c r="J182" s="444"/>
      <c r="K182" s="444"/>
      <c r="L182" s="448">
        <v>1</v>
      </c>
      <c r="M182" s="448">
        <v>466.67</v>
      </c>
      <c r="N182" s="444">
        <v>1</v>
      </c>
      <c r="O182" s="444">
        <v>466.67</v>
      </c>
      <c r="P182" s="448"/>
      <c r="Q182" s="448"/>
      <c r="R182" s="471"/>
      <c r="S182" s="449"/>
    </row>
    <row r="183" spans="1:19" ht="14.4" customHeight="1" x14ac:dyDescent="0.3">
      <c r="A183" s="443"/>
      <c r="B183" s="444" t="s">
        <v>1425</v>
      </c>
      <c r="C183" s="444" t="s">
        <v>1418</v>
      </c>
      <c r="D183" s="444" t="s">
        <v>1415</v>
      </c>
      <c r="E183" s="444" t="s">
        <v>1492</v>
      </c>
      <c r="F183" s="444" t="s">
        <v>1548</v>
      </c>
      <c r="G183" s="444" t="s">
        <v>1549</v>
      </c>
      <c r="H183" s="448">
        <v>1</v>
      </c>
      <c r="I183" s="448">
        <v>116.67</v>
      </c>
      <c r="J183" s="444">
        <v>0.50002142887755541</v>
      </c>
      <c r="K183" s="444">
        <v>116.67</v>
      </c>
      <c r="L183" s="448">
        <v>2</v>
      </c>
      <c r="M183" s="448">
        <v>233.33</v>
      </c>
      <c r="N183" s="444">
        <v>1</v>
      </c>
      <c r="O183" s="444">
        <v>116.66500000000001</v>
      </c>
      <c r="P183" s="448">
        <v>1</v>
      </c>
      <c r="Q183" s="448">
        <v>116.67</v>
      </c>
      <c r="R183" s="471">
        <v>0.50002142887755541</v>
      </c>
      <c r="S183" s="449">
        <v>116.67</v>
      </c>
    </row>
    <row r="184" spans="1:19" ht="14.4" customHeight="1" x14ac:dyDescent="0.3">
      <c r="A184" s="443"/>
      <c r="B184" s="444" t="s">
        <v>1425</v>
      </c>
      <c r="C184" s="444" t="s">
        <v>1418</v>
      </c>
      <c r="D184" s="444" t="s">
        <v>1415</v>
      </c>
      <c r="E184" s="444" t="s">
        <v>1492</v>
      </c>
      <c r="F184" s="444" t="s">
        <v>1586</v>
      </c>
      <c r="G184" s="444" t="s">
        <v>1587</v>
      </c>
      <c r="H184" s="448"/>
      <c r="I184" s="448"/>
      <c r="J184" s="444"/>
      <c r="K184" s="444"/>
      <c r="L184" s="448"/>
      <c r="M184" s="448"/>
      <c r="N184" s="444"/>
      <c r="O184" s="444"/>
      <c r="P184" s="448">
        <v>2</v>
      </c>
      <c r="Q184" s="448">
        <v>933.34</v>
      </c>
      <c r="R184" s="471"/>
      <c r="S184" s="449">
        <v>466.67</v>
      </c>
    </row>
    <row r="185" spans="1:19" ht="14.4" customHeight="1" x14ac:dyDescent="0.3">
      <c r="A185" s="443"/>
      <c r="B185" s="444" t="s">
        <v>1425</v>
      </c>
      <c r="C185" s="444" t="s">
        <v>1418</v>
      </c>
      <c r="D185" s="444" t="s">
        <v>1415</v>
      </c>
      <c r="E185" s="444" t="s">
        <v>1492</v>
      </c>
      <c r="F185" s="444" t="s">
        <v>1552</v>
      </c>
      <c r="G185" s="444" t="s">
        <v>1553</v>
      </c>
      <c r="H185" s="448">
        <v>2</v>
      </c>
      <c r="I185" s="448">
        <v>655.56</v>
      </c>
      <c r="J185" s="444">
        <v>0.95163163395656714</v>
      </c>
      <c r="K185" s="444">
        <v>327.78</v>
      </c>
      <c r="L185" s="448">
        <v>2</v>
      </c>
      <c r="M185" s="448">
        <v>688.88</v>
      </c>
      <c r="N185" s="444">
        <v>1</v>
      </c>
      <c r="O185" s="444">
        <v>344.44</v>
      </c>
      <c r="P185" s="448">
        <v>4</v>
      </c>
      <c r="Q185" s="448">
        <v>1377.78</v>
      </c>
      <c r="R185" s="471">
        <v>2.0000290326326793</v>
      </c>
      <c r="S185" s="449">
        <v>344.44499999999999</v>
      </c>
    </row>
    <row r="186" spans="1:19" ht="14.4" customHeight="1" x14ac:dyDescent="0.3">
      <c r="A186" s="443"/>
      <c r="B186" s="444" t="s">
        <v>1425</v>
      </c>
      <c r="C186" s="444" t="s">
        <v>1418</v>
      </c>
      <c r="D186" s="444" t="s">
        <v>1415</v>
      </c>
      <c r="E186" s="444" t="s">
        <v>1492</v>
      </c>
      <c r="F186" s="444" t="s">
        <v>1588</v>
      </c>
      <c r="G186" s="444" t="s">
        <v>1589</v>
      </c>
      <c r="H186" s="448"/>
      <c r="I186" s="448"/>
      <c r="J186" s="444"/>
      <c r="K186" s="444"/>
      <c r="L186" s="448">
        <v>1</v>
      </c>
      <c r="M186" s="448">
        <v>466.67</v>
      </c>
      <c r="N186" s="444">
        <v>1</v>
      </c>
      <c r="O186" s="444">
        <v>466.67</v>
      </c>
      <c r="P186" s="448"/>
      <c r="Q186" s="448"/>
      <c r="R186" s="471"/>
      <c r="S186" s="449"/>
    </row>
    <row r="187" spans="1:19" ht="14.4" customHeight="1" x14ac:dyDescent="0.3">
      <c r="A187" s="443"/>
      <c r="B187" s="444" t="s">
        <v>1425</v>
      </c>
      <c r="C187" s="444" t="s">
        <v>1418</v>
      </c>
      <c r="D187" s="444" t="s">
        <v>1415</v>
      </c>
      <c r="E187" s="444" t="s">
        <v>1492</v>
      </c>
      <c r="F187" s="444" t="s">
        <v>1554</v>
      </c>
      <c r="G187" s="444" t="s">
        <v>1555</v>
      </c>
      <c r="H187" s="448"/>
      <c r="I187" s="448"/>
      <c r="J187" s="444"/>
      <c r="K187" s="444"/>
      <c r="L187" s="448"/>
      <c r="M187" s="448"/>
      <c r="N187" s="444"/>
      <c r="O187" s="444"/>
      <c r="P187" s="448">
        <v>1</v>
      </c>
      <c r="Q187" s="448">
        <v>292.22000000000003</v>
      </c>
      <c r="R187" s="471"/>
      <c r="S187" s="449">
        <v>292.22000000000003</v>
      </c>
    </row>
    <row r="188" spans="1:19" ht="14.4" customHeight="1" x14ac:dyDescent="0.3">
      <c r="A188" s="443"/>
      <c r="B188" s="444" t="s">
        <v>1425</v>
      </c>
      <c r="C188" s="444" t="s">
        <v>1418</v>
      </c>
      <c r="D188" s="444" t="s">
        <v>1415</v>
      </c>
      <c r="E188" s="444" t="s">
        <v>1492</v>
      </c>
      <c r="F188" s="444" t="s">
        <v>1558</v>
      </c>
      <c r="G188" s="444" t="s">
        <v>1559</v>
      </c>
      <c r="H188" s="448"/>
      <c r="I188" s="448"/>
      <c r="J188" s="444"/>
      <c r="K188" s="444"/>
      <c r="L188" s="448">
        <v>12</v>
      </c>
      <c r="M188" s="448">
        <v>1400.01</v>
      </c>
      <c r="N188" s="444">
        <v>1</v>
      </c>
      <c r="O188" s="444">
        <v>116.6675</v>
      </c>
      <c r="P188" s="448">
        <v>4</v>
      </c>
      <c r="Q188" s="448">
        <v>466.67</v>
      </c>
      <c r="R188" s="471">
        <v>0.33333333333333337</v>
      </c>
      <c r="S188" s="449">
        <v>116.6675</v>
      </c>
    </row>
    <row r="189" spans="1:19" ht="14.4" customHeight="1" x14ac:dyDescent="0.3">
      <c r="A189" s="443"/>
      <c r="B189" s="444" t="s">
        <v>1425</v>
      </c>
      <c r="C189" s="444" t="s">
        <v>1418</v>
      </c>
      <c r="D189" s="444" t="s">
        <v>1415</v>
      </c>
      <c r="E189" s="444" t="s">
        <v>1492</v>
      </c>
      <c r="F189" s="444" t="s">
        <v>1590</v>
      </c>
      <c r="G189" s="444" t="s">
        <v>1591</v>
      </c>
      <c r="H189" s="448">
        <v>1</v>
      </c>
      <c r="I189" s="448">
        <v>195.56</v>
      </c>
      <c r="J189" s="444"/>
      <c r="K189" s="444">
        <v>195.56</v>
      </c>
      <c r="L189" s="448"/>
      <c r="M189" s="448"/>
      <c r="N189" s="444"/>
      <c r="O189" s="444"/>
      <c r="P189" s="448"/>
      <c r="Q189" s="448"/>
      <c r="R189" s="471"/>
      <c r="S189" s="449"/>
    </row>
    <row r="190" spans="1:19" ht="14.4" customHeight="1" x14ac:dyDescent="0.3">
      <c r="A190" s="443"/>
      <c r="B190" s="444" t="s">
        <v>1425</v>
      </c>
      <c r="C190" s="444" t="s">
        <v>1419</v>
      </c>
      <c r="D190" s="444" t="s">
        <v>1415</v>
      </c>
      <c r="E190" s="444" t="s">
        <v>1492</v>
      </c>
      <c r="F190" s="444" t="s">
        <v>1493</v>
      </c>
      <c r="G190" s="444" t="s">
        <v>1494</v>
      </c>
      <c r="H190" s="448">
        <v>1</v>
      </c>
      <c r="I190" s="448">
        <v>442.22</v>
      </c>
      <c r="J190" s="444"/>
      <c r="K190" s="444">
        <v>442.22</v>
      </c>
      <c r="L190" s="448"/>
      <c r="M190" s="448"/>
      <c r="N190" s="444"/>
      <c r="O190" s="444"/>
      <c r="P190" s="448"/>
      <c r="Q190" s="448"/>
      <c r="R190" s="471"/>
      <c r="S190" s="449"/>
    </row>
    <row r="191" spans="1:19" ht="14.4" customHeight="1" x14ac:dyDescent="0.3">
      <c r="A191" s="443"/>
      <c r="B191" s="444" t="s">
        <v>1425</v>
      </c>
      <c r="C191" s="444" t="s">
        <v>1419</v>
      </c>
      <c r="D191" s="444" t="s">
        <v>1415</v>
      </c>
      <c r="E191" s="444" t="s">
        <v>1492</v>
      </c>
      <c r="F191" s="444" t="s">
        <v>1497</v>
      </c>
      <c r="G191" s="444" t="s">
        <v>1498</v>
      </c>
      <c r="H191" s="448">
        <v>90</v>
      </c>
      <c r="I191" s="448">
        <v>7000.01</v>
      </c>
      <c r="J191" s="444">
        <v>0.41474732740166503</v>
      </c>
      <c r="K191" s="444">
        <v>77.777888888888896</v>
      </c>
      <c r="L191" s="448">
        <v>217</v>
      </c>
      <c r="M191" s="448">
        <v>16877.77</v>
      </c>
      <c r="N191" s="444">
        <v>1</v>
      </c>
      <c r="O191" s="444">
        <v>77.777741935483874</v>
      </c>
      <c r="P191" s="448">
        <v>335</v>
      </c>
      <c r="Q191" s="448">
        <v>26055.559999999998</v>
      </c>
      <c r="R191" s="471">
        <v>1.5437797765937087</v>
      </c>
      <c r="S191" s="449">
        <v>77.777791044776109</v>
      </c>
    </row>
    <row r="192" spans="1:19" ht="14.4" customHeight="1" x14ac:dyDescent="0.3">
      <c r="A192" s="443"/>
      <c r="B192" s="444" t="s">
        <v>1425</v>
      </c>
      <c r="C192" s="444" t="s">
        <v>1419</v>
      </c>
      <c r="D192" s="444" t="s">
        <v>1415</v>
      </c>
      <c r="E192" s="444" t="s">
        <v>1492</v>
      </c>
      <c r="F192" s="444" t="s">
        <v>1499</v>
      </c>
      <c r="G192" s="444" t="s">
        <v>1500</v>
      </c>
      <c r="H192" s="448">
        <v>4</v>
      </c>
      <c r="I192" s="448">
        <v>1000</v>
      </c>
      <c r="J192" s="444">
        <v>1.3333333333333333</v>
      </c>
      <c r="K192" s="444">
        <v>250</v>
      </c>
      <c r="L192" s="448">
        <v>3</v>
      </c>
      <c r="M192" s="448">
        <v>750</v>
      </c>
      <c r="N192" s="444">
        <v>1</v>
      </c>
      <c r="O192" s="444">
        <v>250</v>
      </c>
      <c r="P192" s="448">
        <v>12</v>
      </c>
      <c r="Q192" s="448">
        <v>3000</v>
      </c>
      <c r="R192" s="471">
        <v>4</v>
      </c>
      <c r="S192" s="449">
        <v>250</v>
      </c>
    </row>
    <row r="193" spans="1:19" ht="14.4" customHeight="1" x14ac:dyDescent="0.3">
      <c r="A193" s="443"/>
      <c r="B193" s="444" t="s">
        <v>1425</v>
      </c>
      <c r="C193" s="444" t="s">
        <v>1419</v>
      </c>
      <c r="D193" s="444" t="s">
        <v>1415</v>
      </c>
      <c r="E193" s="444" t="s">
        <v>1492</v>
      </c>
      <c r="F193" s="444" t="s">
        <v>1501</v>
      </c>
      <c r="G193" s="444" t="s">
        <v>1502</v>
      </c>
      <c r="H193" s="448"/>
      <c r="I193" s="448"/>
      <c r="J193" s="444"/>
      <c r="K193" s="444"/>
      <c r="L193" s="448">
        <v>3</v>
      </c>
      <c r="M193" s="448">
        <v>900</v>
      </c>
      <c r="N193" s="444">
        <v>1</v>
      </c>
      <c r="O193" s="444">
        <v>300</v>
      </c>
      <c r="P193" s="448"/>
      <c r="Q193" s="448"/>
      <c r="R193" s="471"/>
      <c r="S193" s="449"/>
    </row>
    <row r="194" spans="1:19" ht="14.4" customHeight="1" x14ac:dyDescent="0.3">
      <c r="A194" s="443"/>
      <c r="B194" s="444" t="s">
        <v>1425</v>
      </c>
      <c r="C194" s="444" t="s">
        <v>1419</v>
      </c>
      <c r="D194" s="444" t="s">
        <v>1415</v>
      </c>
      <c r="E194" s="444" t="s">
        <v>1492</v>
      </c>
      <c r="F194" s="444" t="s">
        <v>1503</v>
      </c>
      <c r="G194" s="444" t="s">
        <v>1504</v>
      </c>
      <c r="H194" s="448">
        <v>149</v>
      </c>
      <c r="I194" s="448">
        <v>16555.55</v>
      </c>
      <c r="J194" s="444">
        <v>0.702498188119837</v>
      </c>
      <c r="K194" s="444">
        <v>111.11107382550335</v>
      </c>
      <c r="L194" s="448">
        <v>202</v>
      </c>
      <c r="M194" s="448">
        <v>23566.68</v>
      </c>
      <c r="N194" s="444">
        <v>1</v>
      </c>
      <c r="O194" s="444">
        <v>116.66673267326733</v>
      </c>
      <c r="P194" s="448">
        <v>298</v>
      </c>
      <c r="Q194" s="448">
        <v>34766.67</v>
      </c>
      <c r="R194" s="471">
        <v>1.4752468315435181</v>
      </c>
      <c r="S194" s="449">
        <v>116.66667785234898</v>
      </c>
    </row>
    <row r="195" spans="1:19" ht="14.4" customHeight="1" x14ac:dyDescent="0.3">
      <c r="A195" s="443"/>
      <c r="B195" s="444" t="s">
        <v>1425</v>
      </c>
      <c r="C195" s="444" t="s">
        <v>1419</v>
      </c>
      <c r="D195" s="444" t="s">
        <v>1415</v>
      </c>
      <c r="E195" s="444" t="s">
        <v>1492</v>
      </c>
      <c r="F195" s="444" t="s">
        <v>1505</v>
      </c>
      <c r="G195" s="444" t="s">
        <v>1506</v>
      </c>
      <c r="H195" s="448">
        <v>7</v>
      </c>
      <c r="I195" s="448">
        <v>1882.22</v>
      </c>
      <c r="J195" s="444">
        <v>0.36906274509803921</v>
      </c>
      <c r="K195" s="444">
        <v>268.88857142857142</v>
      </c>
      <c r="L195" s="448">
        <v>17</v>
      </c>
      <c r="M195" s="448">
        <v>5100</v>
      </c>
      <c r="N195" s="444">
        <v>1</v>
      </c>
      <c r="O195" s="444">
        <v>300</v>
      </c>
      <c r="P195" s="448">
        <v>29</v>
      </c>
      <c r="Q195" s="448">
        <v>8700</v>
      </c>
      <c r="R195" s="471">
        <v>1.7058823529411764</v>
      </c>
      <c r="S195" s="449">
        <v>300</v>
      </c>
    </row>
    <row r="196" spans="1:19" ht="14.4" customHeight="1" x14ac:dyDescent="0.3">
      <c r="A196" s="443"/>
      <c r="B196" s="444" t="s">
        <v>1425</v>
      </c>
      <c r="C196" s="444" t="s">
        <v>1419</v>
      </c>
      <c r="D196" s="444" t="s">
        <v>1415</v>
      </c>
      <c r="E196" s="444" t="s">
        <v>1492</v>
      </c>
      <c r="F196" s="444" t="s">
        <v>1507</v>
      </c>
      <c r="G196" s="444" t="s">
        <v>1508</v>
      </c>
      <c r="H196" s="448">
        <v>4</v>
      </c>
      <c r="I196" s="448">
        <v>1177.77</v>
      </c>
      <c r="J196" s="444">
        <v>1.0000084906941991</v>
      </c>
      <c r="K196" s="444">
        <v>294.4425</v>
      </c>
      <c r="L196" s="448">
        <v>4</v>
      </c>
      <c r="M196" s="448">
        <v>1177.76</v>
      </c>
      <c r="N196" s="444">
        <v>1</v>
      </c>
      <c r="O196" s="444">
        <v>294.44</v>
      </c>
      <c r="P196" s="448">
        <v>3</v>
      </c>
      <c r="Q196" s="448">
        <v>883.33</v>
      </c>
      <c r="R196" s="471">
        <v>0.75000849069419917</v>
      </c>
      <c r="S196" s="449">
        <v>294.44333333333333</v>
      </c>
    </row>
    <row r="197" spans="1:19" ht="14.4" customHeight="1" x14ac:dyDescent="0.3">
      <c r="A197" s="443"/>
      <c r="B197" s="444" t="s">
        <v>1425</v>
      </c>
      <c r="C197" s="444" t="s">
        <v>1419</v>
      </c>
      <c r="D197" s="444" t="s">
        <v>1415</v>
      </c>
      <c r="E197" s="444" t="s">
        <v>1492</v>
      </c>
      <c r="F197" s="444" t="s">
        <v>1592</v>
      </c>
      <c r="G197" s="444" t="s">
        <v>1593</v>
      </c>
      <c r="H197" s="448">
        <v>2094</v>
      </c>
      <c r="I197" s="448">
        <v>1628666.67</v>
      </c>
      <c r="J197" s="444">
        <v>1.4431426575046069</v>
      </c>
      <c r="K197" s="444">
        <v>777.77777936962752</v>
      </c>
      <c r="L197" s="448">
        <v>1451</v>
      </c>
      <c r="M197" s="448">
        <v>1128555.56</v>
      </c>
      <c r="N197" s="444">
        <v>1</v>
      </c>
      <c r="O197" s="444">
        <v>777.77778084079944</v>
      </c>
      <c r="P197" s="448">
        <v>809</v>
      </c>
      <c r="Q197" s="448">
        <v>629222.2300000001</v>
      </c>
      <c r="R197" s="471">
        <v>0.5575465243377119</v>
      </c>
      <c r="S197" s="449">
        <v>777.77778739184191</v>
      </c>
    </row>
    <row r="198" spans="1:19" ht="14.4" customHeight="1" x14ac:dyDescent="0.3">
      <c r="A198" s="443"/>
      <c r="B198" s="444" t="s">
        <v>1425</v>
      </c>
      <c r="C198" s="444" t="s">
        <v>1419</v>
      </c>
      <c r="D198" s="444" t="s">
        <v>1415</v>
      </c>
      <c r="E198" s="444" t="s">
        <v>1492</v>
      </c>
      <c r="F198" s="444" t="s">
        <v>1594</v>
      </c>
      <c r="G198" s="444" t="s">
        <v>1595</v>
      </c>
      <c r="H198" s="448">
        <v>1489</v>
      </c>
      <c r="I198" s="448">
        <v>138973.32999999999</v>
      </c>
      <c r="J198" s="444">
        <v>0.60577704878787986</v>
      </c>
      <c r="K198" s="444">
        <v>93.333331094694415</v>
      </c>
      <c r="L198" s="448">
        <v>2458</v>
      </c>
      <c r="M198" s="448">
        <v>229413.33000000002</v>
      </c>
      <c r="N198" s="444">
        <v>1</v>
      </c>
      <c r="O198" s="444">
        <v>93.333331977217256</v>
      </c>
      <c r="P198" s="448">
        <v>2961</v>
      </c>
      <c r="Q198" s="448">
        <v>276360</v>
      </c>
      <c r="R198" s="471">
        <v>1.2046379345088623</v>
      </c>
      <c r="S198" s="449">
        <v>93.333333333333329</v>
      </c>
    </row>
    <row r="199" spans="1:19" ht="14.4" customHeight="1" x14ac:dyDescent="0.3">
      <c r="A199" s="443"/>
      <c r="B199" s="444" t="s">
        <v>1425</v>
      </c>
      <c r="C199" s="444" t="s">
        <v>1419</v>
      </c>
      <c r="D199" s="444" t="s">
        <v>1415</v>
      </c>
      <c r="E199" s="444" t="s">
        <v>1492</v>
      </c>
      <c r="F199" s="444" t="s">
        <v>1596</v>
      </c>
      <c r="G199" s="444" t="s">
        <v>1597</v>
      </c>
      <c r="H199" s="448">
        <v>38</v>
      </c>
      <c r="I199" s="448">
        <v>25333.33</v>
      </c>
      <c r="J199" s="444">
        <v>0.86363605371907881</v>
      </c>
      <c r="K199" s="444">
        <v>666.66657894736852</v>
      </c>
      <c r="L199" s="448">
        <v>44</v>
      </c>
      <c r="M199" s="448">
        <v>29333.339999999997</v>
      </c>
      <c r="N199" s="444">
        <v>1</v>
      </c>
      <c r="O199" s="444">
        <v>666.66681818181814</v>
      </c>
      <c r="P199" s="448">
        <v>60</v>
      </c>
      <c r="Q199" s="448">
        <v>40000</v>
      </c>
      <c r="R199" s="471">
        <v>1.3636360537190788</v>
      </c>
      <c r="S199" s="449">
        <v>666.66666666666663</v>
      </c>
    </row>
    <row r="200" spans="1:19" ht="14.4" customHeight="1" x14ac:dyDescent="0.3">
      <c r="A200" s="443"/>
      <c r="B200" s="444" t="s">
        <v>1425</v>
      </c>
      <c r="C200" s="444" t="s">
        <v>1419</v>
      </c>
      <c r="D200" s="444" t="s">
        <v>1415</v>
      </c>
      <c r="E200" s="444" t="s">
        <v>1492</v>
      </c>
      <c r="F200" s="444" t="s">
        <v>1598</v>
      </c>
      <c r="G200" s="444" t="s">
        <v>1599</v>
      </c>
      <c r="H200" s="448">
        <v>164</v>
      </c>
      <c r="I200" s="448">
        <v>127555.56</v>
      </c>
      <c r="J200" s="444">
        <v>0.93714289744606449</v>
      </c>
      <c r="K200" s="444">
        <v>777.77780487804876</v>
      </c>
      <c r="L200" s="448">
        <v>175</v>
      </c>
      <c r="M200" s="448">
        <v>136111.10999999999</v>
      </c>
      <c r="N200" s="444">
        <v>1</v>
      </c>
      <c r="O200" s="444">
        <v>777.77777142857133</v>
      </c>
      <c r="P200" s="448">
        <v>135</v>
      </c>
      <c r="Q200" s="448">
        <v>105000</v>
      </c>
      <c r="R200" s="471">
        <v>0.77142857772594764</v>
      </c>
      <c r="S200" s="449">
        <v>777.77777777777783</v>
      </c>
    </row>
    <row r="201" spans="1:19" ht="14.4" customHeight="1" x14ac:dyDescent="0.3">
      <c r="A201" s="443"/>
      <c r="B201" s="444" t="s">
        <v>1425</v>
      </c>
      <c r="C201" s="444" t="s">
        <v>1419</v>
      </c>
      <c r="D201" s="444" t="s">
        <v>1415</v>
      </c>
      <c r="E201" s="444" t="s">
        <v>1492</v>
      </c>
      <c r="F201" s="444" t="s">
        <v>1600</v>
      </c>
      <c r="G201" s="444" t="s">
        <v>1601</v>
      </c>
      <c r="H201" s="448">
        <v>70</v>
      </c>
      <c r="I201" s="448">
        <v>23333.339999999997</v>
      </c>
      <c r="J201" s="444">
        <v>0.85365857227839703</v>
      </c>
      <c r="K201" s="444">
        <v>333.3334285714285</v>
      </c>
      <c r="L201" s="448">
        <v>82</v>
      </c>
      <c r="M201" s="448">
        <v>27333.339999999997</v>
      </c>
      <c r="N201" s="444">
        <v>1</v>
      </c>
      <c r="O201" s="444">
        <v>333.33341463414632</v>
      </c>
      <c r="P201" s="448">
        <v>86</v>
      </c>
      <c r="Q201" s="448">
        <v>28666.67</v>
      </c>
      <c r="R201" s="471">
        <v>1.0487803539560112</v>
      </c>
      <c r="S201" s="449">
        <v>333.33337209302323</v>
      </c>
    </row>
    <row r="202" spans="1:19" ht="14.4" customHeight="1" x14ac:dyDescent="0.3">
      <c r="A202" s="443"/>
      <c r="B202" s="444" t="s">
        <v>1425</v>
      </c>
      <c r="C202" s="444" t="s">
        <v>1419</v>
      </c>
      <c r="D202" s="444" t="s">
        <v>1415</v>
      </c>
      <c r="E202" s="444" t="s">
        <v>1492</v>
      </c>
      <c r="F202" s="444" t="s">
        <v>1511</v>
      </c>
      <c r="G202" s="444" t="s">
        <v>1496</v>
      </c>
      <c r="H202" s="448">
        <v>1</v>
      </c>
      <c r="I202" s="448">
        <v>373.33</v>
      </c>
      <c r="J202" s="444">
        <v>0.33333333333333331</v>
      </c>
      <c r="K202" s="444">
        <v>373.33</v>
      </c>
      <c r="L202" s="448">
        <v>3</v>
      </c>
      <c r="M202" s="448">
        <v>1119.99</v>
      </c>
      <c r="N202" s="444">
        <v>1</v>
      </c>
      <c r="O202" s="444">
        <v>373.33</v>
      </c>
      <c r="P202" s="448">
        <v>8</v>
      </c>
      <c r="Q202" s="448">
        <v>3342.2199999999993</v>
      </c>
      <c r="R202" s="471">
        <v>2.9841516442111082</v>
      </c>
      <c r="S202" s="449">
        <v>417.77749999999992</v>
      </c>
    </row>
    <row r="203" spans="1:19" ht="14.4" customHeight="1" x14ac:dyDescent="0.3">
      <c r="A203" s="443"/>
      <c r="B203" s="444" t="s">
        <v>1425</v>
      </c>
      <c r="C203" s="444" t="s">
        <v>1419</v>
      </c>
      <c r="D203" s="444" t="s">
        <v>1415</v>
      </c>
      <c r="E203" s="444" t="s">
        <v>1492</v>
      </c>
      <c r="F203" s="444" t="s">
        <v>1512</v>
      </c>
      <c r="G203" s="444" t="s">
        <v>1513</v>
      </c>
      <c r="H203" s="448">
        <v>36</v>
      </c>
      <c r="I203" s="448">
        <v>6720</v>
      </c>
      <c r="J203" s="444">
        <v>0.35368402437682933</v>
      </c>
      <c r="K203" s="444">
        <v>186.66666666666666</v>
      </c>
      <c r="L203" s="448">
        <v>90</v>
      </c>
      <c r="M203" s="448">
        <v>19000.009999999998</v>
      </c>
      <c r="N203" s="444">
        <v>1</v>
      </c>
      <c r="O203" s="444">
        <v>211.11122222222221</v>
      </c>
      <c r="P203" s="448">
        <v>69</v>
      </c>
      <c r="Q203" s="448">
        <v>14566.679999999998</v>
      </c>
      <c r="R203" s="471">
        <v>0.76666696491212372</v>
      </c>
      <c r="S203" s="449">
        <v>211.11130434782606</v>
      </c>
    </row>
    <row r="204" spans="1:19" ht="14.4" customHeight="1" x14ac:dyDescent="0.3">
      <c r="A204" s="443"/>
      <c r="B204" s="444" t="s">
        <v>1425</v>
      </c>
      <c r="C204" s="444" t="s">
        <v>1419</v>
      </c>
      <c r="D204" s="444" t="s">
        <v>1415</v>
      </c>
      <c r="E204" s="444" t="s">
        <v>1492</v>
      </c>
      <c r="F204" s="444" t="s">
        <v>1514</v>
      </c>
      <c r="G204" s="444" t="s">
        <v>1515</v>
      </c>
      <c r="H204" s="448">
        <v>47</v>
      </c>
      <c r="I204" s="448">
        <v>27416.660000000003</v>
      </c>
      <c r="J204" s="444">
        <v>0.9215684033613446</v>
      </c>
      <c r="K204" s="444">
        <v>583.33319148936175</v>
      </c>
      <c r="L204" s="448">
        <v>51</v>
      </c>
      <c r="M204" s="448">
        <v>29750</v>
      </c>
      <c r="N204" s="444">
        <v>1</v>
      </c>
      <c r="O204" s="444">
        <v>583.33333333333337</v>
      </c>
      <c r="P204" s="448">
        <v>50</v>
      </c>
      <c r="Q204" s="448">
        <v>29166.66</v>
      </c>
      <c r="R204" s="471">
        <v>0.98039193277310921</v>
      </c>
      <c r="S204" s="449">
        <v>583.33320000000003</v>
      </c>
    </row>
    <row r="205" spans="1:19" ht="14.4" customHeight="1" x14ac:dyDescent="0.3">
      <c r="A205" s="443"/>
      <c r="B205" s="444" t="s">
        <v>1425</v>
      </c>
      <c r="C205" s="444" t="s">
        <v>1419</v>
      </c>
      <c r="D205" s="444" t="s">
        <v>1415</v>
      </c>
      <c r="E205" s="444" t="s">
        <v>1492</v>
      </c>
      <c r="F205" s="444" t="s">
        <v>1516</v>
      </c>
      <c r="G205" s="444" t="s">
        <v>1517</v>
      </c>
      <c r="H205" s="448">
        <v>67</v>
      </c>
      <c r="I205" s="448">
        <v>31266.659999999996</v>
      </c>
      <c r="J205" s="444">
        <v>1.367347045873774</v>
      </c>
      <c r="K205" s="444">
        <v>466.66656716417907</v>
      </c>
      <c r="L205" s="448">
        <v>49</v>
      </c>
      <c r="M205" s="448">
        <v>22866.660000000003</v>
      </c>
      <c r="N205" s="444">
        <v>1</v>
      </c>
      <c r="O205" s="444">
        <v>466.66653061224497</v>
      </c>
      <c r="P205" s="448">
        <v>43</v>
      </c>
      <c r="Q205" s="448">
        <v>20066.669999999998</v>
      </c>
      <c r="R205" s="471">
        <v>0.87755142202665348</v>
      </c>
      <c r="S205" s="449">
        <v>466.66674418604646</v>
      </c>
    </row>
    <row r="206" spans="1:19" ht="14.4" customHeight="1" x14ac:dyDescent="0.3">
      <c r="A206" s="443"/>
      <c r="B206" s="444" t="s">
        <v>1425</v>
      </c>
      <c r="C206" s="444" t="s">
        <v>1419</v>
      </c>
      <c r="D206" s="444" t="s">
        <v>1415</v>
      </c>
      <c r="E206" s="444" t="s">
        <v>1492</v>
      </c>
      <c r="F206" s="444" t="s">
        <v>1577</v>
      </c>
      <c r="G206" s="444" t="s">
        <v>1517</v>
      </c>
      <c r="H206" s="448">
        <v>37</v>
      </c>
      <c r="I206" s="448">
        <v>37000</v>
      </c>
      <c r="J206" s="444">
        <v>0.86046511627906974</v>
      </c>
      <c r="K206" s="444">
        <v>1000</v>
      </c>
      <c r="L206" s="448">
        <v>43</v>
      </c>
      <c r="M206" s="448">
        <v>43000</v>
      </c>
      <c r="N206" s="444">
        <v>1</v>
      </c>
      <c r="O206" s="444">
        <v>1000</v>
      </c>
      <c r="P206" s="448">
        <v>26</v>
      </c>
      <c r="Q206" s="448">
        <v>26000</v>
      </c>
      <c r="R206" s="471">
        <v>0.60465116279069764</v>
      </c>
      <c r="S206" s="449">
        <v>1000</v>
      </c>
    </row>
    <row r="207" spans="1:19" ht="14.4" customHeight="1" x14ac:dyDescent="0.3">
      <c r="A207" s="443"/>
      <c r="B207" s="444" t="s">
        <v>1425</v>
      </c>
      <c r="C207" s="444" t="s">
        <v>1419</v>
      </c>
      <c r="D207" s="444" t="s">
        <v>1415</v>
      </c>
      <c r="E207" s="444" t="s">
        <v>1492</v>
      </c>
      <c r="F207" s="444" t="s">
        <v>1518</v>
      </c>
      <c r="G207" s="444" t="s">
        <v>1519</v>
      </c>
      <c r="H207" s="448">
        <v>319</v>
      </c>
      <c r="I207" s="448">
        <v>15950</v>
      </c>
      <c r="J207" s="444">
        <v>0.90112994350282483</v>
      </c>
      <c r="K207" s="444">
        <v>50</v>
      </c>
      <c r="L207" s="448">
        <v>354</v>
      </c>
      <c r="M207" s="448">
        <v>17700</v>
      </c>
      <c r="N207" s="444">
        <v>1</v>
      </c>
      <c r="O207" s="444">
        <v>50</v>
      </c>
      <c r="P207" s="448">
        <v>345</v>
      </c>
      <c r="Q207" s="448">
        <v>17250</v>
      </c>
      <c r="R207" s="471">
        <v>0.97457627118644063</v>
      </c>
      <c r="S207" s="449">
        <v>50</v>
      </c>
    </row>
    <row r="208" spans="1:19" ht="14.4" customHeight="1" x14ac:dyDescent="0.3">
      <c r="A208" s="443"/>
      <c r="B208" s="444" t="s">
        <v>1425</v>
      </c>
      <c r="C208" s="444" t="s">
        <v>1419</v>
      </c>
      <c r="D208" s="444" t="s">
        <v>1415</v>
      </c>
      <c r="E208" s="444" t="s">
        <v>1492</v>
      </c>
      <c r="F208" s="444" t="s">
        <v>1520</v>
      </c>
      <c r="G208" s="444" t="s">
        <v>1521</v>
      </c>
      <c r="H208" s="448"/>
      <c r="I208" s="448"/>
      <c r="J208" s="444"/>
      <c r="K208" s="444"/>
      <c r="L208" s="448"/>
      <c r="M208" s="448"/>
      <c r="N208" s="444"/>
      <c r="O208" s="444"/>
      <c r="P208" s="448">
        <v>1</v>
      </c>
      <c r="Q208" s="448">
        <v>101.11</v>
      </c>
      <c r="R208" s="471"/>
      <c r="S208" s="449">
        <v>101.11</v>
      </c>
    </row>
    <row r="209" spans="1:19" ht="14.4" customHeight="1" x14ac:dyDescent="0.3">
      <c r="A209" s="443"/>
      <c r="B209" s="444" t="s">
        <v>1425</v>
      </c>
      <c r="C209" s="444" t="s">
        <v>1419</v>
      </c>
      <c r="D209" s="444" t="s">
        <v>1415</v>
      </c>
      <c r="E209" s="444" t="s">
        <v>1492</v>
      </c>
      <c r="F209" s="444" t="s">
        <v>1578</v>
      </c>
      <c r="G209" s="444" t="s">
        <v>1579</v>
      </c>
      <c r="H209" s="448">
        <v>1</v>
      </c>
      <c r="I209" s="448">
        <v>0</v>
      </c>
      <c r="J209" s="444"/>
      <c r="K209" s="444">
        <v>0</v>
      </c>
      <c r="L209" s="448">
        <v>1</v>
      </c>
      <c r="M209" s="448">
        <v>0</v>
      </c>
      <c r="N209" s="444"/>
      <c r="O209" s="444">
        <v>0</v>
      </c>
      <c r="P209" s="448"/>
      <c r="Q209" s="448"/>
      <c r="R209" s="471"/>
      <c r="S209" s="449"/>
    </row>
    <row r="210" spans="1:19" ht="14.4" customHeight="1" x14ac:dyDescent="0.3">
      <c r="A210" s="443"/>
      <c r="B210" s="444" t="s">
        <v>1425</v>
      </c>
      <c r="C210" s="444" t="s">
        <v>1419</v>
      </c>
      <c r="D210" s="444" t="s">
        <v>1415</v>
      </c>
      <c r="E210" s="444" t="s">
        <v>1492</v>
      </c>
      <c r="F210" s="444" t="s">
        <v>1526</v>
      </c>
      <c r="G210" s="444" t="s">
        <v>1527</v>
      </c>
      <c r="H210" s="448">
        <v>397</v>
      </c>
      <c r="I210" s="448">
        <v>121305.55</v>
      </c>
      <c r="J210" s="444">
        <v>1.0474934059723391</v>
      </c>
      <c r="K210" s="444">
        <v>305.55554156171286</v>
      </c>
      <c r="L210" s="448">
        <v>379</v>
      </c>
      <c r="M210" s="448">
        <v>115805.55</v>
      </c>
      <c r="N210" s="444">
        <v>1</v>
      </c>
      <c r="O210" s="444">
        <v>305.55554089709761</v>
      </c>
      <c r="P210" s="448">
        <v>458</v>
      </c>
      <c r="Q210" s="448">
        <v>139944.45000000001</v>
      </c>
      <c r="R210" s="471">
        <v>1.2084433777137624</v>
      </c>
      <c r="S210" s="449">
        <v>305.55556768558955</v>
      </c>
    </row>
    <row r="211" spans="1:19" ht="14.4" customHeight="1" x14ac:dyDescent="0.3">
      <c r="A211" s="443"/>
      <c r="B211" s="444" t="s">
        <v>1425</v>
      </c>
      <c r="C211" s="444" t="s">
        <v>1419</v>
      </c>
      <c r="D211" s="444" t="s">
        <v>1415</v>
      </c>
      <c r="E211" s="444" t="s">
        <v>1492</v>
      </c>
      <c r="F211" s="444" t="s">
        <v>1528</v>
      </c>
      <c r="G211" s="444" t="s">
        <v>1529</v>
      </c>
      <c r="H211" s="448">
        <v>2199</v>
      </c>
      <c r="I211" s="448">
        <v>37899.990000000005</v>
      </c>
      <c r="J211" s="444">
        <v>0.39672007664759518</v>
      </c>
      <c r="K211" s="444">
        <v>17.23510231923602</v>
      </c>
      <c r="L211" s="448">
        <v>2866</v>
      </c>
      <c r="M211" s="448">
        <v>95533.33</v>
      </c>
      <c r="N211" s="444">
        <v>1</v>
      </c>
      <c r="O211" s="444">
        <v>33.333332170272158</v>
      </c>
      <c r="P211" s="448">
        <v>2701</v>
      </c>
      <c r="Q211" s="448">
        <v>90033.33</v>
      </c>
      <c r="R211" s="471">
        <v>0.94242846972883709</v>
      </c>
      <c r="S211" s="449">
        <v>33.33333209922251</v>
      </c>
    </row>
    <row r="212" spans="1:19" ht="14.4" customHeight="1" x14ac:dyDescent="0.3">
      <c r="A212" s="443"/>
      <c r="B212" s="444" t="s">
        <v>1425</v>
      </c>
      <c r="C212" s="444" t="s">
        <v>1419</v>
      </c>
      <c r="D212" s="444" t="s">
        <v>1415</v>
      </c>
      <c r="E212" s="444" t="s">
        <v>1492</v>
      </c>
      <c r="F212" s="444" t="s">
        <v>1530</v>
      </c>
      <c r="G212" s="444" t="s">
        <v>1531</v>
      </c>
      <c r="H212" s="448">
        <v>200</v>
      </c>
      <c r="I212" s="448">
        <v>91111.11</v>
      </c>
      <c r="J212" s="444">
        <v>1.0309279132071334</v>
      </c>
      <c r="K212" s="444">
        <v>455.55554999999998</v>
      </c>
      <c r="L212" s="448">
        <v>194</v>
      </c>
      <c r="M212" s="448">
        <v>88377.77</v>
      </c>
      <c r="N212" s="444">
        <v>1</v>
      </c>
      <c r="O212" s="444">
        <v>455.55551546391757</v>
      </c>
      <c r="P212" s="448">
        <v>221</v>
      </c>
      <c r="Q212" s="448">
        <v>100677.78</v>
      </c>
      <c r="R212" s="471">
        <v>1.1391753831308484</v>
      </c>
      <c r="S212" s="449">
        <v>455.55556561085973</v>
      </c>
    </row>
    <row r="213" spans="1:19" ht="14.4" customHeight="1" x14ac:dyDescent="0.3">
      <c r="A213" s="443"/>
      <c r="B213" s="444" t="s">
        <v>1425</v>
      </c>
      <c r="C213" s="444" t="s">
        <v>1419</v>
      </c>
      <c r="D213" s="444" t="s">
        <v>1415</v>
      </c>
      <c r="E213" s="444" t="s">
        <v>1492</v>
      </c>
      <c r="F213" s="444" t="s">
        <v>1566</v>
      </c>
      <c r="G213" s="444" t="s">
        <v>1567</v>
      </c>
      <c r="H213" s="448">
        <v>101</v>
      </c>
      <c r="I213" s="448">
        <v>5947.77</v>
      </c>
      <c r="J213" s="444">
        <v>0.78294436904591092</v>
      </c>
      <c r="K213" s="444">
        <v>58.888811881188126</v>
      </c>
      <c r="L213" s="448">
        <v>129</v>
      </c>
      <c r="M213" s="448">
        <v>7596.67</v>
      </c>
      <c r="N213" s="444">
        <v>1</v>
      </c>
      <c r="O213" s="444">
        <v>58.888914728682174</v>
      </c>
      <c r="P213" s="448">
        <v>123</v>
      </c>
      <c r="Q213" s="448">
        <v>7243.34</v>
      </c>
      <c r="R213" s="471">
        <v>0.95348883129055229</v>
      </c>
      <c r="S213" s="449">
        <v>58.888943089430896</v>
      </c>
    </row>
    <row r="214" spans="1:19" ht="14.4" customHeight="1" x14ac:dyDescent="0.3">
      <c r="A214" s="443"/>
      <c r="B214" s="444" t="s">
        <v>1425</v>
      </c>
      <c r="C214" s="444" t="s">
        <v>1419</v>
      </c>
      <c r="D214" s="444" t="s">
        <v>1415</v>
      </c>
      <c r="E214" s="444" t="s">
        <v>1492</v>
      </c>
      <c r="F214" s="444" t="s">
        <v>1532</v>
      </c>
      <c r="G214" s="444" t="s">
        <v>1533</v>
      </c>
      <c r="H214" s="448">
        <v>426</v>
      </c>
      <c r="I214" s="448">
        <v>33133.33</v>
      </c>
      <c r="J214" s="444">
        <v>0.98839903801120577</v>
      </c>
      <c r="K214" s="444">
        <v>77.777769953051646</v>
      </c>
      <c r="L214" s="448">
        <v>431</v>
      </c>
      <c r="M214" s="448">
        <v>33522.22</v>
      </c>
      <c r="N214" s="444">
        <v>1</v>
      </c>
      <c r="O214" s="444">
        <v>77.777772621809746</v>
      </c>
      <c r="P214" s="448">
        <v>457</v>
      </c>
      <c r="Q214" s="448">
        <v>35544.43</v>
      </c>
      <c r="R214" s="471">
        <v>1.0603244653844524</v>
      </c>
      <c r="S214" s="449">
        <v>77.777746170678341</v>
      </c>
    </row>
    <row r="215" spans="1:19" ht="14.4" customHeight="1" x14ac:dyDescent="0.3">
      <c r="A215" s="443"/>
      <c r="B215" s="444" t="s">
        <v>1425</v>
      </c>
      <c r="C215" s="444" t="s">
        <v>1419</v>
      </c>
      <c r="D215" s="444" t="s">
        <v>1415</v>
      </c>
      <c r="E215" s="444" t="s">
        <v>1492</v>
      </c>
      <c r="F215" s="444" t="s">
        <v>1580</v>
      </c>
      <c r="G215" s="444" t="s">
        <v>1581</v>
      </c>
      <c r="H215" s="448"/>
      <c r="I215" s="448"/>
      <c r="J215" s="444"/>
      <c r="K215" s="444"/>
      <c r="L215" s="448"/>
      <c r="M215" s="448"/>
      <c r="N215" s="444"/>
      <c r="O215" s="444"/>
      <c r="P215" s="448">
        <v>1</v>
      </c>
      <c r="Q215" s="448">
        <v>700</v>
      </c>
      <c r="R215" s="471"/>
      <c r="S215" s="449">
        <v>700</v>
      </c>
    </row>
    <row r="216" spans="1:19" ht="14.4" customHeight="1" x14ac:dyDescent="0.3">
      <c r="A216" s="443"/>
      <c r="B216" s="444" t="s">
        <v>1425</v>
      </c>
      <c r="C216" s="444" t="s">
        <v>1419</v>
      </c>
      <c r="D216" s="444" t="s">
        <v>1415</v>
      </c>
      <c r="E216" s="444" t="s">
        <v>1492</v>
      </c>
      <c r="F216" s="444" t="s">
        <v>1602</v>
      </c>
      <c r="G216" s="444" t="s">
        <v>1603</v>
      </c>
      <c r="H216" s="448">
        <v>150</v>
      </c>
      <c r="I216" s="448">
        <v>166666.66999999998</v>
      </c>
      <c r="J216" s="444">
        <v>0.77720210419071711</v>
      </c>
      <c r="K216" s="444">
        <v>1111.1111333333333</v>
      </c>
      <c r="L216" s="448">
        <v>193</v>
      </c>
      <c r="M216" s="448">
        <v>214444.44</v>
      </c>
      <c r="N216" s="444">
        <v>1</v>
      </c>
      <c r="O216" s="444">
        <v>1111.1110880829015</v>
      </c>
      <c r="P216" s="448">
        <v>155</v>
      </c>
      <c r="Q216" s="448">
        <v>172222.22999999998</v>
      </c>
      <c r="R216" s="471">
        <v>0.80310886120432867</v>
      </c>
      <c r="S216" s="449">
        <v>1111.1111612903226</v>
      </c>
    </row>
    <row r="217" spans="1:19" ht="14.4" customHeight="1" x14ac:dyDescent="0.3">
      <c r="A217" s="443"/>
      <c r="B217" s="444" t="s">
        <v>1425</v>
      </c>
      <c r="C217" s="444" t="s">
        <v>1419</v>
      </c>
      <c r="D217" s="444" t="s">
        <v>1415</v>
      </c>
      <c r="E217" s="444" t="s">
        <v>1492</v>
      </c>
      <c r="F217" s="444" t="s">
        <v>1536</v>
      </c>
      <c r="G217" s="444" t="s">
        <v>1537</v>
      </c>
      <c r="H217" s="448">
        <v>171</v>
      </c>
      <c r="I217" s="448">
        <v>46170</v>
      </c>
      <c r="J217" s="444">
        <v>0.15616438356164383</v>
      </c>
      <c r="K217" s="444">
        <v>270</v>
      </c>
      <c r="L217" s="448">
        <v>1095</v>
      </c>
      <c r="M217" s="448">
        <v>295650</v>
      </c>
      <c r="N217" s="444">
        <v>1</v>
      </c>
      <c r="O217" s="444">
        <v>270</v>
      </c>
      <c r="P217" s="448">
        <v>1374</v>
      </c>
      <c r="Q217" s="448">
        <v>370980</v>
      </c>
      <c r="R217" s="471">
        <v>1.2547945205479452</v>
      </c>
      <c r="S217" s="449">
        <v>270</v>
      </c>
    </row>
    <row r="218" spans="1:19" ht="14.4" customHeight="1" x14ac:dyDescent="0.3">
      <c r="A218" s="443"/>
      <c r="B218" s="444" t="s">
        <v>1425</v>
      </c>
      <c r="C218" s="444" t="s">
        <v>1419</v>
      </c>
      <c r="D218" s="444" t="s">
        <v>1415</v>
      </c>
      <c r="E218" s="444" t="s">
        <v>1492</v>
      </c>
      <c r="F218" s="444" t="s">
        <v>1538</v>
      </c>
      <c r="G218" s="444" t="s">
        <v>1539</v>
      </c>
      <c r="H218" s="448">
        <v>557</v>
      </c>
      <c r="I218" s="448">
        <v>49511.11</v>
      </c>
      <c r="J218" s="444">
        <v>0.59168766188586741</v>
      </c>
      <c r="K218" s="444">
        <v>88.888886894075398</v>
      </c>
      <c r="L218" s="448">
        <v>886</v>
      </c>
      <c r="M218" s="448">
        <v>83677.78</v>
      </c>
      <c r="N218" s="444">
        <v>1</v>
      </c>
      <c r="O218" s="444">
        <v>94.444446952595939</v>
      </c>
      <c r="P218" s="448">
        <v>773</v>
      </c>
      <c r="Q218" s="448">
        <v>73005.55</v>
      </c>
      <c r="R218" s="471">
        <v>0.87246040705190797</v>
      </c>
      <c r="S218" s="449">
        <v>94.444437257438551</v>
      </c>
    </row>
    <row r="219" spans="1:19" ht="14.4" customHeight="1" x14ac:dyDescent="0.3">
      <c r="A219" s="443"/>
      <c r="B219" s="444" t="s">
        <v>1425</v>
      </c>
      <c r="C219" s="444" t="s">
        <v>1419</v>
      </c>
      <c r="D219" s="444" t="s">
        <v>1415</v>
      </c>
      <c r="E219" s="444" t="s">
        <v>1492</v>
      </c>
      <c r="F219" s="444" t="s">
        <v>1542</v>
      </c>
      <c r="G219" s="444" t="s">
        <v>1543</v>
      </c>
      <c r="H219" s="448">
        <v>1</v>
      </c>
      <c r="I219" s="448">
        <v>96.67</v>
      </c>
      <c r="J219" s="444">
        <v>1</v>
      </c>
      <c r="K219" s="444">
        <v>96.67</v>
      </c>
      <c r="L219" s="448">
        <v>1</v>
      </c>
      <c r="M219" s="448">
        <v>96.67</v>
      </c>
      <c r="N219" s="444">
        <v>1</v>
      </c>
      <c r="O219" s="444">
        <v>96.67</v>
      </c>
      <c r="P219" s="448">
        <v>1</v>
      </c>
      <c r="Q219" s="448">
        <v>96.67</v>
      </c>
      <c r="R219" s="471">
        <v>1</v>
      </c>
      <c r="S219" s="449">
        <v>96.67</v>
      </c>
    </row>
    <row r="220" spans="1:19" ht="14.4" customHeight="1" x14ac:dyDescent="0.3">
      <c r="A220" s="443"/>
      <c r="B220" s="444" t="s">
        <v>1425</v>
      </c>
      <c r="C220" s="444" t="s">
        <v>1419</v>
      </c>
      <c r="D220" s="444" t="s">
        <v>1415</v>
      </c>
      <c r="E220" s="444" t="s">
        <v>1492</v>
      </c>
      <c r="F220" s="444" t="s">
        <v>1568</v>
      </c>
      <c r="G220" s="444" t="s">
        <v>1569</v>
      </c>
      <c r="H220" s="448"/>
      <c r="I220" s="448"/>
      <c r="J220" s="444"/>
      <c r="K220" s="444"/>
      <c r="L220" s="448"/>
      <c r="M220" s="448"/>
      <c r="N220" s="444"/>
      <c r="O220" s="444"/>
      <c r="P220" s="448">
        <v>1</v>
      </c>
      <c r="Q220" s="448">
        <v>75.56</v>
      </c>
      <c r="R220" s="471"/>
      <c r="S220" s="449">
        <v>75.56</v>
      </c>
    </row>
    <row r="221" spans="1:19" ht="14.4" customHeight="1" x14ac:dyDescent="0.3">
      <c r="A221" s="443"/>
      <c r="B221" s="444" t="s">
        <v>1425</v>
      </c>
      <c r="C221" s="444" t="s">
        <v>1419</v>
      </c>
      <c r="D221" s="444" t="s">
        <v>1415</v>
      </c>
      <c r="E221" s="444" t="s">
        <v>1492</v>
      </c>
      <c r="F221" s="444" t="s">
        <v>1582</v>
      </c>
      <c r="G221" s="444" t="s">
        <v>1583</v>
      </c>
      <c r="H221" s="448">
        <v>22</v>
      </c>
      <c r="I221" s="448">
        <v>28233.33</v>
      </c>
      <c r="J221" s="444">
        <v>0.81481471861471866</v>
      </c>
      <c r="K221" s="444">
        <v>1283.3331818181819</v>
      </c>
      <c r="L221" s="448">
        <v>27</v>
      </c>
      <c r="M221" s="448">
        <v>34650</v>
      </c>
      <c r="N221" s="444">
        <v>1</v>
      </c>
      <c r="O221" s="444">
        <v>1283.3333333333333</v>
      </c>
      <c r="P221" s="448">
        <v>26</v>
      </c>
      <c r="Q221" s="448">
        <v>33366.660000000003</v>
      </c>
      <c r="R221" s="471">
        <v>0.96296277056277069</v>
      </c>
      <c r="S221" s="449">
        <v>1283.333076923077</v>
      </c>
    </row>
    <row r="222" spans="1:19" ht="14.4" customHeight="1" x14ac:dyDescent="0.3">
      <c r="A222" s="443"/>
      <c r="B222" s="444" t="s">
        <v>1425</v>
      </c>
      <c r="C222" s="444" t="s">
        <v>1419</v>
      </c>
      <c r="D222" s="444" t="s">
        <v>1415</v>
      </c>
      <c r="E222" s="444" t="s">
        <v>1492</v>
      </c>
      <c r="F222" s="444" t="s">
        <v>1548</v>
      </c>
      <c r="G222" s="444" t="s">
        <v>1549</v>
      </c>
      <c r="H222" s="448">
        <v>6</v>
      </c>
      <c r="I222" s="448">
        <v>700</v>
      </c>
      <c r="J222" s="444">
        <v>1.4999571440815977</v>
      </c>
      <c r="K222" s="444">
        <v>116.66666666666667</v>
      </c>
      <c r="L222" s="448">
        <v>4</v>
      </c>
      <c r="M222" s="448">
        <v>466.68</v>
      </c>
      <c r="N222" s="444">
        <v>1</v>
      </c>
      <c r="O222" s="444">
        <v>116.67</v>
      </c>
      <c r="P222" s="448">
        <v>6</v>
      </c>
      <c r="Q222" s="448">
        <v>700</v>
      </c>
      <c r="R222" s="471">
        <v>1.4999571440815977</v>
      </c>
      <c r="S222" s="449">
        <v>116.66666666666667</v>
      </c>
    </row>
    <row r="223" spans="1:19" ht="14.4" customHeight="1" x14ac:dyDescent="0.3">
      <c r="A223" s="443"/>
      <c r="B223" s="444" t="s">
        <v>1425</v>
      </c>
      <c r="C223" s="444" t="s">
        <v>1419</v>
      </c>
      <c r="D223" s="444" t="s">
        <v>1415</v>
      </c>
      <c r="E223" s="444" t="s">
        <v>1492</v>
      </c>
      <c r="F223" s="444" t="s">
        <v>1550</v>
      </c>
      <c r="G223" s="444" t="s">
        <v>1551</v>
      </c>
      <c r="H223" s="448">
        <v>45</v>
      </c>
      <c r="I223" s="448">
        <v>2200</v>
      </c>
      <c r="J223" s="444">
        <v>1.323539143670174</v>
      </c>
      <c r="K223" s="444">
        <v>48.888888888888886</v>
      </c>
      <c r="L223" s="448">
        <v>34</v>
      </c>
      <c r="M223" s="448">
        <v>1662.21</v>
      </c>
      <c r="N223" s="444">
        <v>1</v>
      </c>
      <c r="O223" s="444">
        <v>48.888529411764708</v>
      </c>
      <c r="P223" s="448">
        <v>47</v>
      </c>
      <c r="Q223" s="448">
        <v>2297.79</v>
      </c>
      <c r="R223" s="471">
        <v>1.3823704586063132</v>
      </c>
      <c r="S223" s="449">
        <v>48.889148936170209</v>
      </c>
    </row>
    <row r="224" spans="1:19" ht="14.4" customHeight="1" x14ac:dyDescent="0.3">
      <c r="A224" s="443"/>
      <c r="B224" s="444" t="s">
        <v>1425</v>
      </c>
      <c r="C224" s="444" t="s">
        <v>1419</v>
      </c>
      <c r="D224" s="444" t="s">
        <v>1415</v>
      </c>
      <c r="E224" s="444" t="s">
        <v>1492</v>
      </c>
      <c r="F224" s="444" t="s">
        <v>1586</v>
      </c>
      <c r="G224" s="444" t="s">
        <v>1587</v>
      </c>
      <c r="H224" s="448">
        <v>7</v>
      </c>
      <c r="I224" s="448">
        <v>3266.66</v>
      </c>
      <c r="J224" s="444">
        <v>1.3999931428767345</v>
      </c>
      <c r="K224" s="444">
        <v>466.66571428571427</v>
      </c>
      <c r="L224" s="448">
        <v>5</v>
      </c>
      <c r="M224" s="448">
        <v>2333.34</v>
      </c>
      <c r="N224" s="444">
        <v>1</v>
      </c>
      <c r="O224" s="444">
        <v>466.66800000000001</v>
      </c>
      <c r="P224" s="448">
        <v>5</v>
      </c>
      <c r="Q224" s="448">
        <v>2333.33</v>
      </c>
      <c r="R224" s="471">
        <v>0.99999571429795908</v>
      </c>
      <c r="S224" s="449">
        <v>466.666</v>
      </c>
    </row>
    <row r="225" spans="1:19" ht="14.4" customHeight="1" x14ac:dyDescent="0.3">
      <c r="A225" s="443"/>
      <c r="B225" s="444" t="s">
        <v>1425</v>
      </c>
      <c r="C225" s="444" t="s">
        <v>1419</v>
      </c>
      <c r="D225" s="444" t="s">
        <v>1415</v>
      </c>
      <c r="E225" s="444" t="s">
        <v>1492</v>
      </c>
      <c r="F225" s="444" t="s">
        <v>1552</v>
      </c>
      <c r="G225" s="444" t="s">
        <v>1553</v>
      </c>
      <c r="H225" s="448">
        <v>1</v>
      </c>
      <c r="I225" s="448">
        <v>327.78</v>
      </c>
      <c r="J225" s="444">
        <v>0.95163163395656714</v>
      </c>
      <c r="K225" s="444">
        <v>327.78</v>
      </c>
      <c r="L225" s="448">
        <v>1</v>
      </c>
      <c r="M225" s="448">
        <v>344.44</v>
      </c>
      <c r="N225" s="444">
        <v>1</v>
      </c>
      <c r="O225" s="444">
        <v>344.44</v>
      </c>
      <c r="P225" s="448"/>
      <c r="Q225" s="448"/>
      <c r="R225" s="471"/>
      <c r="S225" s="449"/>
    </row>
    <row r="226" spans="1:19" ht="14.4" customHeight="1" x14ac:dyDescent="0.3">
      <c r="A226" s="443"/>
      <c r="B226" s="444" t="s">
        <v>1425</v>
      </c>
      <c r="C226" s="444" t="s">
        <v>1419</v>
      </c>
      <c r="D226" s="444" t="s">
        <v>1415</v>
      </c>
      <c r="E226" s="444" t="s">
        <v>1492</v>
      </c>
      <c r="F226" s="444" t="s">
        <v>1588</v>
      </c>
      <c r="G226" s="444" t="s">
        <v>1589</v>
      </c>
      <c r="H226" s="448">
        <v>134</v>
      </c>
      <c r="I226" s="448">
        <v>62533.33</v>
      </c>
      <c r="J226" s="444">
        <v>1.2181815950413515</v>
      </c>
      <c r="K226" s="444">
        <v>466.66664179104481</v>
      </c>
      <c r="L226" s="448">
        <v>110</v>
      </c>
      <c r="M226" s="448">
        <v>51333.34</v>
      </c>
      <c r="N226" s="444">
        <v>1</v>
      </c>
      <c r="O226" s="444">
        <v>466.66672727272726</v>
      </c>
      <c r="P226" s="448">
        <v>90</v>
      </c>
      <c r="Q226" s="448">
        <v>42000.009999999995</v>
      </c>
      <c r="R226" s="471">
        <v>0.81818190672962243</v>
      </c>
      <c r="S226" s="449">
        <v>466.66677777777772</v>
      </c>
    </row>
    <row r="227" spans="1:19" ht="14.4" customHeight="1" x14ac:dyDescent="0.3">
      <c r="A227" s="443"/>
      <c r="B227" s="444" t="s">
        <v>1425</v>
      </c>
      <c r="C227" s="444" t="s">
        <v>1419</v>
      </c>
      <c r="D227" s="444" t="s">
        <v>1415</v>
      </c>
      <c r="E227" s="444" t="s">
        <v>1492</v>
      </c>
      <c r="F227" s="444" t="s">
        <v>1604</v>
      </c>
      <c r="G227" s="444" t="s">
        <v>1605</v>
      </c>
      <c r="H227" s="448">
        <v>20</v>
      </c>
      <c r="I227" s="448">
        <v>1955.5599999999997</v>
      </c>
      <c r="J227" s="444">
        <v>0.80000327273322303</v>
      </c>
      <c r="K227" s="444">
        <v>97.777999999999992</v>
      </c>
      <c r="L227" s="448">
        <v>25</v>
      </c>
      <c r="M227" s="448">
        <v>2444.44</v>
      </c>
      <c r="N227" s="444">
        <v>1</v>
      </c>
      <c r="O227" s="444">
        <v>97.777600000000007</v>
      </c>
      <c r="P227" s="448">
        <v>20</v>
      </c>
      <c r="Q227" s="448">
        <v>1955.5699999999997</v>
      </c>
      <c r="R227" s="471">
        <v>0.800007363649752</v>
      </c>
      <c r="S227" s="449">
        <v>97.77849999999998</v>
      </c>
    </row>
    <row r="228" spans="1:19" ht="14.4" customHeight="1" x14ac:dyDescent="0.3">
      <c r="A228" s="443"/>
      <c r="B228" s="444" t="s">
        <v>1425</v>
      </c>
      <c r="C228" s="444" t="s">
        <v>1419</v>
      </c>
      <c r="D228" s="444" t="s">
        <v>1415</v>
      </c>
      <c r="E228" s="444" t="s">
        <v>1492</v>
      </c>
      <c r="F228" s="444" t="s">
        <v>1606</v>
      </c>
      <c r="G228" s="444" t="s">
        <v>1607</v>
      </c>
      <c r="H228" s="448"/>
      <c r="I228" s="448"/>
      <c r="J228" s="444"/>
      <c r="K228" s="444"/>
      <c r="L228" s="448">
        <v>2</v>
      </c>
      <c r="M228" s="448">
        <v>962.22</v>
      </c>
      <c r="N228" s="444">
        <v>1</v>
      </c>
      <c r="O228" s="444">
        <v>481.11</v>
      </c>
      <c r="P228" s="448"/>
      <c r="Q228" s="448"/>
      <c r="R228" s="471"/>
      <c r="S228" s="449"/>
    </row>
    <row r="229" spans="1:19" ht="14.4" customHeight="1" x14ac:dyDescent="0.3">
      <c r="A229" s="443"/>
      <c r="B229" s="444" t="s">
        <v>1608</v>
      </c>
      <c r="C229" s="444" t="s">
        <v>1416</v>
      </c>
      <c r="D229" s="444" t="s">
        <v>1415</v>
      </c>
      <c r="E229" s="444" t="s">
        <v>1426</v>
      </c>
      <c r="F229" s="444" t="s">
        <v>1609</v>
      </c>
      <c r="G229" s="444"/>
      <c r="H229" s="448">
        <v>6</v>
      </c>
      <c r="I229" s="448">
        <v>678</v>
      </c>
      <c r="J229" s="444">
        <v>3</v>
      </c>
      <c r="K229" s="444">
        <v>113</v>
      </c>
      <c r="L229" s="448">
        <v>2</v>
      </c>
      <c r="M229" s="448">
        <v>226</v>
      </c>
      <c r="N229" s="444">
        <v>1</v>
      </c>
      <c r="O229" s="444">
        <v>113</v>
      </c>
      <c r="P229" s="448">
        <v>9</v>
      </c>
      <c r="Q229" s="448">
        <v>1017</v>
      </c>
      <c r="R229" s="471">
        <v>4.5</v>
      </c>
      <c r="S229" s="449">
        <v>113</v>
      </c>
    </row>
    <row r="230" spans="1:19" ht="14.4" customHeight="1" x14ac:dyDescent="0.3">
      <c r="A230" s="443"/>
      <c r="B230" s="444" t="s">
        <v>1608</v>
      </c>
      <c r="C230" s="444" t="s">
        <v>1416</v>
      </c>
      <c r="D230" s="444" t="s">
        <v>1415</v>
      </c>
      <c r="E230" s="444" t="s">
        <v>1426</v>
      </c>
      <c r="F230" s="444" t="s">
        <v>1572</v>
      </c>
      <c r="G230" s="444"/>
      <c r="H230" s="448"/>
      <c r="I230" s="448"/>
      <c r="J230" s="444"/>
      <c r="K230" s="444"/>
      <c r="L230" s="448">
        <v>1</v>
      </c>
      <c r="M230" s="448">
        <v>1657</v>
      </c>
      <c r="N230" s="444">
        <v>1</v>
      </c>
      <c r="O230" s="444">
        <v>1657</v>
      </c>
      <c r="P230" s="448"/>
      <c r="Q230" s="448"/>
      <c r="R230" s="471"/>
      <c r="S230" s="449"/>
    </row>
    <row r="231" spans="1:19" ht="14.4" customHeight="1" x14ac:dyDescent="0.3">
      <c r="A231" s="443"/>
      <c r="B231" s="444" t="s">
        <v>1608</v>
      </c>
      <c r="C231" s="444" t="s">
        <v>1416</v>
      </c>
      <c r="D231" s="444" t="s">
        <v>1415</v>
      </c>
      <c r="E231" s="444" t="s">
        <v>1426</v>
      </c>
      <c r="F231" s="444" t="s">
        <v>1575</v>
      </c>
      <c r="G231" s="444"/>
      <c r="H231" s="448">
        <v>8</v>
      </c>
      <c r="I231" s="448">
        <v>8064</v>
      </c>
      <c r="J231" s="444">
        <v>4</v>
      </c>
      <c r="K231" s="444">
        <v>1008</v>
      </c>
      <c r="L231" s="448">
        <v>2</v>
      </c>
      <c r="M231" s="448">
        <v>2016</v>
      </c>
      <c r="N231" s="444">
        <v>1</v>
      </c>
      <c r="O231" s="444">
        <v>1008</v>
      </c>
      <c r="P231" s="448">
        <v>6</v>
      </c>
      <c r="Q231" s="448">
        <v>6048</v>
      </c>
      <c r="R231" s="471">
        <v>3</v>
      </c>
      <c r="S231" s="449">
        <v>1008</v>
      </c>
    </row>
    <row r="232" spans="1:19" ht="14.4" customHeight="1" x14ac:dyDescent="0.3">
      <c r="A232" s="443"/>
      <c r="B232" s="444" t="s">
        <v>1608</v>
      </c>
      <c r="C232" s="444" t="s">
        <v>1416</v>
      </c>
      <c r="D232" s="444" t="s">
        <v>1415</v>
      </c>
      <c r="E232" s="444" t="s">
        <v>1426</v>
      </c>
      <c r="F232" s="444" t="s">
        <v>1610</v>
      </c>
      <c r="G232" s="444"/>
      <c r="H232" s="448">
        <v>259</v>
      </c>
      <c r="I232" s="448">
        <v>56203</v>
      </c>
      <c r="J232" s="444">
        <v>1.0528455284552845</v>
      </c>
      <c r="K232" s="444">
        <v>217</v>
      </c>
      <c r="L232" s="448">
        <v>246</v>
      </c>
      <c r="M232" s="448">
        <v>53382</v>
      </c>
      <c r="N232" s="444">
        <v>1</v>
      </c>
      <c r="O232" s="444">
        <v>217</v>
      </c>
      <c r="P232" s="448">
        <v>287</v>
      </c>
      <c r="Q232" s="448">
        <v>62279</v>
      </c>
      <c r="R232" s="471">
        <v>1.1666666666666667</v>
      </c>
      <c r="S232" s="449">
        <v>217</v>
      </c>
    </row>
    <row r="233" spans="1:19" ht="14.4" customHeight="1" x14ac:dyDescent="0.3">
      <c r="A233" s="443"/>
      <c r="B233" s="444" t="s">
        <v>1608</v>
      </c>
      <c r="C233" s="444" t="s">
        <v>1416</v>
      </c>
      <c r="D233" s="444" t="s">
        <v>1415</v>
      </c>
      <c r="E233" s="444" t="s">
        <v>1426</v>
      </c>
      <c r="F233" s="444" t="s">
        <v>1611</v>
      </c>
      <c r="G233" s="444"/>
      <c r="H233" s="448">
        <v>1</v>
      </c>
      <c r="I233" s="448">
        <v>1289</v>
      </c>
      <c r="J233" s="444">
        <v>0.5</v>
      </c>
      <c r="K233" s="444">
        <v>1289</v>
      </c>
      <c r="L233" s="448">
        <v>2</v>
      </c>
      <c r="M233" s="448">
        <v>2578</v>
      </c>
      <c r="N233" s="444">
        <v>1</v>
      </c>
      <c r="O233" s="444">
        <v>1289</v>
      </c>
      <c r="P233" s="448"/>
      <c r="Q233" s="448"/>
      <c r="R233" s="471"/>
      <c r="S233" s="449"/>
    </row>
    <row r="234" spans="1:19" ht="14.4" customHeight="1" x14ac:dyDescent="0.3">
      <c r="A234" s="443"/>
      <c r="B234" s="444" t="s">
        <v>1608</v>
      </c>
      <c r="C234" s="444" t="s">
        <v>1416</v>
      </c>
      <c r="D234" s="444" t="s">
        <v>1415</v>
      </c>
      <c r="E234" s="444" t="s">
        <v>1426</v>
      </c>
      <c r="F234" s="444" t="s">
        <v>1612</v>
      </c>
      <c r="G234" s="444"/>
      <c r="H234" s="448"/>
      <c r="I234" s="448"/>
      <c r="J234" s="444"/>
      <c r="K234" s="444"/>
      <c r="L234" s="448">
        <v>3</v>
      </c>
      <c r="M234" s="448">
        <v>5310</v>
      </c>
      <c r="N234" s="444">
        <v>1</v>
      </c>
      <c r="O234" s="444">
        <v>1770</v>
      </c>
      <c r="P234" s="448">
        <v>1</v>
      </c>
      <c r="Q234" s="448">
        <v>1770</v>
      </c>
      <c r="R234" s="471">
        <v>0.33333333333333331</v>
      </c>
      <c r="S234" s="449">
        <v>1770</v>
      </c>
    </row>
    <row r="235" spans="1:19" ht="14.4" customHeight="1" x14ac:dyDescent="0.3">
      <c r="A235" s="443"/>
      <c r="B235" s="444" t="s">
        <v>1608</v>
      </c>
      <c r="C235" s="444" t="s">
        <v>1416</v>
      </c>
      <c r="D235" s="444" t="s">
        <v>1415</v>
      </c>
      <c r="E235" s="444" t="s">
        <v>1426</v>
      </c>
      <c r="F235" s="444" t="s">
        <v>1613</v>
      </c>
      <c r="G235" s="444"/>
      <c r="H235" s="448">
        <v>3</v>
      </c>
      <c r="I235" s="448">
        <v>7350</v>
      </c>
      <c r="J235" s="444">
        <v>1.5</v>
      </c>
      <c r="K235" s="444">
        <v>2450</v>
      </c>
      <c r="L235" s="448">
        <v>2</v>
      </c>
      <c r="M235" s="448">
        <v>4900</v>
      </c>
      <c r="N235" s="444">
        <v>1</v>
      </c>
      <c r="O235" s="444">
        <v>2450</v>
      </c>
      <c r="P235" s="448">
        <v>4</v>
      </c>
      <c r="Q235" s="448">
        <v>9800</v>
      </c>
      <c r="R235" s="471">
        <v>2</v>
      </c>
      <c r="S235" s="449">
        <v>2450</v>
      </c>
    </row>
    <row r="236" spans="1:19" ht="14.4" customHeight="1" x14ac:dyDescent="0.3">
      <c r="A236" s="443"/>
      <c r="B236" s="444" t="s">
        <v>1608</v>
      </c>
      <c r="C236" s="444" t="s">
        <v>1416</v>
      </c>
      <c r="D236" s="444" t="s">
        <v>1415</v>
      </c>
      <c r="E236" s="444" t="s">
        <v>1426</v>
      </c>
      <c r="F236" s="444" t="s">
        <v>1614</v>
      </c>
      <c r="G236" s="444"/>
      <c r="H236" s="448">
        <v>2</v>
      </c>
      <c r="I236" s="448">
        <v>2606</v>
      </c>
      <c r="J236" s="444">
        <v>1</v>
      </c>
      <c r="K236" s="444">
        <v>1303</v>
      </c>
      <c r="L236" s="448">
        <v>2</v>
      </c>
      <c r="M236" s="448">
        <v>2606</v>
      </c>
      <c r="N236" s="444">
        <v>1</v>
      </c>
      <c r="O236" s="444">
        <v>1303</v>
      </c>
      <c r="P236" s="448"/>
      <c r="Q236" s="448"/>
      <c r="R236" s="471"/>
      <c r="S236" s="449"/>
    </row>
    <row r="237" spans="1:19" ht="14.4" customHeight="1" x14ac:dyDescent="0.3">
      <c r="A237" s="443"/>
      <c r="B237" s="444" t="s">
        <v>1608</v>
      </c>
      <c r="C237" s="444" t="s">
        <v>1416</v>
      </c>
      <c r="D237" s="444" t="s">
        <v>1415</v>
      </c>
      <c r="E237" s="444" t="s">
        <v>1426</v>
      </c>
      <c r="F237" s="444" t="s">
        <v>1615</v>
      </c>
      <c r="G237" s="444"/>
      <c r="H237" s="448">
        <v>112</v>
      </c>
      <c r="I237" s="448">
        <v>116816</v>
      </c>
      <c r="J237" s="444">
        <v>1.0566037735849056</v>
      </c>
      <c r="K237" s="444">
        <v>1043</v>
      </c>
      <c r="L237" s="448">
        <v>106</v>
      </c>
      <c r="M237" s="448">
        <v>110558</v>
      </c>
      <c r="N237" s="444">
        <v>1</v>
      </c>
      <c r="O237" s="444">
        <v>1043</v>
      </c>
      <c r="P237" s="448">
        <v>140</v>
      </c>
      <c r="Q237" s="448">
        <v>146020</v>
      </c>
      <c r="R237" s="471">
        <v>1.320754716981132</v>
      </c>
      <c r="S237" s="449">
        <v>1043</v>
      </c>
    </row>
    <row r="238" spans="1:19" ht="14.4" customHeight="1" x14ac:dyDescent="0.3">
      <c r="A238" s="443"/>
      <c r="B238" s="444" t="s">
        <v>1608</v>
      </c>
      <c r="C238" s="444" t="s">
        <v>1416</v>
      </c>
      <c r="D238" s="444" t="s">
        <v>1415</v>
      </c>
      <c r="E238" s="444" t="s">
        <v>1426</v>
      </c>
      <c r="F238" s="444" t="s">
        <v>1616</v>
      </c>
      <c r="G238" s="444"/>
      <c r="H238" s="448"/>
      <c r="I238" s="448"/>
      <c r="J238" s="444"/>
      <c r="K238" s="444"/>
      <c r="L238" s="448">
        <v>1</v>
      </c>
      <c r="M238" s="448">
        <v>1654</v>
      </c>
      <c r="N238" s="444">
        <v>1</v>
      </c>
      <c r="O238" s="444">
        <v>1654</v>
      </c>
      <c r="P238" s="448">
        <v>2</v>
      </c>
      <c r="Q238" s="448">
        <v>3308</v>
      </c>
      <c r="R238" s="471">
        <v>2</v>
      </c>
      <c r="S238" s="449">
        <v>1654</v>
      </c>
    </row>
    <row r="239" spans="1:19" ht="14.4" customHeight="1" x14ac:dyDescent="0.3">
      <c r="A239" s="443"/>
      <c r="B239" s="444" t="s">
        <v>1608</v>
      </c>
      <c r="C239" s="444" t="s">
        <v>1416</v>
      </c>
      <c r="D239" s="444" t="s">
        <v>1415</v>
      </c>
      <c r="E239" s="444" t="s">
        <v>1426</v>
      </c>
      <c r="F239" s="444" t="s">
        <v>1617</v>
      </c>
      <c r="G239" s="444"/>
      <c r="H239" s="448">
        <v>17</v>
      </c>
      <c r="I239" s="448">
        <v>22491</v>
      </c>
      <c r="J239" s="444">
        <v>0.89473684210526316</v>
      </c>
      <c r="K239" s="444">
        <v>1323</v>
      </c>
      <c r="L239" s="448">
        <v>19</v>
      </c>
      <c r="M239" s="448">
        <v>25137</v>
      </c>
      <c r="N239" s="444">
        <v>1</v>
      </c>
      <c r="O239" s="444">
        <v>1323</v>
      </c>
      <c r="P239" s="448">
        <v>16</v>
      </c>
      <c r="Q239" s="448">
        <v>21168</v>
      </c>
      <c r="R239" s="471">
        <v>0.84210526315789469</v>
      </c>
      <c r="S239" s="449">
        <v>1323</v>
      </c>
    </row>
    <row r="240" spans="1:19" ht="14.4" customHeight="1" x14ac:dyDescent="0.3">
      <c r="A240" s="443"/>
      <c r="B240" s="444" t="s">
        <v>1608</v>
      </c>
      <c r="C240" s="444" t="s">
        <v>1416</v>
      </c>
      <c r="D240" s="444" t="s">
        <v>1415</v>
      </c>
      <c r="E240" s="444" t="s">
        <v>1426</v>
      </c>
      <c r="F240" s="444" t="s">
        <v>1618</v>
      </c>
      <c r="G240" s="444"/>
      <c r="H240" s="448"/>
      <c r="I240" s="448"/>
      <c r="J240" s="444"/>
      <c r="K240" s="444"/>
      <c r="L240" s="448">
        <v>1</v>
      </c>
      <c r="M240" s="448">
        <v>2416</v>
      </c>
      <c r="N240" s="444">
        <v>1</v>
      </c>
      <c r="O240" s="444">
        <v>2416</v>
      </c>
      <c r="P240" s="448"/>
      <c r="Q240" s="448"/>
      <c r="R240" s="471"/>
      <c r="S240" s="449"/>
    </row>
    <row r="241" spans="1:19" ht="14.4" customHeight="1" x14ac:dyDescent="0.3">
      <c r="A241" s="443"/>
      <c r="B241" s="444" t="s">
        <v>1608</v>
      </c>
      <c r="C241" s="444" t="s">
        <v>1416</v>
      </c>
      <c r="D241" s="444" t="s">
        <v>1415</v>
      </c>
      <c r="E241" s="444" t="s">
        <v>1426</v>
      </c>
      <c r="F241" s="444" t="s">
        <v>1619</v>
      </c>
      <c r="G241" s="444"/>
      <c r="H241" s="448">
        <v>4</v>
      </c>
      <c r="I241" s="448">
        <v>7732</v>
      </c>
      <c r="J241" s="444">
        <v>4</v>
      </c>
      <c r="K241" s="444">
        <v>1933</v>
      </c>
      <c r="L241" s="448">
        <v>1</v>
      </c>
      <c r="M241" s="448">
        <v>1933</v>
      </c>
      <c r="N241" s="444">
        <v>1</v>
      </c>
      <c r="O241" s="444">
        <v>1933</v>
      </c>
      <c r="P241" s="448">
        <v>1</v>
      </c>
      <c r="Q241" s="448">
        <v>1933</v>
      </c>
      <c r="R241" s="471">
        <v>1</v>
      </c>
      <c r="S241" s="449">
        <v>1933</v>
      </c>
    </row>
    <row r="242" spans="1:19" ht="14.4" customHeight="1" x14ac:dyDescent="0.3">
      <c r="A242" s="443"/>
      <c r="B242" s="444" t="s">
        <v>1608</v>
      </c>
      <c r="C242" s="444" t="s">
        <v>1416</v>
      </c>
      <c r="D242" s="444" t="s">
        <v>1415</v>
      </c>
      <c r="E242" s="444" t="s">
        <v>1426</v>
      </c>
      <c r="F242" s="444" t="s">
        <v>1620</v>
      </c>
      <c r="G242" s="444"/>
      <c r="H242" s="448"/>
      <c r="I242" s="448"/>
      <c r="J242" s="444"/>
      <c r="K242" s="444"/>
      <c r="L242" s="448"/>
      <c r="M242" s="448"/>
      <c r="N242" s="444"/>
      <c r="O242" s="444"/>
      <c r="P242" s="448">
        <v>1</v>
      </c>
      <c r="Q242" s="448">
        <v>678</v>
      </c>
      <c r="R242" s="471"/>
      <c r="S242" s="449">
        <v>678</v>
      </c>
    </row>
    <row r="243" spans="1:19" ht="14.4" customHeight="1" x14ac:dyDescent="0.3">
      <c r="A243" s="443"/>
      <c r="B243" s="444" t="s">
        <v>1608</v>
      </c>
      <c r="C243" s="444" t="s">
        <v>1416</v>
      </c>
      <c r="D243" s="444" t="s">
        <v>1415</v>
      </c>
      <c r="E243" s="444" t="s">
        <v>1426</v>
      </c>
      <c r="F243" s="444" t="s">
        <v>1621</v>
      </c>
      <c r="G243" s="444"/>
      <c r="H243" s="448">
        <v>57</v>
      </c>
      <c r="I243" s="448">
        <v>30894</v>
      </c>
      <c r="J243" s="444">
        <v>1.3571428571428572</v>
      </c>
      <c r="K243" s="444">
        <v>542</v>
      </c>
      <c r="L243" s="448">
        <v>42</v>
      </c>
      <c r="M243" s="448">
        <v>22764</v>
      </c>
      <c r="N243" s="444">
        <v>1</v>
      </c>
      <c r="O243" s="444">
        <v>542</v>
      </c>
      <c r="P243" s="448">
        <v>46</v>
      </c>
      <c r="Q243" s="448">
        <v>24932</v>
      </c>
      <c r="R243" s="471">
        <v>1.0952380952380953</v>
      </c>
      <c r="S243" s="449">
        <v>542</v>
      </c>
    </row>
    <row r="244" spans="1:19" ht="14.4" customHeight="1" x14ac:dyDescent="0.3">
      <c r="A244" s="443"/>
      <c r="B244" s="444" t="s">
        <v>1608</v>
      </c>
      <c r="C244" s="444" t="s">
        <v>1416</v>
      </c>
      <c r="D244" s="444" t="s">
        <v>1415</v>
      </c>
      <c r="E244" s="444" t="s">
        <v>1426</v>
      </c>
      <c r="F244" s="444" t="s">
        <v>1622</v>
      </c>
      <c r="G244" s="444"/>
      <c r="H244" s="448"/>
      <c r="I244" s="448"/>
      <c r="J244" s="444"/>
      <c r="K244" s="444"/>
      <c r="L244" s="448">
        <v>2</v>
      </c>
      <c r="M244" s="448">
        <v>596</v>
      </c>
      <c r="N244" s="444">
        <v>1</v>
      </c>
      <c r="O244" s="444">
        <v>298</v>
      </c>
      <c r="P244" s="448"/>
      <c r="Q244" s="448"/>
      <c r="R244" s="471"/>
      <c r="S244" s="449"/>
    </row>
    <row r="245" spans="1:19" ht="14.4" customHeight="1" x14ac:dyDescent="0.3">
      <c r="A245" s="443"/>
      <c r="B245" s="444" t="s">
        <v>1608</v>
      </c>
      <c r="C245" s="444" t="s">
        <v>1416</v>
      </c>
      <c r="D245" s="444" t="s">
        <v>1415</v>
      </c>
      <c r="E245" s="444" t="s">
        <v>1426</v>
      </c>
      <c r="F245" s="444" t="s">
        <v>1623</v>
      </c>
      <c r="G245" s="444"/>
      <c r="H245" s="448">
        <v>28</v>
      </c>
      <c r="I245" s="448">
        <v>16212</v>
      </c>
      <c r="J245" s="444">
        <v>0.90322580645161288</v>
      </c>
      <c r="K245" s="444">
        <v>579</v>
      </c>
      <c r="L245" s="448">
        <v>31</v>
      </c>
      <c r="M245" s="448">
        <v>17949</v>
      </c>
      <c r="N245" s="444">
        <v>1</v>
      </c>
      <c r="O245" s="444">
        <v>579</v>
      </c>
      <c r="P245" s="448">
        <v>37</v>
      </c>
      <c r="Q245" s="448">
        <v>21423</v>
      </c>
      <c r="R245" s="471">
        <v>1.1935483870967742</v>
      </c>
      <c r="S245" s="449">
        <v>579</v>
      </c>
    </row>
    <row r="246" spans="1:19" ht="14.4" customHeight="1" x14ac:dyDescent="0.3">
      <c r="A246" s="443"/>
      <c r="B246" s="444" t="s">
        <v>1608</v>
      </c>
      <c r="C246" s="444" t="s">
        <v>1416</v>
      </c>
      <c r="D246" s="444" t="s">
        <v>1415</v>
      </c>
      <c r="E246" s="444" t="s">
        <v>1426</v>
      </c>
      <c r="F246" s="444" t="s">
        <v>1428</v>
      </c>
      <c r="G246" s="444"/>
      <c r="H246" s="448">
        <v>13</v>
      </c>
      <c r="I246" s="448">
        <v>1469</v>
      </c>
      <c r="J246" s="444">
        <v>1.3</v>
      </c>
      <c r="K246" s="444">
        <v>113</v>
      </c>
      <c r="L246" s="448">
        <v>10</v>
      </c>
      <c r="M246" s="448">
        <v>1130</v>
      </c>
      <c r="N246" s="444">
        <v>1</v>
      </c>
      <c r="O246" s="444">
        <v>113</v>
      </c>
      <c r="P246" s="448">
        <v>18</v>
      </c>
      <c r="Q246" s="448">
        <v>2034</v>
      </c>
      <c r="R246" s="471">
        <v>1.8</v>
      </c>
      <c r="S246" s="449">
        <v>113</v>
      </c>
    </row>
    <row r="247" spans="1:19" ht="14.4" customHeight="1" x14ac:dyDescent="0.3">
      <c r="A247" s="443"/>
      <c r="B247" s="444" t="s">
        <v>1608</v>
      </c>
      <c r="C247" s="444" t="s">
        <v>1416</v>
      </c>
      <c r="D247" s="444" t="s">
        <v>1415</v>
      </c>
      <c r="E247" s="444" t="s">
        <v>1426</v>
      </c>
      <c r="F247" s="444" t="s">
        <v>1429</v>
      </c>
      <c r="G247" s="444"/>
      <c r="H247" s="448">
        <v>3</v>
      </c>
      <c r="I247" s="448">
        <v>396</v>
      </c>
      <c r="J247" s="444">
        <v>1</v>
      </c>
      <c r="K247" s="444">
        <v>132</v>
      </c>
      <c r="L247" s="448">
        <v>3</v>
      </c>
      <c r="M247" s="448">
        <v>396</v>
      </c>
      <c r="N247" s="444">
        <v>1</v>
      </c>
      <c r="O247" s="444">
        <v>132</v>
      </c>
      <c r="P247" s="448">
        <v>2</v>
      </c>
      <c r="Q247" s="448">
        <v>264</v>
      </c>
      <c r="R247" s="471">
        <v>0.66666666666666663</v>
      </c>
      <c r="S247" s="449">
        <v>132</v>
      </c>
    </row>
    <row r="248" spans="1:19" ht="14.4" customHeight="1" x14ac:dyDescent="0.3">
      <c r="A248" s="443"/>
      <c r="B248" s="444" t="s">
        <v>1608</v>
      </c>
      <c r="C248" s="444" t="s">
        <v>1416</v>
      </c>
      <c r="D248" s="444" t="s">
        <v>1415</v>
      </c>
      <c r="E248" s="444" t="s">
        <v>1426</v>
      </c>
      <c r="F248" s="444" t="s">
        <v>1624</v>
      </c>
      <c r="G248" s="444"/>
      <c r="H248" s="448">
        <v>2</v>
      </c>
      <c r="I248" s="448">
        <v>312</v>
      </c>
      <c r="J248" s="444">
        <v>0.66666666666666663</v>
      </c>
      <c r="K248" s="444">
        <v>156</v>
      </c>
      <c r="L248" s="448">
        <v>3</v>
      </c>
      <c r="M248" s="448">
        <v>468</v>
      </c>
      <c r="N248" s="444">
        <v>1</v>
      </c>
      <c r="O248" s="444">
        <v>156</v>
      </c>
      <c r="P248" s="448">
        <v>2</v>
      </c>
      <c r="Q248" s="448">
        <v>312</v>
      </c>
      <c r="R248" s="471">
        <v>0.66666666666666663</v>
      </c>
      <c r="S248" s="449">
        <v>156</v>
      </c>
    </row>
    <row r="249" spans="1:19" ht="14.4" customHeight="1" x14ac:dyDescent="0.3">
      <c r="A249" s="443"/>
      <c r="B249" s="444" t="s">
        <v>1608</v>
      </c>
      <c r="C249" s="444" t="s">
        <v>1416</v>
      </c>
      <c r="D249" s="444" t="s">
        <v>1415</v>
      </c>
      <c r="E249" s="444" t="s">
        <v>1426</v>
      </c>
      <c r="F249" s="444" t="s">
        <v>1454</v>
      </c>
      <c r="G249" s="444"/>
      <c r="H249" s="448">
        <v>4</v>
      </c>
      <c r="I249" s="448">
        <v>6960</v>
      </c>
      <c r="J249" s="444"/>
      <c r="K249" s="444">
        <v>1740</v>
      </c>
      <c r="L249" s="448"/>
      <c r="M249" s="448"/>
      <c r="N249" s="444"/>
      <c r="O249" s="444"/>
      <c r="P249" s="448">
        <v>3</v>
      </c>
      <c r="Q249" s="448">
        <v>6000</v>
      </c>
      <c r="R249" s="471"/>
      <c r="S249" s="449">
        <v>2000</v>
      </c>
    </row>
    <row r="250" spans="1:19" ht="14.4" customHeight="1" x14ac:dyDescent="0.3">
      <c r="A250" s="443"/>
      <c r="B250" s="444" t="s">
        <v>1608</v>
      </c>
      <c r="C250" s="444" t="s">
        <v>1416</v>
      </c>
      <c r="D250" s="444" t="s">
        <v>1415</v>
      </c>
      <c r="E250" s="444" t="s">
        <v>1426</v>
      </c>
      <c r="F250" s="444" t="s">
        <v>1469</v>
      </c>
      <c r="G250" s="444"/>
      <c r="H250" s="448"/>
      <c r="I250" s="448"/>
      <c r="J250" s="444"/>
      <c r="K250" s="444"/>
      <c r="L250" s="448">
        <v>3</v>
      </c>
      <c r="M250" s="448">
        <v>3024</v>
      </c>
      <c r="N250" s="444">
        <v>1</v>
      </c>
      <c r="O250" s="444">
        <v>1008</v>
      </c>
      <c r="P250" s="448">
        <v>4</v>
      </c>
      <c r="Q250" s="448">
        <v>4032</v>
      </c>
      <c r="R250" s="471">
        <v>1.3333333333333333</v>
      </c>
      <c r="S250" s="449">
        <v>1008</v>
      </c>
    </row>
    <row r="251" spans="1:19" ht="14.4" customHeight="1" x14ac:dyDescent="0.3">
      <c r="A251" s="443"/>
      <c r="B251" s="444" t="s">
        <v>1608</v>
      </c>
      <c r="C251" s="444" t="s">
        <v>1416</v>
      </c>
      <c r="D251" s="444" t="s">
        <v>1415</v>
      </c>
      <c r="E251" s="444" t="s">
        <v>1426</v>
      </c>
      <c r="F251" s="444" t="s">
        <v>1625</v>
      </c>
      <c r="G251" s="444"/>
      <c r="H251" s="448">
        <v>121</v>
      </c>
      <c r="I251" s="448">
        <v>26257</v>
      </c>
      <c r="J251" s="444">
        <v>0.99180327868852458</v>
      </c>
      <c r="K251" s="444">
        <v>217</v>
      </c>
      <c r="L251" s="448">
        <v>122</v>
      </c>
      <c r="M251" s="448">
        <v>26474</v>
      </c>
      <c r="N251" s="444">
        <v>1</v>
      </c>
      <c r="O251" s="444">
        <v>217</v>
      </c>
      <c r="P251" s="448">
        <v>137</v>
      </c>
      <c r="Q251" s="448">
        <v>29729</v>
      </c>
      <c r="R251" s="471">
        <v>1.1229508196721312</v>
      </c>
      <c r="S251" s="449">
        <v>217</v>
      </c>
    </row>
    <row r="252" spans="1:19" ht="14.4" customHeight="1" x14ac:dyDescent="0.3">
      <c r="A252" s="443"/>
      <c r="B252" s="444" t="s">
        <v>1608</v>
      </c>
      <c r="C252" s="444" t="s">
        <v>1416</v>
      </c>
      <c r="D252" s="444" t="s">
        <v>1415</v>
      </c>
      <c r="E252" s="444" t="s">
        <v>1426</v>
      </c>
      <c r="F252" s="444" t="s">
        <v>1626</v>
      </c>
      <c r="G252" s="444"/>
      <c r="H252" s="448">
        <v>76</v>
      </c>
      <c r="I252" s="448">
        <v>79268</v>
      </c>
      <c r="J252" s="444">
        <v>1.1875</v>
      </c>
      <c r="K252" s="444">
        <v>1043</v>
      </c>
      <c r="L252" s="448">
        <v>64</v>
      </c>
      <c r="M252" s="448">
        <v>66752</v>
      </c>
      <c r="N252" s="444">
        <v>1</v>
      </c>
      <c r="O252" s="444">
        <v>1043</v>
      </c>
      <c r="P252" s="448">
        <v>86</v>
      </c>
      <c r="Q252" s="448">
        <v>89698</v>
      </c>
      <c r="R252" s="471">
        <v>1.34375</v>
      </c>
      <c r="S252" s="449">
        <v>1043</v>
      </c>
    </row>
    <row r="253" spans="1:19" ht="14.4" customHeight="1" x14ac:dyDescent="0.3">
      <c r="A253" s="443"/>
      <c r="B253" s="444" t="s">
        <v>1608</v>
      </c>
      <c r="C253" s="444" t="s">
        <v>1416</v>
      </c>
      <c r="D253" s="444" t="s">
        <v>1415</v>
      </c>
      <c r="E253" s="444" t="s">
        <v>1426</v>
      </c>
      <c r="F253" s="444" t="s">
        <v>1627</v>
      </c>
      <c r="G253" s="444"/>
      <c r="H253" s="448">
        <v>2</v>
      </c>
      <c r="I253" s="448">
        <v>2646</v>
      </c>
      <c r="J253" s="444">
        <v>0.66666666666666663</v>
      </c>
      <c r="K253" s="444">
        <v>1323</v>
      </c>
      <c r="L253" s="448">
        <v>3</v>
      </c>
      <c r="M253" s="448">
        <v>3969</v>
      </c>
      <c r="N253" s="444">
        <v>1</v>
      </c>
      <c r="O253" s="444">
        <v>1323</v>
      </c>
      <c r="P253" s="448">
        <v>2</v>
      </c>
      <c r="Q253" s="448">
        <v>2646</v>
      </c>
      <c r="R253" s="471">
        <v>0.66666666666666663</v>
      </c>
      <c r="S253" s="449">
        <v>1323</v>
      </c>
    </row>
    <row r="254" spans="1:19" ht="14.4" customHeight="1" x14ac:dyDescent="0.3">
      <c r="A254" s="443"/>
      <c r="B254" s="444" t="s">
        <v>1608</v>
      </c>
      <c r="C254" s="444" t="s">
        <v>1416</v>
      </c>
      <c r="D254" s="444" t="s">
        <v>1415</v>
      </c>
      <c r="E254" s="444" t="s">
        <v>1426</v>
      </c>
      <c r="F254" s="444" t="s">
        <v>1628</v>
      </c>
      <c r="G254" s="444"/>
      <c r="H254" s="448">
        <v>13</v>
      </c>
      <c r="I254" s="448">
        <v>7046</v>
      </c>
      <c r="J254" s="444">
        <v>1.8571428571428572</v>
      </c>
      <c r="K254" s="444">
        <v>542</v>
      </c>
      <c r="L254" s="448">
        <v>7</v>
      </c>
      <c r="M254" s="448">
        <v>3794</v>
      </c>
      <c r="N254" s="444">
        <v>1</v>
      </c>
      <c r="O254" s="444">
        <v>542</v>
      </c>
      <c r="P254" s="448">
        <v>17</v>
      </c>
      <c r="Q254" s="448">
        <v>9214</v>
      </c>
      <c r="R254" s="471">
        <v>2.4285714285714284</v>
      </c>
      <c r="S254" s="449">
        <v>542</v>
      </c>
    </row>
    <row r="255" spans="1:19" ht="14.4" customHeight="1" x14ac:dyDescent="0.3">
      <c r="A255" s="443"/>
      <c r="B255" s="444" t="s">
        <v>1608</v>
      </c>
      <c r="C255" s="444" t="s">
        <v>1416</v>
      </c>
      <c r="D255" s="444" t="s">
        <v>1415</v>
      </c>
      <c r="E255" s="444" t="s">
        <v>1426</v>
      </c>
      <c r="F255" s="444" t="s">
        <v>1629</v>
      </c>
      <c r="G255" s="444"/>
      <c r="H255" s="448"/>
      <c r="I255" s="448"/>
      <c r="J255" s="444"/>
      <c r="K255" s="444"/>
      <c r="L255" s="448">
        <v>5</v>
      </c>
      <c r="M255" s="448">
        <v>1490</v>
      </c>
      <c r="N255" s="444">
        <v>1</v>
      </c>
      <c r="O255" s="444">
        <v>298</v>
      </c>
      <c r="P255" s="448"/>
      <c r="Q255" s="448"/>
      <c r="R255" s="471"/>
      <c r="S255" s="449"/>
    </row>
    <row r="256" spans="1:19" ht="14.4" customHeight="1" x14ac:dyDescent="0.3">
      <c r="A256" s="443"/>
      <c r="B256" s="444" t="s">
        <v>1608</v>
      </c>
      <c r="C256" s="444" t="s">
        <v>1416</v>
      </c>
      <c r="D256" s="444" t="s">
        <v>1415</v>
      </c>
      <c r="E256" s="444" t="s">
        <v>1426</v>
      </c>
      <c r="F256" s="444" t="s">
        <v>1630</v>
      </c>
      <c r="G256" s="444"/>
      <c r="H256" s="448">
        <v>50</v>
      </c>
      <c r="I256" s="448">
        <v>28950</v>
      </c>
      <c r="J256" s="444">
        <v>1.0204081632653061</v>
      </c>
      <c r="K256" s="444">
        <v>579</v>
      </c>
      <c r="L256" s="448">
        <v>49</v>
      </c>
      <c r="M256" s="448">
        <v>28371</v>
      </c>
      <c r="N256" s="444">
        <v>1</v>
      </c>
      <c r="O256" s="444">
        <v>579</v>
      </c>
      <c r="P256" s="448">
        <v>50</v>
      </c>
      <c r="Q256" s="448">
        <v>28950</v>
      </c>
      <c r="R256" s="471">
        <v>1.0204081632653061</v>
      </c>
      <c r="S256" s="449">
        <v>579</v>
      </c>
    </row>
    <row r="257" spans="1:19" ht="14.4" customHeight="1" x14ac:dyDescent="0.3">
      <c r="A257" s="443"/>
      <c r="B257" s="444" t="s">
        <v>1608</v>
      </c>
      <c r="C257" s="444" t="s">
        <v>1416</v>
      </c>
      <c r="D257" s="444" t="s">
        <v>1415</v>
      </c>
      <c r="E257" s="444" t="s">
        <v>1426</v>
      </c>
      <c r="F257" s="444" t="s">
        <v>1631</v>
      </c>
      <c r="G257" s="444"/>
      <c r="H257" s="448"/>
      <c r="I257" s="448"/>
      <c r="J257" s="444"/>
      <c r="K257" s="444"/>
      <c r="L257" s="448">
        <v>2</v>
      </c>
      <c r="M257" s="448">
        <v>26666</v>
      </c>
      <c r="N257" s="444">
        <v>1</v>
      </c>
      <c r="O257" s="444">
        <v>13333</v>
      </c>
      <c r="P257" s="448"/>
      <c r="Q257" s="448"/>
      <c r="R257" s="471"/>
      <c r="S257" s="449"/>
    </row>
    <row r="258" spans="1:19" ht="14.4" customHeight="1" x14ac:dyDescent="0.3">
      <c r="A258" s="443"/>
      <c r="B258" s="444" t="s">
        <v>1608</v>
      </c>
      <c r="C258" s="444" t="s">
        <v>1416</v>
      </c>
      <c r="D258" s="444" t="s">
        <v>1415</v>
      </c>
      <c r="E258" s="444" t="s">
        <v>1426</v>
      </c>
      <c r="F258" s="444" t="s">
        <v>1632</v>
      </c>
      <c r="G258" s="444"/>
      <c r="H258" s="448">
        <v>1</v>
      </c>
      <c r="I258" s="448">
        <v>678</v>
      </c>
      <c r="J258" s="444"/>
      <c r="K258" s="444">
        <v>678</v>
      </c>
      <c r="L258" s="448"/>
      <c r="M258" s="448"/>
      <c r="N258" s="444"/>
      <c r="O258" s="444"/>
      <c r="P258" s="448"/>
      <c r="Q258" s="448"/>
      <c r="R258" s="471"/>
      <c r="S258" s="449"/>
    </row>
    <row r="259" spans="1:19" ht="14.4" customHeight="1" x14ac:dyDescent="0.3">
      <c r="A259" s="443"/>
      <c r="B259" s="444" t="s">
        <v>1608</v>
      </c>
      <c r="C259" s="444" t="s">
        <v>1416</v>
      </c>
      <c r="D259" s="444" t="s">
        <v>1415</v>
      </c>
      <c r="E259" s="444" t="s">
        <v>1426</v>
      </c>
      <c r="F259" s="444" t="s">
        <v>1633</v>
      </c>
      <c r="G259" s="444"/>
      <c r="H259" s="448">
        <v>3</v>
      </c>
      <c r="I259" s="448">
        <v>3909</v>
      </c>
      <c r="J259" s="444"/>
      <c r="K259" s="444">
        <v>1303</v>
      </c>
      <c r="L259" s="448"/>
      <c r="M259" s="448"/>
      <c r="N259" s="444"/>
      <c r="O259" s="444"/>
      <c r="P259" s="448"/>
      <c r="Q259" s="448"/>
      <c r="R259" s="471"/>
      <c r="S259" s="449"/>
    </row>
    <row r="260" spans="1:19" ht="14.4" customHeight="1" x14ac:dyDescent="0.3">
      <c r="A260" s="443"/>
      <c r="B260" s="444" t="s">
        <v>1608</v>
      </c>
      <c r="C260" s="444" t="s">
        <v>1416</v>
      </c>
      <c r="D260" s="444" t="s">
        <v>1415</v>
      </c>
      <c r="E260" s="444" t="s">
        <v>1426</v>
      </c>
      <c r="F260" s="444" t="s">
        <v>1634</v>
      </c>
      <c r="G260" s="444"/>
      <c r="H260" s="448"/>
      <c r="I260" s="448"/>
      <c r="J260" s="444"/>
      <c r="K260" s="444"/>
      <c r="L260" s="448">
        <v>1</v>
      </c>
      <c r="M260" s="448">
        <v>2416</v>
      </c>
      <c r="N260" s="444">
        <v>1</v>
      </c>
      <c r="O260" s="444">
        <v>2416</v>
      </c>
      <c r="P260" s="448"/>
      <c r="Q260" s="448"/>
      <c r="R260" s="471"/>
      <c r="S260" s="449"/>
    </row>
    <row r="261" spans="1:19" ht="14.4" customHeight="1" x14ac:dyDescent="0.3">
      <c r="A261" s="443"/>
      <c r="B261" s="444" t="s">
        <v>1608</v>
      </c>
      <c r="C261" s="444" t="s">
        <v>1416</v>
      </c>
      <c r="D261" s="444" t="s">
        <v>1415</v>
      </c>
      <c r="E261" s="444" t="s">
        <v>1426</v>
      </c>
      <c r="F261" s="444" t="s">
        <v>1635</v>
      </c>
      <c r="G261" s="444"/>
      <c r="H261" s="448"/>
      <c r="I261" s="448"/>
      <c r="J261" s="444"/>
      <c r="K261" s="444"/>
      <c r="L261" s="448"/>
      <c r="M261" s="448"/>
      <c r="N261" s="444"/>
      <c r="O261" s="444"/>
      <c r="P261" s="448">
        <v>1</v>
      </c>
      <c r="Q261" s="448">
        <v>136</v>
      </c>
      <c r="R261" s="471"/>
      <c r="S261" s="449">
        <v>136</v>
      </c>
    </row>
    <row r="262" spans="1:19" ht="14.4" customHeight="1" x14ac:dyDescent="0.3">
      <c r="A262" s="443"/>
      <c r="B262" s="444" t="s">
        <v>1608</v>
      </c>
      <c r="C262" s="444" t="s">
        <v>1416</v>
      </c>
      <c r="D262" s="444" t="s">
        <v>1415</v>
      </c>
      <c r="E262" s="444" t="s">
        <v>1426</v>
      </c>
      <c r="F262" s="444" t="s">
        <v>1636</v>
      </c>
      <c r="G262" s="444"/>
      <c r="H262" s="448"/>
      <c r="I262" s="448"/>
      <c r="J262" s="444"/>
      <c r="K262" s="444"/>
      <c r="L262" s="448"/>
      <c r="M262" s="448"/>
      <c r="N262" s="444"/>
      <c r="O262" s="444"/>
      <c r="P262" s="448">
        <v>1</v>
      </c>
      <c r="Q262" s="448">
        <v>224</v>
      </c>
      <c r="R262" s="471"/>
      <c r="S262" s="449">
        <v>224</v>
      </c>
    </row>
    <row r="263" spans="1:19" ht="14.4" customHeight="1" x14ac:dyDescent="0.3">
      <c r="A263" s="443"/>
      <c r="B263" s="444" t="s">
        <v>1608</v>
      </c>
      <c r="C263" s="444" t="s">
        <v>1416</v>
      </c>
      <c r="D263" s="444" t="s">
        <v>1415</v>
      </c>
      <c r="E263" s="444" t="s">
        <v>1492</v>
      </c>
      <c r="F263" s="444" t="s">
        <v>1497</v>
      </c>
      <c r="G263" s="444" t="s">
        <v>1498</v>
      </c>
      <c r="H263" s="448">
        <v>14</v>
      </c>
      <c r="I263" s="448">
        <v>1088.8999999999999</v>
      </c>
      <c r="J263" s="444">
        <v>3.4999357161223958</v>
      </c>
      <c r="K263" s="444">
        <v>77.778571428571425</v>
      </c>
      <c r="L263" s="448">
        <v>4</v>
      </c>
      <c r="M263" s="448">
        <v>311.12</v>
      </c>
      <c r="N263" s="444">
        <v>1</v>
      </c>
      <c r="O263" s="444">
        <v>77.78</v>
      </c>
      <c r="P263" s="448">
        <v>12</v>
      </c>
      <c r="Q263" s="448">
        <v>933.34</v>
      </c>
      <c r="R263" s="471">
        <v>2.9999357161223967</v>
      </c>
      <c r="S263" s="449">
        <v>77.778333333333336</v>
      </c>
    </row>
    <row r="264" spans="1:19" ht="14.4" customHeight="1" x14ac:dyDescent="0.3">
      <c r="A264" s="443"/>
      <c r="B264" s="444" t="s">
        <v>1608</v>
      </c>
      <c r="C264" s="444" t="s">
        <v>1416</v>
      </c>
      <c r="D264" s="444" t="s">
        <v>1415</v>
      </c>
      <c r="E264" s="444" t="s">
        <v>1492</v>
      </c>
      <c r="F264" s="444" t="s">
        <v>1499</v>
      </c>
      <c r="G264" s="444" t="s">
        <v>1500</v>
      </c>
      <c r="H264" s="448">
        <v>28</v>
      </c>
      <c r="I264" s="448">
        <v>7000</v>
      </c>
      <c r="J264" s="444">
        <v>0.93333333333333335</v>
      </c>
      <c r="K264" s="444">
        <v>250</v>
      </c>
      <c r="L264" s="448">
        <v>30</v>
      </c>
      <c r="M264" s="448">
        <v>7500</v>
      </c>
      <c r="N264" s="444">
        <v>1</v>
      </c>
      <c r="O264" s="444">
        <v>250</v>
      </c>
      <c r="P264" s="448">
        <v>25</v>
      </c>
      <c r="Q264" s="448">
        <v>6250</v>
      </c>
      <c r="R264" s="471">
        <v>0.83333333333333337</v>
      </c>
      <c r="S264" s="449">
        <v>250</v>
      </c>
    </row>
    <row r="265" spans="1:19" ht="14.4" customHeight="1" x14ac:dyDescent="0.3">
      <c r="A265" s="443"/>
      <c r="B265" s="444" t="s">
        <v>1608</v>
      </c>
      <c r="C265" s="444" t="s">
        <v>1416</v>
      </c>
      <c r="D265" s="444" t="s">
        <v>1415</v>
      </c>
      <c r="E265" s="444" t="s">
        <v>1492</v>
      </c>
      <c r="F265" s="444" t="s">
        <v>1501</v>
      </c>
      <c r="G265" s="444" t="s">
        <v>1502</v>
      </c>
      <c r="H265" s="448">
        <v>365</v>
      </c>
      <c r="I265" s="448">
        <v>109500</v>
      </c>
      <c r="J265" s="444">
        <v>1.0310734463276836</v>
      </c>
      <c r="K265" s="444">
        <v>300</v>
      </c>
      <c r="L265" s="448">
        <v>354</v>
      </c>
      <c r="M265" s="448">
        <v>106200</v>
      </c>
      <c r="N265" s="444">
        <v>1</v>
      </c>
      <c r="O265" s="444">
        <v>300</v>
      </c>
      <c r="P265" s="448">
        <v>396</v>
      </c>
      <c r="Q265" s="448">
        <v>118800</v>
      </c>
      <c r="R265" s="471">
        <v>1.1186440677966101</v>
      </c>
      <c r="S265" s="449">
        <v>300</v>
      </c>
    </row>
    <row r="266" spans="1:19" ht="14.4" customHeight="1" x14ac:dyDescent="0.3">
      <c r="A266" s="443"/>
      <c r="B266" s="444" t="s">
        <v>1608</v>
      </c>
      <c r="C266" s="444" t="s">
        <v>1416</v>
      </c>
      <c r="D266" s="444" t="s">
        <v>1415</v>
      </c>
      <c r="E266" s="444" t="s">
        <v>1492</v>
      </c>
      <c r="F266" s="444" t="s">
        <v>1637</v>
      </c>
      <c r="G266" s="444" t="s">
        <v>1638</v>
      </c>
      <c r="H266" s="448">
        <v>214</v>
      </c>
      <c r="I266" s="448">
        <v>142666.67000000001</v>
      </c>
      <c r="J266" s="444">
        <v>0.93043476389414059</v>
      </c>
      <c r="K266" s="444">
        <v>666.66668224299076</v>
      </c>
      <c r="L266" s="448">
        <v>230</v>
      </c>
      <c r="M266" s="448">
        <v>153333.34000000003</v>
      </c>
      <c r="N266" s="444">
        <v>1</v>
      </c>
      <c r="O266" s="444">
        <v>666.66669565217398</v>
      </c>
      <c r="P266" s="448">
        <v>222</v>
      </c>
      <c r="Q266" s="448">
        <v>148000</v>
      </c>
      <c r="R266" s="471">
        <v>0.965217349338376</v>
      </c>
      <c r="S266" s="449">
        <v>666.66666666666663</v>
      </c>
    </row>
    <row r="267" spans="1:19" ht="14.4" customHeight="1" x14ac:dyDescent="0.3">
      <c r="A267" s="443"/>
      <c r="B267" s="444" t="s">
        <v>1608</v>
      </c>
      <c r="C267" s="444" t="s">
        <v>1416</v>
      </c>
      <c r="D267" s="444" t="s">
        <v>1415</v>
      </c>
      <c r="E267" s="444" t="s">
        <v>1492</v>
      </c>
      <c r="F267" s="444" t="s">
        <v>1639</v>
      </c>
      <c r="G267" s="444" t="s">
        <v>1640</v>
      </c>
      <c r="H267" s="448">
        <v>321</v>
      </c>
      <c r="I267" s="448">
        <v>74899.989999999991</v>
      </c>
      <c r="J267" s="444">
        <v>0.88674017810812233</v>
      </c>
      <c r="K267" s="444">
        <v>233.33330218068534</v>
      </c>
      <c r="L267" s="448">
        <v>362</v>
      </c>
      <c r="M267" s="448">
        <v>84466.67</v>
      </c>
      <c r="N267" s="444">
        <v>1</v>
      </c>
      <c r="O267" s="444">
        <v>233.33334254143645</v>
      </c>
      <c r="P267" s="448">
        <v>384</v>
      </c>
      <c r="Q267" s="448">
        <v>89600.01</v>
      </c>
      <c r="R267" s="471">
        <v>1.0607735571912567</v>
      </c>
      <c r="S267" s="449">
        <v>233.33335937499999</v>
      </c>
    </row>
    <row r="268" spans="1:19" ht="14.4" customHeight="1" x14ac:dyDescent="0.3">
      <c r="A268" s="443"/>
      <c r="B268" s="444" t="s">
        <v>1608</v>
      </c>
      <c r="C268" s="444" t="s">
        <v>1416</v>
      </c>
      <c r="D268" s="444" t="s">
        <v>1415</v>
      </c>
      <c r="E268" s="444" t="s">
        <v>1492</v>
      </c>
      <c r="F268" s="444" t="s">
        <v>1641</v>
      </c>
      <c r="G268" s="444" t="s">
        <v>1642</v>
      </c>
      <c r="H268" s="448">
        <v>200</v>
      </c>
      <c r="I268" s="448">
        <v>155555.56</v>
      </c>
      <c r="J268" s="444">
        <v>1.1764706416213553</v>
      </c>
      <c r="K268" s="444">
        <v>777.77779999999996</v>
      </c>
      <c r="L268" s="448">
        <v>170</v>
      </c>
      <c r="M268" s="448">
        <v>132222.22</v>
      </c>
      <c r="N268" s="444">
        <v>1</v>
      </c>
      <c r="O268" s="444">
        <v>777.7777647058823</v>
      </c>
      <c r="P268" s="448">
        <v>255</v>
      </c>
      <c r="Q268" s="448">
        <v>198333.34000000003</v>
      </c>
      <c r="R268" s="471">
        <v>1.5000000756302536</v>
      </c>
      <c r="S268" s="449">
        <v>777.77780392156876</v>
      </c>
    </row>
    <row r="269" spans="1:19" ht="14.4" customHeight="1" x14ac:dyDescent="0.3">
      <c r="A269" s="443"/>
      <c r="B269" s="444" t="s">
        <v>1608</v>
      </c>
      <c r="C269" s="444" t="s">
        <v>1416</v>
      </c>
      <c r="D269" s="444" t="s">
        <v>1415</v>
      </c>
      <c r="E269" s="444" t="s">
        <v>1492</v>
      </c>
      <c r="F269" s="444" t="s">
        <v>1643</v>
      </c>
      <c r="G269" s="444" t="s">
        <v>1644</v>
      </c>
      <c r="H269" s="448">
        <v>722</v>
      </c>
      <c r="I269" s="448">
        <v>176488.88999999998</v>
      </c>
      <c r="J269" s="444">
        <v>1.3103449223128143</v>
      </c>
      <c r="K269" s="444">
        <v>244.44444598337947</v>
      </c>
      <c r="L269" s="448">
        <v>551</v>
      </c>
      <c r="M269" s="448">
        <v>134688.88</v>
      </c>
      <c r="N269" s="444">
        <v>1</v>
      </c>
      <c r="O269" s="444">
        <v>244.44442831215972</v>
      </c>
      <c r="P269" s="448">
        <v>537</v>
      </c>
      <c r="Q269" s="448">
        <v>131266.66</v>
      </c>
      <c r="R269" s="471">
        <v>0.97459166636473626</v>
      </c>
      <c r="S269" s="449">
        <v>244.44443202979517</v>
      </c>
    </row>
    <row r="270" spans="1:19" ht="14.4" customHeight="1" x14ac:dyDescent="0.3">
      <c r="A270" s="443"/>
      <c r="B270" s="444" t="s">
        <v>1608</v>
      </c>
      <c r="C270" s="444" t="s">
        <v>1416</v>
      </c>
      <c r="D270" s="444" t="s">
        <v>1415</v>
      </c>
      <c r="E270" s="444" t="s">
        <v>1492</v>
      </c>
      <c r="F270" s="444" t="s">
        <v>1645</v>
      </c>
      <c r="G270" s="444" t="s">
        <v>1646</v>
      </c>
      <c r="H270" s="448">
        <v>7</v>
      </c>
      <c r="I270" s="448">
        <v>3678.8899999999994</v>
      </c>
      <c r="J270" s="444">
        <v>0.87500118921901604</v>
      </c>
      <c r="K270" s="444">
        <v>525.5557142857142</v>
      </c>
      <c r="L270" s="448">
        <v>8</v>
      </c>
      <c r="M270" s="448">
        <v>4204.4399999999996</v>
      </c>
      <c r="N270" s="444">
        <v>1</v>
      </c>
      <c r="O270" s="444">
        <v>525.55499999999995</v>
      </c>
      <c r="P270" s="448">
        <v>17</v>
      </c>
      <c r="Q270" s="448">
        <v>8934.4500000000007</v>
      </c>
      <c r="R270" s="471">
        <v>2.1250035676570485</v>
      </c>
      <c r="S270" s="449">
        <v>525.55588235294124</v>
      </c>
    </row>
    <row r="271" spans="1:19" ht="14.4" customHeight="1" x14ac:dyDescent="0.3">
      <c r="A271" s="443"/>
      <c r="B271" s="444" t="s">
        <v>1608</v>
      </c>
      <c r="C271" s="444" t="s">
        <v>1416</v>
      </c>
      <c r="D271" s="444" t="s">
        <v>1415</v>
      </c>
      <c r="E271" s="444" t="s">
        <v>1492</v>
      </c>
      <c r="F271" s="444" t="s">
        <v>1647</v>
      </c>
      <c r="G271" s="444" t="s">
        <v>1648</v>
      </c>
      <c r="H271" s="448">
        <v>4</v>
      </c>
      <c r="I271" s="448">
        <v>4000</v>
      </c>
      <c r="J271" s="444">
        <v>1.3333333333333333</v>
      </c>
      <c r="K271" s="444">
        <v>1000</v>
      </c>
      <c r="L271" s="448">
        <v>3</v>
      </c>
      <c r="M271" s="448">
        <v>3000</v>
      </c>
      <c r="N271" s="444">
        <v>1</v>
      </c>
      <c r="O271" s="444">
        <v>1000</v>
      </c>
      <c r="P271" s="448">
        <v>4</v>
      </c>
      <c r="Q271" s="448">
        <v>4000</v>
      </c>
      <c r="R271" s="471">
        <v>1.3333333333333333</v>
      </c>
      <c r="S271" s="449">
        <v>1000</v>
      </c>
    </row>
    <row r="272" spans="1:19" ht="14.4" customHeight="1" x14ac:dyDescent="0.3">
      <c r="A272" s="443"/>
      <c r="B272" s="444" t="s">
        <v>1608</v>
      </c>
      <c r="C272" s="444" t="s">
        <v>1416</v>
      </c>
      <c r="D272" s="444" t="s">
        <v>1415</v>
      </c>
      <c r="E272" s="444" t="s">
        <v>1492</v>
      </c>
      <c r="F272" s="444" t="s">
        <v>1578</v>
      </c>
      <c r="G272" s="444" t="s">
        <v>1579</v>
      </c>
      <c r="H272" s="448">
        <v>3</v>
      </c>
      <c r="I272" s="448">
        <v>0</v>
      </c>
      <c r="J272" s="444"/>
      <c r="K272" s="444">
        <v>0</v>
      </c>
      <c r="L272" s="448">
        <v>1</v>
      </c>
      <c r="M272" s="448">
        <v>0</v>
      </c>
      <c r="N272" s="444"/>
      <c r="O272" s="444">
        <v>0</v>
      </c>
      <c r="P272" s="448"/>
      <c r="Q272" s="448"/>
      <c r="R272" s="471"/>
      <c r="S272" s="449"/>
    </row>
    <row r="273" spans="1:19" ht="14.4" customHeight="1" x14ac:dyDescent="0.3">
      <c r="A273" s="443"/>
      <c r="B273" s="444" t="s">
        <v>1608</v>
      </c>
      <c r="C273" s="444" t="s">
        <v>1416</v>
      </c>
      <c r="D273" s="444" t="s">
        <v>1415</v>
      </c>
      <c r="E273" s="444" t="s">
        <v>1492</v>
      </c>
      <c r="F273" s="444" t="s">
        <v>1524</v>
      </c>
      <c r="G273" s="444" t="s">
        <v>1525</v>
      </c>
      <c r="H273" s="448">
        <v>594</v>
      </c>
      <c r="I273" s="448">
        <v>0</v>
      </c>
      <c r="J273" s="444"/>
      <c r="K273" s="444">
        <v>0</v>
      </c>
      <c r="L273" s="448">
        <v>563</v>
      </c>
      <c r="M273" s="448">
        <v>0</v>
      </c>
      <c r="N273" s="444"/>
      <c r="O273" s="444">
        <v>0</v>
      </c>
      <c r="P273" s="448">
        <v>641</v>
      </c>
      <c r="Q273" s="448">
        <v>0</v>
      </c>
      <c r="R273" s="471"/>
      <c r="S273" s="449">
        <v>0</v>
      </c>
    </row>
    <row r="274" spans="1:19" ht="14.4" customHeight="1" x14ac:dyDescent="0.3">
      <c r="A274" s="443"/>
      <c r="B274" s="444" t="s">
        <v>1608</v>
      </c>
      <c r="C274" s="444" t="s">
        <v>1416</v>
      </c>
      <c r="D274" s="444" t="s">
        <v>1415</v>
      </c>
      <c r="E274" s="444" t="s">
        <v>1492</v>
      </c>
      <c r="F274" s="444" t="s">
        <v>1526</v>
      </c>
      <c r="G274" s="444" t="s">
        <v>1527</v>
      </c>
      <c r="H274" s="448">
        <v>441</v>
      </c>
      <c r="I274" s="448">
        <v>134750.01</v>
      </c>
      <c r="J274" s="444">
        <v>0.9713657264135479</v>
      </c>
      <c r="K274" s="444">
        <v>305.55557823129254</v>
      </c>
      <c r="L274" s="448">
        <v>454</v>
      </c>
      <c r="M274" s="448">
        <v>138722.22</v>
      </c>
      <c r="N274" s="444">
        <v>1</v>
      </c>
      <c r="O274" s="444">
        <v>305.55555066079296</v>
      </c>
      <c r="P274" s="448">
        <v>463</v>
      </c>
      <c r="Q274" s="448">
        <v>141472.22</v>
      </c>
      <c r="R274" s="471">
        <v>1.0198237888638173</v>
      </c>
      <c r="S274" s="449">
        <v>305.55555075593952</v>
      </c>
    </row>
    <row r="275" spans="1:19" ht="14.4" customHeight="1" x14ac:dyDescent="0.3">
      <c r="A275" s="443"/>
      <c r="B275" s="444" t="s">
        <v>1608</v>
      </c>
      <c r="C275" s="444" t="s">
        <v>1416</v>
      </c>
      <c r="D275" s="444" t="s">
        <v>1415</v>
      </c>
      <c r="E275" s="444" t="s">
        <v>1492</v>
      </c>
      <c r="F275" s="444" t="s">
        <v>1528</v>
      </c>
      <c r="G275" s="444" t="s">
        <v>1529</v>
      </c>
      <c r="H275" s="448">
        <v>831</v>
      </c>
      <c r="I275" s="448">
        <v>15500</v>
      </c>
      <c r="J275" s="444">
        <v>0.46453555734976176</v>
      </c>
      <c r="K275" s="444">
        <v>18.652226233453671</v>
      </c>
      <c r="L275" s="448">
        <v>1001</v>
      </c>
      <c r="M275" s="448">
        <v>33366.659999999996</v>
      </c>
      <c r="N275" s="444">
        <v>1</v>
      </c>
      <c r="O275" s="444">
        <v>33.333326673326667</v>
      </c>
      <c r="P275" s="448">
        <v>1011</v>
      </c>
      <c r="Q275" s="448">
        <v>33699.999999999993</v>
      </c>
      <c r="R275" s="471">
        <v>1.009990211786256</v>
      </c>
      <c r="S275" s="449">
        <v>33.333333333333329</v>
      </c>
    </row>
    <row r="276" spans="1:19" ht="14.4" customHeight="1" x14ac:dyDescent="0.3">
      <c r="A276" s="443"/>
      <c r="B276" s="444" t="s">
        <v>1608</v>
      </c>
      <c r="C276" s="444" t="s">
        <v>1416</v>
      </c>
      <c r="D276" s="444" t="s">
        <v>1415</v>
      </c>
      <c r="E276" s="444" t="s">
        <v>1492</v>
      </c>
      <c r="F276" s="444" t="s">
        <v>1530</v>
      </c>
      <c r="G276" s="444" t="s">
        <v>1531</v>
      </c>
      <c r="H276" s="448">
        <v>403</v>
      </c>
      <c r="I276" s="448">
        <v>183588.89</v>
      </c>
      <c r="J276" s="444">
        <v>0.9264367716326869</v>
      </c>
      <c r="K276" s="444">
        <v>455.55555831265514</v>
      </c>
      <c r="L276" s="448">
        <v>435</v>
      </c>
      <c r="M276" s="448">
        <v>198166.66999999998</v>
      </c>
      <c r="N276" s="444">
        <v>1</v>
      </c>
      <c r="O276" s="444">
        <v>455.55556321839077</v>
      </c>
      <c r="P276" s="448">
        <v>430</v>
      </c>
      <c r="Q276" s="448">
        <v>195888.89</v>
      </c>
      <c r="R276" s="471">
        <v>0.98850573610587511</v>
      </c>
      <c r="S276" s="449">
        <v>455.55555813953492</v>
      </c>
    </row>
    <row r="277" spans="1:19" ht="14.4" customHeight="1" x14ac:dyDescent="0.3">
      <c r="A277" s="443"/>
      <c r="B277" s="444" t="s">
        <v>1608</v>
      </c>
      <c r="C277" s="444" t="s">
        <v>1416</v>
      </c>
      <c r="D277" s="444" t="s">
        <v>1415</v>
      </c>
      <c r="E277" s="444" t="s">
        <v>1492</v>
      </c>
      <c r="F277" s="444" t="s">
        <v>1532</v>
      </c>
      <c r="G277" s="444" t="s">
        <v>1533</v>
      </c>
      <c r="H277" s="448">
        <v>469</v>
      </c>
      <c r="I277" s="448">
        <v>36477.79</v>
      </c>
      <c r="J277" s="444">
        <v>0.98945171885608341</v>
      </c>
      <c r="K277" s="444">
        <v>77.777803837953087</v>
      </c>
      <c r="L277" s="448">
        <v>474</v>
      </c>
      <c r="M277" s="448">
        <v>36866.67</v>
      </c>
      <c r="N277" s="444">
        <v>1</v>
      </c>
      <c r="O277" s="444">
        <v>77.777784810126576</v>
      </c>
      <c r="P277" s="448">
        <v>513</v>
      </c>
      <c r="Q277" s="448">
        <v>39900.01</v>
      </c>
      <c r="R277" s="471">
        <v>1.082278654405185</v>
      </c>
      <c r="S277" s="449">
        <v>77.777797270955176</v>
      </c>
    </row>
    <row r="278" spans="1:19" ht="14.4" customHeight="1" x14ac:dyDescent="0.3">
      <c r="A278" s="443"/>
      <c r="B278" s="444" t="s">
        <v>1608</v>
      </c>
      <c r="C278" s="444" t="s">
        <v>1416</v>
      </c>
      <c r="D278" s="444" t="s">
        <v>1415</v>
      </c>
      <c r="E278" s="444" t="s">
        <v>1492</v>
      </c>
      <c r="F278" s="444" t="s">
        <v>1649</v>
      </c>
      <c r="G278" s="444" t="s">
        <v>1650</v>
      </c>
      <c r="H278" s="448">
        <v>223</v>
      </c>
      <c r="I278" s="448">
        <v>322111.11</v>
      </c>
      <c r="J278" s="444">
        <v>1.1319796738464714</v>
      </c>
      <c r="K278" s="444">
        <v>1444.4444394618833</v>
      </c>
      <c r="L278" s="448">
        <v>197</v>
      </c>
      <c r="M278" s="448">
        <v>284555.56</v>
      </c>
      <c r="N278" s="444">
        <v>1</v>
      </c>
      <c r="O278" s="444">
        <v>1444.4444670050761</v>
      </c>
      <c r="P278" s="448">
        <v>216</v>
      </c>
      <c r="Q278" s="448">
        <v>312000.01</v>
      </c>
      <c r="R278" s="471">
        <v>1.0964467185248463</v>
      </c>
      <c r="S278" s="449">
        <v>1444.4444907407408</v>
      </c>
    </row>
    <row r="279" spans="1:19" ht="14.4" customHeight="1" x14ac:dyDescent="0.3">
      <c r="A279" s="443"/>
      <c r="B279" s="444" t="s">
        <v>1608</v>
      </c>
      <c r="C279" s="444" t="s">
        <v>1416</v>
      </c>
      <c r="D279" s="444" t="s">
        <v>1415</v>
      </c>
      <c r="E279" s="444" t="s">
        <v>1492</v>
      </c>
      <c r="F279" s="444" t="s">
        <v>1538</v>
      </c>
      <c r="G279" s="444" t="s">
        <v>1539</v>
      </c>
      <c r="H279" s="448"/>
      <c r="I279" s="448"/>
      <c r="J279" s="444"/>
      <c r="K279" s="444"/>
      <c r="L279" s="448"/>
      <c r="M279" s="448"/>
      <c r="N279" s="444"/>
      <c r="O279" s="444"/>
      <c r="P279" s="448">
        <v>3</v>
      </c>
      <c r="Q279" s="448">
        <v>283.33</v>
      </c>
      <c r="R279" s="471"/>
      <c r="S279" s="449">
        <v>94.443333333333328</v>
      </c>
    </row>
    <row r="280" spans="1:19" ht="14.4" customHeight="1" x14ac:dyDescent="0.3">
      <c r="A280" s="443"/>
      <c r="B280" s="444" t="s">
        <v>1608</v>
      </c>
      <c r="C280" s="444" t="s">
        <v>1416</v>
      </c>
      <c r="D280" s="444" t="s">
        <v>1415</v>
      </c>
      <c r="E280" s="444" t="s">
        <v>1492</v>
      </c>
      <c r="F280" s="444" t="s">
        <v>1542</v>
      </c>
      <c r="G280" s="444" t="s">
        <v>1543</v>
      </c>
      <c r="H280" s="448">
        <v>2</v>
      </c>
      <c r="I280" s="448">
        <v>193.34</v>
      </c>
      <c r="J280" s="444">
        <v>0.66666666666666674</v>
      </c>
      <c r="K280" s="444">
        <v>96.67</v>
      </c>
      <c r="L280" s="448">
        <v>3</v>
      </c>
      <c r="M280" s="448">
        <v>290.01</v>
      </c>
      <c r="N280" s="444">
        <v>1</v>
      </c>
      <c r="O280" s="444">
        <v>96.67</v>
      </c>
      <c r="P280" s="448">
        <v>3</v>
      </c>
      <c r="Q280" s="448">
        <v>290.01</v>
      </c>
      <c r="R280" s="471">
        <v>1</v>
      </c>
      <c r="S280" s="449">
        <v>96.67</v>
      </c>
    </row>
    <row r="281" spans="1:19" ht="14.4" customHeight="1" x14ac:dyDescent="0.3">
      <c r="A281" s="443"/>
      <c r="B281" s="444" t="s">
        <v>1608</v>
      </c>
      <c r="C281" s="444" t="s">
        <v>1416</v>
      </c>
      <c r="D281" s="444" t="s">
        <v>1415</v>
      </c>
      <c r="E281" s="444" t="s">
        <v>1492</v>
      </c>
      <c r="F281" s="444" t="s">
        <v>1651</v>
      </c>
      <c r="G281" s="444" t="s">
        <v>1652</v>
      </c>
      <c r="H281" s="448">
        <v>264</v>
      </c>
      <c r="I281" s="448">
        <v>92400</v>
      </c>
      <c r="J281" s="444">
        <v>0.97058823529411764</v>
      </c>
      <c r="K281" s="444">
        <v>350</v>
      </c>
      <c r="L281" s="448">
        <v>272</v>
      </c>
      <c r="M281" s="448">
        <v>95200</v>
      </c>
      <c r="N281" s="444">
        <v>1</v>
      </c>
      <c r="O281" s="444">
        <v>350</v>
      </c>
      <c r="P281" s="448">
        <v>297</v>
      </c>
      <c r="Q281" s="448">
        <v>103950</v>
      </c>
      <c r="R281" s="471">
        <v>1.0919117647058822</v>
      </c>
      <c r="S281" s="449">
        <v>350</v>
      </c>
    </row>
    <row r="282" spans="1:19" ht="14.4" customHeight="1" x14ac:dyDescent="0.3">
      <c r="A282" s="443"/>
      <c r="B282" s="444" t="s">
        <v>1608</v>
      </c>
      <c r="C282" s="444" t="s">
        <v>1416</v>
      </c>
      <c r="D282" s="444" t="s">
        <v>1415</v>
      </c>
      <c r="E282" s="444" t="s">
        <v>1492</v>
      </c>
      <c r="F282" s="444" t="s">
        <v>1653</v>
      </c>
      <c r="G282" s="444" t="s">
        <v>1654</v>
      </c>
      <c r="H282" s="448">
        <v>24</v>
      </c>
      <c r="I282" s="448">
        <v>1413.34</v>
      </c>
      <c r="J282" s="444">
        <v>0.79999773586614442</v>
      </c>
      <c r="K282" s="444">
        <v>58.889166666666661</v>
      </c>
      <c r="L282" s="448">
        <v>30</v>
      </c>
      <c r="M282" s="448">
        <v>1766.6799999999998</v>
      </c>
      <c r="N282" s="444">
        <v>1</v>
      </c>
      <c r="O282" s="444">
        <v>58.889333333333326</v>
      </c>
      <c r="P282" s="448">
        <v>24</v>
      </c>
      <c r="Q282" s="448">
        <v>1413.3400000000001</v>
      </c>
      <c r="R282" s="471">
        <v>0.79999773586614453</v>
      </c>
      <c r="S282" s="449">
        <v>58.889166666666675</v>
      </c>
    </row>
    <row r="283" spans="1:19" ht="14.4" customHeight="1" x14ac:dyDescent="0.3">
      <c r="A283" s="443"/>
      <c r="B283" s="444" t="s">
        <v>1608</v>
      </c>
      <c r="C283" s="444" t="s">
        <v>1416</v>
      </c>
      <c r="D283" s="444" t="s">
        <v>1415</v>
      </c>
      <c r="E283" s="444" t="s">
        <v>1492</v>
      </c>
      <c r="F283" s="444" t="s">
        <v>1655</v>
      </c>
      <c r="G283" s="444" t="s">
        <v>1656</v>
      </c>
      <c r="H283" s="448">
        <v>364</v>
      </c>
      <c r="I283" s="448">
        <v>46915.549999999996</v>
      </c>
      <c r="J283" s="444">
        <v>1.0167592643963534</v>
      </c>
      <c r="K283" s="444">
        <v>128.88887362637362</v>
      </c>
      <c r="L283" s="448">
        <v>358</v>
      </c>
      <c r="M283" s="448">
        <v>46142.239999999998</v>
      </c>
      <c r="N283" s="444">
        <v>1</v>
      </c>
      <c r="O283" s="444">
        <v>128.88893854748602</v>
      </c>
      <c r="P283" s="448">
        <v>410</v>
      </c>
      <c r="Q283" s="448">
        <v>52844.45</v>
      </c>
      <c r="R283" s="471">
        <v>1.1452510758038621</v>
      </c>
      <c r="S283" s="449">
        <v>128.88890243902438</v>
      </c>
    </row>
    <row r="284" spans="1:19" ht="14.4" customHeight="1" x14ac:dyDescent="0.3">
      <c r="A284" s="443"/>
      <c r="B284" s="444" t="s">
        <v>1608</v>
      </c>
      <c r="C284" s="444" t="s">
        <v>1416</v>
      </c>
      <c r="D284" s="444" t="s">
        <v>1415</v>
      </c>
      <c r="E284" s="444" t="s">
        <v>1492</v>
      </c>
      <c r="F284" s="444" t="s">
        <v>1550</v>
      </c>
      <c r="G284" s="444" t="s">
        <v>1551</v>
      </c>
      <c r="H284" s="448">
        <v>960</v>
      </c>
      <c r="I284" s="448">
        <v>46933.33</v>
      </c>
      <c r="J284" s="444">
        <v>1.0191082816378316</v>
      </c>
      <c r="K284" s="444">
        <v>48.888885416666668</v>
      </c>
      <c r="L284" s="448">
        <v>942</v>
      </c>
      <c r="M284" s="448">
        <v>46053.33</v>
      </c>
      <c r="N284" s="444">
        <v>1</v>
      </c>
      <c r="O284" s="444">
        <v>48.888885350318475</v>
      </c>
      <c r="P284" s="448">
        <v>997</v>
      </c>
      <c r="Q284" s="448">
        <v>48742.22</v>
      </c>
      <c r="R284" s="471">
        <v>1.0583864402422147</v>
      </c>
      <c r="S284" s="449">
        <v>48.888886659979939</v>
      </c>
    </row>
    <row r="285" spans="1:19" ht="14.4" customHeight="1" x14ac:dyDescent="0.3">
      <c r="A285" s="443"/>
      <c r="B285" s="444" t="s">
        <v>1608</v>
      </c>
      <c r="C285" s="444" t="s">
        <v>1416</v>
      </c>
      <c r="D285" s="444" t="s">
        <v>1415</v>
      </c>
      <c r="E285" s="444" t="s">
        <v>1492</v>
      </c>
      <c r="F285" s="444" t="s">
        <v>1657</v>
      </c>
      <c r="G285" s="444" t="s">
        <v>1658</v>
      </c>
      <c r="H285" s="448">
        <v>1277</v>
      </c>
      <c r="I285" s="448">
        <v>1135111.1100000001</v>
      </c>
      <c r="J285" s="444">
        <v>1.0536303652649455</v>
      </c>
      <c r="K285" s="444">
        <v>888.88888801879409</v>
      </c>
      <c r="L285" s="448">
        <v>1212</v>
      </c>
      <c r="M285" s="448">
        <v>1077333.33</v>
      </c>
      <c r="N285" s="444">
        <v>1</v>
      </c>
      <c r="O285" s="444">
        <v>888.88888613861388</v>
      </c>
      <c r="P285" s="448">
        <v>1210</v>
      </c>
      <c r="Q285" s="448">
        <v>1075555.54</v>
      </c>
      <c r="R285" s="471">
        <v>0.9983498236335081</v>
      </c>
      <c r="S285" s="449">
        <v>888.88887603305784</v>
      </c>
    </row>
    <row r="286" spans="1:19" ht="14.4" customHeight="1" x14ac:dyDescent="0.3">
      <c r="A286" s="443"/>
      <c r="B286" s="444" t="s">
        <v>1608</v>
      </c>
      <c r="C286" s="444" t="s">
        <v>1416</v>
      </c>
      <c r="D286" s="444" t="s">
        <v>1415</v>
      </c>
      <c r="E286" s="444" t="s">
        <v>1492</v>
      </c>
      <c r="F286" s="444" t="s">
        <v>1659</v>
      </c>
      <c r="G286" s="444" t="s">
        <v>1660</v>
      </c>
      <c r="H286" s="448">
        <v>20</v>
      </c>
      <c r="I286" s="448">
        <v>6666.67</v>
      </c>
      <c r="J286" s="444">
        <v>0.74074193415770462</v>
      </c>
      <c r="K286" s="444">
        <v>333.33350000000002</v>
      </c>
      <c r="L286" s="448">
        <v>27</v>
      </c>
      <c r="M286" s="448">
        <v>8999.99</v>
      </c>
      <c r="N286" s="444">
        <v>1</v>
      </c>
      <c r="O286" s="444">
        <v>333.33296296296294</v>
      </c>
      <c r="P286" s="448">
        <v>36</v>
      </c>
      <c r="Q286" s="448">
        <v>12000.01</v>
      </c>
      <c r="R286" s="471">
        <v>1.3333359259288067</v>
      </c>
      <c r="S286" s="449">
        <v>333.33361111111111</v>
      </c>
    </row>
    <row r="287" spans="1:19" ht="14.4" customHeight="1" x14ac:dyDescent="0.3">
      <c r="A287" s="443"/>
      <c r="B287" s="444" t="s">
        <v>1608</v>
      </c>
      <c r="C287" s="444" t="s">
        <v>1416</v>
      </c>
      <c r="D287" s="444" t="s">
        <v>1415</v>
      </c>
      <c r="E287" s="444" t="s">
        <v>1492</v>
      </c>
      <c r="F287" s="444" t="s">
        <v>1661</v>
      </c>
      <c r="G287" s="444" t="s">
        <v>1662</v>
      </c>
      <c r="H287" s="448"/>
      <c r="I287" s="448"/>
      <c r="J287" s="444"/>
      <c r="K287" s="444"/>
      <c r="L287" s="448"/>
      <c r="M287" s="448"/>
      <c r="N287" s="444"/>
      <c r="O287" s="444"/>
      <c r="P287" s="448">
        <v>1</v>
      </c>
      <c r="Q287" s="448">
        <v>645.55999999999995</v>
      </c>
      <c r="R287" s="471"/>
      <c r="S287" s="449">
        <v>645.55999999999995</v>
      </c>
    </row>
    <row r="288" spans="1:19" ht="14.4" customHeight="1" x14ac:dyDescent="0.3">
      <c r="A288" s="443"/>
      <c r="B288" s="444" t="s">
        <v>1608</v>
      </c>
      <c r="C288" s="444" t="s">
        <v>1416</v>
      </c>
      <c r="D288" s="444" t="s">
        <v>1415</v>
      </c>
      <c r="E288" s="444" t="s">
        <v>1492</v>
      </c>
      <c r="F288" s="444" t="s">
        <v>1556</v>
      </c>
      <c r="G288" s="444" t="s">
        <v>1557</v>
      </c>
      <c r="H288" s="448"/>
      <c r="I288" s="448"/>
      <c r="J288" s="444"/>
      <c r="K288" s="444"/>
      <c r="L288" s="448"/>
      <c r="M288" s="448"/>
      <c r="N288" s="444"/>
      <c r="O288" s="444"/>
      <c r="P288" s="448">
        <v>1</v>
      </c>
      <c r="Q288" s="448">
        <v>222.22</v>
      </c>
      <c r="R288" s="471"/>
      <c r="S288" s="449">
        <v>222.22</v>
      </c>
    </row>
    <row r="289" spans="1:19" ht="14.4" customHeight="1" thickBot="1" x14ac:dyDescent="0.35">
      <c r="A289" s="450"/>
      <c r="B289" s="451" t="s">
        <v>1608</v>
      </c>
      <c r="C289" s="451" t="s">
        <v>1416</v>
      </c>
      <c r="D289" s="451" t="s">
        <v>1415</v>
      </c>
      <c r="E289" s="451" t="s">
        <v>1492</v>
      </c>
      <c r="F289" s="451" t="s">
        <v>1663</v>
      </c>
      <c r="G289" s="451" t="s">
        <v>1664</v>
      </c>
      <c r="H289" s="455"/>
      <c r="I289" s="455"/>
      <c r="J289" s="451"/>
      <c r="K289" s="451"/>
      <c r="L289" s="455">
        <v>2</v>
      </c>
      <c r="M289" s="455">
        <v>466.66</v>
      </c>
      <c r="N289" s="451">
        <v>1</v>
      </c>
      <c r="O289" s="451">
        <v>233.33</v>
      </c>
      <c r="P289" s="455"/>
      <c r="Q289" s="455"/>
      <c r="R289" s="463"/>
      <c r="S289" s="456"/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3" bestFit="1" customWidth="1"/>
    <col min="2" max="2" width="11.6640625" style="133" hidden="1" customWidth="1"/>
    <col min="3" max="4" width="11" style="135" customWidth="1"/>
    <col min="5" max="5" width="11" style="136" customWidth="1"/>
    <col min="6" max="16384" width="8.88671875" style="133"/>
  </cols>
  <sheetData>
    <row r="1" spans="1:5" ht="18.600000000000001" thickBot="1" x14ac:dyDescent="0.4">
      <c r="A1" s="320" t="s">
        <v>104</v>
      </c>
      <c r="B1" s="320"/>
      <c r="C1" s="321"/>
      <c r="D1" s="321"/>
      <c r="E1" s="321"/>
    </row>
    <row r="2" spans="1:5" ht="14.4" customHeight="1" thickBot="1" x14ac:dyDescent="0.35">
      <c r="A2" s="210" t="s">
        <v>233</v>
      </c>
      <c r="B2" s="134"/>
    </row>
    <row r="3" spans="1:5" ht="14.4" customHeight="1" thickBot="1" x14ac:dyDescent="0.35">
      <c r="A3" s="137"/>
      <c r="C3" s="138" t="s">
        <v>92</v>
      </c>
      <c r="D3" s="139" t="s">
        <v>60</v>
      </c>
      <c r="E3" s="140" t="s">
        <v>62</v>
      </c>
    </row>
    <row r="4" spans="1:5" ht="14.4" customHeight="1" thickBot="1" x14ac:dyDescent="0.3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16877.342915950772</v>
      </c>
      <c r="D4" s="143">
        <f ca="1">IF(ISERROR(VLOOKUP("Náklady celkem",INDIRECT("HI!$A:$G"),5,0)),0,VLOOKUP("Náklady celkem",INDIRECT("HI!$A:$G"),5,0))</f>
        <v>16977.495730000002</v>
      </c>
      <c r="E4" s="144">
        <f ca="1">IF(C4=0,0,D4/C4)</f>
        <v>1.0059341576780179</v>
      </c>
    </row>
    <row r="5" spans="1:5" ht="14.4" customHeight="1" x14ac:dyDescent="0.3">
      <c r="A5" s="145" t="s">
        <v>126</v>
      </c>
      <c r="B5" s="146"/>
      <c r="C5" s="147"/>
      <c r="D5" s="147"/>
      <c r="E5" s="148"/>
    </row>
    <row r="6" spans="1:5" ht="14.4" customHeight="1" x14ac:dyDescent="0.3">
      <c r="A6" s="149" t="s">
        <v>131</v>
      </c>
      <c r="B6" s="150"/>
      <c r="C6" s="151"/>
      <c r="D6" s="151"/>
      <c r="E6" s="148"/>
    </row>
    <row r="7" spans="1:5" ht="14.4" customHeight="1" x14ac:dyDescent="0.3">
      <c r="A7" s="2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96</v>
      </c>
      <c r="C7" s="151">
        <f>IF(ISERROR(HI!F5),"",HI!F5)</f>
        <v>131.25000524902345</v>
      </c>
      <c r="D7" s="151">
        <f>IF(ISERROR(HI!E5),"",HI!E5)</f>
        <v>168.08145000000002</v>
      </c>
      <c r="E7" s="148">
        <f t="shared" ref="E7:E13" si="0">IF(C7=0,0,D7/C7)</f>
        <v>1.2806205202132792</v>
      </c>
    </row>
    <row r="8" spans="1:5" ht="14.4" customHeight="1" x14ac:dyDescent="0.3">
      <c r="A8" s="273" t="str">
        <f>HYPERLINK("#'LŽ PL'!A1","Plnění pozitivního listu (min. 90%)")</f>
        <v>Plnění pozitivního listu (min. 90%)</v>
      </c>
      <c r="B8" s="150" t="s">
        <v>124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" customHeight="1" x14ac:dyDescent="0.3">
      <c r="A9" s="273" t="str">
        <f>HYPERLINK("#'LŽ Statim'!A1","Podíl statimových žádanek (max. 30%)")</f>
        <v>Podíl statimových žádanek (max. 30%)</v>
      </c>
      <c r="B9" s="271" t="s">
        <v>190</v>
      </c>
      <c r="C9" s="272">
        <v>0.3</v>
      </c>
      <c r="D9" s="272">
        <f>IF('LŽ Statim'!G3="",0,'LŽ Statim'!G3)</f>
        <v>0</v>
      </c>
      <c r="E9" s="148">
        <f>IF(C9=0,0,D9/C9)</f>
        <v>0</v>
      </c>
    </row>
    <row r="10" spans="1:5" ht="14.4" customHeight="1" x14ac:dyDescent="0.3">
      <c r="A10" s="153" t="s">
        <v>127</v>
      </c>
      <c r="B10" s="150"/>
      <c r="C10" s="151"/>
      <c r="D10" s="151"/>
      <c r="E10" s="148"/>
    </row>
    <row r="11" spans="1:5" ht="14.4" customHeight="1" x14ac:dyDescent="0.3">
      <c r="A11" s="153" t="s">
        <v>128</v>
      </c>
      <c r="B11" s="150"/>
      <c r="C11" s="151"/>
      <c r="D11" s="151"/>
      <c r="E11" s="148"/>
    </row>
    <row r="12" spans="1:5" ht="14.4" customHeight="1" x14ac:dyDescent="0.3">
      <c r="A12" s="154" t="s">
        <v>132</v>
      </c>
      <c r="B12" s="150"/>
      <c r="C12" s="147"/>
      <c r="D12" s="147"/>
      <c r="E12" s="148"/>
    </row>
    <row r="13" spans="1:5" ht="14.4" customHeight="1" x14ac:dyDescent="0.3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96</v>
      </c>
      <c r="C13" s="151">
        <f>IF(ISERROR(HI!F6),"",HI!F6)</f>
        <v>1591.1665819702148</v>
      </c>
      <c r="D13" s="151">
        <f>IF(ISERROR(HI!E6),"",HI!E6)</f>
        <v>1515.7695500000004</v>
      </c>
      <c r="E13" s="148">
        <f t="shared" si="0"/>
        <v>0.95261524919857465</v>
      </c>
    </row>
    <row r="14" spans="1:5" ht="14.4" customHeight="1" thickBot="1" x14ac:dyDescent="0.3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12275.833708496093</v>
      </c>
      <c r="D14" s="147">
        <f ca="1">IF(ISERROR(VLOOKUP("Osobní náklady (Kč) *",INDIRECT("HI!$A:$G"),5,0)),0,VLOOKUP("Osobní náklady (Kč) *",INDIRECT("HI!$A:$G"),5,0))</f>
        <v>12248.843649999999</v>
      </c>
      <c r="E14" s="148">
        <f ca="1">IF(C14=0,0,D14/C14)</f>
        <v>0.99780136655994167</v>
      </c>
    </row>
    <row r="15" spans="1:5" ht="14.4" customHeight="1" thickBot="1" x14ac:dyDescent="0.35">
      <c r="A15" s="160"/>
      <c r="B15" s="161"/>
      <c r="C15" s="162"/>
      <c r="D15" s="162"/>
      <c r="E15" s="163"/>
    </row>
    <row r="16" spans="1:5" ht="14.4" customHeight="1" thickBot="1" x14ac:dyDescent="0.3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9518.2656000000006</v>
      </c>
      <c r="D16" s="166">
        <f ca="1">IF(ISERROR(VLOOKUP("Výnosy celkem",INDIRECT("HI!$A:$G"),5,0)),0,VLOOKUP("Výnosy celkem",INDIRECT("HI!$A:$G"),5,0))</f>
        <v>9021.2845999999936</v>
      </c>
      <c r="E16" s="167">
        <f t="shared" ref="E16:E19" ca="1" si="1">IF(C16=0,0,D16/C16)</f>
        <v>0.9477866009538537</v>
      </c>
    </row>
    <row r="17" spans="1:5" ht="14.4" customHeight="1" x14ac:dyDescent="0.3">
      <c r="A17" s="168" t="str">
        <f>HYPERLINK("#HI!A1","Ambulance (body za výkony + Kč za ZUM a ZULP)")</f>
        <v>Ambulance (body za výkony + Kč za ZUM a ZULP)</v>
      </c>
      <c r="B17" s="146"/>
      <c r="C17" s="147">
        <f ca="1">IF(ISERROR(VLOOKUP("Ambulance *",INDIRECT("HI!$A:$G"),6,0)),0,VLOOKUP("Ambulance *",INDIRECT("HI!$A:$G"),6,0))</f>
        <v>9518.2656000000006</v>
      </c>
      <c r="D17" s="147">
        <f ca="1">IF(ISERROR(VLOOKUP("Ambulance *",INDIRECT("HI!$A:$G"),5,0)),0,VLOOKUP("Ambulance *",INDIRECT("HI!$A:$G"),5,0))</f>
        <v>9021.2845999999936</v>
      </c>
      <c r="E17" s="148">
        <f t="shared" ca="1" si="1"/>
        <v>0.9477866009538537</v>
      </c>
    </row>
    <row r="18" spans="1:5" ht="14.4" customHeight="1" x14ac:dyDescent="0.3">
      <c r="A18" s="281" t="str">
        <f>HYPERLINK("#'ZV Vykáz.-A'!A1","Zdravotní výkony vykázané u ambulantních pacientů (min. 100 % 2016)")</f>
        <v>Zdravotní výkony vykázané u ambulantních pacientů (min. 100 % 2016)</v>
      </c>
      <c r="B18" s="282" t="s">
        <v>106</v>
      </c>
      <c r="C18" s="152">
        <v>1</v>
      </c>
      <c r="D18" s="152">
        <f>IF(ISERROR(VLOOKUP("Celkem:",'ZV Vykáz.-A'!$A:$AB,10,0)),"",VLOOKUP("Celkem:",'ZV Vykáz.-A'!$A:$AB,10,0))</f>
        <v>0.9477866009538537</v>
      </c>
      <c r="E18" s="148">
        <f t="shared" si="1"/>
        <v>0.9477866009538537</v>
      </c>
    </row>
    <row r="19" spans="1:5" ht="14.4" customHeight="1" x14ac:dyDescent="0.3">
      <c r="A19" s="280" t="str">
        <f>HYPERLINK("#'ZV Vykáz.-A'!A1","Specializovaná ambulantní péče")</f>
        <v>Specializovaná ambulantní péče</v>
      </c>
      <c r="B19" s="282" t="s">
        <v>106</v>
      </c>
      <c r="C19" s="152">
        <v>1</v>
      </c>
      <c r="D19" s="272">
        <f>IF(ISERROR(VLOOKUP("Specializovaná ambulantní péče",'ZV Vykáz.-A'!$A:$AB,10,0)),"",VLOOKUP("Specializovaná ambulantní péče",'ZV Vykáz.-A'!$A:$AB,10,0))</f>
        <v>0.94778660095385292</v>
      </c>
      <c r="E19" s="148">
        <f t="shared" si="1"/>
        <v>0.94778660095385292</v>
      </c>
    </row>
    <row r="20" spans="1:5" ht="14.4" customHeight="1" x14ac:dyDescent="0.3">
      <c r="A20" s="280" t="str">
        <f>HYPERLINK("#'ZV Vykáz.-A'!A1","Ambulantní péče ve vyjmenovaných odbornostech (§9)")</f>
        <v>Ambulantní péče ve vyjmenovaných odbornostech (§9)</v>
      </c>
      <c r="B20" s="282" t="s">
        <v>106</v>
      </c>
      <c r="C20" s="152">
        <v>1</v>
      </c>
      <c r="D20" s="272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" customHeight="1" x14ac:dyDescent="0.3">
      <c r="A21" s="169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" customHeight="1" thickBot="1" x14ac:dyDescent="0.35">
      <c r="A22" s="170" t="s">
        <v>129</v>
      </c>
      <c r="B22" s="157"/>
      <c r="C22" s="158"/>
      <c r="D22" s="158"/>
      <c r="E22" s="159"/>
    </row>
    <row r="23" spans="1:5" ht="14.4" customHeight="1" thickBot="1" x14ac:dyDescent="0.35">
      <c r="A23" s="171"/>
      <c r="B23" s="172"/>
      <c r="C23" s="173"/>
      <c r="D23" s="173"/>
      <c r="E23" s="174"/>
    </row>
    <row r="24" spans="1:5" ht="14.4" customHeight="1" thickBot="1" x14ac:dyDescent="0.35">
      <c r="A24" s="175" t="s">
        <v>130</v>
      </c>
      <c r="B24" s="176"/>
      <c r="C24" s="177"/>
      <c r="D24" s="177"/>
      <c r="E24" s="178"/>
    </row>
  </sheetData>
  <mergeCells count="1">
    <mergeCell ref="A1:E1"/>
  </mergeCells>
  <conditionalFormatting sqref="E5">
    <cfRule type="cellIs" dxfId="6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3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52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4" bestFit="1" customWidth="1"/>
    <col min="2" max="2" width="9.5546875" style="114" hidden="1" customWidth="1" outlineLevel="1"/>
    <col min="3" max="3" width="9.5546875" style="114" customWidth="1" collapsed="1"/>
    <col min="4" max="4" width="2.21875" style="114" customWidth="1"/>
    <col min="5" max="8" width="9.5546875" style="114" customWidth="1"/>
    <col min="9" max="10" width="9.77734375" style="114" hidden="1" customWidth="1" outlineLevel="1"/>
    <col min="11" max="11" width="8.88671875" style="114" collapsed="1"/>
    <col min="12" max="16384" width="8.88671875" style="114"/>
  </cols>
  <sheetData>
    <row r="1" spans="1:10" ht="18.600000000000001" customHeight="1" thickBot="1" x14ac:dyDescent="0.4">
      <c r="A1" s="331" t="s">
        <v>117</v>
      </c>
      <c r="B1" s="331"/>
      <c r="C1" s="331"/>
      <c r="D1" s="331"/>
      <c r="E1" s="331"/>
      <c r="F1" s="331"/>
      <c r="G1" s="331"/>
      <c r="H1" s="331"/>
      <c r="I1" s="331"/>
      <c r="J1" s="331"/>
    </row>
    <row r="2" spans="1:10" ht="14.4" customHeight="1" thickBot="1" x14ac:dyDescent="0.35">
      <c r="A2" s="210" t="s">
        <v>233</v>
      </c>
      <c r="B2" s="96"/>
      <c r="C2" s="96"/>
      <c r="D2" s="96"/>
      <c r="E2" s="96"/>
      <c r="F2" s="96"/>
    </row>
    <row r="3" spans="1:10" ht="14.4" customHeight="1" x14ac:dyDescent="0.3">
      <c r="A3" s="322"/>
      <c r="B3" s="92">
        <v>2015</v>
      </c>
      <c r="C3" s="40">
        <v>2016</v>
      </c>
      <c r="D3" s="7"/>
      <c r="E3" s="326">
        <v>2017</v>
      </c>
      <c r="F3" s="327"/>
      <c r="G3" s="327"/>
      <c r="H3" s="328"/>
      <c r="I3" s="329">
        <v>2017</v>
      </c>
      <c r="J3" s="330"/>
    </row>
    <row r="4" spans="1:10" ht="14.4" customHeight="1" thickBot="1" x14ac:dyDescent="0.35">
      <c r="A4" s="323"/>
      <c r="B4" s="324" t="s">
        <v>60</v>
      </c>
      <c r="C4" s="325"/>
      <c r="D4" s="7"/>
      <c r="E4" s="113" t="s">
        <v>60</v>
      </c>
      <c r="F4" s="94" t="s">
        <v>61</v>
      </c>
      <c r="G4" s="94" t="s">
        <v>55</v>
      </c>
      <c r="H4" s="95" t="s">
        <v>62</v>
      </c>
      <c r="I4" s="285" t="s">
        <v>224</v>
      </c>
      <c r="J4" s="286" t="s">
        <v>225</v>
      </c>
    </row>
    <row r="5" spans="1:10" ht="14.4" customHeight="1" x14ac:dyDescent="0.3">
      <c r="A5" s="97" t="str">
        <f>HYPERLINK("#'Léky Žádanky'!A1","Léky (Kč)")</f>
        <v>Léky (Kč)</v>
      </c>
      <c r="B5" s="27">
        <v>151.70755</v>
      </c>
      <c r="C5" s="29">
        <v>147.42309</v>
      </c>
      <c r="D5" s="8"/>
      <c r="E5" s="102">
        <v>168.08145000000002</v>
      </c>
      <c r="F5" s="28">
        <v>131.25000524902345</v>
      </c>
      <c r="G5" s="101">
        <f>E5-F5</f>
        <v>36.831444750976573</v>
      </c>
      <c r="H5" s="107">
        <f>IF(F5&lt;0.00000001,"",E5/F5)</f>
        <v>1.2806205202132792</v>
      </c>
    </row>
    <row r="6" spans="1:10" ht="14.4" customHeight="1" x14ac:dyDescent="0.3">
      <c r="A6" s="97" t="str">
        <f>HYPERLINK("#'Materiál Žádanky'!A1","Materiál - SZM (Kč)")</f>
        <v>Materiál - SZM (Kč)</v>
      </c>
      <c r="B6" s="10">
        <v>1526.2504300000003</v>
      </c>
      <c r="C6" s="31">
        <v>1506.7047899999998</v>
      </c>
      <c r="D6" s="8"/>
      <c r="E6" s="103">
        <v>1515.7695500000004</v>
      </c>
      <c r="F6" s="30">
        <v>1591.1665819702148</v>
      </c>
      <c r="G6" s="104">
        <f>E6-F6</f>
        <v>-75.397031970214357</v>
      </c>
      <c r="H6" s="108">
        <f>IF(F6&lt;0.00000001,"",E6/F6)</f>
        <v>0.95261524919857465</v>
      </c>
    </row>
    <row r="7" spans="1:10" ht="14.4" customHeight="1" x14ac:dyDescent="0.3">
      <c r="A7" s="97" t="str">
        <f>HYPERLINK("#'Osobní náklady'!A1","Osobní náklady (Kč) *")</f>
        <v>Osobní náklady (Kč) *</v>
      </c>
      <c r="B7" s="10">
        <v>10852.13103</v>
      </c>
      <c r="C7" s="31">
        <v>11195.7436</v>
      </c>
      <c r="D7" s="8"/>
      <c r="E7" s="103">
        <v>12248.843649999999</v>
      </c>
      <c r="F7" s="30">
        <v>12275.833708496093</v>
      </c>
      <c r="G7" s="104">
        <f>E7-F7</f>
        <v>-26.990058496094207</v>
      </c>
      <c r="H7" s="108">
        <f>IF(F7&lt;0.00000001,"",E7/F7)</f>
        <v>0.99780136655994167</v>
      </c>
    </row>
    <row r="8" spans="1:10" ht="14.4" customHeight="1" thickBot="1" x14ac:dyDescent="0.35">
      <c r="A8" s="1" t="s">
        <v>63</v>
      </c>
      <c r="B8" s="11">
        <v>2713.2794400000012</v>
      </c>
      <c r="C8" s="33">
        <v>2876.2615199999927</v>
      </c>
      <c r="D8" s="8"/>
      <c r="E8" s="105">
        <v>3044.8010800000034</v>
      </c>
      <c r="F8" s="32">
        <v>2879.0926202354412</v>
      </c>
      <c r="G8" s="106">
        <f>E8-F8</f>
        <v>165.70845976456212</v>
      </c>
      <c r="H8" s="109">
        <f>IF(F8&lt;0.00000001,"",E8/F8)</f>
        <v>1.0575557933078967</v>
      </c>
    </row>
    <row r="9" spans="1:10" ht="14.4" customHeight="1" thickBot="1" x14ac:dyDescent="0.35">
      <c r="A9" s="2" t="s">
        <v>64</v>
      </c>
      <c r="B9" s="3">
        <v>15243.368450000002</v>
      </c>
      <c r="C9" s="35">
        <v>15726.132999999993</v>
      </c>
      <c r="D9" s="8"/>
      <c r="E9" s="3">
        <v>16977.495730000002</v>
      </c>
      <c r="F9" s="34">
        <v>16877.342915950772</v>
      </c>
      <c r="G9" s="34">
        <f>E9-F9</f>
        <v>100.15281404923007</v>
      </c>
      <c r="H9" s="110">
        <f>IF(F9&lt;0.00000001,"",E9/F9)</f>
        <v>1.0059341576780179</v>
      </c>
    </row>
    <row r="10" spans="1:10" ht="14.4" customHeight="1" thickBot="1" x14ac:dyDescent="0.35">
      <c r="A10" s="12"/>
      <c r="B10" s="12"/>
      <c r="C10" s="93"/>
      <c r="D10" s="8"/>
      <c r="E10" s="12"/>
      <c r="F10" s="13"/>
    </row>
    <row r="11" spans="1:10" ht="14.4" customHeight="1" x14ac:dyDescent="0.3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9341.0555999999997</v>
      </c>
      <c r="C11" s="29">
        <f>IF(ISERROR(VLOOKUP("Celkem:",'ZV Vykáz.-A'!A:H,5,0)),0,VLOOKUP("Celkem:",'ZV Vykáz.-A'!A:H,5,0)/1000)</f>
        <v>9518.2656000000006</v>
      </c>
      <c r="D11" s="8"/>
      <c r="E11" s="102">
        <f>IF(ISERROR(VLOOKUP("Celkem:",'ZV Vykáz.-A'!A:H,8,0)),0,VLOOKUP("Celkem:",'ZV Vykáz.-A'!A:H,8,0)/1000)</f>
        <v>9021.2845999999936</v>
      </c>
      <c r="F11" s="28">
        <f>C11</f>
        <v>9518.2656000000006</v>
      </c>
      <c r="G11" s="101">
        <f>E11-F11</f>
        <v>-496.98100000000704</v>
      </c>
      <c r="H11" s="107">
        <f>IF(F11&lt;0.00000001,"",E11/F11)</f>
        <v>0.9477866009538537</v>
      </c>
      <c r="I11" s="101">
        <f>E11-B11</f>
        <v>-319.7710000000061</v>
      </c>
      <c r="J11" s="107">
        <f>IF(B11&lt;0.00000001,"",E11/B11)</f>
        <v>0.96576714520358853</v>
      </c>
    </row>
    <row r="12" spans="1:10" ht="14.4" customHeight="1" thickBot="1" x14ac:dyDescent="0.3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C12</f>
        <v>0</v>
      </c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" customHeight="1" thickBot="1" x14ac:dyDescent="0.35">
      <c r="A13" s="4" t="s">
        <v>67</v>
      </c>
      <c r="B13" s="5">
        <f>SUM(B11:B12)</f>
        <v>9341.0555999999997</v>
      </c>
      <c r="C13" s="37">
        <f>SUM(C11:C12)</f>
        <v>9518.2656000000006</v>
      </c>
      <c r="D13" s="8"/>
      <c r="E13" s="5">
        <f>SUM(E11:E12)</f>
        <v>9021.2845999999936</v>
      </c>
      <c r="F13" s="36">
        <f>SUM(F11:F12)</f>
        <v>9518.2656000000006</v>
      </c>
      <c r="G13" s="36">
        <f>E13-F13</f>
        <v>-496.98100000000704</v>
      </c>
      <c r="H13" s="111">
        <f>IF(F13&lt;0.00000001,"",E13/F13)</f>
        <v>0.9477866009538537</v>
      </c>
      <c r="I13" s="36">
        <f>SUM(I11:I12)</f>
        <v>-319.7710000000061</v>
      </c>
      <c r="J13" s="111">
        <f>IF(B13&lt;0.00000001,"",E13/B13)</f>
        <v>0.96576714520358853</v>
      </c>
    </row>
    <row r="14" spans="1:10" ht="14.4" customHeight="1" thickBot="1" x14ac:dyDescent="0.35">
      <c r="A14" s="12"/>
      <c r="B14" s="12"/>
      <c r="C14" s="93"/>
      <c r="D14" s="8"/>
      <c r="E14" s="12"/>
      <c r="F14" s="13"/>
    </row>
    <row r="15" spans="1:10" ht="14.4" customHeight="1" thickBot="1" x14ac:dyDescent="0.35">
      <c r="A15" s="119" t="str">
        <f>HYPERLINK("#'HI Graf'!A1","Hospodářský index (Výnosy / Náklady) *")</f>
        <v>Hospodářský index (Výnosy / Náklady) *</v>
      </c>
      <c r="B15" s="6">
        <f>IF(B9=0,"",B13/B9)</f>
        <v>0.61279471336271474</v>
      </c>
      <c r="C15" s="39">
        <f>IF(C9=0,"",C13/C9)</f>
        <v>0.60525150079806678</v>
      </c>
      <c r="D15" s="8"/>
      <c r="E15" s="6">
        <f>IF(E9=0,"",E13/E9)</f>
        <v>0.53136721360259132</v>
      </c>
      <c r="F15" s="38">
        <f>IF(F9=0,"",F13/F9)</f>
        <v>0.56396706800359497</v>
      </c>
      <c r="G15" s="38">
        <f>IF(ISERROR(F15-E15),"",E15-F15)</f>
        <v>-3.2599854401003658E-2</v>
      </c>
      <c r="H15" s="112">
        <f>IF(ISERROR(F15-E15),"",IF(F15&lt;0.00000001,"",E15/F15))</f>
        <v>0.94219546450397373</v>
      </c>
    </row>
    <row r="17" spans="1:8" ht="14.4" customHeight="1" x14ac:dyDescent="0.3">
      <c r="A17" s="98" t="s">
        <v>134</v>
      </c>
    </row>
    <row r="18" spans="1:8" ht="14.4" customHeight="1" x14ac:dyDescent="0.3">
      <c r="A18" s="249" t="s">
        <v>168</v>
      </c>
      <c r="B18" s="250"/>
      <c r="C18" s="250"/>
      <c r="D18" s="250"/>
      <c r="E18" s="250"/>
      <c r="F18" s="250"/>
      <c r="G18" s="250"/>
      <c r="H18" s="250"/>
    </row>
    <row r="19" spans="1:8" x14ac:dyDescent="0.3">
      <c r="A19" s="248" t="s">
        <v>167</v>
      </c>
      <c r="B19" s="250"/>
      <c r="C19" s="250"/>
      <c r="D19" s="250"/>
      <c r="E19" s="250"/>
      <c r="F19" s="250"/>
      <c r="G19" s="250"/>
      <c r="H19" s="250"/>
    </row>
    <row r="20" spans="1:8" ht="14.4" customHeight="1" x14ac:dyDescent="0.3">
      <c r="A20" s="99" t="s">
        <v>191</v>
      </c>
    </row>
    <row r="21" spans="1:8" ht="14.4" customHeight="1" x14ac:dyDescent="0.3">
      <c r="A21" s="99" t="s">
        <v>135</v>
      </c>
    </row>
    <row r="22" spans="1:8" ht="14.4" customHeight="1" x14ac:dyDescent="0.3">
      <c r="A22" s="100" t="s">
        <v>223</v>
      </c>
    </row>
    <row r="23" spans="1:8" ht="14.4" customHeight="1" x14ac:dyDescent="0.3">
      <c r="A23" s="100" t="s">
        <v>136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1" priority="8" operator="greaterThan">
      <formula>0</formula>
    </cfRule>
  </conditionalFormatting>
  <conditionalFormatting sqref="G11:G13 G15">
    <cfRule type="cellIs" dxfId="50" priority="7" operator="lessThan">
      <formula>0</formula>
    </cfRule>
  </conditionalFormatting>
  <conditionalFormatting sqref="H5:H9">
    <cfRule type="cellIs" dxfId="49" priority="6" operator="greaterThan">
      <formula>1</formula>
    </cfRule>
  </conditionalFormatting>
  <conditionalFormatting sqref="H11:H13 H15">
    <cfRule type="cellIs" dxfId="48" priority="5" operator="lessThan">
      <formula>1</formula>
    </cfRule>
  </conditionalFormatting>
  <conditionalFormatting sqref="I11:I13">
    <cfRule type="cellIs" dxfId="47" priority="4" operator="lessThan">
      <formula>0</formula>
    </cfRule>
  </conditionalFormatting>
  <conditionalFormatting sqref="J11:J13">
    <cfRule type="cellIs" dxfId="4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4"/>
    <col min="2" max="13" width="8.88671875" style="114" customWidth="1"/>
    <col min="14" max="16384" width="8.88671875" style="114"/>
  </cols>
  <sheetData>
    <row r="1" spans="1:13" ht="18.600000000000001" customHeight="1" thickBot="1" x14ac:dyDescent="0.4">
      <c r="A1" s="320" t="s">
        <v>90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</row>
    <row r="2" spans="1:13" ht="14.4" customHeight="1" x14ac:dyDescent="0.3">
      <c r="A2" s="210" t="s">
        <v>233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" customHeight="1" x14ac:dyDescent="0.3">
      <c r="A3" s="180"/>
      <c r="B3" s="181" t="s">
        <v>69</v>
      </c>
      <c r="C3" s="182" t="s">
        <v>70</v>
      </c>
      <c r="D3" s="182" t="s">
        <v>71</v>
      </c>
      <c r="E3" s="181" t="s">
        <v>72</v>
      </c>
      <c r="F3" s="182" t="s">
        <v>73</v>
      </c>
      <c r="G3" s="182" t="s">
        <v>74</v>
      </c>
      <c r="H3" s="182" t="s">
        <v>75</v>
      </c>
      <c r="I3" s="182" t="s">
        <v>76</v>
      </c>
      <c r="J3" s="182" t="s">
        <v>77</v>
      </c>
      <c r="K3" s="182" t="s">
        <v>78</v>
      </c>
      <c r="L3" s="182" t="s">
        <v>79</v>
      </c>
      <c r="M3" s="182" t="s">
        <v>80</v>
      </c>
    </row>
    <row r="4" spans="1:13" ht="14.4" customHeight="1" x14ac:dyDescent="0.3">
      <c r="A4" s="180" t="s">
        <v>68</v>
      </c>
      <c r="B4" s="183">
        <f>(B10+B8)/B6</f>
        <v>0.57623127512596106</v>
      </c>
      <c r="C4" s="183">
        <f t="shared" ref="C4:M4" si="0">(C10+C8)/C6</f>
        <v>0.52228996392684079</v>
      </c>
      <c r="D4" s="183">
        <f t="shared" si="0"/>
        <v>0.53490283506330394</v>
      </c>
      <c r="E4" s="183">
        <f t="shared" si="0"/>
        <v>0.55696750314271914</v>
      </c>
      <c r="F4" s="183">
        <f t="shared" si="0"/>
        <v>0.53136722950599713</v>
      </c>
      <c r="G4" s="183">
        <f t="shared" si="0"/>
        <v>0.53136722950599713</v>
      </c>
      <c r="H4" s="183">
        <f t="shared" si="0"/>
        <v>0.53136722950599713</v>
      </c>
      <c r="I4" s="183">
        <f t="shared" si="0"/>
        <v>0.53136722950599713</v>
      </c>
      <c r="J4" s="183">
        <f t="shared" si="0"/>
        <v>0.53136722950599713</v>
      </c>
      <c r="K4" s="183">
        <f t="shared" si="0"/>
        <v>0.53136722950599713</v>
      </c>
      <c r="L4" s="183">
        <f t="shared" si="0"/>
        <v>0.53136722950599713</v>
      </c>
      <c r="M4" s="183">
        <f t="shared" si="0"/>
        <v>0.53136722950599713</v>
      </c>
    </row>
    <row r="5" spans="1:13" ht="14.4" customHeight="1" x14ac:dyDescent="0.3">
      <c r="A5" s="184" t="s">
        <v>40</v>
      </c>
      <c r="B5" s="183">
        <f>IF(ISERROR(VLOOKUP($A5,'Man Tab'!$A:$Q,COLUMN()+2,0)),0,VLOOKUP($A5,'Man Tab'!$A:$Q,COLUMN()+2,0))</f>
        <v>3350.9464400000002</v>
      </c>
      <c r="C5" s="183">
        <f>IF(ISERROR(VLOOKUP($A5,'Man Tab'!$A:$Q,COLUMN()+2,0)),0,VLOOKUP($A5,'Man Tab'!$A:$Q,COLUMN()+2,0))</f>
        <v>3447.9147200000002</v>
      </c>
      <c r="D5" s="183">
        <f>IF(ISERROR(VLOOKUP($A5,'Man Tab'!$A:$Q,COLUMN()+2,0)),0,VLOOKUP($A5,'Man Tab'!$A:$Q,COLUMN()+2,0))</f>
        <v>3563.1293300000102</v>
      </c>
      <c r="E5" s="183">
        <f>IF(ISERROR(VLOOKUP($A5,'Man Tab'!$A:$Q,COLUMN()+2,0)),0,VLOOKUP($A5,'Man Tab'!$A:$Q,COLUMN()+2,0))</f>
        <v>3103.27405</v>
      </c>
      <c r="F5" s="183">
        <f>IF(ISERROR(VLOOKUP($A5,'Man Tab'!$A:$Q,COLUMN()+2,0)),0,VLOOKUP($A5,'Man Tab'!$A:$Q,COLUMN()+2,0))</f>
        <v>3512.23119</v>
      </c>
      <c r="G5" s="183">
        <f>IF(ISERROR(VLOOKUP($A5,'Man Tab'!$A:$Q,COLUMN()+2,0)),0,VLOOKUP($A5,'Man Tab'!$A:$Q,COLUMN()+2,0))</f>
        <v>0</v>
      </c>
      <c r="H5" s="183">
        <f>IF(ISERROR(VLOOKUP($A5,'Man Tab'!$A:$Q,COLUMN()+2,0)),0,VLOOKUP($A5,'Man Tab'!$A:$Q,COLUMN()+2,0))</f>
        <v>0</v>
      </c>
      <c r="I5" s="183">
        <f>IF(ISERROR(VLOOKUP($A5,'Man Tab'!$A:$Q,COLUMN()+2,0)),0,VLOOKUP($A5,'Man Tab'!$A:$Q,COLUMN()+2,0))</f>
        <v>0</v>
      </c>
      <c r="J5" s="183">
        <f>IF(ISERROR(VLOOKUP($A5,'Man Tab'!$A:$Q,COLUMN()+2,0)),0,VLOOKUP($A5,'Man Tab'!$A:$Q,COLUMN()+2,0))</f>
        <v>0</v>
      </c>
      <c r="K5" s="183">
        <f>IF(ISERROR(VLOOKUP($A5,'Man Tab'!$A:$Q,COLUMN()+2,0)),0,VLOOKUP($A5,'Man Tab'!$A:$Q,COLUMN()+2,0))</f>
        <v>0</v>
      </c>
      <c r="L5" s="183">
        <f>IF(ISERROR(VLOOKUP($A5,'Man Tab'!$A:$Q,COLUMN()+2,0)),0,VLOOKUP($A5,'Man Tab'!$A:$Q,COLUMN()+2,0))</f>
        <v>0</v>
      </c>
      <c r="M5" s="183">
        <f>IF(ISERROR(VLOOKUP($A5,'Man Tab'!$A:$Q,COLUMN()+2,0)),0,VLOOKUP($A5,'Man Tab'!$A:$Q,COLUMN()+2,0))</f>
        <v>0</v>
      </c>
    </row>
    <row r="6" spans="1:13" ht="14.4" customHeight="1" x14ac:dyDescent="0.3">
      <c r="A6" s="184" t="s">
        <v>64</v>
      </c>
      <c r="B6" s="185">
        <f>B5</f>
        <v>3350.9464400000002</v>
      </c>
      <c r="C6" s="185">
        <f t="shared" ref="C6:M6" si="1">C5+B6</f>
        <v>6798.8611600000004</v>
      </c>
      <c r="D6" s="185">
        <f t="shared" si="1"/>
        <v>10361.990490000011</v>
      </c>
      <c r="E6" s="185">
        <f t="shared" si="1"/>
        <v>13465.264540000011</v>
      </c>
      <c r="F6" s="185">
        <f t="shared" si="1"/>
        <v>16977.49573000001</v>
      </c>
      <c r="G6" s="185">
        <f t="shared" si="1"/>
        <v>16977.49573000001</v>
      </c>
      <c r="H6" s="185">
        <f t="shared" si="1"/>
        <v>16977.49573000001</v>
      </c>
      <c r="I6" s="185">
        <f t="shared" si="1"/>
        <v>16977.49573000001</v>
      </c>
      <c r="J6" s="185">
        <f t="shared" si="1"/>
        <v>16977.49573000001</v>
      </c>
      <c r="K6" s="185">
        <f t="shared" si="1"/>
        <v>16977.49573000001</v>
      </c>
      <c r="L6" s="185">
        <f t="shared" si="1"/>
        <v>16977.49573000001</v>
      </c>
      <c r="M6" s="185">
        <f t="shared" si="1"/>
        <v>16977.49573000001</v>
      </c>
    </row>
    <row r="7" spans="1:13" ht="14.4" customHeight="1" x14ac:dyDescent="0.3">
      <c r="A7" s="184" t="s">
        <v>88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3" ht="14.4" customHeight="1" x14ac:dyDescent="0.3">
      <c r="A8" s="184" t="s">
        <v>65</v>
      </c>
      <c r="B8" s="185">
        <f>B7*30</f>
        <v>0</v>
      </c>
      <c r="C8" s="185">
        <f t="shared" ref="C8:M8" si="2">C7*30</f>
        <v>0</v>
      </c>
      <c r="D8" s="185">
        <f t="shared" si="2"/>
        <v>0</v>
      </c>
      <c r="E8" s="185">
        <f t="shared" si="2"/>
        <v>0</v>
      </c>
      <c r="F8" s="185">
        <f t="shared" si="2"/>
        <v>0</v>
      </c>
      <c r="G8" s="185">
        <f t="shared" si="2"/>
        <v>0</v>
      </c>
      <c r="H8" s="185">
        <f t="shared" si="2"/>
        <v>0</v>
      </c>
      <c r="I8" s="185">
        <f t="shared" si="2"/>
        <v>0</v>
      </c>
      <c r="J8" s="185">
        <f t="shared" si="2"/>
        <v>0</v>
      </c>
      <c r="K8" s="185">
        <f t="shared" si="2"/>
        <v>0</v>
      </c>
      <c r="L8" s="185">
        <f t="shared" si="2"/>
        <v>0</v>
      </c>
      <c r="M8" s="185">
        <f t="shared" si="2"/>
        <v>0</v>
      </c>
    </row>
    <row r="9" spans="1:13" ht="14.4" customHeight="1" x14ac:dyDescent="0.3">
      <c r="A9" s="184" t="s">
        <v>89</v>
      </c>
      <c r="B9" s="184">
        <v>1930920.1399999997</v>
      </c>
      <c r="C9" s="184">
        <v>1620056.8099999998</v>
      </c>
      <c r="D9" s="184">
        <v>1991681.1400000006</v>
      </c>
      <c r="E9" s="184">
        <v>1957056.6800000002</v>
      </c>
      <c r="F9" s="184">
        <v>1521570.1000000003</v>
      </c>
      <c r="G9" s="184">
        <v>0</v>
      </c>
      <c r="H9" s="184">
        <v>0</v>
      </c>
      <c r="I9" s="184">
        <v>0</v>
      </c>
      <c r="J9" s="184">
        <v>0</v>
      </c>
      <c r="K9" s="184">
        <v>0</v>
      </c>
      <c r="L9" s="184">
        <v>0</v>
      </c>
      <c r="M9" s="184">
        <v>0</v>
      </c>
    </row>
    <row r="10" spans="1:13" ht="14.4" customHeight="1" x14ac:dyDescent="0.3">
      <c r="A10" s="184" t="s">
        <v>66</v>
      </c>
      <c r="B10" s="185">
        <f>B9/1000</f>
        <v>1930.9201399999997</v>
      </c>
      <c r="C10" s="185">
        <f t="shared" ref="C10:M10" si="3">C9/1000+B10</f>
        <v>3550.9769499999993</v>
      </c>
      <c r="D10" s="185">
        <f t="shared" si="3"/>
        <v>5542.6580899999999</v>
      </c>
      <c r="E10" s="185">
        <f t="shared" si="3"/>
        <v>7499.7147700000005</v>
      </c>
      <c r="F10" s="185">
        <f t="shared" si="3"/>
        <v>9021.2848700000013</v>
      </c>
      <c r="G10" s="185">
        <f t="shared" si="3"/>
        <v>9021.2848700000013</v>
      </c>
      <c r="H10" s="185">
        <f t="shared" si="3"/>
        <v>9021.2848700000013</v>
      </c>
      <c r="I10" s="185">
        <f t="shared" si="3"/>
        <v>9021.2848700000013</v>
      </c>
      <c r="J10" s="185">
        <f t="shared" si="3"/>
        <v>9021.2848700000013</v>
      </c>
      <c r="K10" s="185">
        <f t="shared" si="3"/>
        <v>9021.2848700000013</v>
      </c>
      <c r="L10" s="185">
        <f t="shared" si="3"/>
        <v>9021.2848700000013</v>
      </c>
      <c r="M10" s="185">
        <f t="shared" si="3"/>
        <v>9021.2848700000013</v>
      </c>
    </row>
    <row r="11" spans="1:13" ht="14.4" customHeight="1" x14ac:dyDescent="0.3">
      <c r="A11" s="180"/>
      <c r="B11" s="180" t="s">
        <v>81</v>
      </c>
      <c r="C11" s="180">
        <f ca="1">IF(MONTH(TODAY())=1,12,MONTH(TODAY())-1)</f>
        <v>5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</row>
    <row r="12" spans="1:13" ht="14.4" customHeight="1" x14ac:dyDescent="0.3">
      <c r="A12" s="180">
        <v>0</v>
      </c>
      <c r="B12" s="183">
        <f>IF(ISERROR(HI!F15),#REF!,HI!F15)</f>
        <v>0.56396706800359497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</row>
    <row r="13" spans="1:13" ht="14.4" customHeight="1" x14ac:dyDescent="0.3">
      <c r="A13" s="180">
        <v>1</v>
      </c>
      <c r="B13" s="183">
        <f>IF(ISERROR(HI!F15),#REF!,HI!F15)</f>
        <v>0.56396706800359497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4" bestFit="1" customWidth="1"/>
    <col min="2" max="2" width="12.77734375" style="114" bestFit="1" customWidth="1"/>
    <col min="3" max="3" width="13.6640625" style="114" bestFit="1" customWidth="1"/>
    <col min="4" max="15" width="7.77734375" style="114" bestFit="1" customWidth="1"/>
    <col min="16" max="16" width="8.88671875" style="114" customWidth="1"/>
    <col min="17" max="17" width="6.6640625" style="114" bestFit="1" customWidth="1"/>
    <col min="18" max="16384" width="8.88671875" style="114"/>
  </cols>
  <sheetData>
    <row r="1" spans="1:17" s="186" customFormat="1" ht="18.600000000000001" customHeight="1" thickBot="1" x14ac:dyDescent="0.4">
      <c r="A1" s="332" t="s">
        <v>235</v>
      </c>
      <c r="B1" s="332"/>
      <c r="C1" s="332"/>
      <c r="D1" s="332"/>
      <c r="E1" s="332"/>
      <c r="F1" s="332"/>
      <c r="G1" s="332"/>
      <c r="H1" s="320"/>
      <c r="I1" s="320"/>
      <c r="J1" s="320"/>
      <c r="K1" s="320"/>
      <c r="L1" s="320"/>
      <c r="M1" s="320"/>
      <c r="N1" s="320"/>
      <c r="O1" s="320"/>
      <c r="P1" s="320"/>
      <c r="Q1" s="320"/>
    </row>
    <row r="2" spans="1:17" s="186" customFormat="1" ht="14.4" customHeight="1" thickBot="1" x14ac:dyDescent="0.3">
      <c r="A2" s="210" t="s">
        <v>233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4.4" customHeight="1" x14ac:dyDescent="0.3">
      <c r="A3" s="68"/>
      <c r="B3" s="333" t="s">
        <v>16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122"/>
      <c r="Q3" s="124"/>
    </row>
    <row r="4" spans="1:17" ht="14.4" customHeight="1" x14ac:dyDescent="0.3">
      <c r="A4" s="69"/>
      <c r="B4" s="20">
        <v>2017</v>
      </c>
      <c r="C4" s="123" t="s">
        <v>17</v>
      </c>
      <c r="D4" s="279" t="s">
        <v>199</v>
      </c>
      <c r="E4" s="279" t="s">
        <v>200</v>
      </c>
      <c r="F4" s="279" t="s">
        <v>201</v>
      </c>
      <c r="G4" s="279" t="s">
        <v>202</v>
      </c>
      <c r="H4" s="279" t="s">
        <v>203</v>
      </c>
      <c r="I4" s="279" t="s">
        <v>204</v>
      </c>
      <c r="J4" s="279" t="s">
        <v>205</v>
      </c>
      <c r="K4" s="279" t="s">
        <v>206</v>
      </c>
      <c r="L4" s="279" t="s">
        <v>207</v>
      </c>
      <c r="M4" s="279" t="s">
        <v>208</v>
      </c>
      <c r="N4" s="279" t="s">
        <v>209</v>
      </c>
      <c r="O4" s="279" t="s">
        <v>210</v>
      </c>
      <c r="P4" s="335" t="s">
        <v>3</v>
      </c>
      <c r="Q4" s="336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234</v>
      </c>
    </row>
    <row r="7" spans="1:17" ht="14.4" customHeight="1" x14ac:dyDescent="0.3">
      <c r="A7" s="15" t="s">
        <v>22</v>
      </c>
      <c r="B7" s="51">
        <v>315</v>
      </c>
      <c r="C7" s="52">
        <v>26.25</v>
      </c>
      <c r="D7" s="52">
        <v>52.911580000000001</v>
      </c>
      <c r="E7" s="52">
        <v>29.51229</v>
      </c>
      <c r="F7" s="52">
        <v>19.572199999999999</v>
      </c>
      <c r="G7" s="52">
        <v>26.040769999999998</v>
      </c>
      <c r="H7" s="52">
        <v>40.044609999999999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168.08144999999999</v>
      </c>
      <c r="Q7" s="81">
        <v>1.2806205714279999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234</v>
      </c>
    </row>
    <row r="9" spans="1:17" ht="14.4" customHeight="1" x14ac:dyDescent="0.3">
      <c r="A9" s="15" t="s">
        <v>24</v>
      </c>
      <c r="B9" s="51">
        <v>3818.8</v>
      </c>
      <c r="C9" s="52">
        <v>318.23333333333301</v>
      </c>
      <c r="D9" s="52">
        <v>332.72593999999998</v>
      </c>
      <c r="E9" s="52">
        <v>215.90207000000001</v>
      </c>
      <c r="F9" s="52">
        <v>366.45630000000102</v>
      </c>
      <c r="G9" s="52">
        <v>271.45558</v>
      </c>
      <c r="H9" s="52">
        <v>329.22966000000002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1515.76955</v>
      </c>
      <c r="Q9" s="81">
        <v>0.95261519849099996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234</v>
      </c>
    </row>
    <row r="11" spans="1:17" ht="14.4" customHeight="1" x14ac:dyDescent="0.3">
      <c r="A11" s="15" t="s">
        <v>26</v>
      </c>
      <c r="B11" s="51">
        <v>485.88508802796503</v>
      </c>
      <c r="C11" s="52">
        <v>40.490424002330002</v>
      </c>
      <c r="D11" s="52">
        <v>43.405250000000002</v>
      </c>
      <c r="E11" s="52">
        <v>32.659709999999997</v>
      </c>
      <c r="F11" s="52">
        <v>47.863439999999997</v>
      </c>
      <c r="G11" s="52">
        <v>37.566760000000002</v>
      </c>
      <c r="H11" s="52">
        <v>48.207569999999997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209.70273</v>
      </c>
      <c r="Q11" s="81">
        <v>1.0358139494309999</v>
      </c>
    </row>
    <row r="12" spans="1:17" ht="14.4" customHeight="1" x14ac:dyDescent="0.3">
      <c r="A12" s="15" t="s">
        <v>27</v>
      </c>
      <c r="B12" s="51">
        <v>80.304315999897995</v>
      </c>
      <c r="C12" s="52">
        <v>6.6920263333239998</v>
      </c>
      <c r="D12" s="52">
        <v>7.1068800000000003</v>
      </c>
      <c r="E12" s="52">
        <v>-4.2706799999999996</v>
      </c>
      <c r="F12" s="52">
        <v>8.5530500000000007</v>
      </c>
      <c r="G12" s="52">
        <v>3.0950700000000002</v>
      </c>
      <c r="H12" s="52">
        <v>1.8520000000000001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16.336320000000001</v>
      </c>
      <c r="Q12" s="81">
        <v>0.48823238840599997</v>
      </c>
    </row>
    <row r="13" spans="1:17" ht="14.4" customHeight="1" x14ac:dyDescent="0.3">
      <c r="A13" s="15" t="s">
        <v>28</v>
      </c>
      <c r="B13" s="51">
        <v>119.150595699832</v>
      </c>
      <c r="C13" s="52">
        <v>9.9292163083190008</v>
      </c>
      <c r="D13" s="52">
        <v>8.7081300000000006</v>
      </c>
      <c r="E13" s="52">
        <v>10.794219999999999</v>
      </c>
      <c r="F13" s="52">
        <v>6.9953500000000002</v>
      </c>
      <c r="G13" s="52">
        <v>11.860609999999999</v>
      </c>
      <c r="H13" s="52">
        <v>14.943720000000001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53.302030000000002</v>
      </c>
      <c r="Q13" s="81">
        <v>1.0736402218429999</v>
      </c>
    </row>
    <row r="14" spans="1:17" ht="14.4" customHeight="1" x14ac:dyDescent="0.3">
      <c r="A14" s="15" t="s">
        <v>29</v>
      </c>
      <c r="B14" s="51">
        <v>1510.8689016810499</v>
      </c>
      <c r="C14" s="52">
        <v>125.90574180675399</v>
      </c>
      <c r="D14" s="52">
        <v>194.45689999999999</v>
      </c>
      <c r="E14" s="52">
        <v>165.60106999999999</v>
      </c>
      <c r="F14" s="52">
        <v>194.39254</v>
      </c>
      <c r="G14" s="52">
        <v>69.297989999999999</v>
      </c>
      <c r="H14" s="52">
        <v>92.94417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716.69267000000002</v>
      </c>
      <c r="Q14" s="81">
        <v>1.138459072184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234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234</v>
      </c>
    </row>
    <row r="17" spans="1:17" ht="14.4" customHeight="1" x14ac:dyDescent="0.3">
      <c r="A17" s="15" t="s">
        <v>32</v>
      </c>
      <c r="B17" s="51">
        <v>798.75325861768897</v>
      </c>
      <c r="C17" s="52">
        <v>66.562771551474</v>
      </c>
      <c r="D17" s="52">
        <v>92.604439999999997</v>
      </c>
      <c r="E17" s="52">
        <v>76.889489999999995</v>
      </c>
      <c r="F17" s="52">
        <v>23.642720000000001</v>
      </c>
      <c r="G17" s="52">
        <v>12.7453</v>
      </c>
      <c r="H17" s="52">
        <v>70.819289999999995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276.70123999999998</v>
      </c>
      <c r="Q17" s="81">
        <v>0.83139939503799998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15.573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15.573</v>
      </c>
      <c r="Q18" s="81" t="s">
        <v>234</v>
      </c>
    </row>
    <row r="19" spans="1:17" ht="14.4" customHeight="1" x14ac:dyDescent="0.3">
      <c r="A19" s="15" t="s">
        <v>34</v>
      </c>
      <c r="B19" s="51">
        <v>2518.8601691208801</v>
      </c>
      <c r="C19" s="52">
        <v>209.905014093407</v>
      </c>
      <c r="D19" s="52">
        <v>100.86099</v>
      </c>
      <c r="E19" s="52">
        <v>286.33215999999999</v>
      </c>
      <c r="F19" s="52">
        <v>285.24347</v>
      </c>
      <c r="G19" s="52">
        <v>104.41596</v>
      </c>
      <c r="H19" s="52">
        <v>321.23038000000003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1098.08296</v>
      </c>
      <c r="Q19" s="81">
        <v>1.0462665360729999</v>
      </c>
    </row>
    <row r="20" spans="1:17" ht="14.4" customHeight="1" x14ac:dyDescent="0.3">
      <c r="A20" s="15" t="s">
        <v>35</v>
      </c>
      <c r="B20" s="51">
        <v>29462</v>
      </c>
      <c r="C20" s="52">
        <v>2455.1666666666702</v>
      </c>
      <c r="D20" s="52">
        <v>2396.08151</v>
      </c>
      <c r="E20" s="52">
        <v>2479.8608599999998</v>
      </c>
      <c r="F20" s="52">
        <v>2491.0756999999999</v>
      </c>
      <c r="G20" s="52">
        <v>2437.1869999999999</v>
      </c>
      <c r="H20" s="52">
        <v>2444.6385799999998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12248.843650000001</v>
      </c>
      <c r="Q20" s="81">
        <v>0.99780139705299997</v>
      </c>
    </row>
    <row r="21" spans="1:17" ht="14.4" customHeight="1" x14ac:dyDescent="0.3">
      <c r="A21" s="16" t="s">
        <v>36</v>
      </c>
      <c r="B21" s="51">
        <v>1393</v>
      </c>
      <c r="C21" s="52">
        <v>116.083333333334</v>
      </c>
      <c r="D21" s="52">
        <v>122.08499999999999</v>
      </c>
      <c r="E21" s="52">
        <v>120.29600000000001</v>
      </c>
      <c r="F21" s="52">
        <v>119.083</v>
      </c>
      <c r="G21" s="52">
        <v>119.083</v>
      </c>
      <c r="H21" s="52">
        <v>119.083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599.63</v>
      </c>
      <c r="Q21" s="81">
        <v>1.033102656137</v>
      </c>
    </row>
    <row r="22" spans="1:17" ht="14.4" customHeight="1" x14ac:dyDescent="0.3">
      <c r="A22" s="15" t="s">
        <v>37</v>
      </c>
      <c r="B22" s="51">
        <v>3</v>
      </c>
      <c r="C22" s="52">
        <v>0.25</v>
      </c>
      <c r="D22" s="52">
        <v>0</v>
      </c>
      <c r="E22" s="52">
        <v>5.8810000000000002</v>
      </c>
      <c r="F22" s="52">
        <v>0</v>
      </c>
      <c r="G22" s="52">
        <v>5.048</v>
      </c>
      <c r="H22" s="52">
        <v>13.587999999999999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24.516999999999999</v>
      </c>
      <c r="Q22" s="81">
        <v>19.613600000000002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234</v>
      </c>
    </row>
    <row r="24" spans="1:17" ht="14.4" customHeight="1" x14ac:dyDescent="0.3">
      <c r="A24" s="16" t="s">
        <v>39</v>
      </c>
      <c r="B24" s="51">
        <v>0</v>
      </c>
      <c r="C24" s="52">
        <v>-9.0949470177292804E-13</v>
      </c>
      <c r="D24" s="52">
        <v>-1.8000000000000001E-4</v>
      </c>
      <c r="E24" s="52">
        <v>28.456530000000001</v>
      </c>
      <c r="F24" s="52">
        <v>0.25155999999899997</v>
      </c>
      <c r="G24" s="52">
        <v>5.4780099999990002</v>
      </c>
      <c r="H24" s="52">
        <v>7.7210000000000001E-2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34.263129999999997</v>
      </c>
      <c r="Q24" s="81"/>
    </row>
    <row r="25" spans="1:17" ht="14.4" customHeight="1" x14ac:dyDescent="0.3">
      <c r="A25" s="17" t="s">
        <v>40</v>
      </c>
      <c r="B25" s="54">
        <v>40505.6223291473</v>
      </c>
      <c r="C25" s="55">
        <v>3375.46852742894</v>
      </c>
      <c r="D25" s="55">
        <v>3350.9464400000002</v>
      </c>
      <c r="E25" s="55">
        <v>3447.9147200000002</v>
      </c>
      <c r="F25" s="55">
        <v>3563.1293300000102</v>
      </c>
      <c r="G25" s="55">
        <v>3103.27405</v>
      </c>
      <c r="H25" s="55">
        <v>3512.23119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16977.495729999999</v>
      </c>
      <c r="Q25" s="82">
        <v>1.0059341742950001</v>
      </c>
    </row>
    <row r="26" spans="1:17" ht="14.4" customHeight="1" x14ac:dyDescent="0.3">
      <c r="A26" s="15" t="s">
        <v>41</v>
      </c>
      <c r="B26" s="51">
        <v>3652.4431301675199</v>
      </c>
      <c r="C26" s="52">
        <v>304.37026084729303</v>
      </c>
      <c r="D26" s="52">
        <v>278.19148999999999</v>
      </c>
      <c r="E26" s="52">
        <v>279.25601</v>
      </c>
      <c r="F26" s="52">
        <v>326.05703999999997</v>
      </c>
      <c r="G26" s="52">
        <v>311.05477000000002</v>
      </c>
      <c r="H26" s="52">
        <v>339.93146999999999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1534.4907800000001</v>
      </c>
      <c r="Q26" s="81">
        <v>1.0083053289949999</v>
      </c>
    </row>
    <row r="27" spans="1:17" ht="14.4" customHeight="1" x14ac:dyDescent="0.3">
      <c r="A27" s="18" t="s">
        <v>42</v>
      </c>
      <c r="B27" s="54">
        <v>44158.065459314799</v>
      </c>
      <c r="C27" s="55">
        <v>3679.8387882762399</v>
      </c>
      <c r="D27" s="55">
        <v>3629.1379299999999</v>
      </c>
      <c r="E27" s="55">
        <v>3727.1707299999998</v>
      </c>
      <c r="F27" s="55">
        <v>3889.1863700000099</v>
      </c>
      <c r="G27" s="55">
        <v>3414.3288200000002</v>
      </c>
      <c r="H27" s="55">
        <v>3852.16266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18511.986509999999</v>
      </c>
      <c r="Q27" s="82">
        <v>1.006130299456</v>
      </c>
    </row>
    <row r="28" spans="1:17" ht="14.4" customHeight="1" x14ac:dyDescent="0.3">
      <c r="A28" s="16" t="s">
        <v>43</v>
      </c>
      <c r="B28" s="51">
        <v>9269.5</v>
      </c>
      <c r="C28" s="52">
        <v>772.45833333333303</v>
      </c>
      <c r="D28" s="52">
        <v>830.69600000000003</v>
      </c>
      <c r="E28" s="52">
        <v>899.64080000000001</v>
      </c>
      <c r="F28" s="52">
        <v>1218.3420000000001</v>
      </c>
      <c r="G28" s="52">
        <v>978.77486999999996</v>
      </c>
      <c r="H28" s="52">
        <v>1005.654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4933.1076700000003</v>
      </c>
      <c r="Q28" s="81">
        <v>1.277248870812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234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234</v>
      </c>
    </row>
    <row r="32" spans="1:17" ht="14.4" customHeight="1" x14ac:dyDescent="0.3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ht="14.4" customHeight="1" x14ac:dyDescent="0.3">
      <c r="A33" s="98" t="s">
        <v>134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ht="14.4" customHeight="1" x14ac:dyDescent="0.3">
      <c r="A34" s="120" t="s">
        <v>211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ht="14.4" customHeight="1" x14ac:dyDescent="0.3">
      <c r="A35" s="121" t="s">
        <v>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4" customWidth="1"/>
    <col min="2" max="11" width="10" style="114" customWidth="1"/>
    <col min="12" max="16384" width="8.88671875" style="114"/>
  </cols>
  <sheetData>
    <row r="1" spans="1:11" s="60" customFormat="1" ht="18.600000000000001" customHeight="1" thickBot="1" x14ac:dyDescent="0.4">
      <c r="A1" s="332" t="s">
        <v>48</v>
      </c>
      <c r="B1" s="332"/>
      <c r="C1" s="332"/>
      <c r="D1" s="332"/>
      <c r="E1" s="332"/>
      <c r="F1" s="332"/>
      <c r="G1" s="332"/>
      <c r="H1" s="337"/>
      <c r="I1" s="337"/>
      <c r="J1" s="337"/>
      <c r="K1" s="337"/>
    </row>
    <row r="2" spans="1:11" s="60" customFormat="1" ht="14.4" customHeight="1" thickBot="1" x14ac:dyDescent="0.35">
      <c r="A2" s="210" t="s">
        <v>233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33" t="s">
        <v>49</v>
      </c>
      <c r="C3" s="334"/>
      <c r="D3" s="334"/>
      <c r="E3" s="334"/>
      <c r="F3" s="340" t="s">
        <v>50</v>
      </c>
      <c r="G3" s="334"/>
      <c r="H3" s="334"/>
      <c r="I3" s="334"/>
      <c r="J3" s="334"/>
      <c r="K3" s="341"/>
    </row>
    <row r="4" spans="1:11" ht="14.4" customHeight="1" x14ac:dyDescent="0.3">
      <c r="A4" s="69"/>
      <c r="B4" s="338"/>
      <c r="C4" s="339"/>
      <c r="D4" s="339"/>
      <c r="E4" s="339"/>
      <c r="F4" s="342" t="s">
        <v>212</v>
      </c>
      <c r="G4" s="344" t="s">
        <v>51</v>
      </c>
      <c r="H4" s="125" t="s">
        <v>121</v>
      </c>
      <c r="I4" s="342" t="s">
        <v>52</v>
      </c>
      <c r="J4" s="344" t="s">
        <v>219</v>
      </c>
      <c r="K4" s="345" t="s">
        <v>213</v>
      </c>
    </row>
    <row r="5" spans="1:11" ht="42" thickBot="1" x14ac:dyDescent="0.35">
      <c r="A5" s="70"/>
      <c r="B5" s="24" t="s">
        <v>215</v>
      </c>
      <c r="C5" s="25" t="s">
        <v>216</v>
      </c>
      <c r="D5" s="26" t="s">
        <v>217</v>
      </c>
      <c r="E5" s="26" t="s">
        <v>218</v>
      </c>
      <c r="F5" s="343"/>
      <c r="G5" s="343"/>
      <c r="H5" s="25" t="s">
        <v>214</v>
      </c>
      <c r="I5" s="343"/>
      <c r="J5" s="343"/>
      <c r="K5" s="346"/>
    </row>
    <row r="6" spans="1:11" ht="14.4" customHeight="1" thickBot="1" x14ac:dyDescent="0.35">
      <c r="A6" s="413" t="s">
        <v>236</v>
      </c>
      <c r="B6" s="395">
        <v>38971.941760049303</v>
      </c>
      <c r="C6" s="395">
        <v>41339.829729999998</v>
      </c>
      <c r="D6" s="396">
        <v>2367.8879699507202</v>
      </c>
      <c r="E6" s="397">
        <v>1.0607587885800001</v>
      </c>
      <c r="F6" s="395">
        <v>40505.6223291473</v>
      </c>
      <c r="G6" s="396">
        <v>16877.342637144699</v>
      </c>
      <c r="H6" s="398">
        <v>3512.23119</v>
      </c>
      <c r="I6" s="395">
        <v>16977.495729999999</v>
      </c>
      <c r="J6" s="396">
        <v>100.153092855293</v>
      </c>
      <c r="K6" s="399">
        <v>0.41913923928899999</v>
      </c>
    </row>
    <row r="7" spans="1:11" ht="14.4" customHeight="1" thickBot="1" x14ac:dyDescent="0.35">
      <c r="A7" s="414" t="s">
        <v>237</v>
      </c>
      <c r="B7" s="395">
        <v>6353.0735140751603</v>
      </c>
      <c r="C7" s="395">
        <v>5939.9261100000003</v>
      </c>
      <c r="D7" s="396">
        <v>-413.147404075162</v>
      </c>
      <c r="E7" s="397">
        <v>0.93496889290499996</v>
      </c>
      <c r="F7" s="395">
        <v>6330.0089014087398</v>
      </c>
      <c r="G7" s="396">
        <v>2637.5037089203101</v>
      </c>
      <c r="H7" s="398">
        <v>527.21893</v>
      </c>
      <c r="I7" s="395">
        <v>2679.8799399999998</v>
      </c>
      <c r="J7" s="396">
        <v>42.376231079691003</v>
      </c>
      <c r="K7" s="399">
        <v>0.42336116453200001</v>
      </c>
    </row>
    <row r="8" spans="1:11" ht="14.4" customHeight="1" thickBot="1" x14ac:dyDescent="0.35">
      <c r="A8" s="415" t="s">
        <v>238</v>
      </c>
      <c r="B8" s="395">
        <v>4806.2026411638599</v>
      </c>
      <c r="C8" s="395">
        <v>4446.4444599999997</v>
      </c>
      <c r="D8" s="396">
        <v>-359.75818116385301</v>
      </c>
      <c r="E8" s="397">
        <v>0.92514710509999998</v>
      </c>
      <c r="F8" s="395">
        <v>4819.1399997277003</v>
      </c>
      <c r="G8" s="396">
        <v>2007.97499988654</v>
      </c>
      <c r="H8" s="398">
        <v>434.27476000000001</v>
      </c>
      <c r="I8" s="395">
        <v>1963.1872699999999</v>
      </c>
      <c r="J8" s="396">
        <v>-44.787729886538997</v>
      </c>
      <c r="K8" s="399">
        <v>0.40737294830800003</v>
      </c>
    </row>
    <row r="9" spans="1:11" ht="14.4" customHeight="1" thickBot="1" x14ac:dyDescent="0.35">
      <c r="A9" s="416" t="s">
        <v>239</v>
      </c>
      <c r="B9" s="400">
        <v>0</v>
      </c>
      <c r="C9" s="400">
        <v>-2.1360000000000001E-2</v>
      </c>
      <c r="D9" s="401">
        <v>-2.1360000000000001E-2</v>
      </c>
      <c r="E9" s="402" t="s">
        <v>234</v>
      </c>
      <c r="F9" s="400">
        <v>0</v>
      </c>
      <c r="G9" s="401">
        <v>0</v>
      </c>
      <c r="H9" s="403">
        <v>-2.8E-3</v>
      </c>
      <c r="I9" s="400">
        <v>-4.81E-3</v>
      </c>
      <c r="J9" s="401">
        <v>-4.81E-3</v>
      </c>
      <c r="K9" s="404" t="s">
        <v>234</v>
      </c>
    </row>
    <row r="10" spans="1:11" ht="14.4" customHeight="1" thickBot="1" x14ac:dyDescent="0.35">
      <c r="A10" s="417" t="s">
        <v>240</v>
      </c>
      <c r="B10" s="395">
        <v>0</v>
      </c>
      <c r="C10" s="395">
        <v>-2.1360000000000001E-2</v>
      </c>
      <c r="D10" s="396">
        <v>-2.1360000000000001E-2</v>
      </c>
      <c r="E10" s="405" t="s">
        <v>234</v>
      </c>
      <c r="F10" s="395">
        <v>0</v>
      </c>
      <c r="G10" s="396">
        <v>0</v>
      </c>
      <c r="H10" s="398">
        <v>-2.8E-3</v>
      </c>
      <c r="I10" s="395">
        <v>-4.81E-3</v>
      </c>
      <c r="J10" s="396">
        <v>-4.81E-3</v>
      </c>
      <c r="K10" s="406" t="s">
        <v>234</v>
      </c>
    </row>
    <row r="11" spans="1:11" ht="14.4" customHeight="1" thickBot="1" x14ac:dyDescent="0.35">
      <c r="A11" s="416" t="s">
        <v>241</v>
      </c>
      <c r="B11" s="400">
        <v>325.12253011157702</v>
      </c>
      <c r="C11" s="400">
        <v>318.94376</v>
      </c>
      <c r="D11" s="401">
        <v>-6.1787701115760001</v>
      </c>
      <c r="E11" s="407">
        <v>0.98099556462699999</v>
      </c>
      <c r="F11" s="400">
        <v>315</v>
      </c>
      <c r="G11" s="401">
        <v>131.25</v>
      </c>
      <c r="H11" s="403">
        <v>40.044609999999999</v>
      </c>
      <c r="I11" s="400">
        <v>168.08144999999999</v>
      </c>
      <c r="J11" s="401">
        <v>36.831449999999997</v>
      </c>
      <c r="K11" s="408">
        <v>0.53359190476100005</v>
      </c>
    </row>
    <row r="12" spans="1:11" ht="14.4" customHeight="1" thickBot="1" x14ac:dyDescent="0.35">
      <c r="A12" s="417" t="s">
        <v>242</v>
      </c>
      <c r="B12" s="395">
        <v>268.02147828136799</v>
      </c>
      <c r="C12" s="395">
        <v>270.30925999999999</v>
      </c>
      <c r="D12" s="396">
        <v>2.287781718632</v>
      </c>
      <c r="E12" s="397">
        <v>1.0085358148650001</v>
      </c>
      <c r="F12" s="395">
        <v>268</v>
      </c>
      <c r="G12" s="396">
        <v>111.666666666667</v>
      </c>
      <c r="H12" s="398">
        <v>24.63475</v>
      </c>
      <c r="I12" s="395">
        <v>113.69922</v>
      </c>
      <c r="J12" s="396">
        <v>2.0325533333329999</v>
      </c>
      <c r="K12" s="399">
        <v>0.42425082089499999</v>
      </c>
    </row>
    <row r="13" spans="1:11" ht="14.4" customHeight="1" thickBot="1" x14ac:dyDescent="0.35">
      <c r="A13" s="417" t="s">
        <v>243</v>
      </c>
      <c r="B13" s="395">
        <v>2.0000001805580001</v>
      </c>
      <c r="C13" s="395">
        <v>1.4384999999999999</v>
      </c>
      <c r="D13" s="396">
        <v>-0.56150018055799999</v>
      </c>
      <c r="E13" s="397">
        <v>0.71924993506599999</v>
      </c>
      <c r="F13" s="395">
        <v>2</v>
      </c>
      <c r="G13" s="396">
        <v>0.83333333333299997</v>
      </c>
      <c r="H13" s="398">
        <v>0.22986000000000001</v>
      </c>
      <c r="I13" s="395">
        <v>0.83823000000000003</v>
      </c>
      <c r="J13" s="396">
        <v>4.896666666E-3</v>
      </c>
      <c r="K13" s="399">
        <v>0.41911500000000002</v>
      </c>
    </row>
    <row r="14" spans="1:11" ht="14.4" customHeight="1" thickBot="1" x14ac:dyDescent="0.35">
      <c r="A14" s="417" t="s">
        <v>244</v>
      </c>
      <c r="B14" s="395">
        <v>0.101046684277</v>
      </c>
      <c r="C14" s="395">
        <v>0</v>
      </c>
      <c r="D14" s="396">
        <v>-0.101046684277</v>
      </c>
      <c r="E14" s="397">
        <v>0</v>
      </c>
      <c r="F14" s="395">
        <v>0</v>
      </c>
      <c r="G14" s="396">
        <v>0</v>
      </c>
      <c r="H14" s="398">
        <v>0</v>
      </c>
      <c r="I14" s="395">
        <v>0</v>
      </c>
      <c r="J14" s="396">
        <v>0</v>
      </c>
      <c r="K14" s="399">
        <v>5</v>
      </c>
    </row>
    <row r="15" spans="1:11" ht="14.4" customHeight="1" thickBot="1" x14ac:dyDescent="0.35">
      <c r="A15" s="417" t="s">
        <v>245</v>
      </c>
      <c r="B15" s="395">
        <v>55.000004965370998</v>
      </c>
      <c r="C15" s="395">
        <v>47.195999999999998</v>
      </c>
      <c r="D15" s="396">
        <v>-7.804004965371</v>
      </c>
      <c r="E15" s="397">
        <v>0.85810901343900003</v>
      </c>
      <c r="F15" s="395">
        <v>45</v>
      </c>
      <c r="G15" s="396">
        <v>18.75</v>
      </c>
      <c r="H15" s="398">
        <v>15.18</v>
      </c>
      <c r="I15" s="395">
        <v>53.543999999999997</v>
      </c>
      <c r="J15" s="396">
        <v>34.793999999999997</v>
      </c>
      <c r="K15" s="399">
        <v>1.1898666666660001</v>
      </c>
    </row>
    <row r="16" spans="1:11" ht="14.4" customHeight="1" thickBot="1" x14ac:dyDescent="0.35">
      <c r="A16" s="416" t="s">
        <v>246</v>
      </c>
      <c r="B16" s="400">
        <v>3866.3274490500198</v>
      </c>
      <c r="C16" s="400">
        <v>3428.2334799999999</v>
      </c>
      <c r="D16" s="401">
        <v>-438.09396905001802</v>
      </c>
      <c r="E16" s="407">
        <v>0.88668989504200002</v>
      </c>
      <c r="F16" s="400">
        <v>3818.8</v>
      </c>
      <c r="G16" s="401">
        <v>1591.1666666666699</v>
      </c>
      <c r="H16" s="403">
        <v>329.22966000000002</v>
      </c>
      <c r="I16" s="400">
        <v>1515.76955</v>
      </c>
      <c r="J16" s="401">
        <v>-75.397116666665994</v>
      </c>
      <c r="K16" s="408">
        <v>0.39692299937100001</v>
      </c>
    </row>
    <row r="17" spans="1:11" ht="14.4" customHeight="1" thickBot="1" x14ac:dyDescent="0.35">
      <c r="A17" s="417" t="s">
        <v>247</v>
      </c>
      <c r="B17" s="395">
        <v>1.252350113061</v>
      </c>
      <c r="C17" s="395">
        <v>0.86099999999999999</v>
      </c>
      <c r="D17" s="396">
        <v>-0.39135011306099998</v>
      </c>
      <c r="E17" s="397">
        <v>0.68750742385800001</v>
      </c>
      <c r="F17" s="395">
        <v>1</v>
      </c>
      <c r="G17" s="396">
        <v>0.416666666666</v>
      </c>
      <c r="H17" s="398">
        <v>0</v>
      </c>
      <c r="I17" s="395">
        <v>0.47286</v>
      </c>
      <c r="J17" s="396">
        <v>5.6193333333000001E-2</v>
      </c>
      <c r="K17" s="399">
        <v>0.47286</v>
      </c>
    </row>
    <row r="18" spans="1:11" ht="14.4" customHeight="1" thickBot="1" x14ac:dyDescent="0.35">
      <c r="A18" s="417" t="s">
        <v>248</v>
      </c>
      <c r="B18" s="395">
        <v>60.000005416769</v>
      </c>
      <c r="C18" s="395">
        <v>57.330399999999997</v>
      </c>
      <c r="D18" s="396">
        <v>-2.669605416769</v>
      </c>
      <c r="E18" s="397">
        <v>0.95550658040400005</v>
      </c>
      <c r="F18" s="395">
        <v>62</v>
      </c>
      <c r="G18" s="396">
        <v>25.833333333333002</v>
      </c>
      <c r="H18" s="398">
        <v>1.0787100000000001</v>
      </c>
      <c r="I18" s="395">
        <v>24.423159999999999</v>
      </c>
      <c r="J18" s="396">
        <v>-1.410173333333</v>
      </c>
      <c r="K18" s="399">
        <v>0.39392193548299997</v>
      </c>
    </row>
    <row r="19" spans="1:11" ht="14.4" customHeight="1" thickBot="1" x14ac:dyDescent="0.35">
      <c r="A19" s="417" t="s">
        <v>249</v>
      </c>
      <c r="B19" s="395">
        <v>88.000007944594003</v>
      </c>
      <c r="C19" s="395">
        <v>82.366669999999999</v>
      </c>
      <c r="D19" s="396">
        <v>-5.6333379445940004</v>
      </c>
      <c r="E19" s="397">
        <v>0.93598480186300004</v>
      </c>
      <c r="F19" s="395">
        <v>90</v>
      </c>
      <c r="G19" s="396">
        <v>37.5</v>
      </c>
      <c r="H19" s="398">
        <v>5.4604200000000001</v>
      </c>
      <c r="I19" s="395">
        <v>32.904029999999999</v>
      </c>
      <c r="J19" s="396">
        <v>-4.5959699999990002</v>
      </c>
      <c r="K19" s="399">
        <v>0.36560033333300002</v>
      </c>
    </row>
    <row r="20" spans="1:11" ht="14.4" customHeight="1" thickBot="1" x14ac:dyDescent="0.35">
      <c r="A20" s="417" t="s">
        <v>250</v>
      </c>
      <c r="B20" s="395">
        <v>75.000006770960994</v>
      </c>
      <c r="C20" s="395">
        <v>75.110209999999995</v>
      </c>
      <c r="D20" s="396">
        <v>0.11020322903800001</v>
      </c>
      <c r="E20" s="397">
        <v>1.0014693762539999</v>
      </c>
      <c r="F20" s="395">
        <v>75</v>
      </c>
      <c r="G20" s="396">
        <v>31.25</v>
      </c>
      <c r="H20" s="398">
        <v>5.6523700000000003</v>
      </c>
      <c r="I20" s="395">
        <v>43.521419999999999</v>
      </c>
      <c r="J20" s="396">
        <v>12.271420000000001</v>
      </c>
      <c r="K20" s="399">
        <v>0.58028559999999996</v>
      </c>
    </row>
    <row r="21" spans="1:11" ht="14.4" customHeight="1" thickBot="1" x14ac:dyDescent="0.35">
      <c r="A21" s="417" t="s">
        <v>251</v>
      </c>
      <c r="B21" s="395">
        <v>6.0000005416760001</v>
      </c>
      <c r="C21" s="395">
        <v>7.8138800000000002</v>
      </c>
      <c r="D21" s="396">
        <v>1.813879458323</v>
      </c>
      <c r="E21" s="397">
        <v>1.302313215761</v>
      </c>
      <c r="F21" s="395">
        <v>6</v>
      </c>
      <c r="G21" s="396">
        <v>2.5</v>
      </c>
      <c r="H21" s="398">
        <v>0.71</v>
      </c>
      <c r="I21" s="395">
        <v>3.2370000000000001</v>
      </c>
      <c r="J21" s="396">
        <v>0.73699999999999999</v>
      </c>
      <c r="K21" s="399">
        <v>0.53949999999999998</v>
      </c>
    </row>
    <row r="22" spans="1:11" ht="14.4" customHeight="1" thickBot="1" x14ac:dyDescent="0.35">
      <c r="A22" s="417" t="s">
        <v>252</v>
      </c>
      <c r="B22" s="395">
        <v>180.000016250307</v>
      </c>
      <c r="C22" s="395">
        <v>177.42264</v>
      </c>
      <c r="D22" s="396">
        <v>-2.5773762503070001</v>
      </c>
      <c r="E22" s="397">
        <v>0.98568124434600002</v>
      </c>
      <c r="F22" s="395">
        <v>180</v>
      </c>
      <c r="G22" s="396">
        <v>75</v>
      </c>
      <c r="H22" s="398">
        <v>16.591719999999999</v>
      </c>
      <c r="I22" s="395">
        <v>73.73554</v>
      </c>
      <c r="J22" s="396">
        <v>-1.2644599999990001</v>
      </c>
      <c r="K22" s="399">
        <v>0.40964188888800002</v>
      </c>
    </row>
    <row r="23" spans="1:11" ht="14.4" customHeight="1" thickBot="1" x14ac:dyDescent="0.35">
      <c r="A23" s="417" t="s">
        <v>253</v>
      </c>
      <c r="B23" s="395">
        <v>7.4750006748000003E-2</v>
      </c>
      <c r="C23" s="395">
        <v>2.2835899999999998</v>
      </c>
      <c r="D23" s="396">
        <v>2.2088399932509999</v>
      </c>
      <c r="E23" s="397">
        <v>30.549696238645002</v>
      </c>
      <c r="F23" s="395">
        <v>5</v>
      </c>
      <c r="G23" s="396">
        <v>2.083333333333</v>
      </c>
      <c r="H23" s="398">
        <v>0</v>
      </c>
      <c r="I23" s="395">
        <v>0.17188999999999999</v>
      </c>
      <c r="J23" s="396">
        <v>-1.9114433333330001</v>
      </c>
      <c r="K23" s="399">
        <v>3.4377999999999999E-2</v>
      </c>
    </row>
    <row r="24" spans="1:11" ht="14.4" customHeight="1" thickBot="1" x14ac:dyDescent="0.35">
      <c r="A24" s="417" t="s">
        <v>254</v>
      </c>
      <c r="B24" s="395">
        <v>3456.0003120059</v>
      </c>
      <c r="C24" s="395">
        <v>3025.0450900000001</v>
      </c>
      <c r="D24" s="396">
        <v>-430.95522200589897</v>
      </c>
      <c r="E24" s="397">
        <v>0.87530231970500005</v>
      </c>
      <c r="F24" s="395">
        <v>3399.8</v>
      </c>
      <c r="G24" s="396">
        <v>1416.5833333333301</v>
      </c>
      <c r="H24" s="398">
        <v>299.73644000000002</v>
      </c>
      <c r="I24" s="395">
        <v>1337.3036500000001</v>
      </c>
      <c r="J24" s="396">
        <v>-79.279683333332002</v>
      </c>
      <c r="K24" s="399">
        <v>0.39334774104300002</v>
      </c>
    </row>
    <row r="25" spans="1:11" ht="14.4" customHeight="1" thickBot="1" x14ac:dyDescent="0.35">
      <c r="A25" s="416" t="s">
        <v>255</v>
      </c>
      <c r="B25" s="400">
        <v>489.530878297664</v>
      </c>
      <c r="C25" s="400">
        <v>493.48662000000002</v>
      </c>
      <c r="D25" s="401">
        <v>3.9557417023350001</v>
      </c>
      <c r="E25" s="407">
        <v>1.0080806786200001</v>
      </c>
      <c r="F25" s="400">
        <v>485.88508802796503</v>
      </c>
      <c r="G25" s="401">
        <v>202.452120011652</v>
      </c>
      <c r="H25" s="403">
        <v>48.207569999999997</v>
      </c>
      <c r="I25" s="400">
        <v>209.70273</v>
      </c>
      <c r="J25" s="401">
        <v>7.2506099883469997</v>
      </c>
      <c r="K25" s="408">
        <v>0.43158914559599998</v>
      </c>
    </row>
    <row r="26" spans="1:11" ht="14.4" customHeight="1" thickBot="1" x14ac:dyDescent="0.35">
      <c r="A26" s="417" t="s">
        <v>256</v>
      </c>
      <c r="B26" s="395">
        <v>4.9549018673100003</v>
      </c>
      <c r="C26" s="395">
        <v>3.297999999999</v>
      </c>
      <c r="D26" s="396">
        <v>-1.65690186731</v>
      </c>
      <c r="E26" s="397">
        <v>0.66560349494600002</v>
      </c>
      <c r="F26" s="395">
        <v>0</v>
      </c>
      <c r="G26" s="396">
        <v>0</v>
      </c>
      <c r="H26" s="398">
        <v>0.999</v>
      </c>
      <c r="I26" s="395">
        <v>5.9184000000000001</v>
      </c>
      <c r="J26" s="396">
        <v>5.9184000000000001</v>
      </c>
      <c r="K26" s="406" t="s">
        <v>234</v>
      </c>
    </row>
    <row r="27" spans="1:11" ht="14.4" customHeight="1" thickBot="1" x14ac:dyDescent="0.35">
      <c r="A27" s="417" t="s">
        <v>257</v>
      </c>
      <c r="B27" s="395">
        <v>8.9117242745180008</v>
      </c>
      <c r="C27" s="395">
        <v>9.2529199999999996</v>
      </c>
      <c r="D27" s="396">
        <v>0.34119572548100002</v>
      </c>
      <c r="E27" s="397">
        <v>1.038286162696</v>
      </c>
      <c r="F27" s="395">
        <v>25</v>
      </c>
      <c r="G27" s="396">
        <v>10.416666666666</v>
      </c>
      <c r="H27" s="398">
        <v>2.0463200000000001</v>
      </c>
      <c r="I27" s="395">
        <v>10.9367</v>
      </c>
      <c r="J27" s="396">
        <v>0.52003333333299995</v>
      </c>
      <c r="K27" s="399">
        <v>0.43746800000000002</v>
      </c>
    </row>
    <row r="28" spans="1:11" ht="14.4" customHeight="1" thickBot="1" x14ac:dyDescent="0.35">
      <c r="A28" s="417" t="s">
        <v>258</v>
      </c>
      <c r="B28" s="395">
        <v>217.15544959507599</v>
      </c>
      <c r="C28" s="395">
        <v>186.84021000000001</v>
      </c>
      <c r="D28" s="396">
        <v>-30.315239595074999</v>
      </c>
      <c r="E28" s="397">
        <v>0.86039843968100005</v>
      </c>
      <c r="F28" s="395">
        <v>171.546637730523</v>
      </c>
      <c r="G28" s="396">
        <v>71.477765721051</v>
      </c>
      <c r="H28" s="398">
        <v>18.084140000000001</v>
      </c>
      <c r="I28" s="395">
        <v>86.599599999999995</v>
      </c>
      <c r="J28" s="396">
        <v>15.121834278948</v>
      </c>
      <c r="K28" s="399">
        <v>0.50481665595799996</v>
      </c>
    </row>
    <row r="29" spans="1:11" ht="14.4" customHeight="1" thickBot="1" x14ac:dyDescent="0.35">
      <c r="A29" s="417" t="s">
        <v>259</v>
      </c>
      <c r="B29" s="395">
        <v>39.827799437802</v>
      </c>
      <c r="C29" s="395">
        <v>36.095509999999997</v>
      </c>
      <c r="D29" s="396">
        <v>-3.7322894378020002</v>
      </c>
      <c r="E29" s="397">
        <v>0.90628933833900005</v>
      </c>
      <c r="F29" s="395">
        <v>40</v>
      </c>
      <c r="G29" s="396">
        <v>16.666666666666</v>
      </c>
      <c r="H29" s="398">
        <v>2.6176699999999999</v>
      </c>
      <c r="I29" s="395">
        <v>14.154540000000001</v>
      </c>
      <c r="J29" s="396">
        <v>-2.512126666666</v>
      </c>
      <c r="K29" s="399">
        <v>0.3538635</v>
      </c>
    </row>
    <row r="30" spans="1:11" ht="14.4" customHeight="1" thickBot="1" x14ac:dyDescent="0.35">
      <c r="A30" s="417" t="s">
        <v>260</v>
      </c>
      <c r="B30" s="395">
        <v>21.456986357068999</v>
      </c>
      <c r="C30" s="395">
        <v>13.326029999999999</v>
      </c>
      <c r="D30" s="396">
        <v>-8.1309563570689996</v>
      </c>
      <c r="E30" s="397">
        <v>0.62105785864899998</v>
      </c>
      <c r="F30" s="395">
        <v>14.389628373447</v>
      </c>
      <c r="G30" s="396">
        <v>5.995678488936</v>
      </c>
      <c r="H30" s="398">
        <v>1.0132099999999999</v>
      </c>
      <c r="I30" s="395">
        <v>1.8742799999999999</v>
      </c>
      <c r="J30" s="396">
        <v>-4.1213984889360002</v>
      </c>
      <c r="K30" s="399">
        <v>0.130252147682</v>
      </c>
    </row>
    <row r="31" spans="1:11" ht="14.4" customHeight="1" thickBot="1" x14ac:dyDescent="0.35">
      <c r="A31" s="417" t="s">
        <v>261</v>
      </c>
      <c r="B31" s="395">
        <v>0</v>
      </c>
      <c r="C31" s="395">
        <v>0.02</v>
      </c>
      <c r="D31" s="396">
        <v>0.02</v>
      </c>
      <c r="E31" s="405" t="s">
        <v>262</v>
      </c>
      <c r="F31" s="395">
        <v>0</v>
      </c>
      <c r="G31" s="396">
        <v>0</v>
      </c>
      <c r="H31" s="398">
        <v>0</v>
      </c>
      <c r="I31" s="395">
        <v>0.02</v>
      </c>
      <c r="J31" s="396">
        <v>0.02</v>
      </c>
      <c r="K31" s="406" t="s">
        <v>234</v>
      </c>
    </row>
    <row r="32" spans="1:11" ht="14.4" customHeight="1" thickBot="1" x14ac:dyDescent="0.35">
      <c r="A32" s="417" t="s">
        <v>263</v>
      </c>
      <c r="B32" s="395">
        <v>0.862112033103</v>
      </c>
      <c r="C32" s="395">
        <v>15.10975</v>
      </c>
      <c r="D32" s="396">
        <v>14.247637966896001</v>
      </c>
      <c r="E32" s="397">
        <v>17.526434407377</v>
      </c>
      <c r="F32" s="395">
        <v>19</v>
      </c>
      <c r="G32" s="396">
        <v>7.9166666666659999</v>
      </c>
      <c r="H32" s="398">
        <v>0</v>
      </c>
      <c r="I32" s="395">
        <v>0</v>
      </c>
      <c r="J32" s="396">
        <v>-7.9166666666659999</v>
      </c>
      <c r="K32" s="399">
        <v>0</v>
      </c>
    </row>
    <row r="33" spans="1:11" ht="14.4" customHeight="1" thickBot="1" x14ac:dyDescent="0.35">
      <c r="A33" s="417" t="s">
        <v>264</v>
      </c>
      <c r="B33" s="395">
        <v>106.041054350848</v>
      </c>
      <c r="C33" s="395">
        <v>77.685820000000007</v>
      </c>
      <c r="D33" s="396">
        <v>-28.355234350848001</v>
      </c>
      <c r="E33" s="397">
        <v>0.73260135402799997</v>
      </c>
      <c r="F33" s="395">
        <v>80</v>
      </c>
      <c r="G33" s="396">
        <v>33.333333333333002</v>
      </c>
      <c r="H33" s="398">
        <v>9.5311699999999995</v>
      </c>
      <c r="I33" s="395">
        <v>32.7592</v>
      </c>
      <c r="J33" s="396">
        <v>-0.57413333333299998</v>
      </c>
      <c r="K33" s="399">
        <v>0.40949000000000002</v>
      </c>
    </row>
    <row r="34" spans="1:11" ht="14.4" customHeight="1" thickBot="1" x14ac:dyDescent="0.35">
      <c r="A34" s="417" t="s">
        <v>265</v>
      </c>
      <c r="B34" s="395">
        <v>18.269437384450999</v>
      </c>
      <c r="C34" s="395">
        <v>23.396719999999998</v>
      </c>
      <c r="D34" s="396">
        <v>5.1272826155480002</v>
      </c>
      <c r="E34" s="397">
        <v>1.280648084976</v>
      </c>
      <c r="F34" s="395">
        <v>25.948821923994</v>
      </c>
      <c r="G34" s="396">
        <v>10.812009134997</v>
      </c>
      <c r="H34" s="398">
        <v>3.3117999999999999</v>
      </c>
      <c r="I34" s="395">
        <v>10.29087</v>
      </c>
      <c r="J34" s="396">
        <v>-0.52113913499700004</v>
      </c>
      <c r="K34" s="399">
        <v>0.39658332197599999</v>
      </c>
    </row>
    <row r="35" spans="1:11" ht="14.4" customHeight="1" thickBot="1" x14ac:dyDescent="0.35">
      <c r="A35" s="417" t="s">
        <v>266</v>
      </c>
      <c r="B35" s="395">
        <v>0</v>
      </c>
      <c r="C35" s="395">
        <v>15.419</v>
      </c>
      <c r="D35" s="396">
        <v>15.419</v>
      </c>
      <c r="E35" s="405" t="s">
        <v>234</v>
      </c>
      <c r="F35" s="395">
        <v>0</v>
      </c>
      <c r="G35" s="396">
        <v>0</v>
      </c>
      <c r="H35" s="398">
        <v>0</v>
      </c>
      <c r="I35" s="395">
        <v>0</v>
      </c>
      <c r="J35" s="396">
        <v>0</v>
      </c>
      <c r="K35" s="406" t="s">
        <v>234</v>
      </c>
    </row>
    <row r="36" spans="1:11" ht="14.4" customHeight="1" thickBot="1" x14ac:dyDescent="0.35">
      <c r="A36" s="417" t="s">
        <v>267</v>
      </c>
      <c r="B36" s="395">
        <v>0</v>
      </c>
      <c r="C36" s="395">
        <v>10.923999999999999</v>
      </c>
      <c r="D36" s="396">
        <v>10.923999999999999</v>
      </c>
      <c r="E36" s="405" t="s">
        <v>262</v>
      </c>
      <c r="F36" s="395">
        <v>0</v>
      </c>
      <c r="G36" s="396">
        <v>0</v>
      </c>
      <c r="H36" s="398">
        <v>0</v>
      </c>
      <c r="I36" s="395">
        <v>3.3149999999999999</v>
      </c>
      <c r="J36" s="396">
        <v>3.3149999999999999</v>
      </c>
      <c r="K36" s="406" t="s">
        <v>234</v>
      </c>
    </row>
    <row r="37" spans="1:11" ht="14.4" customHeight="1" thickBot="1" x14ac:dyDescent="0.35">
      <c r="A37" s="417" t="s">
        <v>268</v>
      </c>
      <c r="B37" s="395">
        <v>0</v>
      </c>
      <c r="C37" s="395">
        <v>0</v>
      </c>
      <c r="D37" s="396">
        <v>0</v>
      </c>
      <c r="E37" s="397">
        <v>1</v>
      </c>
      <c r="F37" s="395">
        <v>0</v>
      </c>
      <c r="G37" s="396">
        <v>0</v>
      </c>
      <c r="H37" s="398">
        <v>0</v>
      </c>
      <c r="I37" s="395">
        <v>1.1919999999999999</v>
      </c>
      <c r="J37" s="396">
        <v>1.1919999999999999</v>
      </c>
      <c r="K37" s="406" t="s">
        <v>262</v>
      </c>
    </row>
    <row r="38" spans="1:11" ht="14.4" customHeight="1" thickBot="1" x14ac:dyDescent="0.35">
      <c r="A38" s="417" t="s">
        <v>269</v>
      </c>
      <c r="B38" s="395">
        <v>72.051412997483993</v>
      </c>
      <c r="C38" s="395">
        <v>102.11866000000001</v>
      </c>
      <c r="D38" s="396">
        <v>30.067247002515</v>
      </c>
      <c r="E38" s="397">
        <v>1.4173026697410001</v>
      </c>
      <c r="F38" s="395">
        <v>100</v>
      </c>
      <c r="G38" s="396">
        <v>41.666666666666003</v>
      </c>
      <c r="H38" s="398">
        <v>10.60426</v>
      </c>
      <c r="I38" s="395">
        <v>42.642139999999998</v>
      </c>
      <c r="J38" s="396">
        <v>0.97547333333300001</v>
      </c>
      <c r="K38" s="399">
        <v>0.42642140000000001</v>
      </c>
    </row>
    <row r="39" spans="1:11" ht="14.4" customHeight="1" thickBot="1" x14ac:dyDescent="0.35">
      <c r="A39" s="417" t="s">
        <v>270</v>
      </c>
      <c r="B39" s="395">
        <v>0</v>
      </c>
      <c r="C39" s="395">
        <v>0</v>
      </c>
      <c r="D39" s="396">
        <v>0</v>
      </c>
      <c r="E39" s="397">
        <v>1</v>
      </c>
      <c r="F39" s="395">
        <v>10</v>
      </c>
      <c r="G39" s="396">
        <v>4.1666666666659999</v>
      </c>
      <c r="H39" s="398">
        <v>0</v>
      </c>
      <c r="I39" s="395">
        <v>0</v>
      </c>
      <c r="J39" s="396">
        <v>-4.1666666666659999</v>
      </c>
      <c r="K39" s="399">
        <v>0</v>
      </c>
    </row>
    <row r="40" spans="1:11" ht="14.4" customHeight="1" thickBot="1" x14ac:dyDescent="0.35">
      <c r="A40" s="416" t="s">
        <v>271</v>
      </c>
      <c r="B40" s="400">
        <v>62.663959847645998</v>
      </c>
      <c r="C40" s="400">
        <v>98.949749999999995</v>
      </c>
      <c r="D40" s="401">
        <v>36.285790152353002</v>
      </c>
      <c r="E40" s="407">
        <v>1.5790535778549999</v>
      </c>
      <c r="F40" s="400">
        <v>80.304315999897995</v>
      </c>
      <c r="G40" s="401">
        <v>33.460131666624001</v>
      </c>
      <c r="H40" s="403">
        <v>1.8520000000000001</v>
      </c>
      <c r="I40" s="400">
        <v>16.336320000000001</v>
      </c>
      <c r="J40" s="401">
        <v>-17.123811666624</v>
      </c>
      <c r="K40" s="408">
        <v>0.20343016183599999</v>
      </c>
    </row>
    <row r="41" spans="1:11" ht="14.4" customHeight="1" thickBot="1" x14ac:dyDescent="0.35">
      <c r="A41" s="417" t="s">
        <v>272</v>
      </c>
      <c r="B41" s="395">
        <v>58.955127105660999</v>
      </c>
      <c r="C41" s="395">
        <v>26.142679999999999</v>
      </c>
      <c r="D41" s="396">
        <v>-32.812447105661001</v>
      </c>
      <c r="E41" s="397">
        <v>0.44343352789500001</v>
      </c>
      <c r="F41" s="395">
        <v>0</v>
      </c>
      <c r="G41" s="396">
        <v>0</v>
      </c>
      <c r="H41" s="398">
        <v>1.694</v>
      </c>
      <c r="I41" s="395">
        <v>15.13105</v>
      </c>
      <c r="J41" s="396">
        <v>15.13105</v>
      </c>
      <c r="K41" s="406" t="s">
        <v>234</v>
      </c>
    </row>
    <row r="42" spans="1:11" ht="14.4" customHeight="1" thickBot="1" x14ac:dyDescent="0.35">
      <c r="A42" s="417" t="s">
        <v>273</v>
      </c>
      <c r="B42" s="395">
        <v>0.171065990147</v>
      </c>
      <c r="C42" s="395">
        <v>10.475</v>
      </c>
      <c r="D42" s="396">
        <v>10.303934009852</v>
      </c>
      <c r="E42" s="397">
        <v>61.233679418027002</v>
      </c>
      <c r="F42" s="395">
        <v>13.658759141219001</v>
      </c>
      <c r="G42" s="396">
        <v>5.6911496421740004</v>
      </c>
      <c r="H42" s="398">
        <v>0</v>
      </c>
      <c r="I42" s="395">
        <v>0</v>
      </c>
      <c r="J42" s="396">
        <v>-5.6911496421740004</v>
      </c>
      <c r="K42" s="399">
        <v>0</v>
      </c>
    </row>
    <row r="43" spans="1:11" ht="14.4" customHeight="1" thickBot="1" x14ac:dyDescent="0.35">
      <c r="A43" s="417" t="s">
        <v>274</v>
      </c>
      <c r="B43" s="395">
        <v>0</v>
      </c>
      <c r="C43" s="395">
        <v>59.817500000000003</v>
      </c>
      <c r="D43" s="396">
        <v>59.817500000000003</v>
      </c>
      <c r="E43" s="405" t="s">
        <v>262</v>
      </c>
      <c r="F43" s="395">
        <v>64.020197211945003</v>
      </c>
      <c r="G43" s="396">
        <v>26.675082171643002</v>
      </c>
      <c r="H43" s="398">
        <v>0</v>
      </c>
      <c r="I43" s="395">
        <v>0</v>
      </c>
      <c r="J43" s="396">
        <v>-26.675082171643002</v>
      </c>
      <c r="K43" s="399">
        <v>0</v>
      </c>
    </row>
    <row r="44" spans="1:11" ht="14.4" customHeight="1" thickBot="1" x14ac:dyDescent="0.35">
      <c r="A44" s="417" t="s">
        <v>275</v>
      </c>
      <c r="B44" s="395">
        <v>0</v>
      </c>
      <c r="C44" s="395">
        <v>7.9000000000000001E-2</v>
      </c>
      <c r="D44" s="396">
        <v>7.9000000000000001E-2</v>
      </c>
      <c r="E44" s="405" t="s">
        <v>234</v>
      </c>
      <c r="F44" s="395">
        <v>7.3328019063000002E-2</v>
      </c>
      <c r="G44" s="396">
        <v>3.0553341275999998E-2</v>
      </c>
      <c r="H44" s="398">
        <v>0</v>
      </c>
      <c r="I44" s="395">
        <v>0.19800000000000001</v>
      </c>
      <c r="J44" s="396">
        <v>0.16744665872299999</v>
      </c>
      <c r="K44" s="399">
        <v>0</v>
      </c>
    </row>
    <row r="45" spans="1:11" ht="14.4" customHeight="1" thickBot="1" x14ac:dyDescent="0.35">
      <c r="A45" s="417" t="s">
        <v>276</v>
      </c>
      <c r="B45" s="395">
        <v>3.5377667518370002</v>
      </c>
      <c r="C45" s="395">
        <v>2.4355699999999998</v>
      </c>
      <c r="D45" s="396">
        <v>-1.1021967518369999</v>
      </c>
      <c r="E45" s="397">
        <v>0.68844843960799995</v>
      </c>
      <c r="F45" s="395">
        <v>2.5520316276699999</v>
      </c>
      <c r="G45" s="396">
        <v>1.0633465115289999</v>
      </c>
      <c r="H45" s="398">
        <v>0.158</v>
      </c>
      <c r="I45" s="395">
        <v>1.0072700000000001</v>
      </c>
      <c r="J45" s="396">
        <v>-5.6076511528999999E-2</v>
      </c>
      <c r="K45" s="399">
        <v>0.394693384313</v>
      </c>
    </row>
    <row r="46" spans="1:11" ht="14.4" customHeight="1" thickBot="1" x14ac:dyDescent="0.35">
      <c r="A46" s="416" t="s">
        <v>277</v>
      </c>
      <c r="B46" s="400">
        <v>62.557823856949</v>
      </c>
      <c r="C46" s="400">
        <v>106.85221</v>
      </c>
      <c r="D46" s="401">
        <v>44.294386143051</v>
      </c>
      <c r="E46" s="407">
        <v>1.7080550986609999</v>
      </c>
      <c r="F46" s="400">
        <v>119.150595699832</v>
      </c>
      <c r="G46" s="401">
        <v>49.646081541595997</v>
      </c>
      <c r="H46" s="403">
        <v>14.943720000000001</v>
      </c>
      <c r="I46" s="400">
        <v>53.302030000000002</v>
      </c>
      <c r="J46" s="401">
        <v>3.655948458403</v>
      </c>
      <c r="K46" s="408">
        <v>0.44735009243399998</v>
      </c>
    </row>
    <row r="47" spans="1:11" ht="14.4" customHeight="1" thickBot="1" x14ac:dyDescent="0.35">
      <c r="A47" s="417" t="s">
        <v>278</v>
      </c>
      <c r="B47" s="395">
        <v>0</v>
      </c>
      <c r="C47" s="395">
        <v>44.809170000000002</v>
      </c>
      <c r="D47" s="396">
        <v>44.809170000000002</v>
      </c>
      <c r="E47" s="405" t="s">
        <v>234</v>
      </c>
      <c r="F47" s="395">
        <v>50</v>
      </c>
      <c r="G47" s="396">
        <v>20.833333333333002</v>
      </c>
      <c r="H47" s="398">
        <v>5.8817300000000001</v>
      </c>
      <c r="I47" s="395">
        <v>18.85596</v>
      </c>
      <c r="J47" s="396">
        <v>-1.9773733333329999</v>
      </c>
      <c r="K47" s="399">
        <v>0.37711919999900001</v>
      </c>
    </row>
    <row r="48" spans="1:11" ht="14.4" customHeight="1" thickBot="1" x14ac:dyDescent="0.35">
      <c r="A48" s="417" t="s">
        <v>279</v>
      </c>
      <c r="B48" s="395">
        <v>19.852380248336001</v>
      </c>
      <c r="C48" s="395">
        <v>17.32564</v>
      </c>
      <c r="D48" s="396">
        <v>-2.526740248336</v>
      </c>
      <c r="E48" s="397">
        <v>0.87272356177300003</v>
      </c>
      <c r="F48" s="395">
        <v>23.525565710972</v>
      </c>
      <c r="G48" s="396">
        <v>9.8023190462380008</v>
      </c>
      <c r="H48" s="398">
        <v>2.55714</v>
      </c>
      <c r="I48" s="395">
        <v>9.0327099999999998</v>
      </c>
      <c r="J48" s="396">
        <v>-0.76960904623799997</v>
      </c>
      <c r="K48" s="399">
        <v>0.38395293490299998</v>
      </c>
    </row>
    <row r="49" spans="1:11" ht="14.4" customHeight="1" thickBot="1" x14ac:dyDescent="0.35">
      <c r="A49" s="417" t="s">
        <v>280</v>
      </c>
      <c r="B49" s="395">
        <v>24.705441983581998</v>
      </c>
      <c r="C49" s="395">
        <v>22.167940000000002</v>
      </c>
      <c r="D49" s="396">
        <v>-2.5375019835820001</v>
      </c>
      <c r="E49" s="397">
        <v>0.89728975562199997</v>
      </c>
      <c r="F49" s="395">
        <v>22.625029988859001</v>
      </c>
      <c r="G49" s="396">
        <v>9.4270958286909998</v>
      </c>
      <c r="H49" s="398">
        <v>2.0408499999999998</v>
      </c>
      <c r="I49" s="395">
        <v>8.7728800000000007</v>
      </c>
      <c r="J49" s="396">
        <v>-0.65421582869100003</v>
      </c>
      <c r="K49" s="399">
        <v>0.38775108825499999</v>
      </c>
    </row>
    <row r="50" spans="1:11" ht="14.4" customHeight="1" thickBot="1" x14ac:dyDescent="0.35">
      <c r="A50" s="417" t="s">
        <v>281</v>
      </c>
      <c r="B50" s="395">
        <v>18.000001625029999</v>
      </c>
      <c r="C50" s="395">
        <v>22.54946</v>
      </c>
      <c r="D50" s="396">
        <v>4.5494583749690003</v>
      </c>
      <c r="E50" s="397">
        <v>1.25274766468</v>
      </c>
      <c r="F50" s="395">
        <v>23</v>
      </c>
      <c r="G50" s="396">
        <v>9.583333333333</v>
      </c>
      <c r="H50" s="398">
        <v>4.4640000000000004</v>
      </c>
      <c r="I50" s="395">
        <v>16.64048</v>
      </c>
      <c r="J50" s="396">
        <v>7.0571466666660001</v>
      </c>
      <c r="K50" s="399">
        <v>0.72349913043400005</v>
      </c>
    </row>
    <row r="51" spans="1:11" ht="14.4" customHeight="1" thickBot="1" x14ac:dyDescent="0.35">
      <c r="A51" s="415" t="s">
        <v>29</v>
      </c>
      <c r="B51" s="395">
        <v>1546.87087291131</v>
      </c>
      <c r="C51" s="395">
        <v>1493.4816499999999</v>
      </c>
      <c r="D51" s="396">
        <v>-53.389222911307002</v>
      </c>
      <c r="E51" s="397">
        <v>0.96548566280000003</v>
      </c>
      <c r="F51" s="395">
        <v>1510.8689016810499</v>
      </c>
      <c r="G51" s="396">
        <v>629.52870903377004</v>
      </c>
      <c r="H51" s="398">
        <v>92.94417</v>
      </c>
      <c r="I51" s="395">
        <v>716.69267000000002</v>
      </c>
      <c r="J51" s="396">
        <v>87.163960966229993</v>
      </c>
      <c r="K51" s="399">
        <v>0.47435794674300003</v>
      </c>
    </row>
    <row r="52" spans="1:11" ht="14.4" customHeight="1" thickBot="1" x14ac:dyDescent="0.35">
      <c r="A52" s="416" t="s">
        <v>282</v>
      </c>
      <c r="B52" s="400">
        <v>1546.87087291131</v>
      </c>
      <c r="C52" s="400">
        <v>1493.4816499999999</v>
      </c>
      <c r="D52" s="401">
        <v>-53.389222911307002</v>
      </c>
      <c r="E52" s="407">
        <v>0.96548566280000003</v>
      </c>
      <c r="F52" s="400">
        <v>1510.8689016810499</v>
      </c>
      <c r="G52" s="401">
        <v>629.52870903377004</v>
      </c>
      <c r="H52" s="403">
        <v>92.94417</v>
      </c>
      <c r="I52" s="400">
        <v>716.69267000000002</v>
      </c>
      <c r="J52" s="401">
        <v>87.163960966229993</v>
      </c>
      <c r="K52" s="408">
        <v>0.47435794674300003</v>
      </c>
    </row>
    <row r="53" spans="1:11" ht="14.4" customHeight="1" thickBot="1" x14ac:dyDescent="0.35">
      <c r="A53" s="417" t="s">
        <v>283</v>
      </c>
      <c r="B53" s="395">
        <v>538.97442015608499</v>
      </c>
      <c r="C53" s="395">
        <v>503.67574999999999</v>
      </c>
      <c r="D53" s="396">
        <v>-35.298670156084</v>
      </c>
      <c r="E53" s="397">
        <v>0.93450770790500004</v>
      </c>
      <c r="F53" s="395">
        <v>522.99999999999795</v>
      </c>
      <c r="G53" s="396">
        <v>217.916666666666</v>
      </c>
      <c r="H53" s="398">
        <v>42.777000000000001</v>
      </c>
      <c r="I53" s="395">
        <v>195.29225</v>
      </c>
      <c r="J53" s="396">
        <v>-22.624416666664999</v>
      </c>
      <c r="K53" s="399">
        <v>0.37340774378500002</v>
      </c>
    </row>
    <row r="54" spans="1:11" ht="14.4" customHeight="1" thickBot="1" x14ac:dyDescent="0.35">
      <c r="A54" s="417" t="s">
        <v>284</v>
      </c>
      <c r="B54" s="395">
        <v>192.55925688983001</v>
      </c>
      <c r="C54" s="395">
        <v>200.81200000000001</v>
      </c>
      <c r="D54" s="396">
        <v>8.25274311017</v>
      </c>
      <c r="E54" s="397">
        <v>1.042858199826</v>
      </c>
      <c r="F54" s="395">
        <v>216.86890168105299</v>
      </c>
      <c r="G54" s="396">
        <v>90.362042367105005</v>
      </c>
      <c r="H54" s="398">
        <v>17.946999999999999</v>
      </c>
      <c r="I54" s="395">
        <v>86.799000000000007</v>
      </c>
      <c r="J54" s="396">
        <v>-3.563042367105</v>
      </c>
      <c r="K54" s="399">
        <v>0.40023719088800003</v>
      </c>
    </row>
    <row r="55" spans="1:11" ht="14.4" customHeight="1" thickBot="1" x14ac:dyDescent="0.35">
      <c r="A55" s="417" t="s">
        <v>285</v>
      </c>
      <c r="B55" s="395">
        <v>801.05155680542396</v>
      </c>
      <c r="C55" s="395">
        <v>784.65990000000102</v>
      </c>
      <c r="D55" s="396">
        <v>-16.391656805423001</v>
      </c>
      <c r="E55" s="397">
        <v>0.97953732607300004</v>
      </c>
      <c r="F55" s="395">
        <v>752.99999999999704</v>
      </c>
      <c r="G55" s="396">
        <v>313.74999999999898</v>
      </c>
      <c r="H55" s="398">
        <v>31.620170000000002</v>
      </c>
      <c r="I55" s="395">
        <v>432.20141999999998</v>
      </c>
      <c r="J55" s="396">
        <v>118.45142000000099</v>
      </c>
      <c r="K55" s="399">
        <v>0.57397266932199997</v>
      </c>
    </row>
    <row r="56" spans="1:11" ht="14.4" customHeight="1" thickBot="1" x14ac:dyDescent="0.35">
      <c r="A56" s="417" t="s">
        <v>286</v>
      </c>
      <c r="B56" s="395">
        <v>14.285639059969</v>
      </c>
      <c r="C56" s="395">
        <v>4.3339999999990004</v>
      </c>
      <c r="D56" s="396">
        <v>-9.9516390599690006</v>
      </c>
      <c r="E56" s="397">
        <v>0.303381597547</v>
      </c>
      <c r="F56" s="395">
        <v>17.999999999999002</v>
      </c>
      <c r="G56" s="396">
        <v>7.4999999999989999</v>
      </c>
      <c r="H56" s="398">
        <v>0.6</v>
      </c>
      <c r="I56" s="395">
        <v>2.4</v>
      </c>
      <c r="J56" s="396">
        <v>-5.0999999999989996</v>
      </c>
      <c r="K56" s="399">
        <v>0.13333333333299999</v>
      </c>
    </row>
    <row r="57" spans="1:11" ht="14.4" customHeight="1" thickBot="1" x14ac:dyDescent="0.35">
      <c r="A57" s="418" t="s">
        <v>287</v>
      </c>
      <c r="B57" s="400">
        <v>3582.8642821357698</v>
      </c>
      <c r="C57" s="400">
        <v>4120.9793499999996</v>
      </c>
      <c r="D57" s="401">
        <v>538.11506786423399</v>
      </c>
      <c r="E57" s="407">
        <v>1.1501913065880001</v>
      </c>
      <c r="F57" s="400">
        <v>3317.61342773857</v>
      </c>
      <c r="G57" s="401">
        <v>1382.3389282244</v>
      </c>
      <c r="H57" s="403">
        <v>407.62267000000003</v>
      </c>
      <c r="I57" s="400">
        <v>1390.3571999999999</v>
      </c>
      <c r="J57" s="401">
        <v>8.0182717755950002</v>
      </c>
      <c r="K57" s="408">
        <v>0.41908354613400001</v>
      </c>
    </row>
    <row r="58" spans="1:11" ht="14.4" customHeight="1" thickBot="1" x14ac:dyDescent="0.35">
      <c r="A58" s="415" t="s">
        <v>32</v>
      </c>
      <c r="B58" s="395">
        <v>1434.3185658244499</v>
      </c>
      <c r="C58" s="395">
        <v>1529.16623</v>
      </c>
      <c r="D58" s="396">
        <v>94.847664175545006</v>
      </c>
      <c r="E58" s="397">
        <v>1.066127334913</v>
      </c>
      <c r="F58" s="395">
        <v>798.75325861768897</v>
      </c>
      <c r="G58" s="396">
        <v>332.81385775736999</v>
      </c>
      <c r="H58" s="398">
        <v>70.819289999999995</v>
      </c>
      <c r="I58" s="395">
        <v>276.70123999999998</v>
      </c>
      <c r="J58" s="396">
        <v>-56.112617757370003</v>
      </c>
      <c r="K58" s="399">
        <v>0.34641641459900002</v>
      </c>
    </row>
    <row r="59" spans="1:11" ht="14.4" customHeight="1" thickBot="1" x14ac:dyDescent="0.35">
      <c r="A59" s="419" t="s">
        <v>288</v>
      </c>
      <c r="B59" s="395">
        <v>1434.3185658244499</v>
      </c>
      <c r="C59" s="395">
        <v>1529.16623</v>
      </c>
      <c r="D59" s="396">
        <v>94.847664175545006</v>
      </c>
      <c r="E59" s="397">
        <v>1.066127334913</v>
      </c>
      <c r="F59" s="395">
        <v>798.75325861768897</v>
      </c>
      <c r="G59" s="396">
        <v>332.81385775736999</v>
      </c>
      <c r="H59" s="398">
        <v>70.819289999999995</v>
      </c>
      <c r="I59" s="395">
        <v>276.70123999999998</v>
      </c>
      <c r="J59" s="396">
        <v>-56.112617757370003</v>
      </c>
      <c r="K59" s="399">
        <v>0.34641641459900002</v>
      </c>
    </row>
    <row r="60" spans="1:11" ht="14.4" customHeight="1" thickBot="1" x14ac:dyDescent="0.35">
      <c r="A60" s="417" t="s">
        <v>289</v>
      </c>
      <c r="B60" s="395">
        <v>98.873238712524994</v>
      </c>
      <c r="C60" s="395">
        <v>278.61081000000001</v>
      </c>
      <c r="D60" s="396">
        <v>179.737571287474</v>
      </c>
      <c r="E60" s="397">
        <v>2.8178586402939998</v>
      </c>
      <c r="F60" s="395">
        <v>297.57648417584898</v>
      </c>
      <c r="G60" s="396">
        <v>123.99020173993701</v>
      </c>
      <c r="H60" s="398">
        <v>32.692999999999998</v>
      </c>
      <c r="I60" s="395">
        <v>143.31666000000001</v>
      </c>
      <c r="J60" s="396">
        <v>19.326458260062999</v>
      </c>
      <c r="K60" s="399">
        <v>0.48161285458000003</v>
      </c>
    </row>
    <row r="61" spans="1:11" ht="14.4" customHeight="1" thickBot="1" x14ac:dyDescent="0.35">
      <c r="A61" s="417" t="s">
        <v>290</v>
      </c>
      <c r="B61" s="395">
        <v>4.4787759087619996</v>
      </c>
      <c r="C61" s="395">
        <v>10.372999999999999</v>
      </c>
      <c r="D61" s="396">
        <v>5.8942240912369996</v>
      </c>
      <c r="E61" s="397">
        <v>2.3160346066219999</v>
      </c>
      <c r="F61" s="395">
        <v>0</v>
      </c>
      <c r="G61" s="396">
        <v>0</v>
      </c>
      <c r="H61" s="398">
        <v>0</v>
      </c>
      <c r="I61" s="395">
        <v>0</v>
      </c>
      <c r="J61" s="396">
        <v>0</v>
      </c>
      <c r="K61" s="406" t="s">
        <v>234</v>
      </c>
    </row>
    <row r="62" spans="1:11" ht="14.4" customHeight="1" thickBot="1" x14ac:dyDescent="0.35">
      <c r="A62" s="417" t="s">
        <v>291</v>
      </c>
      <c r="B62" s="395">
        <v>148.965180262464</v>
      </c>
      <c r="C62" s="395">
        <v>263.11066</v>
      </c>
      <c r="D62" s="396">
        <v>114.14547973753599</v>
      </c>
      <c r="E62" s="397">
        <v>1.766256111236</v>
      </c>
      <c r="F62" s="395">
        <v>235.17677444184</v>
      </c>
      <c r="G62" s="396">
        <v>97.990322684099993</v>
      </c>
      <c r="H62" s="398">
        <v>1.07816</v>
      </c>
      <c r="I62" s="395">
        <v>1.5508200000000001</v>
      </c>
      <c r="J62" s="396">
        <v>-96.439502684100006</v>
      </c>
      <c r="K62" s="399">
        <v>6.594273621E-3</v>
      </c>
    </row>
    <row r="63" spans="1:11" ht="14.4" customHeight="1" thickBot="1" x14ac:dyDescent="0.35">
      <c r="A63" s="417" t="s">
        <v>292</v>
      </c>
      <c r="B63" s="395">
        <v>1072.1771310761501</v>
      </c>
      <c r="C63" s="395">
        <v>805.03980999999999</v>
      </c>
      <c r="D63" s="396">
        <v>-267.13732107614697</v>
      </c>
      <c r="E63" s="397">
        <v>0.75084590658200001</v>
      </c>
      <c r="F63" s="395">
        <v>84.999999999999005</v>
      </c>
      <c r="G63" s="396">
        <v>35.416666666666003</v>
      </c>
      <c r="H63" s="398">
        <v>0.90749999999999997</v>
      </c>
      <c r="I63" s="395">
        <v>39.745370000000001</v>
      </c>
      <c r="J63" s="396">
        <v>4.3287033333330003</v>
      </c>
      <c r="K63" s="399">
        <v>0.467592588235</v>
      </c>
    </row>
    <row r="64" spans="1:11" ht="14.4" customHeight="1" thickBot="1" x14ac:dyDescent="0.35">
      <c r="A64" s="417" t="s">
        <v>293</v>
      </c>
      <c r="B64" s="395">
        <v>109.82423986455601</v>
      </c>
      <c r="C64" s="395">
        <v>172.03194999999999</v>
      </c>
      <c r="D64" s="396">
        <v>62.207710135443001</v>
      </c>
      <c r="E64" s="397">
        <v>1.566429689949</v>
      </c>
      <c r="F64" s="395">
        <v>180.99999999999901</v>
      </c>
      <c r="G64" s="396">
        <v>75.416666666666003</v>
      </c>
      <c r="H64" s="398">
        <v>36.140630000000002</v>
      </c>
      <c r="I64" s="395">
        <v>92.088390000000004</v>
      </c>
      <c r="J64" s="396">
        <v>16.671723333332999</v>
      </c>
      <c r="K64" s="399">
        <v>0.50877563535899994</v>
      </c>
    </row>
    <row r="65" spans="1:11" ht="14.4" customHeight="1" thickBot="1" x14ac:dyDescent="0.35">
      <c r="A65" s="420" t="s">
        <v>33</v>
      </c>
      <c r="B65" s="400">
        <v>0</v>
      </c>
      <c r="C65" s="400">
        <v>12.045</v>
      </c>
      <c r="D65" s="401">
        <v>12.045</v>
      </c>
      <c r="E65" s="402" t="s">
        <v>234</v>
      </c>
      <c r="F65" s="400">
        <v>0</v>
      </c>
      <c r="G65" s="401">
        <v>0</v>
      </c>
      <c r="H65" s="403">
        <v>15.573</v>
      </c>
      <c r="I65" s="400">
        <v>15.573</v>
      </c>
      <c r="J65" s="401">
        <v>15.573</v>
      </c>
      <c r="K65" s="404" t="s">
        <v>262</v>
      </c>
    </row>
    <row r="66" spans="1:11" ht="14.4" customHeight="1" thickBot="1" x14ac:dyDescent="0.35">
      <c r="A66" s="416" t="s">
        <v>294</v>
      </c>
      <c r="B66" s="400">
        <v>0</v>
      </c>
      <c r="C66" s="400">
        <v>0</v>
      </c>
      <c r="D66" s="401">
        <v>0</v>
      </c>
      <c r="E66" s="402" t="s">
        <v>234</v>
      </c>
      <c r="F66" s="400">
        <v>0</v>
      </c>
      <c r="G66" s="401">
        <v>0</v>
      </c>
      <c r="H66" s="403">
        <v>15.573</v>
      </c>
      <c r="I66" s="400">
        <v>15.573</v>
      </c>
      <c r="J66" s="401">
        <v>15.573</v>
      </c>
      <c r="K66" s="404" t="s">
        <v>262</v>
      </c>
    </row>
    <row r="67" spans="1:11" ht="14.4" customHeight="1" thickBot="1" x14ac:dyDescent="0.35">
      <c r="A67" s="417" t="s">
        <v>295</v>
      </c>
      <c r="B67" s="395">
        <v>0</v>
      </c>
      <c r="C67" s="395">
        <v>0</v>
      </c>
      <c r="D67" s="396">
        <v>0</v>
      </c>
      <c r="E67" s="405" t="s">
        <v>234</v>
      </c>
      <c r="F67" s="395">
        <v>0</v>
      </c>
      <c r="G67" s="396">
        <v>0</v>
      </c>
      <c r="H67" s="398">
        <v>15.573</v>
      </c>
      <c r="I67" s="395">
        <v>15.573</v>
      </c>
      <c r="J67" s="396">
        <v>15.573</v>
      </c>
      <c r="K67" s="406" t="s">
        <v>262</v>
      </c>
    </row>
    <row r="68" spans="1:11" ht="14.4" customHeight="1" thickBot="1" x14ac:dyDescent="0.35">
      <c r="A68" s="416" t="s">
        <v>296</v>
      </c>
      <c r="B68" s="400">
        <v>0</v>
      </c>
      <c r="C68" s="400">
        <v>12.045</v>
      </c>
      <c r="D68" s="401">
        <v>12.045</v>
      </c>
      <c r="E68" s="402" t="s">
        <v>262</v>
      </c>
      <c r="F68" s="400">
        <v>0</v>
      </c>
      <c r="G68" s="401">
        <v>0</v>
      </c>
      <c r="H68" s="403">
        <v>0</v>
      </c>
      <c r="I68" s="400">
        <v>0</v>
      </c>
      <c r="J68" s="401">
        <v>0</v>
      </c>
      <c r="K68" s="408">
        <v>0</v>
      </c>
    </row>
    <row r="69" spans="1:11" ht="14.4" customHeight="1" thickBot="1" x14ac:dyDescent="0.35">
      <c r="A69" s="417" t="s">
        <v>297</v>
      </c>
      <c r="B69" s="395">
        <v>0</v>
      </c>
      <c r="C69" s="395">
        <v>12.045</v>
      </c>
      <c r="D69" s="396">
        <v>12.045</v>
      </c>
      <c r="E69" s="405" t="s">
        <v>262</v>
      </c>
      <c r="F69" s="395">
        <v>0</v>
      </c>
      <c r="G69" s="396">
        <v>0</v>
      </c>
      <c r="H69" s="398">
        <v>0</v>
      </c>
      <c r="I69" s="395">
        <v>0</v>
      </c>
      <c r="J69" s="396">
        <v>0</v>
      </c>
      <c r="K69" s="399">
        <v>0</v>
      </c>
    </row>
    <row r="70" spans="1:11" ht="14.4" customHeight="1" thickBot="1" x14ac:dyDescent="0.35">
      <c r="A70" s="415" t="s">
        <v>34</v>
      </c>
      <c r="B70" s="395">
        <v>2148.5457163113101</v>
      </c>
      <c r="C70" s="395">
        <v>2579.7681200000002</v>
      </c>
      <c r="D70" s="396">
        <v>431.22240368868898</v>
      </c>
      <c r="E70" s="397">
        <v>1.2007043184670001</v>
      </c>
      <c r="F70" s="395">
        <v>2518.8601691208801</v>
      </c>
      <c r="G70" s="396">
        <v>1049.52507046703</v>
      </c>
      <c r="H70" s="398">
        <v>321.23038000000003</v>
      </c>
      <c r="I70" s="395">
        <v>1098.08296</v>
      </c>
      <c r="J70" s="396">
        <v>48.557889532965</v>
      </c>
      <c r="K70" s="399">
        <v>0.43594439003000002</v>
      </c>
    </row>
    <row r="71" spans="1:11" ht="14.4" customHeight="1" thickBot="1" x14ac:dyDescent="0.35">
      <c r="A71" s="416" t="s">
        <v>298</v>
      </c>
      <c r="B71" s="400">
        <v>1.199160429128</v>
      </c>
      <c r="C71" s="400">
        <v>0</v>
      </c>
      <c r="D71" s="401">
        <v>-1.199160429128</v>
      </c>
      <c r="E71" s="407">
        <v>0</v>
      </c>
      <c r="F71" s="400">
        <v>0</v>
      </c>
      <c r="G71" s="401">
        <v>0</v>
      </c>
      <c r="H71" s="403">
        <v>0</v>
      </c>
      <c r="I71" s="400">
        <v>0</v>
      </c>
      <c r="J71" s="401">
        <v>0</v>
      </c>
      <c r="K71" s="408">
        <v>0</v>
      </c>
    </row>
    <row r="72" spans="1:11" ht="14.4" customHeight="1" thickBot="1" x14ac:dyDescent="0.35">
      <c r="A72" s="417" t="s">
        <v>299</v>
      </c>
      <c r="B72" s="395">
        <v>1.199160429128</v>
      </c>
      <c r="C72" s="395">
        <v>0</v>
      </c>
      <c r="D72" s="396">
        <v>-1.199160429128</v>
      </c>
      <c r="E72" s="397">
        <v>0</v>
      </c>
      <c r="F72" s="395">
        <v>0</v>
      </c>
      <c r="G72" s="396">
        <v>0</v>
      </c>
      <c r="H72" s="398">
        <v>0</v>
      </c>
      <c r="I72" s="395">
        <v>0</v>
      </c>
      <c r="J72" s="396">
        <v>0</v>
      </c>
      <c r="K72" s="399">
        <v>0</v>
      </c>
    </row>
    <row r="73" spans="1:11" ht="14.4" customHeight="1" thickBot="1" x14ac:dyDescent="0.35">
      <c r="A73" s="416" t="s">
        <v>300</v>
      </c>
      <c r="B73" s="400">
        <v>64.434680221606001</v>
      </c>
      <c r="C73" s="400">
        <v>56.565800000000003</v>
      </c>
      <c r="D73" s="401">
        <v>-7.8688802216060001</v>
      </c>
      <c r="E73" s="407">
        <v>0.87787818307499998</v>
      </c>
      <c r="F73" s="400">
        <v>64.064981655786994</v>
      </c>
      <c r="G73" s="401">
        <v>26.693742356577999</v>
      </c>
      <c r="H73" s="403">
        <v>4.9632199999999997</v>
      </c>
      <c r="I73" s="400">
        <v>24.015370000000001</v>
      </c>
      <c r="J73" s="401">
        <v>-2.678372356578</v>
      </c>
      <c r="K73" s="408">
        <v>0.37485954696700002</v>
      </c>
    </row>
    <row r="74" spans="1:11" ht="14.4" customHeight="1" thickBot="1" x14ac:dyDescent="0.35">
      <c r="A74" s="417" t="s">
        <v>301</v>
      </c>
      <c r="B74" s="395">
        <v>2.4924814617309998</v>
      </c>
      <c r="C74" s="395">
        <v>4.0224000000000002</v>
      </c>
      <c r="D74" s="396">
        <v>1.5299185382680001</v>
      </c>
      <c r="E74" s="397">
        <v>1.613813407144</v>
      </c>
      <c r="F74" s="395">
        <v>3.7763781683870001</v>
      </c>
      <c r="G74" s="396">
        <v>1.5734909034939999</v>
      </c>
      <c r="H74" s="398">
        <v>0.2888</v>
      </c>
      <c r="I74" s="395">
        <v>1.1443000000000001</v>
      </c>
      <c r="J74" s="396">
        <v>-0.42919090349400002</v>
      </c>
      <c r="K74" s="399">
        <v>0.30301520371500001</v>
      </c>
    </row>
    <row r="75" spans="1:11" ht="14.4" customHeight="1" thickBot="1" x14ac:dyDescent="0.35">
      <c r="A75" s="417" t="s">
        <v>302</v>
      </c>
      <c r="B75" s="395">
        <v>0</v>
      </c>
      <c r="C75" s="395">
        <v>2</v>
      </c>
      <c r="D75" s="396">
        <v>2</v>
      </c>
      <c r="E75" s="405" t="s">
        <v>262</v>
      </c>
      <c r="F75" s="395">
        <v>2.6494277236110002</v>
      </c>
      <c r="G75" s="396">
        <v>1.103928218171</v>
      </c>
      <c r="H75" s="398">
        <v>0</v>
      </c>
      <c r="I75" s="395">
        <v>0</v>
      </c>
      <c r="J75" s="396">
        <v>-1.103928218171</v>
      </c>
      <c r="K75" s="399">
        <v>0</v>
      </c>
    </row>
    <row r="76" spans="1:11" ht="14.4" customHeight="1" thickBot="1" x14ac:dyDescent="0.35">
      <c r="A76" s="417" t="s">
        <v>303</v>
      </c>
      <c r="B76" s="395">
        <v>61.942198759874998</v>
      </c>
      <c r="C76" s="395">
        <v>50.543399999999998</v>
      </c>
      <c r="D76" s="396">
        <v>-11.398798759875</v>
      </c>
      <c r="E76" s="397">
        <v>0.81597684634800005</v>
      </c>
      <c r="F76" s="395">
        <v>57.639175763788003</v>
      </c>
      <c r="G76" s="396">
        <v>24.016323234910999</v>
      </c>
      <c r="H76" s="398">
        <v>4.6744199999999996</v>
      </c>
      <c r="I76" s="395">
        <v>22.87107</v>
      </c>
      <c r="J76" s="396">
        <v>-1.1452532349110001</v>
      </c>
      <c r="K76" s="399">
        <v>0.39679731184400002</v>
      </c>
    </row>
    <row r="77" spans="1:11" ht="14.4" customHeight="1" thickBot="1" x14ac:dyDescent="0.35">
      <c r="A77" s="416" t="s">
        <v>304</v>
      </c>
      <c r="B77" s="400">
        <v>39.867680462044</v>
      </c>
      <c r="C77" s="400">
        <v>24.626899999999999</v>
      </c>
      <c r="D77" s="401">
        <v>-15.240780462044</v>
      </c>
      <c r="E77" s="407">
        <v>0.61771589705200003</v>
      </c>
      <c r="F77" s="400">
        <v>18</v>
      </c>
      <c r="G77" s="401">
        <v>7.5</v>
      </c>
      <c r="H77" s="403">
        <v>0.65266999999999997</v>
      </c>
      <c r="I77" s="400">
        <v>16.46782</v>
      </c>
      <c r="J77" s="401">
        <v>8.9678199999989996</v>
      </c>
      <c r="K77" s="408">
        <v>0.91487888888799995</v>
      </c>
    </row>
    <row r="78" spans="1:11" ht="14.4" customHeight="1" thickBot="1" x14ac:dyDescent="0.35">
      <c r="A78" s="417" t="s">
        <v>305</v>
      </c>
      <c r="B78" s="395">
        <v>2.999995225393</v>
      </c>
      <c r="C78" s="395">
        <v>2.7</v>
      </c>
      <c r="D78" s="396">
        <v>-0.299995225393</v>
      </c>
      <c r="E78" s="397">
        <v>0.90000143238399999</v>
      </c>
      <c r="F78" s="395">
        <v>3</v>
      </c>
      <c r="G78" s="396">
        <v>1.25</v>
      </c>
      <c r="H78" s="398">
        <v>0</v>
      </c>
      <c r="I78" s="395">
        <v>1.35</v>
      </c>
      <c r="J78" s="396">
        <v>9.9999999999E-2</v>
      </c>
      <c r="K78" s="399">
        <v>0.44999999999899998</v>
      </c>
    </row>
    <row r="79" spans="1:11" ht="14.4" customHeight="1" thickBot="1" x14ac:dyDescent="0.35">
      <c r="A79" s="417" t="s">
        <v>306</v>
      </c>
      <c r="B79" s="395">
        <v>36.867685236649997</v>
      </c>
      <c r="C79" s="395">
        <v>21.9269</v>
      </c>
      <c r="D79" s="396">
        <v>-14.940785236649999</v>
      </c>
      <c r="E79" s="397">
        <v>0.59474577422599995</v>
      </c>
      <c r="F79" s="395">
        <v>15</v>
      </c>
      <c r="G79" s="396">
        <v>6.25</v>
      </c>
      <c r="H79" s="398">
        <v>0.65266999999999997</v>
      </c>
      <c r="I79" s="395">
        <v>15.11782</v>
      </c>
      <c r="J79" s="396">
        <v>8.8678199999989999</v>
      </c>
      <c r="K79" s="399">
        <v>1.007854666666</v>
      </c>
    </row>
    <row r="80" spans="1:11" ht="14.4" customHeight="1" thickBot="1" x14ac:dyDescent="0.35">
      <c r="A80" s="416" t="s">
        <v>307</v>
      </c>
      <c r="B80" s="400">
        <v>2.4572564585830001</v>
      </c>
      <c r="C80" s="400">
        <v>0</v>
      </c>
      <c r="D80" s="401">
        <v>-2.4572564585830001</v>
      </c>
      <c r="E80" s="407">
        <v>0</v>
      </c>
      <c r="F80" s="400">
        <v>0</v>
      </c>
      <c r="G80" s="401">
        <v>0</v>
      </c>
      <c r="H80" s="403">
        <v>0</v>
      </c>
      <c r="I80" s="400">
        <v>0</v>
      </c>
      <c r="J80" s="401">
        <v>0</v>
      </c>
      <c r="K80" s="408">
        <v>0</v>
      </c>
    </row>
    <row r="81" spans="1:11" ht="14.4" customHeight="1" thickBot="1" x14ac:dyDescent="0.35">
      <c r="A81" s="417" t="s">
        <v>308</v>
      </c>
      <c r="B81" s="395">
        <v>2.4572564585830001</v>
      </c>
      <c r="C81" s="395">
        <v>0</v>
      </c>
      <c r="D81" s="396">
        <v>-2.4572564585830001</v>
      </c>
      <c r="E81" s="397">
        <v>0</v>
      </c>
      <c r="F81" s="395">
        <v>0</v>
      </c>
      <c r="G81" s="396">
        <v>0</v>
      </c>
      <c r="H81" s="398">
        <v>0</v>
      </c>
      <c r="I81" s="395">
        <v>0</v>
      </c>
      <c r="J81" s="396">
        <v>0</v>
      </c>
      <c r="K81" s="399">
        <v>0</v>
      </c>
    </row>
    <row r="82" spans="1:11" ht="14.4" customHeight="1" thickBot="1" x14ac:dyDescent="0.35">
      <c r="A82" s="416" t="s">
        <v>309</v>
      </c>
      <c r="B82" s="400">
        <v>794.68227416794798</v>
      </c>
      <c r="C82" s="400">
        <v>965.49428</v>
      </c>
      <c r="D82" s="401">
        <v>170.81200583205199</v>
      </c>
      <c r="E82" s="407">
        <v>1.2149437723530001</v>
      </c>
      <c r="F82" s="400">
        <v>837.44211063696696</v>
      </c>
      <c r="G82" s="401">
        <v>348.934212765403</v>
      </c>
      <c r="H82" s="403">
        <v>68.890690000000006</v>
      </c>
      <c r="I82" s="400">
        <v>343.16431</v>
      </c>
      <c r="J82" s="401">
        <v>-5.7699027654019996</v>
      </c>
      <c r="K82" s="408">
        <v>0.40977675428600002</v>
      </c>
    </row>
    <row r="83" spans="1:11" ht="14.4" customHeight="1" thickBot="1" x14ac:dyDescent="0.35">
      <c r="A83" s="417" t="s">
        <v>310</v>
      </c>
      <c r="B83" s="395">
        <v>754.58139673198798</v>
      </c>
      <c r="C83" s="395">
        <v>763.08407999999997</v>
      </c>
      <c r="D83" s="396">
        <v>8.5026832680109994</v>
      </c>
      <c r="E83" s="397">
        <v>1.011268079633</v>
      </c>
      <c r="F83" s="395">
        <v>790.00000000000102</v>
      </c>
      <c r="G83" s="396">
        <v>329.16666666666703</v>
      </c>
      <c r="H83" s="398">
        <v>65.468450000000004</v>
      </c>
      <c r="I83" s="395">
        <v>327.34224999999998</v>
      </c>
      <c r="J83" s="396">
        <v>-1.824416666666</v>
      </c>
      <c r="K83" s="399">
        <v>0.41435727848100001</v>
      </c>
    </row>
    <row r="84" spans="1:11" ht="14.4" customHeight="1" thickBot="1" x14ac:dyDescent="0.35">
      <c r="A84" s="417" t="s">
        <v>311</v>
      </c>
      <c r="B84" s="395">
        <v>0</v>
      </c>
      <c r="C84" s="395">
        <v>164.06283999999999</v>
      </c>
      <c r="D84" s="396">
        <v>164.06283999999999</v>
      </c>
      <c r="E84" s="405" t="s">
        <v>262</v>
      </c>
      <c r="F84" s="395">
        <v>0</v>
      </c>
      <c r="G84" s="396">
        <v>0</v>
      </c>
      <c r="H84" s="398">
        <v>0</v>
      </c>
      <c r="I84" s="395">
        <v>0</v>
      </c>
      <c r="J84" s="396">
        <v>0</v>
      </c>
      <c r="K84" s="406" t="s">
        <v>234</v>
      </c>
    </row>
    <row r="85" spans="1:11" ht="14.4" customHeight="1" thickBot="1" x14ac:dyDescent="0.35">
      <c r="A85" s="417" t="s">
        <v>312</v>
      </c>
      <c r="B85" s="395">
        <v>1.4794313093889999</v>
      </c>
      <c r="C85" s="395">
        <v>2.3210000000000002</v>
      </c>
      <c r="D85" s="396">
        <v>0.84156869060999995</v>
      </c>
      <c r="E85" s="397">
        <v>1.5688460729930001</v>
      </c>
      <c r="F85" s="395">
        <v>2.6063039891950002</v>
      </c>
      <c r="G85" s="396">
        <v>1.0859599954979999</v>
      </c>
      <c r="H85" s="398">
        <v>0</v>
      </c>
      <c r="I85" s="395">
        <v>0.48399999999999999</v>
      </c>
      <c r="J85" s="396">
        <v>-0.60195999549799994</v>
      </c>
      <c r="K85" s="399">
        <v>0.18570358715099999</v>
      </c>
    </row>
    <row r="86" spans="1:11" ht="14.4" customHeight="1" thickBot="1" x14ac:dyDescent="0.35">
      <c r="A86" s="417" t="s">
        <v>313</v>
      </c>
      <c r="B86" s="395">
        <v>38.62144612657</v>
      </c>
      <c r="C86" s="395">
        <v>36.026359999999997</v>
      </c>
      <c r="D86" s="396">
        <v>-2.595086126569</v>
      </c>
      <c r="E86" s="397">
        <v>0.93280712177199998</v>
      </c>
      <c r="F86" s="395">
        <v>44.835806647769999</v>
      </c>
      <c r="G86" s="396">
        <v>18.681586103236999</v>
      </c>
      <c r="H86" s="398">
        <v>3.4222399999999999</v>
      </c>
      <c r="I86" s="395">
        <v>15.33806</v>
      </c>
      <c r="J86" s="396">
        <v>-3.3435261032370001</v>
      </c>
      <c r="K86" s="399">
        <v>0.34209399019999998</v>
      </c>
    </row>
    <row r="87" spans="1:11" ht="14.4" customHeight="1" thickBot="1" x14ac:dyDescent="0.35">
      <c r="A87" s="416" t="s">
        <v>314</v>
      </c>
      <c r="B87" s="400">
        <v>631.05861150728299</v>
      </c>
      <c r="C87" s="400">
        <v>559.51346000000001</v>
      </c>
      <c r="D87" s="401">
        <v>-71.545151507282</v>
      </c>
      <c r="E87" s="407">
        <v>0.88662677253300004</v>
      </c>
      <c r="F87" s="400">
        <v>566.31851984489401</v>
      </c>
      <c r="G87" s="401">
        <v>235.96604993537201</v>
      </c>
      <c r="H87" s="403">
        <v>35.090800000000002</v>
      </c>
      <c r="I87" s="400">
        <v>112.143</v>
      </c>
      <c r="J87" s="401">
        <v>-123.823049935372</v>
      </c>
      <c r="K87" s="408">
        <v>0.19802107130499999</v>
      </c>
    </row>
    <row r="88" spans="1:11" ht="14.4" customHeight="1" thickBot="1" x14ac:dyDescent="0.35">
      <c r="A88" s="417" t="s">
        <v>315</v>
      </c>
      <c r="B88" s="395">
        <v>57.999907690939999</v>
      </c>
      <c r="C88" s="395">
        <v>45.912999999999997</v>
      </c>
      <c r="D88" s="396">
        <v>-12.08690769094</v>
      </c>
      <c r="E88" s="397">
        <v>0.79160470814200001</v>
      </c>
      <c r="F88" s="395">
        <v>0</v>
      </c>
      <c r="G88" s="396">
        <v>0</v>
      </c>
      <c r="H88" s="398">
        <v>0</v>
      </c>
      <c r="I88" s="395">
        <v>0</v>
      </c>
      <c r="J88" s="396">
        <v>0</v>
      </c>
      <c r="K88" s="406" t="s">
        <v>234</v>
      </c>
    </row>
    <row r="89" spans="1:11" ht="14.4" customHeight="1" thickBot="1" x14ac:dyDescent="0.35">
      <c r="A89" s="417" t="s">
        <v>316</v>
      </c>
      <c r="B89" s="395">
        <v>553.21407252571396</v>
      </c>
      <c r="C89" s="395">
        <v>376.75454000000002</v>
      </c>
      <c r="D89" s="396">
        <v>-176.459532525714</v>
      </c>
      <c r="E89" s="397">
        <v>0.68102848193900001</v>
      </c>
      <c r="F89" s="395">
        <v>366.68615769480101</v>
      </c>
      <c r="G89" s="396">
        <v>152.78589903950001</v>
      </c>
      <c r="H89" s="398">
        <v>21.026</v>
      </c>
      <c r="I89" s="395">
        <v>41.819000000000003</v>
      </c>
      <c r="J89" s="396">
        <v>-110.96689903950001</v>
      </c>
      <c r="K89" s="399">
        <v>0.114045755811</v>
      </c>
    </row>
    <row r="90" spans="1:11" ht="14.4" customHeight="1" thickBot="1" x14ac:dyDescent="0.35">
      <c r="A90" s="417" t="s">
        <v>317</v>
      </c>
      <c r="B90" s="395">
        <v>2.999995225393</v>
      </c>
      <c r="C90" s="395">
        <v>6.0460000000000003</v>
      </c>
      <c r="D90" s="396">
        <v>3.0460047746060002</v>
      </c>
      <c r="E90" s="397">
        <v>2.0153365408130002</v>
      </c>
      <c r="F90" s="395">
        <v>3</v>
      </c>
      <c r="G90" s="396">
        <v>1.25</v>
      </c>
      <c r="H90" s="398">
        <v>0</v>
      </c>
      <c r="I90" s="395">
        <v>0</v>
      </c>
      <c r="J90" s="396">
        <v>-1.25</v>
      </c>
      <c r="K90" s="399">
        <v>0</v>
      </c>
    </row>
    <row r="91" spans="1:11" ht="14.4" customHeight="1" thickBot="1" x14ac:dyDescent="0.35">
      <c r="A91" s="417" t="s">
        <v>318</v>
      </c>
      <c r="B91" s="395">
        <v>3.7751249817949999</v>
      </c>
      <c r="C91" s="395">
        <v>4.6020399999999997</v>
      </c>
      <c r="D91" s="396">
        <v>0.82691501820400004</v>
      </c>
      <c r="E91" s="397">
        <v>1.2190430839219999</v>
      </c>
      <c r="F91" s="395">
        <v>2.3263803933779998</v>
      </c>
      <c r="G91" s="396">
        <v>0.96932516390699996</v>
      </c>
      <c r="H91" s="398">
        <v>0</v>
      </c>
      <c r="I91" s="395">
        <v>0</v>
      </c>
      <c r="J91" s="396">
        <v>-0.96932516390699996</v>
      </c>
      <c r="K91" s="399">
        <v>0</v>
      </c>
    </row>
    <row r="92" spans="1:11" ht="14.4" customHeight="1" thickBot="1" x14ac:dyDescent="0.35">
      <c r="A92" s="417" t="s">
        <v>319</v>
      </c>
      <c r="B92" s="395">
        <v>13.069511083439</v>
      </c>
      <c r="C92" s="395">
        <v>126.19788</v>
      </c>
      <c r="D92" s="396">
        <v>113.12836891656001</v>
      </c>
      <c r="E92" s="397">
        <v>9.655899076431</v>
      </c>
      <c r="F92" s="395">
        <v>194.305981756714</v>
      </c>
      <c r="G92" s="396">
        <v>80.960825731963993</v>
      </c>
      <c r="H92" s="398">
        <v>14.0648</v>
      </c>
      <c r="I92" s="395">
        <v>70.323999999999998</v>
      </c>
      <c r="J92" s="396">
        <v>-10.636825731964</v>
      </c>
      <c r="K92" s="399">
        <v>0.36192400956499998</v>
      </c>
    </row>
    <row r="93" spans="1:11" ht="14.4" customHeight="1" thickBot="1" x14ac:dyDescent="0.35">
      <c r="A93" s="416" t="s">
        <v>320</v>
      </c>
      <c r="B93" s="400">
        <v>614.84605306471997</v>
      </c>
      <c r="C93" s="400">
        <v>973.56768000000102</v>
      </c>
      <c r="D93" s="401">
        <v>358.72162693528202</v>
      </c>
      <c r="E93" s="407">
        <v>1.5834332434059999</v>
      </c>
      <c r="F93" s="400">
        <v>1033.03455698324</v>
      </c>
      <c r="G93" s="401">
        <v>430.43106540968103</v>
      </c>
      <c r="H93" s="403">
        <v>211.63300000000001</v>
      </c>
      <c r="I93" s="400">
        <v>602.29246000000001</v>
      </c>
      <c r="J93" s="401">
        <v>171.86139459031901</v>
      </c>
      <c r="K93" s="408">
        <v>0.58303224798099995</v>
      </c>
    </row>
    <row r="94" spans="1:11" ht="14.4" customHeight="1" thickBot="1" x14ac:dyDescent="0.35">
      <c r="A94" s="417" t="s">
        <v>321</v>
      </c>
      <c r="B94" s="395">
        <v>0</v>
      </c>
      <c r="C94" s="395">
        <v>0</v>
      </c>
      <c r="D94" s="396">
        <v>0</v>
      </c>
      <c r="E94" s="397">
        <v>1</v>
      </c>
      <c r="F94" s="395">
        <v>0</v>
      </c>
      <c r="G94" s="396">
        <v>0</v>
      </c>
      <c r="H94" s="398">
        <v>0</v>
      </c>
      <c r="I94" s="395">
        <v>59.448999999999998</v>
      </c>
      <c r="J94" s="396">
        <v>59.448999999999998</v>
      </c>
      <c r="K94" s="406" t="s">
        <v>262</v>
      </c>
    </row>
    <row r="95" spans="1:11" ht="14.4" customHeight="1" thickBot="1" x14ac:dyDescent="0.35">
      <c r="A95" s="417" t="s">
        <v>322</v>
      </c>
      <c r="B95" s="395">
        <v>0.47187841615800002</v>
      </c>
      <c r="C95" s="395">
        <v>0</v>
      </c>
      <c r="D95" s="396">
        <v>-0.47187841615800002</v>
      </c>
      <c r="E95" s="397">
        <v>0</v>
      </c>
      <c r="F95" s="395">
        <v>0</v>
      </c>
      <c r="G95" s="396">
        <v>0</v>
      </c>
      <c r="H95" s="398">
        <v>0</v>
      </c>
      <c r="I95" s="395">
        <v>0</v>
      </c>
      <c r="J95" s="396">
        <v>0</v>
      </c>
      <c r="K95" s="399">
        <v>0</v>
      </c>
    </row>
    <row r="96" spans="1:11" ht="14.4" customHeight="1" thickBot="1" x14ac:dyDescent="0.35">
      <c r="A96" s="417" t="s">
        <v>323</v>
      </c>
      <c r="B96" s="395">
        <v>614.37417464856105</v>
      </c>
      <c r="C96" s="395">
        <v>912.56468000000098</v>
      </c>
      <c r="D96" s="396">
        <v>298.19050535143998</v>
      </c>
      <c r="E96" s="397">
        <v>1.485356510178</v>
      </c>
      <c r="F96" s="395">
        <v>1033.03455698324</v>
      </c>
      <c r="G96" s="396">
        <v>430.43106540968103</v>
      </c>
      <c r="H96" s="398">
        <v>211.261</v>
      </c>
      <c r="I96" s="395">
        <v>540.98346000000004</v>
      </c>
      <c r="J96" s="396">
        <v>110.552394590319</v>
      </c>
      <c r="K96" s="399">
        <v>0.52368379774200002</v>
      </c>
    </row>
    <row r="97" spans="1:11" ht="14.4" customHeight="1" thickBot="1" x14ac:dyDescent="0.35">
      <c r="A97" s="417" t="s">
        <v>324</v>
      </c>
      <c r="B97" s="395">
        <v>0</v>
      </c>
      <c r="C97" s="395">
        <v>61.003</v>
      </c>
      <c r="D97" s="396">
        <v>61.003</v>
      </c>
      <c r="E97" s="405" t="s">
        <v>234</v>
      </c>
      <c r="F97" s="395">
        <v>0</v>
      </c>
      <c r="G97" s="396">
        <v>0</v>
      </c>
      <c r="H97" s="398">
        <v>0.372</v>
      </c>
      <c r="I97" s="395">
        <v>1.86</v>
      </c>
      <c r="J97" s="396">
        <v>1.86</v>
      </c>
      <c r="K97" s="406" t="s">
        <v>234</v>
      </c>
    </row>
    <row r="98" spans="1:11" ht="14.4" customHeight="1" thickBot="1" x14ac:dyDescent="0.35">
      <c r="A98" s="414" t="s">
        <v>35</v>
      </c>
      <c r="B98" s="395">
        <v>28431.002566736301</v>
      </c>
      <c r="C98" s="395">
        <v>29747.021850000001</v>
      </c>
      <c r="D98" s="396">
        <v>1316.0192832637399</v>
      </c>
      <c r="E98" s="397">
        <v>1.046288177146</v>
      </c>
      <c r="F98" s="395">
        <v>29462</v>
      </c>
      <c r="G98" s="396">
        <v>12275.833333333299</v>
      </c>
      <c r="H98" s="398">
        <v>2444.6385799999998</v>
      </c>
      <c r="I98" s="395">
        <v>12248.843650000001</v>
      </c>
      <c r="J98" s="396">
        <v>-26.989683333333002</v>
      </c>
      <c r="K98" s="399">
        <v>0.41575058210499999</v>
      </c>
    </row>
    <row r="99" spans="1:11" ht="14.4" customHeight="1" thickBot="1" x14ac:dyDescent="0.35">
      <c r="A99" s="420" t="s">
        <v>325</v>
      </c>
      <c r="B99" s="400">
        <v>21059.001901195901</v>
      </c>
      <c r="C99" s="400">
        <v>22060.395</v>
      </c>
      <c r="D99" s="401">
        <v>1001.39309880416</v>
      </c>
      <c r="E99" s="407">
        <v>1.047551783484</v>
      </c>
      <c r="F99" s="400">
        <v>21735</v>
      </c>
      <c r="G99" s="401">
        <v>9056.2500000000091</v>
      </c>
      <c r="H99" s="403">
        <v>1805.2439999999999</v>
      </c>
      <c r="I99" s="400">
        <v>9053.2849999999999</v>
      </c>
      <c r="J99" s="401">
        <v>-2.9650000000009999</v>
      </c>
      <c r="K99" s="408">
        <v>0.41653025074700001</v>
      </c>
    </row>
    <row r="100" spans="1:11" ht="14.4" customHeight="1" thickBot="1" x14ac:dyDescent="0.35">
      <c r="A100" s="416" t="s">
        <v>326</v>
      </c>
      <c r="B100" s="400">
        <v>20770.001875105099</v>
      </c>
      <c r="C100" s="400">
        <v>21791.303</v>
      </c>
      <c r="D100" s="401">
        <v>1021.30112489493</v>
      </c>
      <c r="E100" s="407">
        <v>1.049171932243</v>
      </c>
      <c r="F100" s="400">
        <v>21466</v>
      </c>
      <c r="G100" s="401">
        <v>8944.1666666666697</v>
      </c>
      <c r="H100" s="403">
        <v>1777.1410000000001</v>
      </c>
      <c r="I100" s="400">
        <v>8889.3539999999994</v>
      </c>
      <c r="J100" s="401">
        <v>-54.812666666669998</v>
      </c>
      <c r="K100" s="408">
        <v>0.41411320227300003</v>
      </c>
    </row>
    <row r="101" spans="1:11" ht="14.4" customHeight="1" thickBot="1" x14ac:dyDescent="0.35">
      <c r="A101" s="417" t="s">
        <v>327</v>
      </c>
      <c r="B101" s="395">
        <v>20770.001875105099</v>
      </c>
      <c r="C101" s="395">
        <v>21791.303</v>
      </c>
      <c r="D101" s="396">
        <v>1021.30112489493</v>
      </c>
      <c r="E101" s="397">
        <v>1.049171932243</v>
      </c>
      <c r="F101" s="395">
        <v>21466</v>
      </c>
      <c r="G101" s="396">
        <v>8944.1666666666697</v>
      </c>
      <c r="H101" s="398">
        <v>1777.1410000000001</v>
      </c>
      <c r="I101" s="395">
        <v>8889.3539999999994</v>
      </c>
      <c r="J101" s="396">
        <v>-54.812666666669998</v>
      </c>
      <c r="K101" s="399">
        <v>0.41411320227300003</v>
      </c>
    </row>
    <row r="102" spans="1:11" ht="14.4" customHeight="1" thickBot="1" x14ac:dyDescent="0.35">
      <c r="A102" s="416" t="s">
        <v>328</v>
      </c>
      <c r="B102" s="400">
        <v>230.00002076428399</v>
      </c>
      <c r="C102" s="400">
        <v>209.04</v>
      </c>
      <c r="D102" s="401">
        <v>-20.960020764283001</v>
      </c>
      <c r="E102" s="407">
        <v>0.90886948316500005</v>
      </c>
      <c r="F102" s="400">
        <v>210</v>
      </c>
      <c r="G102" s="401">
        <v>87.499999999999005</v>
      </c>
      <c r="H102" s="403">
        <v>17.27</v>
      </c>
      <c r="I102" s="400">
        <v>94.37</v>
      </c>
      <c r="J102" s="401">
        <v>6.87</v>
      </c>
      <c r="K102" s="408">
        <v>0.44938095237999998</v>
      </c>
    </row>
    <row r="103" spans="1:11" ht="14.4" customHeight="1" thickBot="1" x14ac:dyDescent="0.35">
      <c r="A103" s="417" t="s">
        <v>329</v>
      </c>
      <c r="B103" s="395">
        <v>230.00002076428399</v>
      </c>
      <c r="C103" s="395">
        <v>209.04</v>
      </c>
      <c r="D103" s="396">
        <v>-20.960020764283001</v>
      </c>
      <c r="E103" s="397">
        <v>0.90886948316500005</v>
      </c>
      <c r="F103" s="395">
        <v>210</v>
      </c>
      <c r="G103" s="396">
        <v>87.499999999999005</v>
      </c>
      <c r="H103" s="398">
        <v>17.27</v>
      </c>
      <c r="I103" s="395">
        <v>94.37</v>
      </c>
      <c r="J103" s="396">
        <v>6.87</v>
      </c>
      <c r="K103" s="399">
        <v>0.44938095237999998</v>
      </c>
    </row>
    <row r="104" spans="1:11" ht="14.4" customHeight="1" thickBot="1" x14ac:dyDescent="0.35">
      <c r="A104" s="416" t="s">
        <v>330</v>
      </c>
      <c r="B104" s="400">
        <v>59.000005326489998</v>
      </c>
      <c r="C104" s="400">
        <v>60.052</v>
      </c>
      <c r="D104" s="401">
        <v>1.051994673509</v>
      </c>
      <c r="E104" s="407">
        <v>1.0178304165850001</v>
      </c>
      <c r="F104" s="400">
        <v>59</v>
      </c>
      <c r="G104" s="401">
        <v>24.583333333333002</v>
      </c>
      <c r="H104" s="403">
        <v>10.833</v>
      </c>
      <c r="I104" s="400">
        <v>69.561000000000007</v>
      </c>
      <c r="J104" s="401">
        <v>44.977666666666003</v>
      </c>
      <c r="K104" s="408">
        <v>1.179</v>
      </c>
    </row>
    <row r="105" spans="1:11" ht="14.4" customHeight="1" thickBot="1" x14ac:dyDescent="0.35">
      <c r="A105" s="417" t="s">
        <v>331</v>
      </c>
      <c r="B105" s="395">
        <v>59.000005326489998</v>
      </c>
      <c r="C105" s="395">
        <v>60.052</v>
      </c>
      <c r="D105" s="396">
        <v>1.051994673509</v>
      </c>
      <c r="E105" s="397">
        <v>1.0178304165850001</v>
      </c>
      <c r="F105" s="395">
        <v>59</v>
      </c>
      <c r="G105" s="396">
        <v>24.583333333333002</v>
      </c>
      <c r="H105" s="398">
        <v>10.833</v>
      </c>
      <c r="I105" s="395">
        <v>69.561000000000007</v>
      </c>
      <c r="J105" s="396">
        <v>44.977666666666003</v>
      </c>
      <c r="K105" s="399">
        <v>1.179</v>
      </c>
    </row>
    <row r="106" spans="1:11" ht="14.4" customHeight="1" thickBot="1" x14ac:dyDescent="0.35">
      <c r="A106" s="415" t="s">
        <v>332</v>
      </c>
      <c r="B106" s="395">
        <v>7061.0006374635004</v>
      </c>
      <c r="C106" s="395">
        <v>7358.8572700000004</v>
      </c>
      <c r="D106" s="396">
        <v>297.85663253649801</v>
      </c>
      <c r="E106" s="397">
        <v>1.042183345934</v>
      </c>
      <c r="F106" s="395">
        <v>7297.99999999999</v>
      </c>
      <c r="G106" s="396">
        <v>3040.8333333333298</v>
      </c>
      <c r="H106" s="398">
        <v>603.63495999999998</v>
      </c>
      <c r="I106" s="395">
        <v>3016.3798099999999</v>
      </c>
      <c r="J106" s="396">
        <v>-24.453523333328999</v>
      </c>
      <c r="K106" s="399">
        <v>0.41331595094500001</v>
      </c>
    </row>
    <row r="107" spans="1:11" ht="14.4" customHeight="1" thickBot="1" x14ac:dyDescent="0.35">
      <c r="A107" s="416" t="s">
        <v>333</v>
      </c>
      <c r="B107" s="400">
        <v>1869.00016873237</v>
      </c>
      <c r="C107" s="400">
        <v>1970.3727699999999</v>
      </c>
      <c r="D107" s="401">
        <v>101.372601267627</v>
      </c>
      <c r="E107" s="407">
        <v>1.0542389470919999</v>
      </c>
      <c r="F107" s="400">
        <v>1930.99999999999</v>
      </c>
      <c r="G107" s="401">
        <v>804.58333333332996</v>
      </c>
      <c r="H107" s="403">
        <v>160.56970000000001</v>
      </c>
      <c r="I107" s="400">
        <v>804.23429999999996</v>
      </c>
      <c r="J107" s="401">
        <v>-0.349033333329</v>
      </c>
      <c r="K107" s="408">
        <v>0.41648591403399998</v>
      </c>
    </row>
    <row r="108" spans="1:11" ht="14.4" customHeight="1" thickBot="1" x14ac:dyDescent="0.35">
      <c r="A108" s="417" t="s">
        <v>334</v>
      </c>
      <c r="B108" s="395">
        <v>1869.00016873237</v>
      </c>
      <c r="C108" s="395">
        <v>1970.3727699999999</v>
      </c>
      <c r="D108" s="396">
        <v>101.372601267627</v>
      </c>
      <c r="E108" s="397">
        <v>1.0542389470919999</v>
      </c>
      <c r="F108" s="395">
        <v>1930.99999999999</v>
      </c>
      <c r="G108" s="396">
        <v>804.58333333332996</v>
      </c>
      <c r="H108" s="398">
        <v>160.56970000000001</v>
      </c>
      <c r="I108" s="395">
        <v>804.23429999999996</v>
      </c>
      <c r="J108" s="396">
        <v>-0.349033333329</v>
      </c>
      <c r="K108" s="399">
        <v>0.41648591403399998</v>
      </c>
    </row>
    <row r="109" spans="1:11" ht="14.4" customHeight="1" thickBot="1" x14ac:dyDescent="0.35">
      <c r="A109" s="416" t="s">
        <v>335</v>
      </c>
      <c r="B109" s="400">
        <v>5192.0004687311302</v>
      </c>
      <c r="C109" s="400">
        <v>5388.4844999999996</v>
      </c>
      <c r="D109" s="401">
        <v>196.48403126887101</v>
      </c>
      <c r="E109" s="407">
        <v>1.037843608153</v>
      </c>
      <c r="F109" s="400">
        <v>5367</v>
      </c>
      <c r="G109" s="401">
        <v>2236.25</v>
      </c>
      <c r="H109" s="403">
        <v>443.06526000000002</v>
      </c>
      <c r="I109" s="400">
        <v>2212.1455099999998</v>
      </c>
      <c r="J109" s="401">
        <v>-24.104489999997998</v>
      </c>
      <c r="K109" s="408">
        <v>0.41217542574900001</v>
      </c>
    </row>
    <row r="110" spans="1:11" ht="14.4" customHeight="1" thickBot="1" x14ac:dyDescent="0.35">
      <c r="A110" s="417" t="s">
        <v>336</v>
      </c>
      <c r="B110" s="395">
        <v>5192.0004687311302</v>
      </c>
      <c r="C110" s="395">
        <v>5388.4844999999996</v>
      </c>
      <c r="D110" s="396">
        <v>196.48403126887101</v>
      </c>
      <c r="E110" s="397">
        <v>1.037843608153</v>
      </c>
      <c r="F110" s="395">
        <v>5367</v>
      </c>
      <c r="G110" s="396">
        <v>2236.25</v>
      </c>
      <c r="H110" s="398">
        <v>443.06526000000002</v>
      </c>
      <c r="I110" s="395">
        <v>2212.1455099999998</v>
      </c>
      <c r="J110" s="396">
        <v>-24.104489999997998</v>
      </c>
      <c r="K110" s="399">
        <v>0.41217542574900001</v>
      </c>
    </row>
    <row r="111" spans="1:11" ht="14.4" customHeight="1" thickBot="1" x14ac:dyDescent="0.35">
      <c r="A111" s="415" t="s">
        <v>337</v>
      </c>
      <c r="B111" s="395">
        <v>311.00002807692198</v>
      </c>
      <c r="C111" s="395">
        <v>327.76958000000002</v>
      </c>
      <c r="D111" s="396">
        <v>16.769551923077</v>
      </c>
      <c r="E111" s="397">
        <v>1.0539213839520001</v>
      </c>
      <c r="F111" s="395">
        <v>429</v>
      </c>
      <c r="G111" s="396">
        <v>178.75</v>
      </c>
      <c r="H111" s="398">
        <v>35.759619999999998</v>
      </c>
      <c r="I111" s="395">
        <v>179.17884000000001</v>
      </c>
      <c r="J111" s="396">
        <v>0.42883999999900002</v>
      </c>
      <c r="K111" s="399">
        <v>0.417666293706</v>
      </c>
    </row>
    <row r="112" spans="1:11" ht="14.4" customHeight="1" thickBot="1" x14ac:dyDescent="0.35">
      <c r="A112" s="416" t="s">
        <v>338</v>
      </c>
      <c r="B112" s="400">
        <v>311.00002807692198</v>
      </c>
      <c r="C112" s="400">
        <v>327.76958000000002</v>
      </c>
      <c r="D112" s="401">
        <v>16.769551923077</v>
      </c>
      <c r="E112" s="407">
        <v>1.0539213839520001</v>
      </c>
      <c r="F112" s="400">
        <v>429</v>
      </c>
      <c r="G112" s="401">
        <v>178.75</v>
      </c>
      <c r="H112" s="403">
        <v>35.759619999999998</v>
      </c>
      <c r="I112" s="400">
        <v>179.17884000000001</v>
      </c>
      <c r="J112" s="401">
        <v>0.42883999999900002</v>
      </c>
      <c r="K112" s="408">
        <v>0.417666293706</v>
      </c>
    </row>
    <row r="113" spans="1:11" ht="14.4" customHeight="1" thickBot="1" x14ac:dyDescent="0.35">
      <c r="A113" s="417" t="s">
        <v>339</v>
      </c>
      <c r="B113" s="395">
        <v>311.00002807692198</v>
      </c>
      <c r="C113" s="395">
        <v>327.76958000000002</v>
      </c>
      <c r="D113" s="396">
        <v>16.769551923077</v>
      </c>
      <c r="E113" s="397">
        <v>1.0539213839520001</v>
      </c>
      <c r="F113" s="395">
        <v>429</v>
      </c>
      <c r="G113" s="396">
        <v>178.75</v>
      </c>
      <c r="H113" s="398">
        <v>35.759619999999998</v>
      </c>
      <c r="I113" s="395">
        <v>179.17884000000001</v>
      </c>
      <c r="J113" s="396">
        <v>0.42883999999900002</v>
      </c>
      <c r="K113" s="399">
        <v>0.417666293706</v>
      </c>
    </row>
    <row r="114" spans="1:11" ht="14.4" customHeight="1" thickBot="1" x14ac:dyDescent="0.35">
      <c r="A114" s="414" t="s">
        <v>340</v>
      </c>
      <c r="B114" s="395">
        <v>0</v>
      </c>
      <c r="C114" s="395">
        <v>210.66965999999999</v>
      </c>
      <c r="D114" s="396">
        <v>210.66965999999999</v>
      </c>
      <c r="E114" s="405" t="s">
        <v>234</v>
      </c>
      <c r="F114" s="395">
        <v>0</v>
      </c>
      <c r="G114" s="396">
        <v>0</v>
      </c>
      <c r="H114" s="398">
        <v>8.0009999999999998E-2</v>
      </c>
      <c r="I114" s="395">
        <v>34.267940000000003</v>
      </c>
      <c r="J114" s="396">
        <v>34.267940000000003</v>
      </c>
      <c r="K114" s="406" t="s">
        <v>234</v>
      </c>
    </row>
    <row r="115" spans="1:11" ht="14.4" customHeight="1" thickBot="1" x14ac:dyDescent="0.35">
      <c r="A115" s="415" t="s">
        <v>341</v>
      </c>
      <c r="B115" s="395">
        <v>0</v>
      </c>
      <c r="C115" s="395">
        <v>12.65</v>
      </c>
      <c r="D115" s="396">
        <v>12.65</v>
      </c>
      <c r="E115" s="405" t="s">
        <v>262</v>
      </c>
      <c r="F115" s="395">
        <v>0</v>
      </c>
      <c r="G115" s="396">
        <v>0</v>
      </c>
      <c r="H115" s="398">
        <v>0</v>
      </c>
      <c r="I115" s="395">
        <v>0</v>
      </c>
      <c r="J115" s="396">
        <v>0</v>
      </c>
      <c r="K115" s="406" t="s">
        <v>234</v>
      </c>
    </row>
    <row r="116" spans="1:11" ht="14.4" customHeight="1" thickBot="1" x14ac:dyDescent="0.35">
      <c r="A116" s="419" t="s">
        <v>342</v>
      </c>
      <c r="B116" s="395">
        <v>0</v>
      </c>
      <c r="C116" s="395">
        <v>12.65</v>
      </c>
      <c r="D116" s="396">
        <v>12.65</v>
      </c>
      <c r="E116" s="405" t="s">
        <v>262</v>
      </c>
      <c r="F116" s="395">
        <v>0</v>
      </c>
      <c r="G116" s="396">
        <v>0</v>
      </c>
      <c r="H116" s="398">
        <v>0</v>
      </c>
      <c r="I116" s="395">
        <v>0</v>
      </c>
      <c r="J116" s="396">
        <v>0</v>
      </c>
      <c r="K116" s="406" t="s">
        <v>234</v>
      </c>
    </row>
    <row r="117" spans="1:11" ht="14.4" customHeight="1" thickBot="1" x14ac:dyDescent="0.35">
      <c r="A117" s="417" t="s">
        <v>343</v>
      </c>
      <c r="B117" s="395">
        <v>0</v>
      </c>
      <c r="C117" s="395">
        <v>12.65</v>
      </c>
      <c r="D117" s="396">
        <v>12.65</v>
      </c>
      <c r="E117" s="405" t="s">
        <v>262</v>
      </c>
      <c r="F117" s="395">
        <v>0</v>
      </c>
      <c r="G117" s="396">
        <v>0</v>
      </c>
      <c r="H117" s="398">
        <v>0</v>
      </c>
      <c r="I117" s="395">
        <v>0</v>
      </c>
      <c r="J117" s="396">
        <v>0</v>
      </c>
      <c r="K117" s="406" t="s">
        <v>234</v>
      </c>
    </row>
    <row r="118" spans="1:11" ht="14.4" customHeight="1" thickBot="1" x14ac:dyDescent="0.35">
      <c r="A118" s="415" t="s">
        <v>344</v>
      </c>
      <c r="B118" s="395">
        <v>0</v>
      </c>
      <c r="C118" s="395">
        <v>198.01965999999999</v>
      </c>
      <c r="D118" s="396">
        <v>198.01965999999999</v>
      </c>
      <c r="E118" s="405" t="s">
        <v>234</v>
      </c>
      <c r="F118" s="395">
        <v>0</v>
      </c>
      <c r="G118" s="396">
        <v>0</v>
      </c>
      <c r="H118" s="398">
        <v>8.0009999999999998E-2</v>
      </c>
      <c r="I118" s="395">
        <v>34.267940000000003</v>
      </c>
      <c r="J118" s="396">
        <v>34.267940000000003</v>
      </c>
      <c r="K118" s="406" t="s">
        <v>234</v>
      </c>
    </row>
    <row r="119" spans="1:11" ht="14.4" customHeight="1" thickBot="1" x14ac:dyDescent="0.35">
      <c r="A119" s="416" t="s">
        <v>345</v>
      </c>
      <c r="B119" s="400">
        <v>0</v>
      </c>
      <c r="C119" s="400">
        <v>198.01965999999999</v>
      </c>
      <c r="D119" s="401">
        <v>198.01965999999999</v>
      </c>
      <c r="E119" s="402" t="s">
        <v>234</v>
      </c>
      <c r="F119" s="400">
        <v>0</v>
      </c>
      <c r="G119" s="401">
        <v>0</v>
      </c>
      <c r="H119" s="403">
        <v>8.0009999999999998E-2</v>
      </c>
      <c r="I119" s="400">
        <v>34.267940000000003</v>
      </c>
      <c r="J119" s="401">
        <v>34.267940000000003</v>
      </c>
      <c r="K119" s="404" t="s">
        <v>234</v>
      </c>
    </row>
    <row r="120" spans="1:11" ht="14.4" customHeight="1" thickBot="1" x14ac:dyDescent="0.35">
      <c r="A120" s="417" t="s">
        <v>346</v>
      </c>
      <c r="B120" s="395">
        <v>0</v>
      </c>
      <c r="C120" s="395">
        <v>41.816659999999999</v>
      </c>
      <c r="D120" s="396">
        <v>41.816659999999999</v>
      </c>
      <c r="E120" s="405" t="s">
        <v>234</v>
      </c>
      <c r="F120" s="395">
        <v>0</v>
      </c>
      <c r="G120" s="396">
        <v>0</v>
      </c>
      <c r="H120" s="398">
        <v>8.0009999999999998E-2</v>
      </c>
      <c r="I120" s="395">
        <v>0.91793999999999998</v>
      </c>
      <c r="J120" s="396">
        <v>0.91793999999999998</v>
      </c>
      <c r="K120" s="406" t="s">
        <v>234</v>
      </c>
    </row>
    <row r="121" spans="1:11" ht="14.4" customHeight="1" thickBot="1" x14ac:dyDescent="0.35">
      <c r="A121" s="417" t="s">
        <v>347</v>
      </c>
      <c r="B121" s="395">
        <v>0</v>
      </c>
      <c r="C121" s="395">
        <v>129.69300000000001</v>
      </c>
      <c r="D121" s="396">
        <v>129.69300000000001</v>
      </c>
      <c r="E121" s="405" t="s">
        <v>234</v>
      </c>
      <c r="F121" s="395">
        <v>0</v>
      </c>
      <c r="G121" s="396">
        <v>0</v>
      </c>
      <c r="H121" s="398">
        <v>0</v>
      </c>
      <c r="I121" s="395">
        <v>5.3</v>
      </c>
      <c r="J121" s="396">
        <v>5.3</v>
      </c>
      <c r="K121" s="406" t="s">
        <v>234</v>
      </c>
    </row>
    <row r="122" spans="1:11" ht="14.4" customHeight="1" thickBot="1" x14ac:dyDescent="0.35">
      <c r="A122" s="417" t="s">
        <v>348</v>
      </c>
      <c r="B122" s="395">
        <v>0</v>
      </c>
      <c r="C122" s="395">
        <v>24.95</v>
      </c>
      <c r="D122" s="396">
        <v>24.95</v>
      </c>
      <c r="E122" s="405" t="s">
        <v>234</v>
      </c>
      <c r="F122" s="395">
        <v>0</v>
      </c>
      <c r="G122" s="396">
        <v>0</v>
      </c>
      <c r="H122" s="398">
        <v>0</v>
      </c>
      <c r="I122" s="395">
        <v>28.05</v>
      </c>
      <c r="J122" s="396">
        <v>28.05</v>
      </c>
      <c r="K122" s="406" t="s">
        <v>234</v>
      </c>
    </row>
    <row r="123" spans="1:11" ht="14.4" customHeight="1" thickBot="1" x14ac:dyDescent="0.35">
      <c r="A123" s="417" t="s">
        <v>349</v>
      </c>
      <c r="B123" s="395">
        <v>0</v>
      </c>
      <c r="C123" s="395">
        <v>1.56</v>
      </c>
      <c r="D123" s="396">
        <v>1.56</v>
      </c>
      <c r="E123" s="405" t="s">
        <v>262</v>
      </c>
      <c r="F123" s="395">
        <v>0</v>
      </c>
      <c r="G123" s="396">
        <v>0</v>
      </c>
      <c r="H123" s="398">
        <v>0</v>
      </c>
      <c r="I123" s="395">
        <v>0</v>
      </c>
      <c r="J123" s="396">
        <v>0</v>
      </c>
      <c r="K123" s="406" t="s">
        <v>234</v>
      </c>
    </row>
    <row r="124" spans="1:11" ht="14.4" customHeight="1" thickBot="1" x14ac:dyDescent="0.35">
      <c r="A124" s="414" t="s">
        <v>350</v>
      </c>
      <c r="B124" s="395">
        <v>605.001397102091</v>
      </c>
      <c r="C124" s="395">
        <v>1321.2327600000001</v>
      </c>
      <c r="D124" s="396">
        <v>716.23136289791</v>
      </c>
      <c r="E124" s="397">
        <v>2.1838507585740001</v>
      </c>
      <c r="F124" s="395">
        <v>1396</v>
      </c>
      <c r="G124" s="396">
        <v>581.66666666666799</v>
      </c>
      <c r="H124" s="398">
        <v>132.67099999999999</v>
      </c>
      <c r="I124" s="395">
        <v>624.14700000000005</v>
      </c>
      <c r="J124" s="396">
        <v>42.480333333331998</v>
      </c>
      <c r="K124" s="399">
        <v>0.44709670487100001</v>
      </c>
    </row>
    <row r="125" spans="1:11" ht="14.4" customHeight="1" thickBot="1" x14ac:dyDescent="0.35">
      <c r="A125" s="415" t="s">
        <v>351</v>
      </c>
      <c r="B125" s="395">
        <v>605.001397102091</v>
      </c>
      <c r="C125" s="395">
        <v>1094.05</v>
      </c>
      <c r="D125" s="396">
        <v>489.04860289790997</v>
      </c>
      <c r="E125" s="397">
        <v>1.8083429315040001</v>
      </c>
      <c r="F125" s="395">
        <v>1393</v>
      </c>
      <c r="G125" s="396">
        <v>580.41666666666799</v>
      </c>
      <c r="H125" s="398">
        <v>119.083</v>
      </c>
      <c r="I125" s="395">
        <v>599.63</v>
      </c>
      <c r="J125" s="396">
        <v>19.213333333331999</v>
      </c>
      <c r="K125" s="399">
        <v>0.43045944005699999</v>
      </c>
    </row>
    <row r="126" spans="1:11" ht="14.4" customHeight="1" thickBot="1" x14ac:dyDescent="0.35">
      <c r="A126" s="416" t="s">
        <v>352</v>
      </c>
      <c r="B126" s="400">
        <v>605.001397102091</v>
      </c>
      <c r="C126" s="400">
        <v>890.61099999999999</v>
      </c>
      <c r="D126" s="401">
        <v>285.60960289791001</v>
      </c>
      <c r="E126" s="407">
        <v>1.472080898103</v>
      </c>
      <c r="F126" s="400">
        <v>1393</v>
      </c>
      <c r="G126" s="401">
        <v>580.41666666666799</v>
      </c>
      <c r="H126" s="403">
        <v>119.083</v>
      </c>
      <c r="I126" s="400">
        <v>599.63</v>
      </c>
      <c r="J126" s="401">
        <v>19.213333333331999</v>
      </c>
      <c r="K126" s="408">
        <v>0.43045944005699999</v>
      </c>
    </row>
    <row r="127" spans="1:11" ht="14.4" customHeight="1" thickBot="1" x14ac:dyDescent="0.35">
      <c r="A127" s="417" t="s">
        <v>353</v>
      </c>
      <c r="B127" s="395">
        <v>77.000177812993002</v>
      </c>
      <c r="C127" s="395">
        <v>313.00400000000002</v>
      </c>
      <c r="D127" s="396">
        <v>236.00382218700699</v>
      </c>
      <c r="E127" s="397">
        <v>4.0649776258979999</v>
      </c>
      <c r="F127" s="395">
        <v>785.00000000000102</v>
      </c>
      <c r="G127" s="396">
        <v>327.083333333334</v>
      </c>
      <c r="H127" s="398">
        <v>65.430999999999997</v>
      </c>
      <c r="I127" s="395">
        <v>327.15499999999997</v>
      </c>
      <c r="J127" s="396">
        <v>7.1666666665999995E-2</v>
      </c>
      <c r="K127" s="399">
        <v>0.41675796178300001</v>
      </c>
    </row>
    <row r="128" spans="1:11" ht="14.4" customHeight="1" thickBot="1" x14ac:dyDescent="0.35">
      <c r="A128" s="417" t="s">
        <v>354</v>
      </c>
      <c r="B128" s="395">
        <v>291.00067199455901</v>
      </c>
      <c r="C128" s="395">
        <v>255.16300000000001</v>
      </c>
      <c r="D128" s="396">
        <v>-35.837671994559003</v>
      </c>
      <c r="E128" s="397">
        <v>0.87684677238300002</v>
      </c>
      <c r="F128" s="395">
        <v>164</v>
      </c>
      <c r="G128" s="396">
        <v>68.333333333333002</v>
      </c>
      <c r="H128" s="398">
        <v>16.872</v>
      </c>
      <c r="I128" s="395">
        <v>85.484999999999999</v>
      </c>
      <c r="J128" s="396">
        <v>17.151666666665999</v>
      </c>
      <c r="K128" s="399">
        <v>0.52124999999900001</v>
      </c>
    </row>
    <row r="129" spans="1:11" ht="14.4" customHeight="1" thickBot="1" x14ac:dyDescent="0.35">
      <c r="A129" s="417" t="s">
        <v>355</v>
      </c>
      <c r="B129" s="395">
        <v>117.00027018338</v>
      </c>
      <c r="C129" s="395">
        <v>117.372</v>
      </c>
      <c r="D129" s="396">
        <v>0.37172981661999999</v>
      </c>
      <c r="E129" s="397">
        <v>1.0031771705820001</v>
      </c>
      <c r="F129" s="395">
        <v>117</v>
      </c>
      <c r="G129" s="396">
        <v>48.75</v>
      </c>
      <c r="H129" s="398">
        <v>9.7810000000000006</v>
      </c>
      <c r="I129" s="395">
        <v>48.905000000000001</v>
      </c>
      <c r="J129" s="396">
        <v>0.15499999999899999</v>
      </c>
      <c r="K129" s="399">
        <v>0.41799145299099999</v>
      </c>
    </row>
    <row r="130" spans="1:11" ht="14.4" customHeight="1" thickBot="1" x14ac:dyDescent="0.35">
      <c r="A130" s="417" t="s">
        <v>356</v>
      </c>
      <c r="B130" s="395">
        <v>0</v>
      </c>
      <c r="C130" s="395">
        <v>85.287999999999997</v>
      </c>
      <c r="D130" s="396">
        <v>85.287999999999997</v>
      </c>
      <c r="E130" s="405" t="s">
        <v>262</v>
      </c>
      <c r="F130" s="395">
        <v>256</v>
      </c>
      <c r="G130" s="396">
        <v>106.666666666667</v>
      </c>
      <c r="H130" s="398">
        <v>21.321999999999999</v>
      </c>
      <c r="I130" s="395">
        <v>106.61</v>
      </c>
      <c r="J130" s="396">
        <v>-5.6666666666000003E-2</v>
      </c>
      <c r="K130" s="399">
        <v>0.41644531249900002</v>
      </c>
    </row>
    <row r="131" spans="1:11" ht="14.4" customHeight="1" thickBot="1" x14ac:dyDescent="0.35">
      <c r="A131" s="417" t="s">
        <v>357</v>
      </c>
      <c r="B131" s="395">
        <v>120.000277111158</v>
      </c>
      <c r="C131" s="395">
        <v>119.78400000000001</v>
      </c>
      <c r="D131" s="396">
        <v>-0.216277111158</v>
      </c>
      <c r="E131" s="397">
        <v>0.99819769490200005</v>
      </c>
      <c r="F131" s="395">
        <v>71</v>
      </c>
      <c r="G131" s="396">
        <v>29.583333333333002</v>
      </c>
      <c r="H131" s="398">
        <v>5.6769999999999996</v>
      </c>
      <c r="I131" s="395">
        <v>31.475000000000001</v>
      </c>
      <c r="J131" s="396">
        <v>1.891666666666</v>
      </c>
      <c r="K131" s="399">
        <v>0.44330985915400001</v>
      </c>
    </row>
    <row r="132" spans="1:11" ht="14.4" customHeight="1" thickBot="1" x14ac:dyDescent="0.35">
      <c r="A132" s="416" t="s">
        <v>358</v>
      </c>
      <c r="B132" s="400">
        <v>0</v>
      </c>
      <c r="C132" s="400">
        <v>203.43899999999999</v>
      </c>
      <c r="D132" s="401">
        <v>203.43899999999999</v>
      </c>
      <c r="E132" s="402" t="s">
        <v>234</v>
      </c>
      <c r="F132" s="400">
        <v>0</v>
      </c>
      <c r="G132" s="401">
        <v>0</v>
      </c>
      <c r="H132" s="403">
        <v>0</v>
      </c>
      <c r="I132" s="400">
        <v>0</v>
      </c>
      <c r="J132" s="401">
        <v>0</v>
      </c>
      <c r="K132" s="404" t="s">
        <v>234</v>
      </c>
    </row>
    <row r="133" spans="1:11" ht="14.4" customHeight="1" thickBot="1" x14ac:dyDescent="0.35">
      <c r="A133" s="417" t="s">
        <v>359</v>
      </c>
      <c r="B133" s="395">
        <v>0</v>
      </c>
      <c r="C133" s="395">
        <v>203.43899999999999</v>
      </c>
      <c r="D133" s="396">
        <v>203.43899999999999</v>
      </c>
      <c r="E133" s="405" t="s">
        <v>234</v>
      </c>
      <c r="F133" s="395">
        <v>0</v>
      </c>
      <c r="G133" s="396">
        <v>0</v>
      </c>
      <c r="H133" s="398">
        <v>0</v>
      </c>
      <c r="I133" s="395">
        <v>0</v>
      </c>
      <c r="J133" s="396">
        <v>0</v>
      </c>
      <c r="K133" s="406" t="s">
        <v>234</v>
      </c>
    </row>
    <row r="134" spans="1:11" ht="14.4" customHeight="1" thickBot="1" x14ac:dyDescent="0.35">
      <c r="A134" s="415" t="s">
        <v>360</v>
      </c>
      <c r="B134" s="395">
        <v>0</v>
      </c>
      <c r="C134" s="395">
        <v>227.18276</v>
      </c>
      <c r="D134" s="396">
        <v>227.18276</v>
      </c>
      <c r="E134" s="405" t="s">
        <v>234</v>
      </c>
      <c r="F134" s="395">
        <v>3</v>
      </c>
      <c r="G134" s="396">
        <v>1.25</v>
      </c>
      <c r="H134" s="398">
        <v>13.587999999999999</v>
      </c>
      <c r="I134" s="395">
        <v>24.516999999999999</v>
      </c>
      <c r="J134" s="396">
        <v>23.266999999999999</v>
      </c>
      <c r="K134" s="399">
        <v>8.1723333333330004</v>
      </c>
    </row>
    <row r="135" spans="1:11" ht="14.4" customHeight="1" thickBot="1" x14ac:dyDescent="0.35">
      <c r="A135" s="416" t="s">
        <v>361</v>
      </c>
      <c r="B135" s="400">
        <v>0</v>
      </c>
      <c r="C135" s="400">
        <v>183.90185</v>
      </c>
      <c r="D135" s="401">
        <v>183.90185</v>
      </c>
      <c r="E135" s="402" t="s">
        <v>262</v>
      </c>
      <c r="F135" s="400">
        <v>3</v>
      </c>
      <c r="G135" s="401">
        <v>1.25</v>
      </c>
      <c r="H135" s="403">
        <v>0</v>
      </c>
      <c r="I135" s="400">
        <v>0</v>
      </c>
      <c r="J135" s="401">
        <v>-1.25</v>
      </c>
      <c r="K135" s="408">
        <v>0</v>
      </c>
    </row>
    <row r="136" spans="1:11" ht="14.4" customHeight="1" thickBot="1" x14ac:dyDescent="0.35">
      <c r="A136" s="417" t="s">
        <v>362</v>
      </c>
      <c r="B136" s="395">
        <v>0</v>
      </c>
      <c r="C136" s="395">
        <v>183.90185</v>
      </c>
      <c r="D136" s="396">
        <v>183.90185</v>
      </c>
      <c r="E136" s="405" t="s">
        <v>262</v>
      </c>
      <c r="F136" s="395">
        <v>3</v>
      </c>
      <c r="G136" s="396">
        <v>1.25</v>
      </c>
      <c r="H136" s="398">
        <v>0</v>
      </c>
      <c r="I136" s="395">
        <v>0</v>
      </c>
      <c r="J136" s="396">
        <v>-1.25</v>
      </c>
      <c r="K136" s="399">
        <v>0</v>
      </c>
    </row>
    <row r="137" spans="1:11" ht="14.4" customHeight="1" thickBot="1" x14ac:dyDescent="0.35">
      <c r="A137" s="416" t="s">
        <v>363</v>
      </c>
      <c r="B137" s="400">
        <v>0</v>
      </c>
      <c r="C137" s="400">
        <v>15.208909999999999</v>
      </c>
      <c r="D137" s="401">
        <v>15.208909999999999</v>
      </c>
      <c r="E137" s="402" t="s">
        <v>234</v>
      </c>
      <c r="F137" s="400">
        <v>0</v>
      </c>
      <c r="G137" s="401">
        <v>0</v>
      </c>
      <c r="H137" s="403">
        <v>0</v>
      </c>
      <c r="I137" s="400">
        <v>5.048</v>
      </c>
      <c r="J137" s="401">
        <v>5.048</v>
      </c>
      <c r="K137" s="404" t="s">
        <v>234</v>
      </c>
    </row>
    <row r="138" spans="1:11" ht="14.4" customHeight="1" thickBot="1" x14ac:dyDescent="0.35">
      <c r="A138" s="417" t="s">
        <v>364</v>
      </c>
      <c r="B138" s="395">
        <v>0</v>
      </c>
      <c r="C138" s="395">
        <v>12.196009999999999</v>
      </c>
      <c r="D138" s="396">
        <v>12.196009999999999</v>
      </c>
      <c r="E138" s="405" t="s">
        <v>234</v>
      </c>
      <c r="F138" s="395">
        <v>0</v>
      </c>
      <c r="G138" s="396">
        <v>0</v>
      </c>
      <c r="H138" s="398">
        <v>0</v>
      </c>
      <c r="I138" s="395">
        <v>0</v>
      </c>
      <c r="J138" s="396">
        <v>0</v>
      </c>
      <c r="K138" s="406" t="s">
        <v>234</v>
      </c>
    </row>
    <row r="139" spans="1:11" ht="14.4" customHeight="1" thickBot="1" x14ac:dyDescent="0.35">
      <c r="A139" s="417" t="s">
        <v>365</v>
      </c>
      <c r="B139" s="395">
        <v>0</v>
      </c>
      <c r="C139" s="395">
        <v>0</v>
      </c>
      <c r="D139" s="396">
        <v>0</v>
      </c>
      <c r="E139" s="405" t="s">
        <v>234</v>
      </c>
      <c r="F139" s="395">
        <v>0</v>
      </c>
      <c r="G139" s="396">
        <v>0</v>
      </c>
      <c r="H139" s="398">
        <v>0</v>
      </c>
      <c r="I139" s="395">
        <v>5.048</v>
      </c>
      <c r="J139" s="396">
        <v>5.048</v>
      </c>
      <c r="K139" s="406" t="s">
        <v>262</v>
      </c>
    </row>
    <row r="140" spans="1:11" ht="14.4" customHeight="1" thickBot="1" x14ac:dyDescent="0.35">
      <c r="A140" s="417" t="s">
        <v>366</v>
      </c>
      <c r="B140" s="395">
        <v>0</v>
      </c>
      <c r="C140" s="395">
        <v>3.0129000000000001</v>
      </c>
      <c r="D140" s="396">
        <v>3.0129000000000001</v>
      </c>
      <c r="E140" s="405" t="s">
        <v>262</v>
      </c>
      <c r="F140" s="395">
        <v>0</v>
      </c>
      <c r="G140" s="396">
        <v>0</v>
      </c>
      <c r="H140" s="398">
        <v>0</v>
      </c>
      <c r="I140" s="395">
        <v>0</v>
      </c>
      <c r="J140" s="396">
        <v>0</v>
      </c>
      <c r="K140" s="406" t="s">
        <v>234</v>
      </c>
    </row>
    <row r="141" spans="1:11" ht="14.4" customHeight="1" thickBot="1" x14ac:dyDescent="0.35">
      <c r="A141" s="416" t="s">
        <v>367</v>
      </c>
      <c r="B141" s="400">
        <v>0</v>
      </c>
      <c r="C141" s="400">
        <v>28.071999999999999</v>
      </c>
      <c r="D141" s="401">
        <v>28.071999999999999</v>
      </c>
      <c r="E141" s="402" t="s">
        <v>234</v>
      </c>
      <c r="F141" s="400">
        <v>0</v>
      </c>
      <c r="G141" s="401">
        <v>0</v>
      </c>
      <c r="H141" s="403">
        <v>13.587999999999999</v>
      </c>
      <c r="I141" s="400">
        <v>19.469000000000001</v>
      </c>
      <c r="J141" s="401">
        <v>19.469000000000001</v>
      </c>
      <c r="K141" s="404" t="s">
        <v>234</v>
      </c>
    </row>
    <row r="142" spans="1:11" ht="14.4" customHeight="1" thickBot="1" x14ac:dyDescent="0.35">
      <c r="A142" s="417" t="s">
        <v>368</v>
      </c>
      <c r="B142" s="395">
        <v>0</v>
      </c>
      <c r="C142" s="395">
        <v>28.071999999999999</v>
      </c>
      <c r="D142" s="396">
        <v>28.071999999999999</v>
      </c>
      <c r="E142" s="405" t="s">
        <v>234</v>
      </c>
      <c r="F142" s="395">
        <v>0</v>
      </c>
      <c r="G142" s="396">
        <v>0</v>
      </c>
      <c r="H142" s="398">
        <v>13.587999999999999</v>
      </c>
      <c r="I142" s="395">
        <v>19.469000000000001</v>
      </c>
      <c r="J142" s="396">
        <v>19.469000000000001</v>
      </c>
      <c r="K142" s="406" t="s">
        <v>234</v>
      </c>
    </row>
    <row r="143" spans="1:11" ht="14.4" customHeight="1" thickBot="1" x14ac:dyDescent="0.35">
      <c r="A143" s="413" t="s">
        <v>369</v>
      </c>
      <c r="B143" s="395">
        <v>30048.153771825899</v>
      </c>
      <c r="C143" s="395">
        <v>29420.12213</v>
      </c>
      <c r="D143" s="396">
        <v>-628.03164182586602</v>
      </c>
      <c r="E143" s="397">
        <v>0.97909916041400002</v>
      </c>
      <c r="F143" s="395">
        <v>29894.615513974499</v>
      </c>
      <c r="G143" s="396">
        <v>12456.0897974894</v>
      </c>
      <c r="H143" s="398">
        <v>2904.0591399999998</v>
      </c>
      <c r="I143" s="395">
        <v>14362.492410000001</v>
      </c>
      <c r="J143" s="396">
        <v>1906.40261251064</v>
      </c>
      <c r="K143" s="399">
        <v>0.48043743540599998</v>
      </c>
    </row>
    <row r="144" spans="1:11" ht="14.4" customHeight="1" thickBot="1" x14ac:dyDescent="0.35">
      <c r="A144" s="414" t="s">
        <v>370</v>
      </c>
      <c r="B144" s="395">
        <v>29754.1097563564</v>
      </c>
      <c r="C144" s="395">
        <v>29106.618689999999</v>
      </c>
      <c r="D144" s="396">
        <v>-647.49106635644796</v>
      </c>
      <c r="E144" s="397">
        <v>0.97823860059400003</v>
      </c>
      <c r="F144" s="395">
        <v>29621.5</v>
      </c>
      <c r="G144" s="396">
        <v>12342.291666666701</v>
      </c>
      <c r="H144" s="398">
        <v>2882.3975399999999</v>
      </c>
      <c r="I144" s="395">
        <v>14222.956410000001</v>
      </c>
      <c r="J144" s="396">
        <v>1880.6647433333301</v>
      </c>
      <c r="K144" s="399">
        <v>0.480156521783</v>
      </c>
    </row>
    <row r="145" spans="1:11" ht="14.4" customHeight="1" thickBot="1" x14ac:dyDescent="0.35">
      <c r="A145" s="415" t="s">
        <v>371</v>
      </c>
      <c r="B145" s="395">
        <v>29754.1097563564</v>
      </c>
      <c r="C145" s="395">
        <v>29106.618689999999</v>
      </c>
      <c r="D145" s="396">
        <v>-647.49106635644796</v>
      </c>
      <c r="E145" s="397">
        <v>0.97823860059400003</v>
      </c>
      <c r="F145" s="395">
        <v>29621.5</v>
      </c>
      <c r="G145" s="396">
        <v>12342.291666666701</v>
      </c>
      <c r="H145" s="398">
        <v>2882.3975399999999</v>
      </c>
      <c r="I145" s="395">
        <v>14222.956410000001</v>
      </c>
      <c r="J145" s="396">
        <v>1880.6647433333301</v>
      </c>
      <c r="K145" s="399">
        <v>0.480156521783</v>
      </c>
    </row>
    <row r="146" spans="1:11" ht="14.4" customHeight="1" thickBot="1" x14ac:dyDescent="0.35">
      <c r="A146" s="416" t="s">
        <v>372</v>
      </c>
      <c r="B146" s="400">
        <v>10078.3264069741</v>
      </c>
      <c r="C146" s="400">
        <v>9719.1640000000007</v>
      </c>
      <c r="D146" s="401">
        <v>-359.16240697404999</v>
      </c>
      <c r="E146" s="407">
        <v>0.96436289196500002</v>
      </c>
      <c r="F146" s="400">
        <v>9269.5</v>
      </c>
      <c r="G146" s="401">
        <v>3862.2916666666702</v>
      </c>
      <c r="H146" s="403">
        <v>1005.654</v>
      </c>
      <c r="I146" s="400">
        <v>4933.1076700000003</v>
      </c>
      <c r="J146" s="401">
        <v>1070.8160033333299</v>
      </c>
      <c r="K146" s="408">
        <v>0.53218702950499996</v>
      </c>
    </row>
    <row r="147" spans="1:11" ht="14.4" customHeight="1" thickBot="1" x14ac:dyDescent="0.35">
      <c r="A147" s="417" t="s">
        <v>373</v>
      </c>
      <c r="B147" s="395">
        <v>2.3760253773320001</v>
      </c>
      <c r="C147" s="395">
        <v>33.20928</v>
      </c>
      <c r="D147" s="396">
        <v>30.833254622666999</v>
      </c>
      <c r="E147" s="397">
        <v>13.976820414804999</v>
      </c>
      <c r="F147" s="395">
        <v>30</v>
      </c>
      <c r="G147" s="396">
        <v>12.5</v>
      </c>
      <c r="H147" s="398">
        <v>4.5359999999999996</v>
      </c>
      <c r="I147" s="395">
        <v>20.411999999999999</v>
      </c>
      <c r="J147" s="396">
        <v>7.9119999999999999</v>
      </c>
      <c r="K147" s="399">
        <v>0.6804</v>
      </c>
    </row>
    <row r="148" spans="1:11" ht="14.4" customHeight="1" thickBot="1" x14ac:dyDescent="0.35">
      <c r="A148" s="417" t="s">
        <v>374</v>
      </c>
      <c r="B148" s="395">
        <v>27.565708133326002</v>
      </c>
      <c r="C148" s="395">
        <v>35.164999999999999</v>
      </c>
      <c r="D148" s="396">
        <v>7.5992918666730001</v>
      </c>
      <c r="E148" s="397">
        <v>1.2756791818990001</v>
      </c>
      <c r="F148" s="395">
        <v>40</v>
      </c>
      <c r="G148" s="396">
        <v>16.666666666666</v>
      </c>
      <c r="H148" s="398">
        <v>7.1210000000000004</v>
      </c>
      <c r="I148" s="395">
        <v>17.265000000000001</v>
      </c>
      <c r="J148" s="396">
        <v>0.59833333333299998</v>
      </c>
      <c r="K148" s="399">
        <v>0.43162499999999998</v>
      </c>
    </row>
    <row r="149" spans="1:11" ht="14.4" customHeight="1" thickBot="1" x14ac:dyDescent="0.35">
      <c r="A149" s="417" t="s">
        <v>375</v>
      </c>
      <c r="B149" s="395">
        <v>10048.384673463401</v>
      </c>
      <c r="C149" s="395">
        <v>9650.7897200000007</v>
      </c>
      <c r="D149" s="396">
        <v>-397.59495346339099</v>
      </c>
      <c r="E149" s="397">
        <v>0.96043195335499998</v>
      </c>
      <c r="F149" s="395">
        <v>9199.5</v>
      </c>
      <c r="G149" s="396">
        <v>3833.125</v>
      </c>
      <c r="H149" s="398">
        <v>993.99699999999996</v>
      </c>
      <c r="I149" s="395">
        <v>4895.4306699999997</v>
      </c>
      <c r="J149" s="396">
        <v>1062.30567</v>
      </c>
      <c r="K149" s="399">
        <v>0.53214095005100004</v>
      </c>
    </row>
    <row r="150" spans="1:11" ht="14.4" customHeight="1" thickBot="1" x14ac:dyDescent="0.35">
      <c r="A150" s="416" t="s">
        <v>376</v>
      </c>
      <c r="B150" s="400">
        <v>6252.7820034762099</v>
      </c>
      <c r="C150" s="400">
        <v>5729.7915999999996</v>
      </c>
      <c r="D150" s="401">
        <v>-522.99040347621201</v>
      </c>
      <c r="E150" s="407">
        <v>0.91635876587599996</v>
      </c>
      <c r="F150" s="400">
        <v>5894</v>
      </c>
      <c r="G150" s="401">
        <v>2455.8333333333298</v>
      </c>
      <c r="H150" s="403">
        <v>547.15499999999997</v>
      </c>
      <c r="I150" s="400">
        <v>2756.864</v>
      </c>
      <c r="J150" s="401">
        <v>301.030666666667</v>
      </c>
      <c r="K150" s="408">
        <v>0.46774075330800002</v>
      </c>
    </row>
    <row r="151" spans="1:11" ht="14.4" customHeight="1" thickBot="1" x14ac:dyDescent="0.35">
      <c r="A151" s="417" t="s">
        <v>377</v>
      </c>
      <c r="B151" s="395">
        <v>6241.00062577669</v>
      </c>
      <c r="C151" s="395">
        <v>5726.1346000000003</v>
      </c>
      <c r="D151" s="396">
        <v>-514.866025776691</v>
      </c>
      <c r="E151" s="397">
        <v>0.91750264794799996</v>
      </c>
      <c r="F151" s="395">
        <v>5887</v>
      </c>
      <c r="G151" s="396">
        <v>2452.9166666666702</v>
      </c>
      <c r="H151" s="398">
        <v>547.99</v>
      </c>
      <c r="I151" s="395">
        <v>2756.5590000000002</v>
      </c>
      <c r="J151" s="396">
        <v>303.64233333333402</v>
      </c>
      <c r="K151" s="399">
        <v>0.46824511635799998</v>
      </c>
    </row>
    <row r="152" spans="1:11" ht="14.4" customHeight="1" thickBot="1" x14ac:dyDescent="0.35">
      <c r="A152" s="417" t="s">
        <v>378</v>
      </c>
      <c r="B152" s="395">
        <v>11.781377699521</v>
      </c>
      <c r="C152" s="395">
        <v>3.657</v>
      </c>
      <c r="D152" s="396">
        <v>-8.1243776995210002</v>
      </c>
      <c r="E152" s="397">
        <v>0.31040512351499999</v>
      </c>
      <c r="F152" s="395">
        <v>7</v>
      </c>
      <c r="G152" s="396">
        <v>2.9166666666659999</v>
      </c>
      <c r="H152" s="398">
        <v>-0.83499999999999996</v>
      </c>
      <c r="I152" s="395">
        <v>0.30499999999999999</v>
      </c>
      <c r="J152" s="396">
        <v>-2.6116666666659998</v>
      </c>
      <c r="K152" s="399">
        <v>4.3571428571E-2</v>
      </c>
    </row>
    <row r="153" spans="1:11" ht="14.4" customHeight="1" thickBot="1" x14ac:dyDescent="0.35">
      <c r="A153" s="416" t="s">
        <v>379</v>
      </c>
      <c r="B153" s="400">
        <v>13423.001345906199</v>
      </c>
      <c r="C153" s="400">
        <v>13671.55255</v>
      </c>
      <c r="D153" s="401">
        <v>248.551204093812</v>
      </c>
      <c r="E153" s="407">
        <v>1.018516812871</v>
      </c>
      <c r="F153" s="400">
        <v>14458</v>
      </c>
      <c r="G153" s="401">
        <v>6024.1666666666697</v>
      </c>
      <c r="H153" s="403">
        <v>1330.64</v>
      </c>
      <c r="I153" s="400">
        <v>6534.0361999999996</v>
      </c>
      <c r="J153" s="401">
        <v>509.86953333333298</v>
      </c>
      <c r="K153" s="408">
        <v>0.45193223128999999</v>
      </c>
    </row>
    <row r="154" spans="1:11" ht="14.4" customHeight="1" thickBot="1" x14ac:dyDescent="0.35">
      <c r="A154" s="417" t="s">
        <v>380</v>
      </c>
      <c r="B154" s="395">
        <v>13423.001345906199</v>
      </c>
      <c r="C154" s="395">
        <v>13671.55255</v>
      </c>
      <c r="D154" s="396">
        <v>248.551204093812</v>
      </c>
      <c r="E154" s="397">
        <v>1.018516812871</v>
      </c>
      <c r="F154" s="395">
        <v>14458</v>
      </c>
      <c r="G154" s="396">
        <v>6024.1666666666697</v>
      </c>
      <c r="H154" s="398">
        <v>1330.64</v>
      </c>
      <c r="I154" s="395">
        <v>6534.0361999999996</v>
      </c>
      <c r="J154" s="396">
        <v>509.86953333333298</v>
      </c>
      <c r="K154" s="399">
        <v>0.45193223128999999</v>
      </c>
    </row>
    <row r="155" spans="1:11" ht="14.4" customHeight="1" thickBot="1" x14ac:dyDescent="0.35">
      <c r="A155" s="416" t="s">
        <v>381</v>
      </c>
      <c r="B155" s="400">
        <v>0</v>
      </c>
      <c r="C155" s="400">
        <v>-13.88946</v>
      </c>
      <c r="D155" s="401">
        <v>-13.88946</v>
      </c>
      <c r="E155" s="402" t="s">
        <v>262</v>
      </c>
      <c r="F155" s="400">
        <v>0</v>
      </c>
      <c r="G155" s="401">
        <v>0</v>
      </c>
      <c r="H155" s="403">
        <v>-1.0514600000000001</v>
      </c>
      <c r="I155" s="400">
        <v>-1.0514600000000001</v>
      </c>
      <c r="J155" s="401">
        <v>-1.0514600000000001</v>
      </c>
      <c r="K155" s="404" t="s">
        <v>234</v>
      </c>
    </row>
    <row r="156" spans="1:11" ht="14.4" customHeight="1" thickBot="1" x14ac:dyDescent="0.35">
      <c r="A156" s="417" t="s">
        <v>382</v>
      </c>
      <c r="B156" s="395">
        <v>0</v>
      </c>
      <c r="C156" s="395">
        <v>-13.88946</v>
      </c>
      <c r="D156" s="396">
        <v>-13.88946</v>
      </c>
      <c r="E156" s="405" t="s">
        <v>262</v>
      </c>
      <c r="F156" s="395">
        <v>0</v>
      </c>
      <c r="G156" s="396">
        <v>0</v>
      </c>
      <c r="H156" s="398">
        <v>-1.0514600000000001</v>
      </c>
      <c r="I156" s="395">
        <v>-1.0514600000000001</v>
      </c>
      <c r="J156" s="396">
        <v>-1.0514600000000001</v>
      </c>
      <c r="K156" s="406" t="s">
        <v>234</v>
      </c>
    </row>
    <row r="157" spans="1:11" ht="14.4" customHeight="1" thickBot="1" x14ac:dyDescent="0.35">
      <c r="A157" s="414" t="s">
        <v>383</v>
      </c>
      <c r="B157" s="395">
        <v>294.04401546941898</v>
      </c>
      <c r="C157" s="395">
        <v>313.50344000000001</v>
      </c>
      <c r="D157" s="396">
        <v>19.459424530580002</v>
      </c>
      <c r="E157" s="397">
        <v>1.066178611047</v>
      </c>
      <c r="F157" s="395">
        <v>273.11551397445299</v>
      </c>
      <c r="G157" s="396">
        <v>113.798130822689</v>
      </c>
      <c r="H157" s="398">
        <v>21.6616</v>
      </c>
      <c r="I157" s="395">
        <v>139.536</v>
      </c>
      <c r="J157" s="396">
        <v>25.737869177311001</v>
      </c>
      <c r="K157" s="399">
        <v>0.51090470097899998</v>
      </c>
    </row>
    <row r="158" spans="1:11" ht="14.4" customHeight="1" thickBot="1" x14ac:dyDescent="0.35">
      <c r="A158" s="420" t="s">
        <v>384</v>
      </c>
      <c r="B158" s="400">
        <v>294.04401546941898</v>
      </c>
      <c r="C158" s="400">
        <v>313.50344000000001</v>
      </c>
      <c r="D158" s="401">
        <v>19.459424530580002</v>
      </c>
      <c r="E158" s="407">
        <v>1.066178611047</v>
      </c>
      <c r="F158" s="400">
        <v>273.11551397445299</v>
      </c>
      <c r="G158" s="401">
        <v>113.798130822689</v>
      </c>
      <c r="H158" s="403">
        <v>21.6616</v>
      </c>
      <c r="I158" s="400">
        <v>139.536</v>
      </c>
      <c r="J158" s="401">
        <v>25.737869177311001</v>
      </c>
      <c r="K158" s="408">
        <v>0.51090470097899998</v>
      </c>
    </row>
    <row r="159" spans="1:11" ht="14.4" customHeight="1" thickBot="1" x14ac:dyDescent="0.35">
      <c r="A159" s="416" t="s">
        <v>385</v>
      </c>
      <c r="B159" s="400">
        <v>0</v>
      </c>
      <c r="C159" s="400">
        <v>15.904540000000001</v>
      </c>
      <c r="D159" s="401">
        <v>15.904540000000001</v>
      </c>
      <c r="E159" s="402" t="s">
        <v>234</v>
      </c>
      <c r="F159" s="400">
        <v>0</v>
      </c>
      <c r="G159" s="401">
        <v>0</v>
      </c>
      <c r="H159" s="403">
        <v>0</v>
      </c>
      <c r="I159" s="400">
        <v>2.1000000000000001E-4</v>
      </c>
      <c r="J159" s="401">
        <v>2.1000000000000001E-4</v>
      </c>
      <c r="K159" s="404" t="s">
        <v>234</v>
      </c>
    </row>
    <row r="160" spans="1:11" ht="14.4" customHeight="1" thickBot="1" x14ac:dyDescent="0.35">
      <c r="A160" s="417" t="s">
        <v>386</v>
      </c>
      <c r="B160" s="395">
        <v>0</v>
      </c>
      <c r="C160" s="395">
        <v>5.4000000000000001E-4</v>
      </c>
      <c r="D160" s="396">
        <v>5.4000000000000001E-4</v>
      </c>
      <c r="E160" s="405" t="s">
        <v>234</v>
      </c>
      <c r="F160" s="395">
        <v>0</v>
      </c>
      <c r="G160" s="396">
        <v>0</v>
      </c>
      <c r="H160" s="398">
        <v>0</v>
      </c>
      <c r="I160" s="395">
        <v>2.1000000000000001E-4</v>
      </c>
      <c r="J160" s="396">
        <v>2.1000000000000001E-4</v>
      </c>
      <c r="K160" s="406" t="s">
        <v>234</v>
      </c>
    </row>
    <row r="161" spans="1:11" ht="14.4" customHeight="1" thickBot="1" x14ac:dyDescent="0.35">
      <c r="A161" s="417" t="s">
        <v>387</v>
      </c>
      <c r="B161" s="395">
        <v>0</v>
      </c>
      <c r="C161" s="395">
        <v>12.35</v>
      </c>
      <c r="D161" s="396">
        <v>12.35</v>
      </c>
      <c r="E161" s="405" t="s">
        <v>262</v>
      </c>
      <c r="F161" s="395">
        <v>0</v>
      </c>
      <c r="G161" s="396">
        <v>0</v>
      </c>
      <c r="H161" s="398">
        <v>0</v>
      </c>
      <c r="I161" s="395">
        <v>0</v>
      </c>
      <c r="J161" s="396">
        <v>0</v>
      </c>
      <c r="K161" s="406" t="s">
        <v>234</v>
      </c>
    </row>
    <row r="162" spans="1:11" ht="14.4" customHeight="1" thickBot="1" x14ac:dyDescent="0.35">
      <c r="A162" s="417" t="s">
        <v>388</v>
      </c>
      <c r="B162" s="395">
        <v>0</v>
      </c>
      <c r="C162" s="395">
        <v>3.5539999999999998</v>
      </c>
      <c r="D162" s="396">
        <v>3.5539999999999998</v>
      </c>
      <c r="E162" s="405" t="s">
        <v>262</v>
      </c>
      <c r="F162" s="395">
        <v>0</v>
      </c>
      <c r="G162" s="396">
        <v>0</v>
      </c>
      <c r="H162" s="398">
        <v>0</v>
      </c>
      <c r="I162" s="395">
        <v>0</v>
      </c>
      <c r="J162" s="396">
        <v>0</v>
      </c>
      <c r="K162" s="406" t="s">
        <v>234</v>
      </c>
    </row>
    <row r="163" spans="1:11" ht="14.4" customHeight="1" thickBot="1" x14ac:dyDescent="0.35">
      <c r="A163" s="416" t="s">
        <v>389</v>
      </c>
      <c r="B163" s="400">
        <v>294.04401546941898</v>
      </c>
      <c r="C163" s="400">
        <v>297.59890000000001</v>
      </c>
      <c r="D163" s="401">
        <v>3.5548845305799999</v>
      </c>
      <c r="E163" s="407">
        <v>1.012089634012</v>
      </c>
      <c r="F163" s="400">
        <v>273.11551397445299</v>
      </c>
      <c r="G163" s="401">
        <v>113.798130822689</v>
      </c>
      <c r="H163" s="403">
        <v>21.6616</v>
      </c>
      <c r="I163" s="400">
        <v>139.53578999999999</v>
      </c>
      <c r="J163" s="401">
        <v>25.737659177310999</v>
      </c>
      <c r="K163" s="408">
        <v>0.51090393207399998</v>
      </c>
    </row>
    <row r="164" spans="1:11" ht="14.4" customHeight="1" thickBot="1" x14ac:dyDescent="0.35">
      <c r="A164" s="417" t="s">
        <v>390</v>
      </c>
      <c r="B164" s="395">
        <v>1.674890349697</v>
      </c>
      <c r="C164" s="395">
        <v>1.401</v>
      </c>
      <c r="D164" s="396">
        <v>-0.27389034969699999</v>
      </c>
      <c r="E164" s="397">
        <v>0.83647266834699996</v>
      </c>
      <c r="F164" s="395">
        <v>0</v>
      </c>
      <c r="G164" s="396">
        <v>0</v>
      </c>
      <c r="H164" s="398">
        <v>0.17399999999999999</v>
      </c>
      <c r="I164" s="395">
        <v>0.69299999999999995</v>
      </c>
      <c r="J164" s="396">
        <v>0.69299999999999995</v>
      </c>
      <c r="K164" s="406" t="s">
        <v>234</v>
      </c>
    </row>
    <row r="165" spans="1:11" ht="14.4" customHeight="1" thickBot="1" x14ac:dyDescent="0.35">
      <c r="A165" s="417" t="s">
        <v>391</v>
      </c>
      <c r="B165" s="395">
        <v>292.36912511972201</v>
      </c>
      <c r="C165" s="395">
        <v>296.1979</v>
      </c>
      <c r="D165" s="396">
        <v>3.8287748802779999</v>
      </c>
      <c r="E165" s="397">
        <v>1.013095688126</v>
      </c>
      <c r="F165" s="395">
        <v>273.11551397445299</v>
      </c>
      <c r="G165" s="396">
        <v>113.798130822689</v>
      </c>
      <c r="H165" s="398">
        <v>21.4876</v>
      </c>
      <c r="I165" s="395">
        <v>138.84279000000001</v>
      </c>
      <c r="J165" s="396">
        <v>25.044659177311001</v>
      </c>
      <c r="K165" s="399">
        <v>0.50836654417500005</v>
      </c>
    </row>
    <row r="166" spans="1:11" ht="14.4" customHeight="1" thickBot="1" x14ac:dyDescent="0.35">
      <c r="A166" s="413" t="s">
        <v>392</v>
      </c>
      <c r="B166" s="395">
        <v>3766.3125080807699</v>
      </c>
      <c r="C166" s="395">
        <v>3814.43525</v>
      </c>
      <c r="D166" s="396">
        <v>48.122741919229</v>
      </c>
      <c r="E166" s="397">
        <v>1.0127771505459999</v>
      </c>
      <c r="F166" s="395">
        <v>3652.4431301675199</v>
      </c>
      <c r="G166" s="396">
        <v>1521.85130423647</v>
      </c>
      <c r="H166" s="398">
        <v>339.93146999999999</v>
      </c>
      <c r="I166" s="395">
        <v>1534.4907800000001</v>
      </c>
      <c r="J166" s="396">
        <v>12.639475763533</v>
      </c>
      <c r="K166" s="399">
        <v>0.42012722041400002</v>
      </c>
    </row>
    <row r="167" spans="1:11" ht="14.4" customHeight="1" thickBot="1" x14ac:dyDescent="0.35">
      <c r="A167" s="418" t="s">
        <v>393</v>
      </c>
      <c r="B167" s="400">
        <v>3766.3125080807699</v>
      </c>
      <c r="C167" s="400">
        <v>3814.43525</v>
      </c>
      <c r="D167" s="401">
        <v>48.122741919229</v>
      </c>
      <c r="E167" s="407">
        <v>1.0127771505459999</v>
      </c>
      <c r="F167" s="400">
        <v>3652.4431301675199</v>
      </c>
      <c r="G167" s="401">
        <v>1521.85130423647</v>
      </c>
      <c r="H167" s="403">
        <v>339.93146999999999</v>
      </c>
      <c r="I167" s="400">
        <v>1534.4907800000001</v>
      </c>
      <c r="J167" s="401">
        <v>12.639475763533</v>
      </c>
      <c r="K167" s="408">
        <v>0.42012722041400002</v>
      </c>
    </row>
    <row r="168" spans="1:11" ht="14.4" customHeight="1" thickBot="1" x14ac:dyDescent="0.35">
      <c r="A168" s="420" t="s">
        <v>41</v>
      </c>
      <c r="B168" s="400">
        <v>3766.3125080807699</v>
      </c>
      <c r="C168" s="400">
        <v>3814.43525</v>
      </c>
      <c r="D168" s="401">
        <v>48.122741919229</v>
      </c>
      <c r="E168" s="407">
        <v>1.0127771505459999</v>
      </c>
      <c r="F168" s="400">
        <v>3652.4431301675199</v>
      </c>
      <c r="G168" s="401">
        <v>1521.85130423647</v>
      </c>
      <c r="H168" s="403">
        <v>339.93146999999999</v>
      </c>
      <c r="I168" s="400">
        <v>1534.4907800000001</v>
      </c>
      <c r="J168" s="401">
        <v>12.639475763533</v>
      </c>
      <c r="K168" s="408">
        <v>0.42012722041400002</v>
      </c>
    </row>
    <row r="169" spans="1:11" ht="14.4" customHeight="1" thickBot="1" x14ac:dyDescent="0.35">
      <c r="A169" s="419" t="s">
        <v>394</v>
      </c>
      <c r="B169" s="395">
        <v>0</v>
      </c>
      <c r="C169" s="395">
        <v>0</v>
      </c>
      <c r="D169" s="396">
        <v>0</v>
      </c>
      <c r="E169" s="397">
        <v>1</v>
      </c>
      <c r="F169" s="395">
        <v>26.376109984854999</v>
      </c>
      <c r="G169" s="396">
        <v>10.990045827023</v>
      </c>
      <c r="H169" s="398">
        <v>1.49298</v>
      </c>
      <c r="I169" s="395">
        <v>7.4994899999999998</v>
      </c>
      <c r="J169" s="396">
        <v>-3.4905558270229999</v>
      </c>
      <c r="K169" s="399">
        <v>0.28432888717499999</v>
      </c>
    </row>
    <row r="170" spans="1:11" ht="14.4" customHeight="1" thickBot="1" x14ac:dyDescent="0.35">
      <c r="A170" s="417" t="s">
        <v>395</v>
      </c>
      <c r="B170" s="395">
        <v>0</v>
      </c>
      <c r="C170" s="395">
        <v>0</v>
      </c>
      <c r="D170" s="396">
        <v>0</v>
      </c>
      <c r="E170" s="397">
        <v>1</v>
      </c>
      <c r="F170" s="395">
        <v>26.376109984854999</v>
      </c>
      <c r="G170" s="396">
        <v>10.990045827023</v>
      </c>
      <c r="H170" s="398">
        <v>1.49298</v>
      </c>
      <c r="I170" s="395">
        <v>7.4994899999999998</v>
      </c>
      <c r="J170" s="396">
        <v>-3.4905558270229999</v>
      </c>
      <c r="K170" s="399">
        <v>0.28432888717499999</v>
      </c>
    </row>
    <row r="171" spans="1:11" ht="14.4" customHeight="1" thickBot="1" x14ac:dyDescent="0.35">
      <c r="A171" s="416" t="s">
        <v>396</v>
      </c>
      <c r="B171" s="400">
        <v>50.835875060672997</v>
      </c>
      <c r="C171" s="400">
        <v>47.015999999999998</v>
      </c>
      <c r="D171" s="401">
        <v>-3.8198750606730001</v>
      </c>
      <c r="E171" s="407">
        <v>0.92485867399499999</v>
      </c>
      <c r="F171" s="400">
        <v>50.788534803095999</v>
      </c>
      <c r="G171" s="401">
        <v>21.161889501289998</v>
      </c>
      <c r="H171" s="403">
        <v>4.6779999999999999</v>
      </c>
      <c r="I171" s="400">
        <v>22.63</v>
      </c>
      <c r="J171" s="401">
        <v>1.4681104987089999</v>
      </c>
      <c r="K171" s="408">
        <v>0.44557300358700003</v>
      </c>
    </row>
    <row r="172" spans="1:11" ht="14.4" customHeight="1" thickBot="1" x14ac:dyDescent="0.35">
      <c r="A172" s="417" t="s">
        <v>397</v>
      </c>
      <c r="B172" s="395">
        <v>50.835875060672997</v>
      </c>
      <c r="C172" s="395">
        <v>47.015999999999998</v>
      </c>
      <c r="D172" s="396">
        <v>-3.8198750606730001</v>
      </c>
      <c r="E172" s="397">
        <v>0.92485867399499999</v>
      </c>
      <c r="F172" s="395">
        <v>50.788534803095999</v>
      </c>
      <c r="G172" s="396">
        <v>21.161889501289998</v>
      </c>
      <c r="H172" s="398">
        <v>4.6779999999999999</v>
      </c>
      <c r="I172" s="395">
        <v>22.63</v>
      </c>
      <c r="J172" s="396">
        <v>1.4681104987089999</v>
      </c>
      <c r="K172" s="399">
        <v>0.44557300358700003</v>
      </c>
    </row>
    <row r="173" spans="1:11" ht="14.4" customHeight="1" thickBot="1" x14ac:dyDescent="0.35">
      <c r="A173" s="416" t="s">
        <v>398</v>
      </c>
      <c r="B173" s="400">
        <v>89.918518263607993</v>
      </c>
      <c r="C173" s="400">
        <v>85.131159999999994</v>
      </c>
      <c r="D173" s="401">
        <v>-4.7873582636069996</v>
      </c>
      <c r="E173" s="407">
        <v>0.94675892845999998</v>
      </c>
      <c r="F173" s="400">
        <v>95.575343260140997</v>
      </c>
      <c r="G173" s="401">
        <v>39.823059691725</v>
      </c>
      <c r="H173" s="403">
        <v>7.4238200000000001</v>
      </c>
      <c r="I173" s="400">
        <v>36.972839999999998</v>
      </c>
      <c r="J173" s="401">
        <v>-2.850219691725</v>
      </c>
      <c r="K173" s="408">
        <v>0.38684496166900001</v>
      </c>
    </row>
    <row r="174" spans="1:11" ht="14.4" customHeight="1" thickBot="1" x14ac:dyDescent="0.35">
      <c r="A174" s="417" t="s">
        <v>399</v>
      </c>
      <c r="B174" s="395">
        <v>41.876389848820999</v>
      </c>
      <c r="C174" s="395">
        <v>44.4</v>
      </c>
      <c r="D174" s="396">
        <v>2.523610151178</v>
      </c>
      <c r="E174" s="397">
        <v>1.060263316878</v>
      </c>
      <c r="F174" s="395">
        <v>51.856464718204002</v>
      </c>
      <c r="G174" s="396">
        <v>21.606860299251</v>
      </c>
      <c r="H174" s="398">
        <v>4.8099999999999996</v>
      </c>
      <c r="I174" s="395">
        <v>22.94</v>
      </c>
      <c r="J174" s="396">
        <v>1.3331397007479999</v>
      </c>
      <c r="K174" s="399">
        <v>0.44237493096800001</v>
      </c>
    </row>
    <row r="175" spans="1:11" ht="14.4" customHeight="1" thickBot="1" x14ac:dyDescent="0.35">
      <c r="A175" s="417" t="s">
        <v>400</v>
      </c>
      <c r="B175" s="395">
        <v>0</v>
      </c>
      <c r="C175" s="395">
        <v>0.1431</v>
      </c>
      <c r="D175" s="396">
        <v>0.1431</v>
      </c>
      <c r="E175" s="405" t="s">
        <v>262</v>
      </c>
      <c r="F175" s="395">
        <v>0.26417766293</v>
      </c>
      <c r="G175" s="396">
        <v>0.11007402622</v>
      </c>
      <c r="H175" s="398">
        <v>0</v>
      </c>
      <c r="I175" s="395">
        <v>5.3600000000000002E-2</v>
      </c>
      <c r="J175" s="396">
        <v>-5.6474026220000001E-2</v>
      </c>
      <c r="K175" s="399">
        <v>0.20289376249800001</v>
      </c>
    </row>
    <row r="176" spans="1:11" ht="14.4" customHeight="1" thickBot="1" x14ac:dyDescent="0.35">
      <c r="A176" s="417" t="s">
        <v>401</v>
      </c>
      <c r="B176" s="395">
        <v>48.042128414785999</v>
      </c>
      <c r="C176" s="395">
        <v>40.588059999999999</v>
      </c>
      <c r="D176" s="396">
        <v>-7.4540684147859997</v>
      </c>
      <c r="E176" s="397">
        <v>0.84484308541800002</v>
      </c>
      <c r="F176" s="395">
        <v>43.454700879007</v>
      </c>
      <c r="G176" s="396">
        <v>18.106125366253</v>
      </c>
      <c r="H176" s="398">
        <v>2.61382</v>
      </c>
      <c r="I176" s="395">
        <v>13.979240000000001</v>
      </c>
      <c r="J176" s="396">
        <v>-4.1268853662530001</v>
      </c>
      <c r="K176" s="399">
        <v>0.32169684101399998</v>
      </c>
    </row>
    <row r="177" spans="1:11" ht="14.4" customHeight="1" thickBot="1" x14ac:dyDescent="0.35">
      <c r="A177" s="416" t="s">
        <v>402</v>
      </c>
      <c r="B177" s="400">
        <v>174.76401946244701</v>
      </c>
      <c r="C177" s="400">
        <v>160.78190000000001</v>
      </c>
      <c r="D177" s="401">
        <v>-13.982119462446001</v>
      </c>
      <c r="E177" s="407">
        <v>0.91999428998300004</v>
      </c>
      <c r="F177" s="400">
        <v>157.328813058919</v>
      </c>
      <c r="G177" s="401">
        <v>65.553672107881994</v>
      </c>
      <c r="H177" s="403">
        <v>17.963699999999999</v>
      </c>
      <c r="I177" s="400">
        <v>77.398099999999999</v>
      </c>
      <c r="J177" s="401">
        <v>11.844427892117</v>
      </c>
      <c r="K177" s="408">
        <v>0.49195121030299999</v>
      </c>
    </row>
    <row r="178" spans="1:11" ht="14.4" customHeight="1" thickBot="1" x14ac:dyDescent="0.35">
      <c r="A178" s="417" t="s">
        <v>403</v>
      </c>
      <c r="B178" s="395">
        <v>174.76401946244701</v>
      </c>
      <c r="C178" s="395">
        <v>160.78190000000001</v>
      </c>
      <c r="D178" s="396">
        <v>-13.982119462446001</v>
      </c>
      <c r="E178" s="397">
        <v>0.91999428998300004</v>
      </c>
      <c r="F178" s="395">
        <v>157.328813058919</v>
      </c>
      <c r="G178" s="396">
        <v>65.553672107881994</v>
      </c>
      <c r="H178" s="398">
        <v>17.963699999999999</v>
      </c>
      <c r="I178" s="395">
        <v>77.398099999999999</v>
      </c>
      <c r="J178" s="396">
        <v>11.844427892117</v>
      </c>
      <c r="K178" s="399">
        <v>0.49195121030299999</v>
      </c>
    </row>
    <row r="179" spans="1:11" ht="14.4" customHeight="1" thickBot="1" x14ac:dyDescent="0.35">
      <c r="A179" s="416" t="s">
        <v>404</v>
      </c>
      <c r="B179" s="400">
        <v>0</v>
      </c>
      <c r="C179" s="400">
        <v>5.726</v>
      </c>
      <c r="D179" s="401">
        <v>5.726</v>
      </c>
      <c r="E179" s="402" t="s">
        <v>262</v>
      </c>
      <c r="F179" s="400">
        <v>0</v>
      </c>
      <c r="G179" s="401">
        <v>0</v>
      </c>
      <c r="H179" s="403">
        <v>0.50600000000000001</v>
      </c>
      <c r="I179" s="400">
        <v>3.18</v>
      </c>
      <c r="J179" s="401">
        <v>3.18</v>
      </c>
      <c r="K179" s="404" t="s">
        <v>262</v>
      </c>
    </row>
    <row r="180" spans="1:11" ht="14.4" customHeight="1" thickBot="1" x14ac:dyDescent="0.35">
      <c r="A180" s="417" t="s">
        <v>405</v>
      </c>
      <c r="B180" s="395">
        <v>0</v>
      </c>
      <c r="C180" s="395">
        <v>5.726</v>
      </c>
      <c r="D180" s="396">
        <v>5.726</v>
      </c>
      <c r="E180" s="405" t="s">
        <v>262</v>
      </c>
      <c r="F180" s="395">
        <v>0</v>
      </c>
      <c r="G180" s="396">
        <v>0</v>
      </c>
      <c r="H180" s="398">
        <v>0.50600000000000001</v>
      </c>
      <c r="I180" s="395">
        <v>3.18</v>
      </c>
      <c r="J180" s="396">
        <v>3.18</v>
      </c>
      <c r="K180" s="406" t="s">
        <v>262</v>
      </c>
    </row>
    <row r="181" spans="1:11" ht="14.4" customHeight="1" thickBot="1" x14ac:dyDescent="0.35">
      <c r="A181" s="416" t="s">
        <v>406</v>
      </c>
      <c r="B181" s="400">
        <v>470.75036372250798</v>
      </c>
      <c r="C181" s="400">
        <v>450.40825999999998</v>
      </c>
      <c r="D181" s="401">
        <v>-20.342103722508</v>
      </c>
      <c r="E181" s="407">
        <v>0.95678791714199996</v>
      </c>
      <c r="F181" s="400">
        <v>512.92717678424299</v>
      </c>
      <c r="G181" s="401">
        <v>213.719656993435</v>
      </c>
      <c r="H181" s="403">
        <v>31.022410000000001</v>
      </c>
      <c r="I181" s="400">
        <v>164.19914</v>
      </c>
      <c r="J181" s="401">
        <v>-49.520516993434001</v>
      </c>
      <c r="K181" s="408">
        <v>0.32012173936499999</v>
      </c>
    </row>
    <row r="182" spans="1:11" ht="14.4" customHeight="1" thickBot="1" x14ac:dyDescent="0.35">
      <c r="A182" s="417" t="s">
        <v>407</v>
      </c>
      <c r="B182" s="395">
        <v>470.75036372250798</v>
      </c>
      <c r="C182" s="395">
        <v>450.40825999999998</v>
      </c>
      <c r="D182" s="396">
        <v>-20.342103722508</v>
      </c>
      <c r="E182" s="397">
        <v>0.95678791714199996</v>
      </c>
      <c r="F182" s="395">
        <v>512.92717678424299</v>
      </c>
      <c r="G182" s="396">
        <v>213.719656993435</v>
      </c>
      <c r="H182" s="398">
        <v>31.022410000000001</v>
      </c>
      <c r="I182" s="395">
        <v>164.19914</v>
      </c>
      <c r="J182" s="396">
        <v>-49.520516993434001</v>
      </c>
      <c r="K182" s="399">
        <v>0.32012173936499999</v>
      </c>
    </row>
    <row r="183" spans="1:11" ht="14.4" customHeight="1" thickBot="1" x14ac:dyDescent="0.35">
      <c r="A183" s="416" t="s">
        <v>408</v>
      </c>
      <c r="B183" s="400">
        <v>2980.0437315715299</v>
      </c>
      <c r="C183" s="400">
        <v>3065.3719299999998</v>
      </c>
      <c r="D183" s="401">
        <v>85.328198428465001</v>
      </c>
      <c r="E183" s="407">
        <v>1.0286332034400001</v>
      </c>
      <c r="F183" s="400">
        <v>2809.4471522762601</v>
      </c>
      <c r="G183" s="401">
        <v>1170.6029801151101</v>
      </c>
      <c r="H183" s="403">
        <v>276.84456</v>
      </c>
      <c r="I183" s="400">
        <v>1222.61121</v>
      </c>
      <c r="J183" s="401">
        <v>52.00822988489</v>
      </c>
      <c r="K183" s="408">
        <v>0.43517857561700002</v>
      </c>
    </row>
    <row r="184" spans="1:11" ht="14.4" customHeight="1" thickBot="1" x14ac:dyDescent="0.35">
      <c r="A184" s="417" t="s">
        <v>409</v>
      </c>
      <c r="B184" s="395">
        <v>2980.0437315715299</v>
      </c>
      <c r="C184" s="395">
        <v>3065.3719299999998</v>
      </c>
      <c r="D184" s="396">
        <v>85.328198428465001</v>
      </c>
      <c r="E184" s="397">
        <v>1.0286332034400001</v>
      </c>
      <c r="F184" s="395">
        <v>2809.4471522762601</v>
      </c>
      <c r="G184" s="396">
        <v>1170.6029801151101</v>
      </c>
      <c r="H184" s="398">
        <v>276.84456</v>
      </c>
      <c r="I184" s="395">
        <v>1222.61121</v>
      </c>
      <c r="J184" s="396">
        <v>52.00822988489</v>
      </c>
      <c r="K184" s="399">
        <v>0.43517857561700002</v>
      </c>
    </row>
    <row r="185" spans="1:11" ht="14.4" customHeight="1" thickBot="1" x14ac:dyDescent="0.35">
      <c r="A185" s="421"/>
      <c r="B185" s="395">
        <v>-12690.1004963042</v>
      </c>
      <c r="C185" s="395">
        <v>-15734.14285</v>
      </c>
      <c r="D185" s="396">
        <v>-3044.0423536958201</v>
      </c>
      <c r="E185" s="397">
        <v>1.239875354382</v>
      </c>
      <c r="F185" s="395">
        <v>-14263.449945340401</v>
      </c>
      <c r="G185" s="396">
        <v>-5943.1041438918201</v>
      </c>
      <c r="H185" s="398">
        <v>-948.10352000000103</v>
      </c>
      <c r="I185" s="395">
        <v>-4149.4941000000099</v>
      </c>
      <c r="J185" s="396">
        <v>1793.6100438918199</v>
      </c>
      <c r="K185" s="399">
        <v>0.29091798379</v>
      </c>
    </row>
    <row r="186" spans="1:11" ht="14.4" customHeight="1" thickBot="1" x14ac:dyDescent="0.35">
      <c r="A186" s="422" t="s">
        <v>53</v>
      </c>
      <c r="B186" s="409">
        <v>-12690.1004963042</v>
      </c>
      <c r="C186" s="409">
        <v>-15734.14285</v>
      </c>
      <c r="D186" s="410">
        <v>-3044.0423536958201</v>
      </c>
      <c r="E186" s="411">
        <v>-1.0944367787110001</v>
      </c>
      <c r="F186" s="409">
        <v>-14263.449945340401</v>
      </c>
      <c r="G186" s="410">
        <v>-5943.1041438918201</v>
      </c>
      <c r="H186" s="409">
        <v>-948.10352000000103</v>
      </c>
      <c r="I186" s="409">
        <v>-4149.4941000000099</v>
      </c>
      <c r="J186" s="410">
        <v>1793.6100438918199</v>
      </c>
      <c r="K186" s="412">
        <v>0.29091798379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50" t="s">
        <v>118</v>
      </c>
      <c r="B1" s="351"/>
      <c r="C1" s="351"/>
      <c r="D1" s="351"/>
      <c r="E1" s="351"/>
      <c r="F1" s="351"/>
      <c r="G1" s="321"/>
      <c r="H1" s="352"/>
      <c r="I1" s="352"/>
    </row>
    <row r="2" spans="1:10" ht="14.4" customHeight="1" thickBot="1" x14ac:dyDescent="0.35">
      <c r="A2" s="210" t="s">
        <v>233</v>
      </c>
      <c r="B2" s="188"/>
      <c r="C2" s="188"/>
      <c r="D2" s="188"/>
      <c r="E2" s="188"/>
      <c r="F2" s="188"/>
    </row>
    <row r="3" spans="1:10" ht="14.4" customHeight="1" thickBot="1" x14ac:dyDescent="0.35">
      <c r="A3" s="210"/>
      <c r="B3" s="291"/>
      <c r="C3" s="290">
        <v>2015</v>
      </c>
      <c r="D3" s="255">
        <v>2016</v>
      </c>
      <c r="E3" s="7"/>
      <c r="F3" s="329">
        <v>2017</v>
      </c>
      <c r="G3" s="347"/>
      <c r="H3" s="347"/>
      <c r="I3" s="330"/>
    </row>
    <row r="4" spans="1:10" ht="14.4" customHeight="1" thickBot="1" x14ac:dyDescent="0.35">
      <c r="A4" s="259" t="s">
        <v>0</v>
      </c>
      <c r="B4" s="260" t="s">
        <v>179</v>
      </c>
      <c r="C4" s="348" t="s">
        <v>60</v>
      </c>
      <c r="D4" s="349"/>
      <c r="E4" s="261"/>
      <c r="F4" s="256" t="s">
        <v>60</v>
      </c>
      <c r="G4" s="257" t="s">
        <v>61</v>
      </c>
      <c r="H4" s="257" t="s">
        <v>55</v>
      </c>
      <c r="I4" s="258" t="s">
        <v>62</v>
      </c>
    </row>
    <row r="5" spans="1:10" ht="14.4" customHeight="1" x14ac:dyDescent="0.3">
      <c r="A5" s="423" t="s">
        <v>410</v>
      </c>
      <c r="B5" s="424" t="s">
        <v>411</v>
      </c>
      <c r="C5" s="425" t="s">
        <v>412</v>
      </c>
      <c r="D5" s="425" t="s">
        <v>412</v>
      </c>
      <c r="E5" s="425"/>
      <c r="F5" s="425" t="s">
        <v>412</v>
      </c>
      <c r="G5" s="425" t="s">
        <v>412</v>
      </c>
      <c r="H5" s="425" t="s">
        <v>412</v>
      </c>
      <c r="I5" s="426" t="s">
        <v>412</v>
      </c>
      <c r="J5" s="427" t="s">
        <v>56</v>
      </c>
    </row>
    <row r="6" spans="1:10" ht="14.4" customHeight="1" x14ac:dyDescent="0.3">
      <c r="A6" s="423" t="s">
        <v>410</v>
      </c>
      <c r="B6" s="424" t="s">
        <v>413</v>
      </c>
      <c r="C6" s="425">
        <v>119.64163000000001</v>
      </c>
      <c r="D6" s="425">
        <v>124.05653</v>
      </c>
      <c r="E6" s="425"/>
      <c r="F6" s="425">
        <v>113.69922</v>
      </c>
      <c r="G6" s="425">
        <v>111.66667187500001</v>
      </c>
      <c r="H6" s="425">
        <v>2.032548124999991</v>
      </c>
      <c r="I6" s="426">
        <v>1.0182019226584924</v>
      </c>
      <c r="J6" s="427" t="s">
        <v>1</v>
      </c>
    </row>
    <row r="7" spans="1:10" ht="14.4" customHeight="1" x14ac:dyDescent="0.3">
      <c r="A7" s="423" t="s">
        <v>410</v>
      </c>
      <c r="B7" s="424" t="s">
        <v>414</v>
      </c>
      <c r="C7" s="425">
        <v>0.98777000000000004</v>
      </c>
      <c r="D7" s="425">
        <v>0.59655999999999998</v>
      </c>
      <c r="E7" s="425"/>
      <c r="F7" s="425">
        <v>0.83823000000000003</v>
      </c>
      <c r="G7" s="425">
        <v>0.83333337402343755</v>
      </c>
      <c r="H7" s="425">
        <v>4.8966259765624853E-3</v>
      </c>
      <c r="I7" s="426">
        <v>1.0058759508849633</v>
      </c>
      <c r="J7" s="427" t="s">
        <v>1</v>
      </c>
    </row>
    <row r="8" spans="1:10" ht="14.4" customHeight="1" x14ac:dyDescent="0.3">
      <c r="A8" s="423" t="s">
        <v>410</v>
      </c>
      <c r="B8" s="424" t="s">
        <v>415</v>
      </c>
      <c r="C8" s="425">
        <v>0.10105</v>
      </c>
      <c r="D8" s="425">
        <v>0</v>
      </c>
      <c r="E8" s="425"/>
      <c r="F8" s="425">
        <v>0</v>
      </c>
      <c r="G8" s="425">
        <v>0</v>
      </c>
      <c r="H8" s="425">
        <v>0</v>
      </c>
      <c r="I8" s="426" t="s">
        <v>412</v>
      </c>
      <c r="J8" s="427" t="s">
        <v>1</v>
      </c>
    </row>
    <row r="9" spans="1:10" ht="14.4" customHeight="1" x14ac:dyDescent="0.3">
      <c r="A9" s="423" t="s">
        <v>410</v>
      </c>
      <c r="B9" s="424" t="s">
        <v>416</v>
      </c>
      <c r="C9" s="425">
        <v>30.9771</v>
      </c>
      <c r="D9" s="425">
        <v>22.77</v>
      </c>
      <c r="E9" s="425"/>
      <c r="F9" s="425">
        <v>53.543999999999997</v>
      </c>
      <c r="G9" s="425">
        <v>18.75</v>
      </c>
      <c r="H9" s="425">
        <v>34.793999999999997</v>
      </c>
      <c r="I9" s="426">
        <v>2.85568</v>
      </c>
      <c r="J9" s="427" t="s">
        <v>1</v>
      </c>
    </row>
    <row r="10" spans="1:10" ht="14.4" customHeight="1" x14ac:dyDescent="0.3">
      <c r="A10" s="423" t="s">
        <v>410</v>
      </c>
      <c r="B10" s="424" t="s">
        <v>417</v>
      </c>
      <c r="C10" s="425">
        <v>151.70755</v>
      </c>
      <c r="D10" s="425">
        <v>147.42309</v>
      </c>
      <c r="E10" s="425"/>
      <c r="F10" s="425">
        <v>168.08144999999999</v>
      </c>
      <c r="G10" s="425">
        <v>131.25000524902345</v>
      </c>
      <c r="H10" s="425">
        <v>36.831444750976544</v>
      </c>
      <c r="I10" s="426">
        <v>1.280620520213279</v>
      </c>
      <c r="J10" s="427" t="s">
        <v>418</v>
      </c>
    </row>
    <row r="12" spans="1:10" ht="14.4" customHeight="1" x14ac:dyDescent="0.3">
      <c r="A12" s="423" t="s">
        <v>410</v>
      </c>
      <c r="B12" s="424" t="s">
        <v>411</v>
      </c>
      <c r="C12" s="425" t="s">
        <v>412</v>
      </c>
      <c r="D12" s="425" t="s">
        <v>412</v>
      </c>
      <c r="E12" s="425"/>
      <c r="F12" s="425" t="s">
        <v>412</v>
      </c>
      <c r="G12" s="425" t="s">
        <v>412</v>
      </c>
      <c r="H12" s="425" t="s">
        <v>412</v>
      </c>
      <c r="I12" s="426" t="s">
        <v>412</v>
      </c>
      <c r="J12" s="427" t="s">
        <v>56</v>
      </c>
    </row>
    <row r="13" spans="1:10" ht="14.4" customHeight="1" x14ac:dyDescent="0.3">
      <c r="A13" s="423" t="s">
        <v>419</v>
      </c>
      <c r="B13" s="424" t="s">
        <v>420</v>
      </c>
      <c r="C13" s="425" t="s">
        <v>412</v>
      </c>
      <c r="D13" s="425" t="s">
        <v>412</v>
      </c>
      <c r="E13" s="425"/>
      <c r="F13" s="425" t="s">
        <v>412</v>
      </c>
      <c r="G13" s="425" t="s">
        <v>412</v>
      </c>
      <c r="H13" s="425" t="s">
        <v>412</v>
      </c>
      <c r="I13" s="426" t="s">
        <v>412</v>
      </c>
      <c r="J13" s="427" t="s">
        <v>0</v>
      </c>
    </row>
    <row r="14" spans="1:10" ht="14.4" customHeight="1" x14ac:dyDescent="0.3">
      <c r="A14" s="423" t="s">
        <v>419</v>
      </c>
      <c r="B14" s="424" t="s">
        <v>413</v>
      </c>
      <c r="C14" s="425">
        <v>119.64163000000001</v>
      </c>
      <c r="D14" s="425">
        <v>124.05653</v>
      </c>
      <c r="E14" s="425"/>
      <c r="F14" s="425">
        <v>113.69922</v>
      </c>
      <c r="G14" s="425">
        <v>112</v>
      </c>
      <c r="H14" s="425">
        <v>1.6992199999999968</v>
      </c>
      <c r="I14" s="426">
        <v>1.0151716071428571</v>
      </c>
      <c r="J14" s="427" t="s">
        <v>1</v>
      </c>
    </row>
    <row r="15" spans="1:10" ht="14.4" customHeight="1" x14ac:dyDescent="0.3">
      <c r="A15" s="423" t="s">
        <v>419</v>
      </c>
      <c r="B15" s="424" t="s">
        <v>414</v>
      </c>
      <c r="C15" s="425">
        <v>0.98777000000000004</v>
      </c>
      <c r="D15" s="425">
        <v>0.59655999999999998</v>
      </c>
      <c r="E15" s="425"/>
      <c r="F15" s="425">
        <v>0.83823000000000003</v>
      </c>
      <c r="G15" s="425">
        <v>1</v>
      </c>
      <c r="H15" s="425">
        <v>-0.16176999999999997</v>
      </c>
      <c r="I15" s="426">
        <v>0.83823000000000003</v>
      </c>
      <c r="J15" s="427" t="s">
        <v>1</v>
      </c>
    </row>
    <row r="16" spans="1:10" ht="14.4" customHeight="1" x14ac:dyDescent="0.3">
      <c r="A16" s="423" t="s">
        <v>419</v>
      </c>
      <c r="B16" s="424" t="s">
        <v>415</v>
      </c>
      <c r="C16" s="425">
        <v>0.10105</v>
      </c>
      <c r="D16" s="425">
        <v>0</v>
      </c>
      <c r="E16" s="425"/>
      <c r="F16" s="425">
        <v>0</v>
      </c>
      <c r="G16" s="425">
        <v>0</v>
      </c>
      <c r="H16" s="425">
        <v>0</v>
      </c>
      <c r="I16" s="426" t="s">
        <v>412</v>
      </c>
      <c r="J16" s="427" t="s">
        <v>1</v>
      </c>
    </row>
    <row r="17" spans="1:10" ht="14.4" customHeight="1" x14ac:dyDescent="0.3">
      <c r="A17" s="423" t="s">
        <v>419</v>
      </c>
      <c r="B17" s="424" t="s">
        <v>416</v>
      </c>
      <c r="C17" s="425">
        <v>30.9771</v>
      </c>
      <c r="D17" s="425">
        <v>22.77</v>
      </c>
      <c r="E17" s="425"/>
      <c r="F17" s="425">
        <v>53.543999999999997</v>
      </c>
      <c r="G17" s="425">
        <v>19</v>
      </c>
      <c r="H17" s="425">
        <v>34.543999999999997</v>
      </c>
      <c r="I17" s="426">
        <v>2.8181052631578947</v>
      </c>
      <c r="J17" s="427" t="s">
        <v>1</v>
      </c>
    </row>
    <row r="18" spans="1:10" ht="14.4" customHeight="1" x14ac:dyDescent="0.3">
      <c r="A18" s="423" t="s">
        <v>419</v>
      </c>
      <c r="B18" s="424" t="s">
        <v>421</v>
      </c>
      <c r="C18" s="425">
        <v>151.70755</v>
      </c>
      <c r="D18" s="425">
        <v>147.42309</v>
      </c>
      <c r="E18" s="425"/>
      <c r="F18" s="425">
        <v>168.08144999999999</v>
      </c>
      <c r="G18" s="425">
        <v>131</v>
      </c>
      <c r="H18" s="425">
        <v>37.08144999999999</v>
      </c>
      <c r="I18" s="426">
        <v>1.2830645038167938</v>
      </c>
      <c r="J18" s="427" t="s">
        <v>422</v>
      </c>
    </row>
    <row r="19" spans="1:10" ht="14.4" customHeight="1" x14ac:dyDescent="0.3">
      <c r="A19" s="423" t="s">
        <v>412</v>
      </c>
      <c r="B19" s="424" t="s">
        <v>412</v>
      </c>
      <c r="C19" s="425" t="s">
        <v>412</v>
      </c>
      <c r="D19" s="425" t="s">
        <v>412</v>
      </c>
      <c r="E19" s="425"/>
      <c r="F19" s="425" t="s">
        <v>412</v>
      </c>
      <c r="G19" s="425" t="s">
        <v>412</v>
      </c>
      <c r="H19" s="425" t="s">
        <v>412</v>
      </c>
      <c r="I19" s="426" t="s">
        <v>412</v>
      </c>
      <c r="J19" s="427" t="s">
        <v>423</v>
      </c>
    </row>
    <row r="20" spans="1:10" ht="14.4" customHeight="1" x14ac:dyDescent="0.3">
      <c r="A20" s="423" t="s">
        <v>410</v>
      </c>
      <c r="B20" s="424" t="s">
        <v>417</v>
      </c>
      <c r="C20" s="425">
        <v>151.70755</v>
      </c>
      <c r="D20" s="425">
        <v>147.42309</v>
      </c>
      <c r="E20" s="425"/>
      <c r="F20" s="425">
        <v>168.08144999999999</v>
      </c>
      <c r="G20" s="425">
        <v>131</v>
      </c>
      <c r="H20" s="425">
        <v>37.08144999999999</v>
      </c>
      <c r="I20" s="426">
        <v>1.2830645038167938</v>
      </c>
      <c r="J20" s="427" t="s">
        <v>418</v>
      </c>
    </row>
  </sheetData>
  <mergeCells count="3">
    <mergeCell ref="F3:I3"/>
    <mergeCell ref="C4:D4"/>
    <mergeCell ref="A1:I1"/>
  </mergeCells>
  <conditionalFormatting sqref="F11 F21:F65537">
    <cfRule type="cellIs" dxfId="45" priority="18" stopIfTrue="1" operator="greaterThan">
      <formula>1</formula>
    </cfRule>
  </conditionalFormatting>
  <conditionalFormatting sqref="H5:H10">
    <cfRule type="expression" dxfId="44" priority="14">
      <formula>$H5&gt;0</formula>
    </cfRule>
  </conditionalFormatting>
  <conditionalFormatting sqref="I5:I10">
    <cfRule type="expression" dxfId="43" priority="15">
      <formula>$I5&gt;1</formula>
    </cfRule>
  </conditionalFormatting>
  <conditionalFormatting sqref="B5:B10">
    <cfRule type="expression" dxfId="42" priority="11">
      <formula>OR($J5="NS",$J5="SumaNS",$J5="Účet")</formula>
    </cfRule>
  </conditionalFormatting>
  <conditionalFormatting sqref="B5:D10 F5:I10">
    <cfRule type="expression" dxfId="41" priority="17">
      <formula>AND($J5&lt;&gt;"",$J5&lt;&gt;"mezeraKL")</formula>
    </cfRule>
  </conditionalFormatting>
  <conditionalFormatting sqref="B5:D10 F5:I10">
    <cfRule type="expression" dxfId="4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9" priority="13">
      <formula>OR($J5="SumaNS",$J5="NS")</formula>
    </cfRule>
  </conditionalFormatting>
  <conditionalFormatting sqref="A5:A10">
    <cfRule type="expression" dxfId="38" priority="9">
      <formula>AND($J5&lt;&gt;"mezeraKL",$J5&lt;&gt;"")</formula>
    </cfRule>
  </conditionalFormatting>
  <conditionalFormatting sqref="A5:A10">
    <cfRule type="expression" dxfId="37" priority="10">
      <formula>AND($J5&lt;&gt;"",$J5&lt;&gt;"mezeraKL")</formula>
    </cfRule>
  </conditionalFormatting>
  <conditionalFormatting sqref="H12:H20">
    <cfRule type="expression" dxfId="36" priority="5">
      <formula>$H12&gt;0</formula>
    </cfRule>
  </conditionalFormatting>
  <conditionalFormatting sqref="A12:A20">
    <cfRule type="expression" dxfId="35" priority="2">
      <formula>AND($J12&lt;&gt;"mezeraKL",$J12&lt;&gt;"")</formula>
    </cfRule>
  </conditionalFormatting>
  <conditionalFormatting sqref="I12:I20">
    <cfRule type="expression" dxfId="34" priority="6">
      <formula>$I12&gt;1</formula>
    </cfRule>
  </conditionalFormatting>
  <conditionalFormatting sqref="B12:B20">
    <cfRule type="expression" dxfId="33" priority="1">
      <formula>OR($J12="NS",$J12="SumaNS",$J12="Účet")</formula>
    </cfRule>
  </conditionalFormatting>
  <conditionalFormatting sqref="A12:D20 F12:I20">
    <cfRule type="expression" dxfId="32" priority="8">
      <formula>AND($J12&lt;&gt;"",$J12&lt;&gt;"mezeraKL")</formula>
    </cfRule>
  </conditionalFormatting>
  <conditionalFormatting sqref="B12:D20 F12:I20">
    <cfRule type="expression" dxfId="31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30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313" bestFit="1" customWidth="1"/>
    <col min="6" max="6" width="18.77734375" style="195" customWidth="1"/>
    <col min="7" max="7" width="5" style="191" customWidth="1"/>
    <col min="8" max="8" width="12.44140625" style="191" hidden="1" customWidth="1" outlineLevel="1"/>
    <col min="9" max="9" width="8.5546875" style="191" hidden="1" customWidth="1" outlineLevel="1"/>
    <col min="10" max="10" width="25.77734375" style="191" customWidth="1" collapsed="1"/>
    <col min="11" max="11" width="8.77734375" style="191" customWidth="1"/>
    <col min="12" max="13" width="7.77734375" style="189" customWidth="1"/>
    <col min="14" max="14" width="12.6640625" style="189" customWidth="1"/>
    <col min="15" max="16384" width="8.88671875" style="114"/>
  </cols>
  <sheetData>
    <row r="1" spans="1:14" ht="18.600000000000001" customHeight="1" thickBot="1" x14ac:dyDescent="0.4">
      <c r="A1" s="357" t="s">
        <v>137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</row>
    <row r="2" spans="1:14" ht="14.4" customHeight="1" thickBot="1" x14ac:dyDescent="0.35">
      <c r="A2" s="210" t="s">
        <v>233</v>
      </c>
      <c r="B2" s="62"/>
      <c r="C2" s="193"/>
      <c r="D2" s="193"/>
      <c r="E2" s="312"/>
      <c r="F2" s="193"/>
      <c r="G2" s="193"/>
      <c r="H2" s="193"/>
      <c r="I2" s="193"/>
      <c r="J2" s="193"/>
      <c r="K2" s="193"/>
      <c r="L2" s="194"/>
      <c r="M2" s="194"/>
      <c r="N2" s="194"/>
    </row>
    <row r="3" spans="1:14" ht="14.4" customHeight="1" thickBot="1" x14ac:dyDescent="0.35">
      <c r="A3" s="62"/>
      <c r="B3" s="62"/>
      <c r="C3" s="353"/>
      <c r="D3" s="354"/>
      <c r="E3" s="354"/>
      <c r="F3" s="354"/>
      <c r="G3" s="354"/>
      <c r="H3" s="354"/>
      <c r="I3" s="354"/>
      <c r="J3" s="355" t="s">
        <v>108</v>
      </c>
      <c r="K3" s="356"/>
      <c r="L3" s="84">
        <f>IF(M3&lt;&gt;0,N3/M3,0)</f>
        <v>123.29112093206001</v>
      </c>
      <c r="M3" s="84">
        <f>SUBTOTAL(9,M5:M1048576)</f>
        <v>929</v>
      </c>
      <c r="N3" s="85">
        <f>SUBTOTAL(9,N5:N1048576)</f>
        <v>114537.45134588375</v>
      </c>
    </row>
    <row r="4" spans="1:14" s="190" customFormat="1" ht="14.4" customHeight="1" thickBot="1" x14ac:dyDescent="0.35">
      <c r="A4" s="428" t="s">
        <v>4</v>
      </c>
      <c r="B4" s="429" t="s">
        <v>5</v>
      </c>
      <c r="C4" s="429" t="s">
        <v>0</v>
      </c>
      <c r="D4" s="429" t="s">
        <v>6</v>
      </c>
      <c r="E4" s="430" t="s">
        <v>7</v>
      </c>
      <c r="F4" s="429" t="s">
        <v>1</v>
      </c>
      <c r="G4" s="429" t="s">
        <v>8</v>
      </c>
      <c r="H4" s="429" t="s">
        <v>9</v>
      </c>
      <c r="I4" s="429" t="s">
        <v>10</v>
      </c>
      <c r="J4" s="431" t="s">
        <v>11</v>
      </c>
      <c r="K4" s="431" t="s">
        <v>12</v>
      </c>
      <c r="L4" s="432" t="s">
        <v>122</v>
      </c>
      <c r="M4" s="432" t="s">
        <v>13</v>
      </c>
      <c r="N4" s="433" t="s">
        <v>133</v>
      </c>
    </row>
    <row r="5" spans="1:14" ht="14.4" customHeight="1" x14ac:dyDescent="0.3">
      <c r="A5" s="436" t="s">
        <v>410</v>
      </c>
      <c r="B5" s="437" t="s">
        <v>411</v>
      </c>
      <c r="C5" s="438" t="s">
        <v>419</v>
      </c>
      <c r="D5" s="439" t="s">
        <v>420</v>
      </c>
      <c r="E5" s="440">
        <v>50113001</v>
      </c>
      <c r="F5" s="439" t="s">
        <v>424</v>
      </c>
      <c r="G5" s="438" t="s">
        <v>425</v>
      </c>
      <c r="H5" s="438">
        <v>196886</v>
      </c>
      <c r="I5" s="438">
        <v>96886</v>
      </c>
      <c r="J5" s="438" t="s">
        <v>426</v>
      </c>
      <c r="K5" s="438" t="s">
        <v>427</v>
      </c>
      <c r="L5" s="441">
        <v>50.16</v>
      </c>
      <c r="M5" s="441">
        <v>20</v>
      </c>
      <c r="N5" s="442">
        <v>1003.1999999999999</v>
      </c>
    </row>
    <row r="6" spans="1:14" ht="14.4" customHeight="1" x14ac:dyDescent="0.3">
      <c r="A6" s="443" t="s">
        <v>410</v>
      </c>
      <c r="B6" s="444" t="s">
        <v>411</v>
      </c>
      <c r="C6" s="445" t="s">
        <v>419</v>
      </c>
      <c r="D6" s="446" t="s">
        <v>420</v>
      </c>
      <c r="E6" s="447">
        <v>50113001</v>
      </c>
      <c r="F6" s="446" t="s">
        <v>424</v>
      </c>
      <c r="G6" s="445" t="s">
        <v>425</v>
      </c>
      <c r="H6" s="445">
        <v>100362</v>
      </c>
      <c r="I6" s="445">
        <v>362</v>
      </c>
      <c r="J6" s="445" t="s">
        <v>428</v>
      </c>
      <c r="K6" s="445" t="s">
        <v>429</v>
      </c>
      <c r="L6" s="448">
        <v>87.03</v>
      </c>
      <c r="M6" s="448">
        <v>5</v>
      </c>
      <c r="N6" s="449">
        <v>435.15000000000003</v>
      </c>
    </row>
    <row r="7" spans="1:14" ht="14.4" customHeight="1" x14ac:dyDescent="0.3">
      <c r="A7" s="443" t="s">
        <v>410</v>
      </c>
      <c r="B7" s="444" t="s">
        <v>411</v>
      </c>
      <c r="C7" s="445" t="s">
        <v>419</v>
      </c>
      <c r="D7" s="446" t="s">
        <v>420</v>
      </c>
      <c r="E7" s="447">
        <v>50113001</v>
      </c>
      <c r="F7" s="446" t="s">
        <v>424</v>
      </c>
      <c r="G7" s="445" t="s">
        <v>425</v>
      </c>
      <c r="H7" s="445">
        <v>156926</v>
      </c>
      <c r="I7" s="445">
        <v>56926</v>
      </c>
      <c r="J7" s="445" t="s">
        <v>430</v>
      </c>
      <c r="K7" s="445" t="s">
        <v>431</v>
      </c>
      <c r="L7" s="448">
        <v>48.400000000000006</v>
      </c>
      <c r="M7" s="448">
        <v>9</v>
      </c>
      <c r="N7" s="449">
        <v>435.6</v>
      </c>
    </row>
    <row r="8" spans="1:14" ht="14.4" customHeight="1" x14ac:dyDescent="0.3">
      <c r="A8" s="443" t="s">
        <v>410</v>
      </c>
      <c r="B8" s="444" t="s">
        <v>411</v>
      </c>
      <c r="C8" s="445" t="s">
        <v>419</v>
      </c>
      <c r="D8" s="446" t="s">
        <v>420</v>
      </c>
      <c r="E8" s="447">
        <v>50113001</v>
      </c>
      <c r="F8" s="446" t="s">
        <v>424</v>
      </c>
      <c r="G8" s="445" t="s">
        <v>425</v>
      </c>
      <c r="H8" s="445">
        <v>169755</v>
      </c>
      <c r="I8" s="445">
        <v>69755</v>
      </c>
      <c r="J8" s="445" t="s">
        <v>432</v>
      </c>
      <c r="K8" s="445" t="s">
        <v>433</v>
      </c>
      <c r="L8" s="448">
        <v>36.93</v>
      </c>
      <c r="M8" s="448">
        <v>3</v>
      </c>
      <c r="N8" s="449">
        <v>110.78999999999999</v>
      </c>
    </row>
    <row r="9" spans="1:14" ht="14.4" customHeight="1" x14ac:dyDescent="0.3">
      <c r="A9" s="443" t="s">
        <v>410</v>
      </c>
      <c r="B9" s="444" t="s">
        <v>411</v>
      </c>
      <c r="C9" s="445" t="s">
        <v>419</v>
      </c>
      <c r="D9" s="446" t="s">
        <v>420</v>
      </c>
      <c r="E9" s="447">
        <v>50113001</v>
      </c>
      <c r="F9" s="446" t="s">
        <v>424</v>
      </c>
      <c r="G9" s="445" t="s">
        <v>425</v>
      </c>
      <c r="H9" s="445">
        <v>841498</v>
      </c>
      <c r="I9" s="445">
        <v>0</v>
      </c>
      <c r="J9" s="445" t="s">
        <v>434</v>
      </c>
      <c r="K9" s="445" t="s">
        <v>412</v>
      </c>
      <c r="L9" s="448">
        <v>44.210000000000008</v>
      </c>
      <c r="M9" s="448">
        <v>1</v>
      </c>
      <c r="N9" s="449">
        <v>44.210000000000008</v>
      </c>
    </row>
    <row r="10" spans="1:14" ht="14.4" customHeight="1" x14ac:dyDescent="0.3">
      <c r="A10" s="443" t="s">
        <v>410</v>
      </c>
      <c r="B10" s="444" t="s">
        <v>411</v>
      </c>
      <c r="C10" s="445" t="s">
        <v>419</v>
      </c>
      <c r="D10" s="446" t="s">
        <v>420</v>
      </c>
      <c r="E10" s="447">
        <v>50113001</v>
      </c>
      <c r="F10" s="446" t="s">
        <v>424</v>
      </c>
      <c r="G10" s="445" t="s">
        <v>425</v>
      </c>
      <c r="H10" s="445">
        <v>500128</v>
      </c>
      <c r="I10" s="445">
        <v>0</v>
      </c>
      <c r="J10" s="445" t="s">
        <v>435</v>
      </c>
      <c r="K10" s="445" t="s">
        <v>412</v>
      </c>
      <c r="L10" s="448">
        <v>167.20000000000002</v>
      </c>
      <c r="M10" s="448">
        <v>1</v>
      </c>
      <c r="N10" s="449">
        <v>167.20000000000002</v>
      </c>
    </row>
    <row r="11" spans="1:14" ht="14.4" customHeight="1" x14ac:dyDescent="0.3">
      <c r="A11" s="443" t="s">
        <v>410</v>
      </c>
      <c r="B11" s="444" t="s">
        <v>411</v>
      </c>
      <c r="C11" s="445" t="s">
        <v>419</v>
      </c>
      <c r="D11" s="446" t="s">
        <v>420</v>
      </c>
      <c r="E11" s="447">
        <v>50113001</v>
      </c>
      <c r="F11" s="446" t="s">
        <v>424</v>
      </c>
      <c r="G11" s="445" t="s">
        <v>425</v>
      </c>
      <c r="H11" s="445">
        <v>100843</v>
      </c>
      <c r="I11" s="445">
        <v>843</v>
      </c>
      <c r="J11" s="445" t="s">
        <v>436</v>
      </c>
      <c r="K11" s="445" t="s">
        <v>437</v>
      </c>
      <c r="L11" s="448">
        <v>86.139999022958477</v>
      </c>
      <c r="M11" s="448">
        <v>1</v>
      </c>
      <c r="N11" s="449">
        <v>86.139999022958477</v>
      </c>
    </row>
    <row r="12" spans="1:14" ht="14.4" customHeight="1" x14ac:dyDescent="0.3">
      <c r="A12" s="443" t="s">
        <v>410</v>
      </c>
      <c r="B12" s="444" t="s">
        <v>411</v>
      </c>
      <c r="C12" s="445" t="s">
        <v>419</v>
      </c>
      <c r="D12" s="446" t="s">
        <v>420</v>
      </c>
      <c r="E12" s="447">
        <v>50113001</v>
      </c>
      <c r="F12" s="446" t="s">
        <v>424</v>
      </c>
      <c r="G12" s="445" t="s">
        <v>425</v>
      </c>
      <c r="H12" s="445">
        <v>102477</v>
      </c>
      <c r="I12" s="445">
        <v>2477</v>
      </c>
      <c r="J12" s="445" t="s">
        <v>438</v>
      </c>
      <c r="K12" s="445" t="s">
        <v>439</v>
      </c>
      <c r="L12" s="448">
        <v>40.170000000000016</v>
      </c>
      <c r="M12" s="448">
        <v>1</v>
      </c>
      <c r="N12" s="449">
        <v>40.170000000000016</v>
      </c>
    </row>
    <row r="13" spans="1:14" ht="14.4" customHeight="1" x14ac:dyDescent="0.3">
      <c r="A13" s="443" t="s">
        <v>410</v>
      </c>
      <c r="B13" s="444" t="s">
        <v>411</v>
      </c>
      <c r="C13" s="445" t="s">
        <v>419</v>
      </c>
      <c r="D13" s="446" t="s">
        <v>420</v>
      </c>
      <c r="E13" s="447">
        <v>50113001</v>
      </c>
      <c r="F13" s="446" t="s">
        <v>424</v>
      </c>
      <c r="G13" s="445" t="s">
        <v>425</v>
      </c>
      <c r="H13" s="445">
        <v>920219</v>
      </c>
      <c r="I13" s="445">
        <v>0</v>
      </c>
      <c r="J13" s="445" t="s">
        <v>440</v>
      </c>
      <c r="K13" s="445" t="s">
        <v>412</v>
      </c>
      <c r="L13" s="448">
        <v>31.870999999999992</v>
      </c>
      <c r="M13" s="448">
        <v>2</v>
      </c>
      <c r="N13" s="449">
        <v>63.741999999999983</v>
      </c>
    </row>
    <row r="14" spans="1:14" ht="14.4" customHeight="1" x14ac:dyDescent="0.3">
      <c r="A14" s="443" t="s">
        <v>410</v>
      </c>
      <c r="B14" s="444" t="s">
        <v>411</v>
      </c>
      <c r="C14" s="445" t="s">
        <v>419</v>
      </c>
      <c r="D14" s="446" t="s">
        <v>420</v>
      </c>
      <c r="E14" s="447">
        <v>50113001</v>
      </c>
      <c r="F14" s="446" t="s">
        <v>424</v>
      </c>
      <c r="G14" s="445" t="s">
        <v>425</v>
      </c>
      <c r="H14" s="445">
        <v>930043</v>
      </c>
      <c r="I14" s="445">
        <v>0</v>
      </c>
      <c r="J14" s="445" t="s">
        <v>441</v>
      </c>
      <c r="K14" s="445" t="s">
        <v>412</v>
      </c>
      <c r="L14" s="448">
        <v>31.871375</v>
      </c>
      <c r="M14" s="448">
        <v>4</v>
      </c>
      <c r="N14" s="449">
        <v>127.4855</v>
      </c>
    </row>
    <row r="15" spans="1:14" ht="14.4" customHeight="1" x14ac:dyDescent="0.3">
      <c r="A15" s="443" t="s">
        <v>410</v>
      </c>
      <c r="B15" s="444" t="s">
        <v>411</v>
      </c>
      <c r="C15" s="445" t="s">
        <v>419</v>
      </c>
      <c r="D15" s="446" t="s">
        <v>420</v>
      </c>
      <c r="E15" s="447">
        <v>50113001</v>
      </c>
      <c r="F15" s="446" t="s">
        <v>424</v>
      </c>
      <c r="G15" s="445" t="s">
        <v>425</v>
      </c>
      <c r="H15" s="445">
        <v>900240</v>
      </c>
      <c r="I15" s="445">
        <v>0</v>
      </c>
      <c r="J15" s="445" t="s">
        <v>442</v>
      </c>
      <c r="K15" s="445" t="s">
        <v>412</v>
      </c>
      <c r="L15" s="448">
        <v>67.76000284411559</v>
      </c>
      <c r="M15" s="448">
        <v>7</v>
      </c>
      <c r="N15" s="449">
        <v>474.32001990880917</v>
      </c>
    </row>
    <row r="16" spans="1:14" ht="14.4" customHeight="1" x14ac:dyDescent="0.3">
      <c r="A16" s="443" t="s">
        <v>410</v>
      </c>
      <c r="B16" s="444" t="s">
        <v>411</v>
      </c>
      <c r="C16" s="445" t="s">
        <v>419</v>
      </c>
      <c r="D16" s="446" t="s">
        <v>420</v>
      </c>
      <c r="E16" s="447">
        <v>50113001</v>
      </c>
      <c r="F16" s="446" t="s">
        <v>424</v>
      </c>
      <c r="G16" s="445" t="s">
        <v>425</v>
      </c>
      <c r="H16" s="445">
        <v>501596</v>
      </c>
      <c r="I16" s="445">
        <v>0</v>
      </c>
      <c r="J16" s="445" t="s">
        <v>443</v>
      </c>
      <c r="K16" s="445" t="s">
        <v>444</v>
      </c>
      <c r="L16" s="448">
        <v>115.43007089747759</v>
      </c>
      <c r="M16" s="448">
        <v>7</v>
      </c>
      <c r="N16" s="449">
        <v>808.01049628234318</v>
      </c>
    </row>
    <row r="17" spans="1:14" ht="14.4" customHeight="1" x14ac:dyDescent="0.3">
      <c r="A17" s="443" t="s">
        <v>410</v>
      </c>
      <c r="B17" s="444" t="s">
        <v>411</v>
      </c>
      <c r="C17" s="445" t="s">
        <v>419</v>
      </c>
      <c r="D17" s="446" t="s">
        <v>420</v>
      </c>
      <c r="E17" s="447">
        <v>50113001</v>
      </c>
      <c r="F17" s="446" t="s">
        <v>424</v>
      </c>
      <c r="G17" s="445" t="s">
        <v>425</v>
      </c>
      <c r="H17" s="445">
        <v>140631</v>
      </c>
      <c r="I17" s="445">
        <v>40631</v>
      </c>
      <c r="J17" s="445" t="s">
        <v>445</v>
      </c>
      <c r="K17" s="445" t="s">
        <v>446</v>
      </c>
      <c r="L17" s="448">
        <v>156.05000000000001</v>
      </c>
      <c r="M17" s="448">
        <v>2</v>
      </c>
      <c r="N17" s="449">
        <v>312.10000000000002</v>
      </c>
    </row>
    <row r="18" spans="1:14" ht="14.4" customHeight="1" x14ac:dyDescent="0.3">
      <c r="A18" s="443" t="s">
        <v>410</v>
      </c>
      <c r="B18" s="444" t="s">
        <v>411</v>
      </c>
      <c r="C18" s="445" t="s">
        <v>419</v>
      </c>
      <c r="D18" s="446" t="s">
        <v>420</v>
      </c>
      <c r="E18" s="447">
        <v>50113001</v>
      </c>
      <c r="F18" s="446" t="s">
        <v>424</v>
      </c>
      <c r="G18" s="445" t="s">
        <v>425</v>
      </c>
      <c r="H18" s="445">
        <v>51367</v>
      </c>
      <c r="I18" s="445">
        <v>51367</v>
      </c>
      <c r="J18" s="445" t="s">
        <v>447</v>
      </c>
      <c r="K18" s="445" t="s">
        <v>448</v>
      </c>
      <c r="L18" s="448">
        <v>92.949999999999989</v>
      </c>
      <c r="M18" s="448">
        <v>11</v>
      </c>
      <c r="N18" s="449">
        <v>1022.4499999999999</v>
      </c>
    </row>
    <row r="19" spans="1:14" ht="14.4" customHeight="1" x14ac:dyDescent="0.3">
      <c r="A19" s="443" t="s">
        <v>410</v>
      </c>
      <c r="B19" s="444" t="s">
        <v>411</v>
      </c>
      <c r="C19" s="445" t="s">
        <v>419</v>
      </c>
      <c r="D19" s="446" t="s">
        <v>420</v>
      </c>
      <c r="E19" s="447">
        <v>50113001</v>
      </c>
      <c r="F19" s="446" t="s">
        <v>424</v>
      </c>
      <c r="G19" s="445" t="s">
        <v>425</v>
      </c>
      <c r="H19" s="445">
        <v>187659</v>
      </c>
      <c r="I19" s="445">
        <v>187659</v>
      </c>
      <c r="J19" s="445" t="s">
        <v>447</v>
      </c>
      <c r="K19" s="445" t="s">
        <v>449</v>
      </c>
      <c r="L19" s="448">
        <v>282.14999999999998</v>
      </c>
      <c r="M19" s="448">
        <v>1</v>
      </c>
      <c r="N19" s="449">
        <v>282.14999999999998</v>
      </c>
    </row>
    <row r="20" spans="1:14" ht="14.4" customHeight="1" x14ac:dyDescent="0.3">
      <c r="A20" s="443" t="s">
        <v>410</v>
      </c>
      <c r="B20" s="444" t="s">
        <v>411</v>
      </c>
      <c r="C20" s="445" t="s">
        <v>419</v>
      </c>
      <c r="D20" s="446" t="s">
        <v>420</v>
      </c>
      <c r="E20" s="447">
        <v>50113001</v>
      </c>
      <c r="F20" s="446" t="s">
        <v>424</v>
      </c>
      <c r="G20" s="445" t="s">
        <v>425</v>
      </c>
      <c r="H20" s="445">
        <v>132082</v>
      </c>
      <c r="I20" s="445">
        <v>32082</v>
      </c>
      <c r="J20" s="445" t="s">
        <v>450</v>
      </c>
      <c r="K20" s="445" t="s">
        <v>451</v>
      </c>
      <c r="L20" s="448">
        <v>83.129999999999939</v>
      </c>
      <c r="M20" s="448">
        <v>2</v>
      </c>
      <c r="N20" s="449">
        <v>166.25999999999988</v>
      </c>
    </row>
    <row r="21" spans="1:14" ht="14.4" customHeight="1" x14ac:dyDescent="0.3">
      <c r="A21" s="443" t="s">
        <v>410</v>
      </c>
      <c r="B21" s="444" t="s">
        <v>411</v>
      </c>
      <c r="C21" s="445" t="s">
        <v>419</v>
      </c>
      <c r="D21" s="446" t="s">
        <v>420</v>
      </c>
      <c r="E21" s="447">
        <v>50113001</v>
      </c>
      <c r="F21" s="446" t="s">
        <v>424</v>
      </c>
      <c r="G21" s="445" t="s">
        <v>425</v>
      </c>
      <c r="H21" s="445">
        <v>849829</v>
      </c>
      <c r="I21" s="445">
        <v>162673</v>
      </c>
      <c r="J21" s="445" t="s">
        <v>452</v>
      </c>
      <c r="K21" s="445" t="s">
        <v>453</v>
      </c>
      <c r="L21" s="448">
        <v>56.139999999999993</v>
      </c>
      <c r="M21" s="448">
        <v>1</v>
      </c>
      <c r="N21" s="449">
        <v>56.139999999999993</v>
      </c>
    </row>
    <row r="22" spans="1:14" ht="14.4" customHeight="1" x14ac:dyDescent="0.3">
      <c r="A22" s="443" t="s">
        <v>410</v>
      </c>
      <c r="B22" s="444" t="s">
        <v>411</v>
      </c>
      <c r="C22" s="445" t="s">
        <v>419</v>
      </c>
      <c r="D22" s="446" t="s">
        <v>420</v>
      </c>
      <c r="E22" s="447">
        <v>50113001</v>
      </c>
      <c r="F22" s="446" t="s">
        <v>424</v>
      </c>
      <c r="G22" s="445" t="s">
        <v>425</v>
      </c>
      <c r="H22" s="445">
        <v>152266</v>
      </c>
      <c r="I22" s="445">
        <v>52266</v>
      </c>
      <c r="J22" s="445" t="s">
        <v>454</v>
      </c>
      <c r="K22" s="445" t="s">
        <v>455</v>
      </c>
      <c r="L22" s="448">
        <v>40.900000000000006</v>
      </c>
      <c r="M22" s="448">
        <v>1</v>
      </c>
      <c r="N22" s="449">
        <v>40.900000000000006</v>
      </c>
    </row>
    <row r="23" spans="1:14" ht="14.4" customHeight="1" x14ac:dyDescent="0.3">
      <c r="A23" s="443" t="s">
        <v>410</v>
      </c>
      <c r="B23" s="444" t="s">
        <v>411</v>
      </c>
      <c r="C23" s="445" t="s">
        <v>419</v>
      </c>
      <c r="D23" s="446" t="s">
        <v>420</v>
      </c>
      <c r="E23" s="447">
        <v>50113001</v>
      </c>
      <c r="F23" s="446" t="s">
        <v>424</v>
      </c>
      <c r="G23" s="445" t="s">
        <v>425</v>
      </c>
      <c r="H23" s="445">
        <v>394712</v>
      </c>
      <c r="I23" s="445">
        <v>0</v>
      </c>
      <c r="J23" s="445" t="s">
        <v>456</v>
      </c>
      <c r="K23" s="445" t="s">
        <v>457</v>
      </c>
      <c r="L23" s="448">
        <v>23.700671925808823</v>
      </c>
      <c r="M23" s="448">
        <v>96</v>
      </c>
      <c r="N23" s="449">
        <v>2275.2645048776471</v>
      </c>
    </row>
    <row r="24" spans="1:14" ht="14.4" customHeight="1" x14ac:dyDescent="0.3">
      <c r="A24" s="443" t="s">
        <v>410</v>
      </c>
      <c r="B24" s="444" t="s">
        <v>411</v>
      </c>
      <c r="C24" s="445" t="s">
        <v>419</v>
      </c>
      <c r="D24" s="446" t="s">
        <v>420</v>
      </c>
      <c r="E24" s="447">
        <v>50113001</v>
      </c>
      <c r="F24" s="446" t="s">
        <v>424</v>
      </c>
      <c r="G24" s="445" t="s">
        <v>425</v>
      </c>
      <c r="H24" s="445">
        <v>100802</v>
      </c>
      <c r="I24" s="445">
        <v>1000</v>
      </c>
      <c r="J24" s="445" t="s">
        <v>458</v>
      </c>
      <c r="K24" s="445" t="s">
        <v>459</v>
      </c>
      <c r="L24" s="448">
        <v>76.075485512349843</v>
      </c>
      <c r="M24" s="448">
        <v>2</v>
      </c>
      <c r="N24" s="449">
        <v>152.15097102469969</v>
      </c>
    </row>
    <row r="25" spans="1:14" ht="14.4" customHeight="1" x14ac:dyDescent="0.3">
      <c r="A25" s="443" t="s">
        <v>410</v>
      </c>
      <c r="B25" s="444" t="s">
        <v>411</v>
      </c>
      <c r="C25" s="445" t="s">
        <v>419</v>
      </c>
      <c r="D25" s="446" t="s">
        <v>420</v>
      </c>
      <c r="E25" s="447">
        <v>50113001</v>
      </c>
      <c r="F25" s="446" t="s">
        <v>424</v>
      </c>
      <c r="G25" s="445" t="s">
        <v>425</v>
      </c>
      <c r="H25" s="445">
        <v>930444</v>
      </c>
      <c r="I25" s="445">
        <v>0</v>
      </c>
      <c r="J25" s="445" t="s">
        <v>460</v>
      </c>
      <c r="K25" s="445" t="s">
        <v>412</v>
      </c>
      <c r="L25" s="448">
        <v>37.434555555555555</v>
      </c>
      <c r="M25" s="448">
        <v>6</v>
      </c>
      <c r="N25" s="449">
        <v>224.60733333333332</v>
      </c>
    </row>
    <row r="26" spans="1:14" ht="14.4" customHeight="1" x14ac:dyDescent="0.3">
      <c r="A26" s="443" t="s">
        <v>410</v>
      </c>
      <c r="B26" s="444" t="s">
        <v>411</v>
      </c>
      <c r="C26" s="445" t="s">
        <v>419</v>
      </c>
      <c r="D26" s="446" t="s">
        <v>420</v>
      </c>
      <c r="E26" s="447">
        <v>50113001</v>
      </c>
      <c r="F26" s="446" t="s">
        <v>424</v>
      </c>
      <c r="G26" s="445" t="s">
        <v>425</v>
      </c>
      <c r="H26" s="445">
        <v>900512</v>
      </c>
      <c r="I26" s="445">
        <v>0</v>
      </c>
      <c r="J26" s="445" t="s">
        <v>461</v>
      </c>
      <c r="K26" s="445" t="s">
        <v>412</v>
      </c>
      <c r="L26" s="448">
        <v>96.184543008746687</v>
      </c>
      <c r="M26" s="448">
        <v>3</v>
      </c>
      <c r="N26" s="449">
        <v>288.55362902624006</v>
      </c>
    </row>
    <row r="27" spans="1:14" ht="14.4" customHeight="1" x14ac:dyDescent="0.3">
      <c r="A27" s="443" t="s">
        <v>410</v>
      </c>
      <c r="B27" s="444" t="s">
        <v>411</v>
      </c>
      <c r="C27" s="445" t="s">
        <v>419</v>
      </c>
      <c r="D27" s="446" t="s">
        <v>420</v>
      </c>
      <c r="E27" s="447">
        <v>50113001</v>
      </c>
      <c r="F27" s="446" t="s">
        <v>424</v>
      </c>
      <c r="G27" s="445" t="s">
        <v>425</v>
      </c>
      <c r="H27" s="445">
        <v>921454</v>
      </c>
      <c r="I27" s="445">
        <v>0</v>
      </c>
      <c r="J27" s="445" t="s">
        <v>462</v>
      </c>
      <c r="K27" s="445" t="s">
        <v>412</v>
      </c>
      <c r="L27" s="448">
        <v>52.220358464040146</v>
      </c>
      <c r="M27" s="448">
        <v>5</v>
      </c>
      <c r="N27" s="449">
        <v>261.10179232020073</v>
      </c>
    </row>
    <row r="28" spans="1:14" ht="14.4" customHeight="1" x14ac:dyDescent="0.3">
      <c r="A28" s="443" t="s">
        <v>410</v>
      </c>
      <c r="B28" s="444" t="s">
        <v>411</v>
      </c>
      <c r="C28" s="445" t="s">
        <v>419</v>
      </c>
      <c r="D28" s="446" t="s">
        <v>420</v>
      </c>
      <c r="E28" s="447">
        <v>50113001</v>
      </c>
      <c r="F28" s="446" t="s">
        <v>424</v>
      </c>
      <c r="G28" s="445" t="s">
        <v>425</v>
      </c>
      <c r="H28" s="445">
        <v>911927</v>
      </c>
      <c r="I28" s="445">
        <v>0</v>
      </c>
      <c r="J28" s="445" t="s">
        <v>463</v>
      </c>
      <c r="K28" s="445" t="s">
        <v>412</v>
      </c>
      <c r="L28" s="448">
        <v>82.032596458388042</v>
      </c>
      <c r="M28" s="448">
        <v>1</v>
      </c>
      <c r="N28" s="449">
        <v>82.032596458388042</v>
      </c>
    </row>
    <row r="29" spans="1:14" ht="14.4" customHeight="1" x14ac:dyDescent="0.3">
      <c r="A29" s="443" t="s">
        <v>410</v>
      </c>
      <c r="B29" s="444" t="s">
        <v>411</v>
      </c>
      <c r="C29" s="445" t="s">
        <v>419</v>
      </c>
      <c r="D29" s="446" t="s">
        <v>420</v>
      </c>
      <c r="E29" s="447">
        <v>50113001</v>
      </c>
      <c r="F29" s="446" t="s">
        <v>424</v>
      </c>
      <c r="G29" s="445" t="s">
        <v>425</v>
      </c>
      <c r="H29" s="445">
        <v>900513</v>
      </c>
      <c r="I29" s="445">
        <v>0</v>
      </c>
      <c r="J29" s="445" t="s">
        <v>464</v>
      </c>
      <c r="K29" s="445" t="s">
        <v>412</v>
      </c>
      <c r="L29" s="448">
        <v>71.036718899950927</v>
      </c>
      <c r="M29" s="448">
        <v>4</v>
      </c>
      <c r="N29" s="449">
        <v>284.14687559980371</v>
      </c>
    </row>
    <row r="30" spans="1:14" ht="14.4" customHeight="1" x14ac:dyDescent="0.3">
      <c r="A30" s="443" t="s">
        <v>410</v>
      </c>
      <c r="B30" s="444" t="s">
        <v>411</v>
      </c>
      <c r="C30" s="445" t="s">
        <v>419</v>
      </c>
      <c r="D30" s="446" t="s">
        <v>420</v>
      </c>
      <c r="E30" s="447">
        <v>50113001</v>
      </c>
      <c r="F30" s="446" t="s">
        <v>424</v>
      </c>
      <c r="G30" s="445" t="s">
        <v>425</v>
      </c>
      <c r="H30" s="445">
        <v>397238</v>
      </c>
      <c r="I30" s="445">
        <v>0</v>
      </c>
      <c r="J30" s="445" t="s">
        <v>465</v>
      </c>
      <c r="K30" s="445" t="s">
        <v>466</v>
      </c>
      <c r="L30" s="448">
        <v>93.52099814952453</v>
      </c>
      <c r="M30" s="448">
        <v>3</v>
      </c>
      <c r="N30" s="449">
        <v>280.56299444857359</v>
      </c>
    </row>
    <row r="31" spans="1:14" ht="14.4" customHeight="1" x14ac:dyDescent="0.3">
      <c r="A31" s="443" t="s">
        <v>410</v>
      </c>
      <c r="B31" s="444" t="s">
        <v>411</v>
      </c>
      <c r="C31" s="445" t="s">
        <v>419</v>
      </c>
      <c r="D31" s="446" t="s">
        <v>420</v>
      </c>
      <c r="E31" s="447">
        <v>50113001</v>
      </c>
      <c r="F31" s="446" t="s">
        <v>424</v>
      </c>
      <c r="G31" s="445" t="s">
        <v>425</v>
      </c>
      <c r="H31" s="445">
        <v>930589</v>
      </c>
      <c r="I31" s="445">
        <v>0</v>
      </c>
      <c r="J31" s="445" t="s">
        <v>467</v>
      </c>
      <c r="K31" s="445" t="s">
        <v>466</v>
      </c>
      <c r="L31" s="448">
        <v>75.020115248801304</v>
      </c>
      <c r="M31" s="448">
        <v>2</v>
      </c>
      <c r="N31" s="449">
        <v>150.04023049760261</v>
      </c>
    </row>
    <row r="32" spans="1:14" ht="14.4" customHeight="1" x14ac:dyDescent="0.3">
      <c r="A32" s="443" t="s">
        <v>410</v>
      </c>
      <c r="B32" s="444" t="s">
        <v>411</v>
      </c>
      <c r="C32" s="445" t="s">
        <v>419</v>
      </c>
      <c r="D32" s="446" t="s">
        <v>420</v>
      </c>
      <c r="E32" s="447">
        <v>50113001</v>
      </c>
      <c r="F32" s="446" t="s">
        <v>424</v>
      </c>
      <c r="G32" s="445" t="s">
        <v>425</v>
      </c>
      <c r="H32" s="445">
        <v>900857</v>
      </c>
      <c r="I32" s="445">
        <v>0</v>
      </c>
      <c r="J32" s="445" t="s">
        <v>468</v>
      </c>
      <c r="K32" s="445" t="s">
        <v>412</v>
      </c>
      <c r="L32" s="448">
        <v>184.00475185586632</v>
      </c>
      <c r="M32" s="448">
        <v>13</v>
      </c>
      <c r="N32" s="449">
        <v>2392.0617741262622</v>
      </c>
    </row>
    <row r="33" spans="1:14" ht="14.4" customHeight="1" x14ac:dyDescent="0.3">
      <c r="A33" s="443" t="s">
        <v>410</v>
      </c>
      <c r="B33" s="444" t="s">
        <v>411</v>
      </c>
      <c r="C33" s="445" t="s">
        <v>419</v>
      </c>
      <c r="D33" s="446" t="s">
        <v>420</v>
      </c>
      <c r="E33" s="447">
        <v>50113001</v>
      </c>
      <c r="F33" s="446" t="s">
        <v>424</v>
      </c>
      <c r="G33" s="445" t="s">
        <v>425</v>
      </c>
      <c r="H33" s="445">
        <v>930673</v>
      </c>
      <c r="I33" s="445">
        <v>0</v>
      </c>
      <c r="J33" s="445" t="s">
        <v>469</v>
      </c>
      <c r="K33" s="445" t="s">
        <v>470</v>
      </c>
      <c r="L33" s="448">
        <v>138.34506802930494</v>
      </c>
      <c r="M33" s="448">
        <v>12</v>
      </c>
      <c r="N33" s="449">
        <v>1660.1408163516592</v>
      </c>
    </row>
    <row r="34" spans="1:14" ht="14.4" customHeight="1" x14ac:dyDescent="0.3">
      <c r="A34" s="443" t="s">
        <v>410</v>
      </c>
      <c r="B34" s="444" t="s">
        <v>411</v>
      </c>
      <c r="C34" s="445" t="s">
        <v>419</v>
      </c>
      <c r="D34" s="446" t="s">
        <v>420</v>
      </c>
      <c r="E34" s="447">
        <v>50113001</v>
      </c>
      <c r="F34" s="446" t="s">
        <v>424</v>
      </c>
      <c r="G34" s="445" t="s">
        <v>425</v>
      </c>
      <c r="H34" s="445">
        <v>930671</v>
      </c>
      <c r="I34" s="445">
        <v>0</v>
      </c>
      <c r="J34" s="445" t="s">
        <v>471</v>
      </c>
      <c r="K34" s="445" t="s">
        <v>470</v>
      </c>
      <c r="L34" s="448">
        <v>113.46655766110769</v>
      </c>
      <c r="M34" s="448">
        <v>25</v>
      </c>
      <c r="N34" s="449">
        <v>2836.6639415276923</v>
      </c>
    </row>
    <row r="35" spans="1:14" ht="14.4" customHeight="1" x14ac:dyDescent="0.3">
      <c r="A35" s="443" t="s">
        <v>410</v>
      </c>
      <c r="B35" s="444" t="s">
        <v>411</v>
      </c>
      <c r="C35" s="445" t="s">
        <v>419</v>
      </c>
      <c r="D35" s="446" t="s">
        <v>420</v>
      </c>
      <c r="E35" s="447">
        <v>50113001</v>
      </c>
      <c r="F35" s="446" t="s">
        <v>424</v>
      </c>
      <c r="G35" s="445" t="s">
        <v>425</v>
      </c>
      <c r="H35" s="445">
        <v>930670</v>
      </c>
      <c r="I35" s="445">
        <v>0</v>
      </c>
      <c r="J35" s="445" t="s">
        <v>472</v>
      </c>
      <c r="K35" s="445" t="s">
        <v>470</v>
      </c>
      <c r="L35" s="448">
        <v>140.2983836796829</v>
      </c>
      <c r="M35" s="448">
        <v>5</v>
      </c>
      <c r="N35" s="449">
        <v>701.49191839841444</v>
      </c>
    </row>
    <row r="36" spans="1:14" ht="14.4" customHeight="1" x14ac:dyDescent="0.3">
      <c r="A36" s="443" t="s">
        <v>410</v>
      </c>
      <c r="B36" s="444" t="s">
        <v>411</v>
      </c>
      <c r="C36" s="445" t="s">
        <v>419</v>
      </c>
      <c r="D36" s="446" t="s">
        <v>420</v>
      </c>
      <c r="E36" s="447">
        <v>50113001</v>
      </c>
      <c r="F36" s="446" t="s">
        <v>424</v>
      </c>
      <c r="G36" s="445" t="s">
        <v>425</v>
      </c>
      <c r="H36" s="445">
        <v>930674</v>
      </c>
      <c r="I36" s="445">
        <v>0</v>
      </c>
      <c r="J36" s="445" t="s">
        <v>473</v>
      </c>
      <c r="K36" s="445" t="s">
        <v>412</v>
      </c>
      <c r="L36" s="448">
        <v>205.5711786551154</v>
      </c>
      <c r="M36" s="448">
        <v>42</v>
      </c>
      <c r="N36" s="449">
        <v>8633.9895035148475</v>
      </c>
    </row>
    <row r="37" spans="1:14" ht="14.4" customHeight="1" x14ac:dyDescent="0.3">
      <c r="A37" s="443" t="s">
        <v>410</v>
      </c>
      <c r="B37" s="444" t="s">
        <v>411</v>
      </c>
      <c r="C37" s="445" t="s">
        <v>419</v>
      </c>
      <c r="D37" s="446" t="s">
        <v>420</v>
      </c>
      <c r="E37" s="447">
        <v>50113001</v>
      </c>
      <c r="F37" s="446" t="s">
        <v>424</v>
      </c>
      <c r="G37" s="445" t="s">
        <v>425</v>
      </c>
      <c r="H37" s="445">
        <v>921272</v>
      </c>
      <c r="I37" s="445">
        <v>0</v>
      </c>
      <c r="J37" s="445" t="s">
        <v>474</v>
      </c>
      <c r="K37" s="445" t="s">
        <v>412</v>
      </c>
      <c r="L37" s="448">
        <v>112.40581921171562</v>
      </c>
      <c r="M37" s="448">
        <v>14</v>
      </c>
      <c r="N37" s="449">
        <v>1573.6814689640187</v>
      </c>
    </row>
    <row r="38" spans="1:14" ht="14.4" customHeight="1" x14ac:dyDescent="0.3">
      <c r="A38" s="443" t="s">
        <v>410</v>
      </c>
      <c r="B38" s="444" t="s">
        <v>411</v>
      </c>
      <c r="C38" s="445" t="s">
        <v>419</v>
      </c>
      <c r="D38" s="446" t="s">
        <v>420</v>
      </c>
      <c r="E38" s="447">
        <v>50113001</v>
      </c>
      <c r="F38" s="446" t="s">
        <v>424</v>
      </c>
      <c r="G38" s="445" t="s">
        <v>425</v>
      </c>
      <c r="H38" s="445">
        <v>500989</v>
      </c>
      <c r="I38" s="445">
        <v>0</v>
      </c>
      <c r="J38" s="445" t="s">
        <v>475</v>
      </c>
      <c r="K38" s="445" t="s">
        <v>412</v>
      </c>
      <c r="L38" s="448">
        <v>62.205087294788932</v>
      </c>
      <c r="M38" s="448">
        <v>4</v>
      </c>
      <c r="N38" s="449">
        <v>248.82034917915573</v>
      </c>
    </row>
    <row r="39" spans="1:14" ht="14.4" customHeight="1" x14ac:dyDescent="0.3">
      <c r="A39" s="443" t="s">
        <v>410</v>
      </c>
      <c r="B39" s="444" t="s">
        <v>411</v>
      </c>
      <c r="C39" s="445" t="s">
        <v>419</v>
      </c>
      <c r="D39" s="446" t="s">
        <v>420</v>
      </c>
      <c r="E39" s="447">
        <v>50113001</v>
      </c>
      <c r="F39" s="446" t="s">
        <v>424</v>
      </c>
      <c r="G39" s="445" t="s">
        <v>425</v>
      </c>
      <c r="H39" s="445">
        <v>500038</v>
      </c>
      <c r="I39" s="445">
        <v>0</v>
      </c>
      <c r="J39" s="445" t="s">
        <v>476</v>
      </c>
      <c r="K39" s="445" t="s">
        <v>477</v>
      </c>
      <c r="L39" s="448">
        <v>112.44919956710048</v>
      </c>
      <c r="M39" s="448">
        <v>1</v>
      </c>
      <c r="N39" s="449">
        <v>112.44919956710048</v>
      </c>
    </row>
    <row r="40" spans="1:14" ht="14.4" customHeight="1" x14ac:dyDescent="0.3">
      <c r="A40" s="443" t="s">
        <v>410</v>
      </c>
      <c r="B40" s="444" t="s">
        <v>411</v>
      </c>
      <c r="C40" s="445" t="s">
        <v>419</v>
      </c>
      <c r="D40" s="446" t="s">
        <v>420</v>
      </c>
      <c r="E40" s="447">
        <v>50113001</v>
      </c>
      <c r="F40" s="446" t="s">
        <v>424</v>
      </c>
      <c r="G40" s="445" t="s">
        <v>425</v>
      </c>
      <c r="H40" s="445">
        <v>900321</v>
      </c>
      <c r="I40" s="445">
        <v>0</v>
      </c>
      <c r="J40" s="445" t="s">
        <v>478</v>
      </c>
      <c r="K40" s="445" t="s">
        <v>412</v>
      </c>
      <c r="L40" s="448">
        <v>124.04981813559748</v>
      </c>
      <c r="M40" s="448">
        <v>22</v>
      </c>
      <c r="N40" s="449">
        <v>2729.0959989831445</v>
      </c>
    </row>
    <row r="41" spans="1:14" ht="14.4" customHeight="1" x14ac:dyDescent="0.3">
      <c r="A41" s="443" t="s">
        <v>410</v>
      </c>
      <c r="B41" s="444" t="s">
        <v>411</v>
      </c>
      <c r="C41" s="445" t="s">
        <v>419</v>
      </c>
      <c r="D41" s="446" t="s">
        <v>420</v>
      </c>
      <c r="E41" s="447">
        <v>50113001</v>
      </c>
      <c r="F41" s="446" t="s">
        <v>424</v>
      </c>
      <c r="G41" s="445" t="s">
        <v>425</v>
      </c>
      <c r="H41" s="445">
        <v>501065</v>
      </c>
      <c r="I41" s="445">
        <v>0</v>
      </c>
      <c r="J41" s="445" t="s">
        <v>479</v>
      </c>
      <c r="K41" s="445" t="s">
        <v>412</v>
      </c>
      <c r="L41" s="448">
        <v>90.877091779221246</v>
      </c>
      <c r="M41" s="448">
        <v>2</v>
      </c>
      <c r="N41" s="449">
        <v>181.75418355844249</v>
      </c>
    </row>
    <row r="42" spans="1:14" ht="14.4" customHeight="1" x14ac:dyDescent="0.3">
      <c r="A42" s="443" t="s">
        <v>410</v>
      </c>
      <c r="B42" s="444" t="s">
        <v>411</v>
      </c>
      <c r="C42" s="445" t="s">
        <v>419</v>
      </c>
      <c r="D42" s="446" t="s">
        <v>420</v>
      </c>
      <c r="E42" s="447">
        <v>50113001</v>
      </c>
      <c r="F42" s="446" t="s">
        <v>424</v>
      </c>
      <c r="G42" s="445" t="s">
        <v>425</v>
      </c>
      <c r="H42" s="445">
        <v>921241</v>
      </c>
      <c r="I42" s="445">
        <v>0</v>
      </c>
      <c r="J42" s="445" t="s">
        <v>480</v>
      </c>
      <c r="K42" s="445" t="s">
        <v>412</v>
      </c>
      <c r="L42" s="448">
        <v>158.35900643816618</v>
      </c>
      <c r="M42" s="448">
        <v>4</v>
      </c>
      <c r="N42" s="449">
        <v>633.4360257526647</v>
      </c>
    </row>
    <row r="43" spans="1:14" ht="14.4" customHeight="1" x14ac:dyDescent="0.3">
      <c r="A43" s="443" t="s">
        <v>410</v>
      </c>
      <c r="B43" s="444" t="s">
        <v>411</v>
      </c>
      <c r="C43" s="445" t="s">
        <v>419</v>
      </c>
      <c r="D43" s="446" t="s">
        <v>420</v>
      </c>
      <c r="E43" s="447">
        <v>50113001</v>
      </c>
      <c r="F43" s="446" t="s">
        <v>424</v>
      </c>
      <c r="G43" s="445" t="s">
        <v>425</v>
      </c>
      <c r="H43" s="445">
        <v>920355</v>
      </c>
      <c r="I43" s="445">
        <v>0</v>
      </c>
      <c r="J43" s="445" t="s">
        <v>481</v>
      </c>
      <c r="K43" s="445" t="s">
        <v>412</v>
      </c>
      <c r="L43" s="448">
        <v>54.138576636275097</v>
      </c>
      <c r="M43" s="448">
        <v>7</v>
      </c>
      <c r="N43" s="449">
        <v>378.97003645392567</v>
      </c>
    </row>
    <row r="44" spans="1:14" ht="14.4" customHeight="1" x14ac:dyDescent="0.3">
      <c r="A44" s="443" t="s">
        <v>410</v>
      </c>
      <c r="B44" s="444" t="s">
        <v>411</v>
      </c>
      <c r="C44" s="445" t="s">
        <v>419</v>
      </c>
      <c r="D44" s="446" t="s">
        <v>420</v>
      </c>
      <c r="E44" s="447">
        <v>50113001</v>
      </c>
      <c r="F44" s="446" t="s">
        <v>424</v>
      </c>
      <c r="G44" s="445" t="s">
        <v>425</v>
      </c>
      <c r="H44" s="445">
        <v>920380</v>
      </c>
      <c r="I44" s="445">
        <v>0</v>
      </c>
      <c r="J44" s="445" t="s">
        <v>482</v>
      </c>
      <c r="K44" s="445" t="s">
        <v>412</v>
      </c>
      <c r="L44" s="448">
        <v>76.112299923709159</v>
      </c>
      <c r="M44" s="448">
        <v>4</v>
      </c>
      <c r="N44" s="449">
        <v>304.44919969483664</v>
      </c>
    </row>
    <row r="45" spans="1:14" ht="14.4" customHeight="1" x14ac:dyDescent="0.3">
      <c r="A45" s="443" t="s">
        <v>410</v>
      </c>
      <c r="B45" s="444" t="s">
        <v>411</v>
      </c>
      <c r="C45" s="445" t="s">
        <v>419</v>
      </c>
      <c r="D45" s="446" t="s">
        <v>420</v>
      </c>
      <c r="E45" s="447">
        <v>50113001</v>
      </c>
      <c r="F45" s="446" t="s">
        <v>424</v>
      </c>
      <c r="G45" s="445" t="s">
        <v>425</v>
      </c>
      <c r="H45" s="445">
        <v>921320</v>
      </c>
      <c r="I45" s="445">
        <v>0</v>
      </c>
      <c r="J45" s="445" t="s">
        <v>483</v>
      </c>
      <c r="K45" s="445" t="s">
        <v>412</v>
      </c>
      <c r="L45" s="448">
        <v>50.43906357953847</v>
      </c>
      <c r="M45" s="448">
        <v>12</v>
      </c>
      <c r="N45" s="449">
        <v>605.26876295446164</v>
      </c>
    </row>
    <row r="46" spans="1:14" ht="14.4" customHeight="1" x14ac:dyDescent="0.3">
      <c r="A46" s="443" t="s">
        <v>410</v>
      </c>
      <c r="B46" s="444" t="s">
        <v>411</v>
      </c>
      <c r="C46" s="445" t="s">
        <v>419</v>
      </c>
      <c r="D46" s="446" t="s">
        <v>420</v>
      </c>
      <c r="E46" s="447">
        <v>50113001</v>
      </c>
      <c r="F46" s="446" t="s">
        <v>424</v>
      </c>
      <c r="G46" s="445" t="s">
        <v>425</v>
      </c>
      <c r="H46" s="445">
        <v>920376</v>
      </c>
      <c r="I46" s="445">
        <v>0</v>
      </c>
      <c r="J46" s="445" t="s">
        <v>484</v>
      </c>
      <c r="K46" s="445" t="s">
        <v>412</v>
      </c>
      <c r="L46" s="448">
        <v>72.946487991278502</v>
      </c>
      <c r="M46" s="448">
        <v>15</v>
      </c>
      <c r="N46" s="449">
        <v>1094.1973198691776</v>
      </c>
    </row>
    <row r="47" spans="1:14" ht="14.4" customHeight="1" x14ac:dyDescent="0.3">
      <c r="A47" s="443" t="s">
        <v>410</v>
      </c>
      <c r="B47" s="444" t="s">
        <v>411</v>
      </c>
      <c r="C47" s="445" t="s">
        <v>419</v>
      </c>
      <c r="D47" s="446" t="s">
        <v>420</v>
      </c>
      <c r="E47" s="447">
        <v>50113001</v>
      </c>
      <c r="F47" s="446" t="s">
        <v>424</v>
      </c>
      <c r="G47" s="445" t="s">
        <v>425</v>
      </c>
      <c r="H47" s="445">
        <v>920377</v>
      </c>
      <c r="I47" s="445">
        <v>0</v>
      </c>
      <c r="J47" s="445" t="s">
        <v>485</v>
      </c>
      <c r="K47" s="445" t="s">
        <v>412</v>
      </c>
      <c r="L47" s="448">
        <v>94.862845058288883</v>
      </c>
      <c r="M47" s="448">
        <v>5</v>
      </c>
      <c r="N47" s="449">
        <v>474.31422529144442</v>
      </c>
    </row>
    <row r="48" spans="1:14" ht="14.4" customHeight="1" x14ac:dyDescent="0.3">
      <c r="A48" s="443" t="s">
        <v>410</v>
      </c>
      <c r="B48" s="444" t="s">
        <v>411</v>
      </c>
      <c r="C48" s="445" t="s">
        <v>419</v>
      </c>
      <c r="D48" s="446" t="s">
        <v>420</v>
      </c>
      <c r="E48" s="447">
        <v>50113001</v>
      </c>
      <c r="F48" s="446" t="s">
        <v>424</v>
      </c>
      <c r="G48" s="445" t="s">
        <v>425</v>
      </c>
      <c r="H48" s="445">
        <v>921453</v>
      </c>
      <c r="I48" s="445">
        <v>0</v>
      </c>
      <c r="J48" s="445" t="s">
        <v>486</v>
      </c>
      <c r="K48" s="445" t="s">
        <v>412</v>
      </c>
      <c r="L48" s="448">
        <v>66.372459174391238</v>
      </c>
      <c r="M48" s="448">
        <v>13</v>
      </c>
      <c r="N48" s="449">
        <v>862.84196926708614</v>
      </c>
    </row>
    <row r="49" spans="1:14" ht="14.4" customHeight="1" x14ac:dyDescent="0.3">
      <c r="A49" s="443" t="s">
        <v>410</v>
      </c>
      <c r="B49" s="444" t="s">
        <v>411</v>
      </c>
      <c r="C49" s="445" t="s">
        <v>419</v>
      </c>
      <c r="D49" s="446" t="s">
        <v>420</v>
      </c>
      <c r="E49" s="447">
        <v>50113001</v>
      </c>
      <c r="F49" s="446" t="s">
        <v>424</v>
      </c>
      <c r="G49" s="445" t="s">
        <v>425</v>
      </c>
      <c r="H49" s="445">
        <v>930417</v>
      </c>
      <c r="I49" s="445">
        <v>0</v>
      </c>
      <c r="J49" s="445" t="s">
        <v>487</v>
      </c>
      <c r="K49" s="445" t="s">
        <v>412</v>
      </c>
      <c r="L49" s="448">
        <v>108.85445428949569</v>
      </c>
      <c r="M49" s="448">
        <v>9</v>
      </c>
      <c r="N49" s="449">
        <v>979.69008860546126</v>
      </c>
    </row>
    <row r="50" spans="1:14" ht="14.4" customHeight="1" x14ac:dyDescent="0.3">
      <c r="A50" s="443" t="s">
        <v>410</v>
      </c>
      <c r="B50" s="444" t="s">
        <v>411</v>
      </c>
      <c r="C50" s="445" t="s">
        <v>419</v>
      </c>
      <c r="D50" s="446" t="s">
        <v>420</v>
      </c>
      <c r="E50" s="447">
        <v>50113001</v>
      </c>
      <c r="F50" s="446" t="s">
        <v>424</v>
      </c>
      <c r="G50" s="445" t="s">
        <v>425</v>
      </c>
      <c r="H50" s="445">
        <v>920315</v>
      </c>
      <c r="I50" s="445">
        <v>0</v>
      </c>
      <c r="J50" s="445" t="s">
        <v>488</v>
      </c>
      <c r="K50" s="445" t="s">
        <v>412</v>
      </c>
      <c r="L50" s="448">
        <v>155.63716483580077</v>
      </c>
      <c r="M50" s="448">
        <v>4</v>
      </c>
      <c r="N50" s="449">
        <v>622.5486593432031</v>
      </c>
    </row>
    <row r="51" spans="1:14" ht="14.4" customHeight="1" x14ac:dyDescent="0.3">
      <c r="A51" s="443" t="s">
        <v>410</v>
      </c>
      <c r="B51" s="444" t="s">
        <v>411</v>
      </c>
      <c r="C51" s="445" t="s">
        <v>419</v>
      </c>
      <c r="D51" s="446" t="s">
        <v>420</v>
      </c>
      <c r="E51" s="447">
        <v>50113001</v>
      </c>
      <c r="F51" s="446" t="s">
        <v>424</v>
      </c>
      <c r="G51" s="445" t="s">
        <v>425</v>
      </c>
      <c r="H51" s="445">
        <v>900873</v>
      </c>
      <c r="I51" s="445">
        <v>0</v>
      </c>
      <c r="J51" s="445" t="s">
        <v>489</v>
      </c>
      <c r="K51" s="445" t="s">
        <v>412</v>
      </c>
      <c r="L51" s="448">
        <v>56.116297037915643</v>
      </c>
      <c r="M51" s="448">
        <v>2</v>
      </c>
      <c r="N51" s="449">
        <v>112.23259407583129</v>
      </c>
    </row>
    <row r="52" spans="1:14" ht="14.4" customHeight="1" x14ac:dyDescent="0.3">
      <c r="A52" s="443" t="s">
        <v>410</v>
      </c>
      <c r="B52" s="444" t="s">
        <v>411</v>
      </c>
      <c r="C52" s="445" t="s">
        <v>419</v>
      </c>
      <c r="D52" s="446" t="s">
        <v>420</v>
      </c>
      <c r="E52" s="447">
        <v>50113001</v>
      </c>
      <c r="F52" s="446" t="s">
        <v>424</v>
      </c>
      <c r="G52" s="445" t="s">
        <v>425</v>
      </c>
      <c r="H52" s="445">
        <v>921230</v>
      </c>
      <c r="I52" s="445">
        <v>0</v>
      </c>
      <c r="J52" s="445" t="s">
        <v>490</v>
      </c>
      <c r="K52" s="445" t="s">
        <v>412</v>
      </c>
      <c r="L52" s="448">
        <v>39.50930302627058</v>
      </c>
      <c r="M52" s="448">
        <v>15</v>
      </c>
      <c r="N52" s="449">
        <v>592.6395453940587</v>
      </c>
    </row>
    <row r="53" spans="1:14" ht="14.4" customHeight="1" x14ac:dyDescent="0.3">
      <c r="A53" s="443" t="s">
        <v>410</v>
      </c>
      <c r="B53" s="444" t="s">
        <v>411</v>
      </c>
      <c r="C53" s="445" t="s">
        <v>419</v>
      </c>
      <c r="D53" s="446" t="s">
        <v>420</v>
      </c>
      <c r="E53" s="447">
        <v>50113001</v>
      </c>
      <c r="F53" s="446" t="s">
        <v>424</v>
      </c>
      <c r="G53" s="445" t="s">
        <v>425</v>
      </c>
      <c r="H53" s="445">
        <v>930095</v>
      </c>
      <c r="I53" s="445">
        <v>0</v>
      </c>
      <c r="J53" s="445" t="s">
        <v>491</v>
      </c>
      <c r="K53" s="445" t="s">
        <v>412</v>
      </c>
      <c r="L53" s="448">
        <v>43.462401176898602</v>
      </c>
      <c r="M53" s="448">
        <v>11</v>
      </c>
      <c r="N53" s="449">
        <v>478.0864129458846</v>
      </c>
    </row>
    <row r="54" spans="1:14" ht="14.4" customHeight="1" x14ac:dyDescent="0.3">
      <c r="A54" s="443" t="s">
        <v>410</v>
      </c>
      <c r="B54" s="444" t="s">
        <v>411</v>
      </c>
      <c r="C54" s="445" t="s">
        <v>419</v>
      </c>
      <c r="D54" s="446" t="s">
        <v>420</v>
      </c>
      <c r="E54" s="447">
        <v>50113001</v>
      </c>
      <c r="F54" s="446" t="s">
        <v>424</v>
      </c>
      <c r="G54" s="445" t="s">
        <v>425</v>
      </c>
      <c r="H54" s="445">
        <v>921403</v>
      </c>
      <c r="I54" s="445">
        <v>0</v>
      </c>
      <c r="J54" s="445" t="s">
        <v>492</v>
      </c>
      <c r="K54" s="445" t="s">
        <v>412</v>
      </c>
      <c r="L54" s="448">
        <v>45.472481447807446</v>
      </c>
      <c r="M54" s="448">
        <v>7</v>
      </c>
      <c r="N54" s="449">
        <v>318.3073701346521</v>
      </c>
    </row>
    <row r="55" spans="1:14" ht="14.4" customHeight="1" x14ac:dyDescent="0.3">
      <c r="A55" s="443" t="s">
        <v>410</v>
      </c>
      <c r="B55" s="444" t="s">
        <v>411</v>
      </c>
      <c r="C55" s="445" t="s">
        <v>419</v>
      </c>
      <c r="D55" s="446" t="s">
        <v>420</v>
      </c>
      <c r="E55" s="447">
        <v>50113001</v>
      </c>
      <c r="F55" s="446" t="s">
        <v>424</v>
      </c>
      <c r="G55" s="445" t="s">
        <v>425</v>
      </c>
      <c r="H55" s="445">
        <v>203092</v>
      </c>
      <c r="I55" s="445">
        <v>203092</v>
      </c>
      <c r="J55" s="445" t="s">
        <v>493</v>
      </c>
      <c r="K55" s="445" t="s">
        <v>494</v>
      </c>
      <c r="L55" s="448">
        <v>151.55999999999997</v>
      </c>
      <c r="M55" s="448">
        <v>12</v>
      </c>
      <c r="N55" s="449">
        <v>1818.7199999999998</v>
      </c>
    </row>
    <row r="56" spans="1:14" ht="14.4" customHeight="1" x14ac:dyDescent="0.3">
      <c r="A56" s="443" t="s">
        <v>410</v>
      </c>
      <c r="B56" s="444" t="s">
        <v>411</v>
      </c>
      <c r="C56" s="445" t="s">
        <v>419</v>
      </c>
      <c r="D56" s="446" t="s">
        <v>420</v>
      </c>
      <c r="E56" s="447">
        <v>50113001</v>
      </c>
      <c r="F56" s="446" t="s">
        <v>424</v>
      </c>
      <c r="G56" s="445" t="s">
        <v>425</v>
      </c>
      <c r="H56" s="445">
        <v>100498</v>
      </c>
      <c r="I56" s="445">
        <v>498</v>
      </c>
      <c r="J56" s="445" t="s">
        <v>495</v>
      </c>
      <c r="K56" s="445" t="s">
        <v>496</v>
      </c>
      <c r="L56" s="448">
        <v>96.819947084401676</v>
      </c>
      <c r="M56" s="448">
        <v>3</v>
      </c>
      <c r="N56" s="449">
        <v>290.45984125320501</v>
      </c>
    </row>
    <row r="57" spans="1:14" ht="14.4" customHeight="1" x14ac:dyDescent="0.3">
      <c r="A57" s="443" t="s">
        <v>410</v>
      </c>
      <c r="B57" s="444" t="s">
        <v>411</v>
      </c>
      <c r="C57" s="445" t="s">
        <v>419</v>
      </c>
      <c r="D57" s="446" t="s">
        <v>420</v>
      </c>
      <c r="E57" s="447">
        <v>50113001</v>
      </c>
      <c r="F57" s="446" t="s">
        <v>424</v>
      </c>
      <c r="G57" s="445" t="s">
        <v>425</v>
      </c>
      <c r="H57" s="445">
        <v>100499</v>
      </c>
      <c r="I57" s="445">
        <v>499</v>
      </c>
      <c r="J57" s="445" t="s">
        <v>495</v>
      </c>
      <c r="K57" s="445" t="s">
        <v>497</v>
      </c>
      <c r="L57" s="448">
        <v>100.76039929217104</v>
      </c>
      <c r="M57" s="448">
        <v>3</v>
      </c>
      <c r="N57" s="449">
        <v>302.28119787651315</v>
      </c>
    </row>
    <row r="58" spans="1:14" ht="14.4" customHeight="1" x14ac:dyDescent="0.3">
      <c r="A58" s="443" t="s">
        <v>410</v>
      </c>
      <c r="B58" s="444" t="s">
        <v>411</v>
      </c>
      <c r="C58" s="445" t="s">
        <v>419</v>
      </c>
      <c r="D58" s="446" t="s">
        <v>420</v>
      </c>
      <c r="E58" s="447">
        <v>50113001</v>
      </c>
      <c r="F58" s="446" t="s">
        <v>424</v>
      </c>
      <c r="G58" s="445" t="s">
        <v>425</v>
      </c>
      <c r="H58" s="445">
        <v>166555</v>
      </c>
      <c r="I58" s="445">
        <v>66555</v>
      </c>
      <c r="J58" s="445" t="s">
        <v>498</v>
      </c>
      <c r="K58" s="445" t="s">
        <v>499</v>
      </c>
      <c r="L58" s="448">
        <v>116.97888888888889</v>
      </c>
      <c r="M58" s="448">
        <v>9</v>
      </c>
      <c r="N58" s="449">
        <v>1052.81</v>
      </c>
    </row>
    <row r="59" spans="1:14" ht="14.4" customHeight="1" x14ac:dyDescent="0.3">
      <c r="A59" s="443" t="s">
        <v>410</v>
      </c>
      <c r="B59" s="444" t="s">
        <v>411</v>
      </c>
      <c r="C59" s="445" t="s">
        <v>419</v>
      </c>
      <c r="D59" s="446" t="s">
        <v>420</v>
      </c>
      <c r="E59" s="447">
        <v>50113001</v>
      </c>
      <c r="F59" s="446" t="s">
        <v>424</v>
      </c>
      <c r="G59" s="445" t="s">
        <v>425</v>
      </c>
      <c r="H59" s="445">
        <v>102439</v>
      </c>
      <c r="I59" s="445">
        <v>2439</v>
      </c>
      <c r="J59" s="445" t="s">
        <v>500</v>
      </c>
      <c r="K59" s="445" t="s">
        <v>501</v>
      </c>
      <c r="L59" s="448">
        <v>285.08000000000004</v>
      </c>
      <c r="M59" s="448">
        <v>1</v>
      </c>
      <c r="N59" s="449">
        <v>285.08000000000004</v>
      </c>
    </row>
    <row r="60" spans="1:14" ht="14.4" customHeight="1" x14ac:dyDescent="0.3">
      <c r="A60" s="443" t="s">
        <v>410</v>
      </c>
      <c r="B60" s="444" t="s">
        <v>411</v>
      </c>
      <c r="C60" s="445" t="s">
        <v>419</v>
      </c>
      <c r="D60" s="446" t="s">
        <v>420</v>
      </c>
      <c r="E60" s="447">
        <v>50113001</v>
      </c>
      <c r="F60" s="446" t="s">
        <v>424</v>
      </c>
      <c r="G60" s="445" t="s">
        <v>425</v>
      </c>
      <c r="H60" s="445">
        <v>100514</v>
      </c>
      <c r="I60" s="445">
        <v>514</v>
      </c>
      <c r="J60" s="445" t="s">
        <v>502</v>
      </c>
      <c r="K60" s="445" t="s">
        <v>503</v>
      </c>
      <c r="L60" s="448">
        <v>88.119999999999962</v>
      </c>
      <c r="M60" s="448">
        <v>2</v>
      </c>
      <c r="N60" s="449">
        <v>176.23999999999992</v>
      </c>
    </row>
    <row r="61" spans="1:14" ht="14.4" customHeight="1" x14ac:dyDescent="0.3">
      <c r="A61" s="443" t="s">
        <v>410</v>
      </c>
      <c r="B61" s="444" t="s">
        <v>411</v>
      </c>
      <c r="C61" s="445" t="s">
        <v>419</v>
      </c>
      <c r="D61" s="446" t="s">
        <v>420</v>
      </c>
      <c r="E61" s="447">
        <v>50113001</v>
      </c>
      <c r="F61" s="446" t="s">
        <v>424</v>
      </c>
      <c r="G61" s="445" t="s">
        <v>425</v>
      </c>
      <c r="H61" s="445">
        <v>849941</v>
      </c>
      <c r="I61" s="445">
        <v>162142</v>
      </c>
      <c r="J61" s="445" t="s">
        <v>504</v>
      </c>
      <c r="K61" s="445" t="s">
        <v>505</v>
      </c>
      <c r="L61" s="448">
        <v>28.409999999999993</v>
      </c>
      <c r="M61" s="448">
        <v>1</v>
      </c>
      <c r="N61" s="449">
        <v>28.409999999999993</v>
      </c>
    </row>
    <row r="62" spans="1:14" ht="14.4" customHeight="1" x14ac:dyDescent="0.3">
      <c r="A62" s="443" t="s">
        <v>410</v>
      </c>
      <c r="B62" s="444" t="s">
        <v>411</v>
      </c>
      <c r="C62" s="445" t="s">
        <v>419</v>
      </c>
      <c r="D62" s="446" t="s">
        <v>420</v>
      </c>
      <c r="E62" s="447">
        <v>50113001</v>
      </c>
      <c r="F62" s="446" t="s">
        <v>424</v>
      </c>
      <c r="G62" s="445" t="s">
        <v>425</v>
      </c>
      <c r="H62" s="445">
        <v>185793</v>
      </c>
      <c r="I62" s="445">
        <v>136395</v>
      </c>
      <c r="J62" s="445" t="s">
        <v>506</v>
      </c>
      <c r="K62" s="445" t="s">
        <v>507</v>
      </c>
      <c r="L62" s="448">
        <v>192.04999999999995</v>
      </c>
      <c r="M62" s="448">
        <v>7</v>
      </c>
      <c r="N62" s="449">
        <v>1344.3499999999997</v>
      </c>
    </row>
    <row r="63" spans="1:14" ht="14.4" customHeight="1" x14ac:dyDescent="0.3">
      <c r="A63" s="443" t="s">
        <v>410</v>
      </c>
      <c r="B63" s="444" t="s">
        <v>411</v>
      </c>
      <c r="C63" s="445" t="s">
        <v>419</v>
      </c>
      <c r="D63" s="446" t="s">
        <v>420</v>
      </c>
      <c r="E63" s="447">
        <v>50113001</v>
      </c>
      <c r="F63" s="446" t="s">
        <v>424</v>
      </c>
      <c r="G63" s="445" t="s">
        <v>425</v>
      </c>
      <c r="H63" s="445">
        <v>193109</v>
      </c>
      <c r="I63" s="445">
        <v>93109</v>
      </c>
      <c r="J63" s="445" t="s">
        <v>508</v>
      </c>
      <c r="K63" s="445" t="s">
        <v>509</v>
      </c>
      <c r="L63" s="448">
        <v>152.10139024390244</v>
      </c>
      <c r="M63" s="448">
        <v>410</v>
      </c>
      <c r="N63" s="449">
        <v>62361.570000000007</v>
      </c>
    </row>
    <row r="64" spans="1:14" ht="14.4" customHeight="1" x14ac:dyDescent="0.3">
      <c r="A64" s="443" t="s">
        <v>410</v>
      </c>
      <c r="B64" s="444" t="s">
        <v>411</v>
      </c>
      <c r="C64" s="445" t="s">
        <v>419</v>
      </c>
      <c r="D64" s="446" t="s">
        <v>420</v>
      </c>
      <c r="E64" s="447">
        <v>50113001</v>
      </c>
      <c r="F64" s="446" t="s">
        <v>424</v>
      </c>
      <c r="G64" s="445" t="s">
        <v>425</v>
      </c>
      <c r="H64" s="445">
        <v>100610</v>
      </c>
      <c r="I64" s="445">
        <v>610</v>
      </c>
      <c r="J64" s="445" t="s">
        <v>510</v>
      </c>
      <c r="K64" s="445" t="s">
        <v>511</v>
      </c>
      <c r="L64" s="448">
        <v>64.54000000000002</v>
      </c>
      <c r="M64" s="448">
        <v>1</v>
      </c>
      <c r="N64" s="449">
        <v>64.54000000000002</v>
      </c>
    </row>
    <row r="65" spans="1:14" ht="14.4" customHeight="1" x14ac:dyDescent="0.3">
      <c r="A65" s="443" t="s">
        <v>410</v>
      </c>
      <c r="B65" s="444" t="s">
        <v>411</v>
      </c>
      <c r="C65" s="445" t="s">
        <v>419</v>
      </c>
      <c r="D65" s="446" t="s">
        <v>420</v>
      </c>
      <c r="E65" s="447">
        <v>50113001</v>
      </c>
      <c r="F65" s="446" t="s">
        <v>424</v>
      </c>
      <c r="G65" s="445" t="s">
        <v>425</v>
      </c>
      <c r="H65" s="445">
        <v>395294</v>
      </c>
      <c r="I65" s="445">
        <v>180306</v>
      </c>
      <c r="J65" s="445" t="s">
        <v>512</v>
      </c>
      <c r="K65" s="445" t="s">
        <v>513</v>
      </c>
      <c r="L65" s="448">
        <v>172.17909090909086</v>
      </c>
      <c r="M65" s="448">
        <v>11</v>
      </c>
      <c r="N65" s="449">
        <v>1893.9699999999993</v>
      </c>
    </row>
    <row r="66" spans="1:14" ht="14.4" customHeight="1" x14ac:dyDescent="0.3">
      <c r="A66" s="443" t="s">
        <v>410</v>
      </c>
      <c r="B66" s="444" t="s">
        <v>411</v>
      </c>
      <c r="C66" s="445" t="s">
        <v>419</v>
      </c>
      <c r="D66" s="446" t="s">
        <v>420</v>
      </c>
      <c r="E66" s="447">
        <v>50113001</v>
      </c>
      <c r="F66" s="446" t="s">
        <v>424</v>
      </c>
      <c r="G66" s="445" t="s">
        <v>425</v>
      </c>
      <c r="H66" s="445">
        <v>180440</v>
      </c>
      <c r="I66" s="445">
        <v>80440</v>
      </c>
      <c r="J66" s="445" t="s">
        <v>514</v>
      </c>
      <c r="K66" s="445" t="s">
        <v>515</v>
      </c>
      <c r="L66" s="448">
        <v>580.53400000000011</v>
      </c>
      <c r="M66" s="448">
        <v>10</v>
      </c>
      <c r="N66" s="449">
        <v>5805.3400000000011</v>
      </c>
    </row>
    <row r="67" spans="1:14" ht="14.4" customHeight="1" x14ac:dyDescent="0.3">
      <c r="A67" s="443" t="s">
        <v>410</v>
      </c>
      <c r="B67" s="444" t="s">
        <v>411</v>
      </c>
      <c r="C67" s="445" t="s">
        <v>419</v>
      </c>
      <c r="D67" s="446" t="s">
        <v>420</v>
      </c>
      <c r="E67" s="447">
        <v>50113001</v>
      </c>
      <c r="F67" s="446" t="s">
        <v>424</v>
      </c>
      <c r="G67" s="445" t="s">
        <v>425</v>
      </c>
      <c r="H67" s="445">
        <v>100643</v>
      </c>
      <c r="I67" s="445">
        <v>643</v>
      </c>
      <c r="J67" s="445" t="s">
        <v>516</v>
      </c>
      <c r="K67" s="445" t="s">
        <v>517</v>
      </c>
      <c r="L67" s="448">
        <v>43.620000000000005</v>
      </c>
      <c r="M67" s="448">
        <v>1</v>
      </c>
      <c r="N67" s="449">
        <v>43.620000000000005</v>
      </c>
    </row>
    <row r="68" spans="1:14" ht="14.4" customHeight="1" x14ac:dyDescent="0.3">
      <c r="A68" s="443" t="s">
        <v>410</v>
      </c>
      <c r="B68" s="444" t="s">
        <v>411</v>
      </c>
      <c r="C68" s="445" t="s">
        <v>419</v>
      </c>
      <c r="D68" s="446" t="s">
        <v>420</v>
      </c>
      <c r="E68" s="447">
        <v>50113001</v>
      </c>
      <c r="F68" s="446" t="s">
        <v>424</v>
      </c>
      <c r="G68" s="445" t="s">
        <v>518</v>
      </c>
      <c r="H68" s="445">
        <v>166030</v>
      </c>
      <c r="I68" s="445">
        <v>66030</v>
      </c>
      <c r="J68" s="445" t="s">
        <v>519</v>
      </c>
      <c r="K68" s="445" t="s">
        <v>520</v>
      </c>
      <c r="L68" s="448">
        <v>30.22</v>
      </c>
      <c r="M68" s="448">
        <v>1</v>
      </c>
      <c r="N68" s="449">
        <v>30.22</v>
      </c>
    </row>
    <row r="69" spans="1:14" ht="14.4" customHeight="1" x14ac:dyDescent="0.3">
      <c r="A69" s="443" t="s">
        <v>410</v>
      </c>
      <c r="B69" s="444" t="s">
        <v>411</v>
      </c>
      <c r="C69" s="445" t="s">
        <v>419</v>
      </c>
      <c r="D69" s="446" t="s">
        <v>420</v>
      </c>
      <c r="E69" s="447">
        <v>50113013</v>
      </c>
      <c r="F69" s="446" t="s">
        <v>521</v>
      </c>
      <c r="G69" s="445" t="s">
        <v>518</v>
      </c>
      <c r="H69" s="445">
        <v>105951</v>
      </c>
      <c r="I69" s="445">
        <v>5951</v>
      </c>
      <c r="J69" s="445" t="s">
        <v>522</v>
      </c>
      <c r="K69" s="445" t="s">
        <v>523</v>
      </c>
      <c r="L69" s="448">
        <v>114.93000000000002</v>
      </c>
      <c r="M69" s="448">
        <v>6</v>
      </c>
      <c r="N69" s="449">
        <v>689.58000000000015</v>
      </c>
    </row>
    <row r="70" spans="1:14" ht="14.4" customHeight="1" x14ac:dyDescent="0.3">
      <c r="A70" s="443" t="s">
        <v>410</v>
      </c>
      <c r="B70" s="444" t="s">
        <v>411</v>
      </c>
      <c r="C70" s="445" t="s">
        <v>419</v>
      </c>
      <c r="D70" s="446" t="s">
        <v>420</v>
      </c>
      <c r="E70" s="447">
        <v>50113013</v>
      </c>
      <c r="F70" s="446" t="s">
        <v>521</v>
      </c>
      <c r="G70" s="445" t="s">
        <v>425</v>
      </c>
      <c r="H70" s="445">
        <v>844576</v>
      </c>
      <c r="I70" s="445">
        <v>100339</v>
      </c>
      <c r="J70" s="445" t="s">
        <v>524</v>
      </c>
      <c r="K70" s="445" t="s">
        <v>525</v>
      </c>
      <c r="L70" s="448">
        <v>97.61</v>
      </c>
      <c r="M70" s="448">
        <v>1</v>
      </c>
      <c r="N70" s="449">
        <v>97.61</v>
      </c>
    </row>
    <row r="71" spans="1:14" ht="14.4" customHeight="1" thickBot="1" x14ac:dyDescent="0.35">
      <c r="A71" s="450" t="s">
        <v>410</v>
      </c>
      <c r="B71" s="451" t="s">
        <v>411</v>
      </c>
      <c r="C71" s="452" t="s">
        <v>419</v>
      </c>
      <c r="D71" s="453" t="s">
        <v>420</v>
      </c>
      <c r="E71" s="454">
        <v>50113013</v>
      </c>
      <c r="F71" s="453" t="s">
        <v>521</v>
      </c>
      <c r="G71" s="452" t="s">
        <v>425</v>
      </c>
      <c r="H71" s="452">
        <v>101066</v>
      </c>
      <c r="I71" s="452">
        <v>1066</v>
      </c>
      <c r="J71" s="452" t="s">
        <v>526</v>
      </c>
      <c r="K71" s="452" t="s">
        <v>527</v>
      </c>
      <c r="L71" s="455">
        <v>51.04</v>
      </c>
      <c r="M71" s="455">
        <v>1</v>
      </c>
      <c r="N71" s="456">
        <v>51.04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4" customWidth="1"/>
    <col min="2" max="2" width="10" style="189" customWidth="1"/>
    <col min="3" max="3" width="5.5546875" style="192" customWidth="1"/>
    <col min="4" max="4" width="10" style="189" customWidth="1"/>
    <col min="5" max="5" width="5.5546875" style="192" customWidth="1"/>
    <col min="6" max="6" width="10" style="189" customWidth="1"/>
    <col min="7" max="16384" width="8.88671875" style="114"/>
  </cols>
  <sheetData>
    <row r="1" spans="1:6" ht="37.200000000000003" customHeight="1" thickBot="1" x14ac:dyDescent="0.4">
      <c r="A1" s="358" t="s">
        <v>138</v>
      </c>
      <c r="B1" s="359"/>
      <c r="C1" s="359"/>
      <c r="D1" s="359"/>
      <c r="E1" s="359"/>
      <c r="F1" s="359"/>
    </row>
    <row r="2" spans="1:6" ht="14.4" customHeight="1" thickBot="1" x14ac:dyDescent="0.35">
      <c r="A2" s="210" t="s">
        <v>233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60" t="s">
        <v>110</v>
      </c>
      <c r="C3" s="361"/>
      <c r="D3" s="362" t="s">
        <v>109</v>
      </c>
      <c r="E3" s="361"/>
      <c r="F3" s="72" t="s">
        <v>3</v>
      </c>
    </row>
    <row r="4" spans="1:6" ht="14.4" customHeight="1" thickBot="1" x14ac:dyDescent="0.35">
      <c r="A4" s="457" t="s">
        <v>123</v>
      </c>
      <c r="B4" s="458" t="s">
        <v>14</v>
      </c>
      <c r="C4" s="459" t="s">
        <v>2</v>
      </c>
      <c r="D4" s="458" t="s">
        <v>14</v>
      </c>
      <c r="E4" s="459" t="s">
        <v>2</v>
      </c>
      <c r="F4" s="460" t="s">
        <v>14</v>
      </c>
    </row>
    <row r="5" spans="1:6" ht="14.4" customHeight="1" thickBot="1" x14ac:dyDescent="0.35">
      <c r="A5" s="469" t="s">
        <v>528</v>
      </c>
      <c r="B5" s="434"/>
      <c r="C5" s="461">
        <v>0</v>
      </c>
      <c r="D5" s="434">
        <v>719.80000000000007</v>
      </c>
      <c r="E5" s="461">
        <v>1</v>
      </c>
      <c r="F5" s="435">
        <v>719.80000000000007</v>
      </c>
    </row>
    <row r="6" spans="1:6" ht="14.4" customHeight="1" thickBot="1" x14ac:dyDescent="0.35">
      <c r="A6" s="465" t="s">
        <v>3</v>
      </c>
      <c r="B6" s="466"/>
      <c r="C6" s="467">
        <v>0</v>
      </c>
      <c r="D6" s="466">
        <v>719.80000000000007</v>
      </c>
      <c r="E6" s="467">
        <v>1</v>
      </c>
      <c r="F6" s="468">
        <v>719.80000000000007</v>
      </c>
    </row>
    <row r="7" spans="1:6" ht="14.4" customHeight="1" thickBot="1" x14ac:dyDescent="0.35"/>
    <row r="8" spans="1:6" ht="14.4" customHeight="1" x14ac:dyDescent="0.3">
      <c r="A8" s="475" t="s">
        <v>529</v>
      </c>
      <c r="B8" s="441"/>
      <c r="C8" s="462">
        <v>0</v>
      </c>
      <c r="D8" s="441">
        <v>30.22</v>
      </c>
      <c r="E8" s="462">
        <v>1</v>
      </c>
      <c r="F8" s="442">
        <v>30.22</v>
      </c>
    </row>
    <row r="9" spans="1:6" ht="14.4" customHeight="1" thickBot="1" x14ac:dyDescent="0.35">
      <c r="A9" s="476" t="s">
        <v>530</v>
      </c>
      <c r="B9" s="472"/>
      <c r="C9" s="473">
        <v>0</v>
      </c>
      <c r="D9" s="472">
        <v>689.58</v>
      </c>
      <c r="E9" s="473">
        <v>1</v>
      </c>
      <c r="F9" s="474">
        <v>689.58</v>
      </c>
    </row>
    <row r="10" spans="1:6" ht="14.4" customHeight="1" thickBot="1" x14ac:dyDescent="0.35">
      <c r="A10" s="465" t="s">
        <v>3</v>
      </c>
      <c r="B10" s="466"/>
      <c r="C10" s="467">
        <v>0</v>
      </c>
      <c r="D10" s="466">
        <v>719.80000000000007</v>
      </c>
      <c r="E10" s="467">
        <v>1</v>
      </c>
      <c r="F10" s="468">
        <v>719.80000000000007</v>
      </c>
    </row>
  </sheetData>
  <mergeCells count="3">
    <mergeCell ref="A1:F1"/>
    <mergeCell ref="B3:C3"/>
    <mergeCell ref="D3:E3"/>
  </mergeCells>
  <conditionalFormatting sqref="C5:C1048576">
    <cfRule type="cellIs" dxfId="2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2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2017-06-21T14:37:02Z</dcterms:modified>
</cp:coreProperties>
</file>