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H20" i="431"/>
  <c r="I11" i="431"/>
  <c r="I15" i="431"/>
  <c r="I19" i="431"/>
  <c r="J10" i="431"/>
  <c r="J14" i="431"/>
  <c r="J18" i="431"/>
  <c r="K9" i="431"/>
  <c r="K13" i="431"/>
  <c r="K17" i="431"/>
  <c r="K21" i="431"/>
  <c r="L12" i="431"/>
  <c r="L16" i="431"/>
  <c r="L20" i="431"/>
  <c r="M11" i="431"/>
  <c r="M15" i="431"/>
  <c r="M19" i="431"/>
  <c r="N10" i="431"/>
  <c r="N14" i="431"/>
  <c r="N18" i="431"/>
  <c r="O9" i="431"/>
  <c r="O13" i="431"/>
  <c r="O17" i="431"/>
  <c r="O21" i="431"/>
  <c r="P12" i="431"/>
  <c r="P16" i="431"/>
  <c r="P20" i="431"/>
  <c r="Q11" i="431"/>
  <c r="Q15" i="431"/>
  <c r="Q19" i="431"/>
  <c r="D9" i="431"/>
  <c r="E12" i="431"/>
  <c r="F11" i="431"/>
  <c r="F19" i="431"/>
  <c r="G14" i="431"/>
  <c r="H9" i="431"/>
  <c r="H21" i="431"/>
  <c r="I16" i="431"/>
  <c r="J11" i="431"/>
  <c r="J19" i="431"/>
  <c r="K14" i="431"/>
  <c r="L9" i="431"/>
  <c r="L17" i="431"/>
  <c r="M12" i="431"/>
  <c r="M20" i="431"/>
  <c r="N15" i="431"/>
  <c r="O14" i="431"/>
  <c r="P9" i="431"/>
  <c r="P17" i="431"/>
  <c r="Q12" i="431"/>
  <c r="Q20" i="431"/>
  <c r="C11" i="431"/>
  <c r="D10" i="431"/>
  <c r="D18" i="431"/>
  <c r="E13" i="431"/>
  <c r="E21" i="431"/>
  <c r="F12" i="431"/>
  <c r="G11" i="431"/>
  <c r="H10" i="431"/>
  <c r="H18" i="431"/>
  <c r="I17" i="431"/>
  <c r="J12" i="431"/>
  <c r="K11" i="431"/>
  <c r="L10" i="431"/>
  <c r="M13" i="431"/>
  <c r="M21" i="431"/>
  <c r="N20" i="431"/>
  <c r="P10" i="431"/>
  <c r="Q13" i="431"/>
  <c r="Q21" i="431"/>
  <c r="C10" i="431"/>
  <c r="C14" i="431"/>
  <c r="C18" i="431"/>
  <c r="D21" i="431"/>
  <c r="H17" i="431"/>
  <c r="N19" i="431"/>
  <c r="G19" i="431"/>
  <c r="I9" i="431"/>
  <c r="J16" i="431"/>
  <c r="K15" i="431"/>
  <c r="M9" i="431"/>
  <c r="N12" i="431"/>
  <c r="O19" i="431"/>
  <c r="P18" i="431"/>
  <c r="F20" i="431"/>
  <c r="L14" i="431"/>
  <c r="O11" i="431"/>
  <c r="Q9" i="431"/>
  <c r="C12" i="431"/>
  <c r="C16" i="431"/>
  <c r="C20" i="431"/>
  <c r="D11" i="431"/>
  <c r="D15" i="431"/>
  <c r="D19" i="431"/>
  <c r="E10" i="431"/>
  <c r="E14" i="431"/>
  <c r="E18" i="431"/>
  <c r="F9" i="431"/>
  <c r="F13" i="431"/>
  <c r="F17" i="431"/>
  <c r="F21" i="431"/>
  <c r="G12" i="431"/>
  <c r="G16" i="431"/>
  <c r="G20" i="431"/>
  <c r="H11" i="431"/>
  <c r="H15" i="431"/>
  <c r="H19" i="431"/>
  <c r="I10" i="431"/>
  <c r="I14" i="431"/>
  <c r="I18" i="431"/>
  <c r="J9" i="431"/>
  <c r="J13" i="431"/>
  <c r="J17" i="431"/>
  <c r="J21" i="431"/>
  <c r="K12" i="431"/>
  <c r="K16" i="431"/>
  <c r="K20" i="431"/>
  <c r="L11" i="431"/>
  <c r="L15" i="431"/>
  <c r="L19" i="431"/>
  <c r="M10" i="431"/>
  <c r="M14" i="431"/>
  <c r="M18" i="431"/>
  <c r="N9" i="431"/>
  <c r="N13" i="431"/>
  <c r="N17" i="431"/>
  <c r="N21" i="431"/>
  <c r="O12" i="431"/>
  <c r="O16" i="431"/>
  <c r="O20" i="431"/>
  <c r="P11" i="431"/>
  <c r="P15" i="431"/>
  <c r="P19" i="431"/>
  <c r="Q10" i="431"/>
  <c r="Q14" i="431"/>
  <c r="Q18" i="431"/>
  <c r="D13" i="431"/>
  <c r="D17" i="431"/>
  <c r="E16" i="431"/>
  <c r="E20" i="431"/>
  <c r="F15" i="431"/>
  <c r="G10" i="431"/>
  <c r="G18" i="431"/>
  <c r="H13" i="431"/>
  <c r="I12" i="431"/>
  <c r="I20" i="431"/>
  <c r="J15" i="431"/>
  <c r="K10" i="431"/>
  <c r="K18" i="431"/>
  <c r="L13" i="431"/>
  <c r="L21" i="431"/>
  <c r="M16" i="431"/>
  <c r="N11" i="431"/>
  <c r="O10" i="431"/>
  <c r="O18" i="431"/>
  <c r="P13" i="431"/>
  <c r="P21" i="431"/>
  <c r="Q16" i="431"/>
  <c r="C15" i="431"/>
  <c r="C19" i="431"/>
  <c r="D14" i="431"/>
  <c r="E9" i="431"/>
  <c r="E17" i="431"/>
  <c r="F16" i="431"/>
  <c r="G15" i="431"/>
  <c r="H14" i="431"/>
  <c r="I13" i="431"/>
  <c r="I21" i="431"/>
  <c r="J20" i="431"/>
  <c r="K19" i="431"/>
  <c r="L18" i="431"/>
  <c r="M17" i="431"/>
  <c r="N16" i="431"/>
  <c r="O15" i="431"/>
  <c r="P14" i="431"/>
  <c r="Q17" i="431"/>
  <c r="O8" i="431"/>
  <c r="J8" i="431"/>
  <c r="G8" i="431"/>
  <c r="P8" i="431"/>
  <c r="M8" i="431"/>
  <c r="D8" i="431"/>
  <c r="I8" i="431"/>
  <c r="E8" i="431"/>
  <c r="H8" i="431"/>
  <c r="F8" i="431"/>
  <c r="K8" i="431"/>
  <c r="L8" i="431"/>
  <c r="N8" i="431"/>
  <c r="Q8" i="431"/>
  <c r="C8" i="431"/>
  <c r="S17" i="431" l="1"/>
  <c r="R17" i="431"/>
  <c r="R16" i="431"/>
  <c r="S16" i="431"/>
  <c r="R18" i="431"/>
  <c r="S18" i="431"/>
  <c r="R14" i="431"/>
  <c r="S14" i="431"/>
  <c r="R10" i="431"/>
  <c r="S10" i="431"/>
  <c r="S9" i="431"/>
  <c r="R9" i="431"/>
  <c r="S21" i="431"/>
  <c r="R21" i="431"/>
  <c r="S13" i="431"/>
  <c r="R13" i="431"/>
  <c r="S20" i="431"/>
  <c r="R20" i="431"/>
  <c r="R12" i="431"/>
  <c r="S12" i="431"/>
  <c r="R19" i="431"/>
  <c r="S19" i="431"/>
  <c r="R15" i="431"/>
  <c r="S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7" i="414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3" i="414"/>
  <c r="A14" i="414"/>
  <c r="A4" i="414"/>
  <c r="A6" i="339" l="1"/>
  <c r="A5" i="339"/>
  <c r="C17" i="414"/>
  <c r="C14" i="414"/>
  <c r="D14" i="414"/>
  <c r="D4" i="414"/>
  <c r="D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H3" i="387"/>
  <c r="G3" i="387"/>
  <c r="F3" i="387"/>
  <c r="N3" i="220"/>
  <c r="L3" i="220" s="1"/>
  <c r="C21" i="414"/>
  <c r="D21" i="414"/>
  <c r="I12" i="339" l="1"/>
  <c r="I13" i="339" s="1"/>
  <c r="F13" i="339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H13" i="339" l="1"/>
  <c r="F15" i="339"/>
  <c r="J13" i="339"/>
  <c r="B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1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<sst xmlns="http://schemas.openxmlformats.org/spreadsheetml/2006/main" count="11250" uniqueCount="2315">
  <si>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</si>
  <si>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</si>
  <si>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</si>
  <si>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</si>
  <si>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</si>
  <si>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</si>
  <si>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</si>
  <si>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</si>
  <si>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</si>
  <si>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</si>
  <si>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</si>
  <si>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</si>
  <si>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</si>
  <si>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</si>
  <si>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</si>
  <si>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</si>
  <si>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</si>
  <si>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</si>
  <si>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</si>
  <si>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</si>
  <si>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</si>
  <si>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</si>
  <si>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</si>
  <si>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</si>
  <si>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</si>
  <si>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</si>
  <si>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</si>
  <si>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</si>
  <si>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</si>
  <si>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</si>
  <si>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</si>
  <si>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</si>
  <si>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</si>
  <si>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</si>
  <si>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</si>
  <si>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</si>
  <si>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</si>
  <si>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</si>
  <si>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</si>
  <si>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</si>
  <si>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</si>
  <si>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</si>
  <si>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</si>
  <si>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</si>
  <si>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</si>
  <si>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</si>
  <si>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</si>
  <si>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</si>
  <si>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</si>
  <si>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</si>
  <si>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</si>
  <si>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</si>
  <si>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</si>
  <si>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</si>
  <si>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</si>
  <si>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</si>
  <si>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</si>
  <si>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</si>
  <si>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</si>
  <si>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</si>
  <si>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</si>
  <si>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</si>
  <si>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</si>
  <si>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</si>
  <si>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</si>
  <si>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</si>
  <si>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</si>
  <si>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</si>
  <si>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</si>
  <si>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</si>
  <si>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</si>
  <si>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</si>
  <si>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</si>
  <si>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</si>
  <si>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</si>
  <si>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</si>
  <si>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</si>
  <si>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</si>
  <si>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</si>
  <si>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</si>
  <si>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</si>
  <si>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</si>
  <si>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</si>
  <si>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</si>
  <si>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</si>
  <si>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</si>
  <si>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</si>
  <si>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</si>
  <si>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</si>
  <si>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</si>
  <si>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</si>
  <si>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</si>
  <si>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</si>
  <si>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</si>
  <si>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</si>
  <si>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</si>
  <si>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</si>
  <si>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</si>
  <si>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</si>
  <si>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</si>
  <si>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</si>
  <si>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</si>
  <si>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</si>
  <si>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</si>
  <si>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</si>
  <si>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</si>
  <si>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</si>
  <si>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</si>
  <si>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</si>
  <si>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</si>
  <si>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</si>
  <si>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</si>
  <si>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</si>
  <si>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</si>
  <si>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</si>
  <si>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</si>
  <si>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</si>
  <si>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</si>
  <si>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</si>
  <si>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</si>
  <si>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</si>
  <si>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</si>
  <si>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</si>
  <si>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</si>
  <si>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</si>
  <si>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</si>
  <si>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</si>
  <si>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</si>
  <si>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</si>
  <si>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</si>
  <si>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</si>
  <si>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</si>
  <si>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</si>
  <si>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</si>
  <si>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</si>
  <si>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</si>
  <si>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</si>
  <si>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</si>
  <si>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</si>
  <si>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</si>
  <si>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</si>
  <si>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</si>
  <si>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</si>
  <si>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</si>
  <si>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</si>
  <si>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</si>
  <si>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</si>
  <si>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</si>
  <si>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</si>
  <si>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</si>
  <si>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</si>
  <si>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</si>
  <si>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</si>
  <si>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</si>
  <si>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</si>
  <si>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</si>
  <si>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</si>
  <si>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</si>
  <si>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</si>
  <si>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</si>
  <si>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</si>
  <si>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</si>
  <si>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</si>
  <si>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</si>
  <si>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</si>
  <si>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</si>
  <si>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</si>
  <si>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</si>
  <si>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</si>
  <si>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</si>
  <si>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</si>
  <si>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</si>
  <si>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</si>
  <si>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</si>
  <si>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</si>
  <si>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</si>
  <si>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</si>
  <si>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</si>
  <si>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</si>
  <si>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</si>
  <si>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</si>
  <si>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</si>
  <si>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</si>
  <si>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</si>
  <si>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</si>
  <si>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</si>
  <si>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</si>
  <si>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</si>
  <si>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</si>
  <si>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</si>
  <si>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</si>
  <si>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</si>
  <si>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</si>
  <si>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</si>
  <si>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</si>
  <si>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</si>
  <si>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</si>
  <si>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</si>
  <si>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</si>
  <si>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</si>
  <si>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</si>
  <si>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</si>
  <si>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</si>
  <si>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</si>
  <si>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</si>
  <si>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</si>
  <si>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</si>
  <si>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</si>
  <si>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</si>
  <si>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</si>
  <si>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</si>
  <si>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</si>
  <si>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</si>
  <si>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</si>
  <si>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</si>
  <si>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</si>
  <si>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</si>
  <si>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</si>
  <si>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</si>
  <si>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</si>
  <si>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</si>
  <si>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</si>
  <si>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</si>
  <si>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</si>
  <si>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</si>
  <si>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</si>
  <si>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</si>
  <si>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</si>
  <si>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</si>
  <si>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</si>
  <si>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</si>
  <si>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</si>
  <si>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</si>
  <si>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</si>
  <si>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</si>
  <si>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</si>
  <si>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</si>
  <si>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</si>
  <si>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</si>
  <si>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</si>
  <si>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</si>
  <si>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</si>
  <si>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</si>
  <si>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</si>
  <si>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</si>
  <si>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</si>
  <si>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</si>
  <si>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</si>
  <si>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</si>
  <si>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</si>
  <si>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</si>
  <si>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</si>
  <si>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</si>
  <si>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50113190     léky - medicinální plyny (sklad SVM)</t>
  </si>
  <si>
    <t>50115     Zdravotnické prostředky</t>
  </si>
  <si>
    <t>50115040     laboratorní materiál (Z505)</t>
  </si>
  <si>
    <t>50115050     obvazový materiál (Z502)</t>
  </si>
  <si>
    <t>50115060     ZPr - ostatní (Z503)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</si>
  <si>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</si>
  <si>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</si>
  <si>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</si>
  <si>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</si>
  <si>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</si>
  <si>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</si>
  <si>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</si>
  <si>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</si>
  <si>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</si>
  <si>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</si>
  <si>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</si>
  <si>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</si>
  <si>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</si>
  <si>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</si>
  <si>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</si>
  <si>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</si>
  <si>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--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</si>
  <si>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</si>
  <si>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</si>
  <si>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</si>
  <si>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</si>
  <si>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</si>
  <si>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</si>
  <si>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</si>
  <si>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</si>
  <si>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</si>
  <si>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</si>
  <si>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</si>
  <si>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</si>
  <si>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</si>
  <si>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</si>
  <si>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</si>
  <si>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</si>
  <si>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</si>
  <si>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</si>
  <si>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</si>
  <si>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</si>
  <si>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</si>
  <si>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</si>
  <si>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</si>
  <si>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</si>
  <si>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</si>
  <si>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</si>
  <si>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</si>
  <si>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</si>
  <si>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</si>
  <si>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</si>
  <si>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</si>
  <si>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</si>
  <si>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</si>
  <si>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</si>
  <si>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</si>
  <si>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</si>
  <si>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</si>
  <si>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</si>
  <si>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</si>
  <si>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</si>
  <si>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</si>
  <si>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</si>
  <si>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</si>
  <si>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</si>
  <si>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</si>
  <si>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</si>
  <si>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</si>
  <si>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</si>
  <si>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</si>
  <si>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</si>
  <si>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51809     Náklady za poplatky na bankovní služby</t>
  </si>
  <si>
    <t>51809001     poplatky za vedení účtu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</si>
  <si>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</si>
  <si>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</si>
  <si>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</si>
  <si>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</si>
  <si>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</si>
  <si>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</si>
  <si>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</si>
  <si>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</si>
  <si>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</si>
  <si>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</si>
  <si>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</si>
  <si>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</si>
  <si>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</si>
  <si>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</si>
  <si>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</si>
  <si>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</si>
  <si>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</si>
  <si>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</si>
  <si>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</si>
  <si>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</si>
  <si>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</si>
  <si>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</si>
  <si>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</si>
  <si>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</si>
  <si>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</si>
  <si>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</si>
  <si>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</si>
  <si>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</si>
  <si>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</si>
  <si>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</si>
  <si>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</si>
  <si>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</si>
  <si>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</si>
  <si>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</si>
  <si>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</si>
  <si>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</si>
  <si>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</si>
  <si>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</si>
  <si>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</si>
  <si>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</si>
  <si>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</si>
  <si>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</si>
  <si>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</si>
  <si>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</si>
  <si>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</si>
  <si>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</si>
  <si>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</si>
  <si>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</si>
  <si>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</si>
  <si>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</si>
  <si>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</si>
  <si>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</si>
  <si>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</si>
  <si>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</si>
  <si>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</si>
  <si>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</si>
  <si>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</si>
  <si>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</si>
  <si>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</si>
  <si>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</si>
  <si>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</si>
  <si>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</si>
  <si>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</si>
  <si>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</si>
  <si>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60228190     výkony pojištěncům EHS</t>
  </si>
  <si>
    <t>60228191     výkony za cizince (mimo EHS)</t>
  </si>
  <si>
    <t>60229     Zdr. výkony - ZP sled.položky  OZPI</t>
  </si>
  <si>
    <t>60229209     výkony stomatologie</t>
  </si>
  <si>
    <t>60241     Odmítnutí vykázané péče     OZPI</t>
  </si>
  <si>
    <t>60241101     odmítnutí vykázané péče, receptů, poukázek PZt, Tr - VZP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</si>
  <si>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</si>
  <si>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</si>
  <si>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</si>
  <si>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</si>
  <si>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</si>
  <si>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</si>
  <si>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</si>
  <si>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</si>
  <si>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</si>
  <si>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</si>
  <si>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</si>
  <si>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</si>
  <si>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</si>
  <si>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</si>
  <si>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</si>
  <si>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</si>
  <si>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</si>
  <si>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</si>
  <si>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</si>
  <si>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</si>
  <si>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</si>
  <si>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</si>
  <si>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</si>
  <si>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</si>
  <si>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</si>
  <si>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</si>
  <si>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</si>
  <si>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</si>
  <si>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</si>
  <si>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</si>
  <si>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</si>
  <si>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</si>
  <si>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</si>
  <si>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</si>
  <si>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</si>
  <si>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ZUBNI: Klinika zubního lékařství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</si>
  <si>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</si>
  <si>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</si>
  <si>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</si>
  <si>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</si>
  <si>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</si>
  <si>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ZUBNI: Klinika zubního lékařství Celkem</t>
  </si>
  <si>
    <t>SumaKL</t>
  </si>
  <si>
    <t>2421</t>
  </si>
  <si>
    <t xml:space="preserve">ZUBNI: ambulance </t>
  </si>
  <si>
    <t>ZUBNI: ambulance  Celkem</t>
  </si>
  <si>
    <t>SumaNS</t>
  </si>
  <si>
    <t>mezeraNS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</si>
  <si>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</si>
  <si>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</si>
  <si>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</si>
  <si>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</si>
  <si>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</si>
  <si>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</si>
  <si>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APAURIN</t>
  </si>
  <si>
    <t>INJ 10X2ML/10MG</t>
  </si>
  <si>
    <t>AQUA PRO INJECTIONE BRAUN</t>
  </si>
  <si>
    <t>INJ SOL 20X10ML-PLA</t>
  </si>
  <si>
    <t>INJ SOL 10X1000ML-PE</t>
  </si>
  <si>
    <t>ARDEANUTRISOL G 40</t>
  </si>
  <si>
    <t>400G/L INF SOL 20X80ML</t>
  </si>
  <si>
    <t>ATROPIN BIOTIKA 1MG</t>
  </si>
  <si>
    <t>INJ 10X1ML/1MG</t>
  </si>
  <si>
    <t>AULIN</t>
  </si>
  <si>
    <t>POR GRA SOL30SÁČKŮ</t>
  </si>
  <si>
    <t>Carbosorb tbl.20-blistr</t>
  </si>
  <si>
    <t>DIAZEPAM SLOVAKOFARMA</t>
  </si>
  <si>
    <t>TBL 20X5MG</t>
  </si>
  <si>
    <t>DICYNONE 250</t>
  </si>
  <si>
    <t>INJ SOL 4X2ML/250MG</t>
  </si>
  <si>
    <t>DITHIADEN</t>
  </si>
  <si>
    <t>TBL 20X2MG</t>
  </si>
  <si>
    <t>DZ TRIXO LIND 500ML</t>
  </si>
  <si>
    <t>ECOLAV 0,9 NaCl 100 ml OPLACH</t>
  </si>
  <si>
    <t>100 ml</t>
  </si>
  <si>
    <t>ECOLAV Výplach očí 100ml</t>
  </si>
  <si>
    <t>ELMEX GELEE</t>
  </si>
  <si>
    <t>STM GEL 1X25GM</t>
  </si>
  <si>
    <t>CHLORID SODNÝ 0,9% BRAUN</t>
  </si>
  <si>
    <t>INF SOL 10X1000MLPLAH</t>
  </si>
  <si>
    <t>INF SOL 10X250MLPELAH</t>
  </si>
  <si>
    <t>INJ SOL 100X10ML II</t>
  </si>
  <si>
    <t>IBALGIN 400 (IBUPROFEN 400)</t>
  </si>
  <si>
    <t>TBL OBD 100X400MG</t>
  </si>
  <si>
    <t>IBALGIN 400 TBL 36</t>
  </si>
  <si>
    <t>POR TBL FLM 36X400MG</t>
  </si>
  <si>
    <t>IR  AQUA STERILE OPLACH.1x1000 ml ECOTAINER</t>
  </si>
  <si>
    <t>IR OPLACH</t>
  </si>
  <si>
    <t>KL AQUA PURIF. KUL., FAG. 1 kg</t>
  </si>
  <si>
    <t>KL BENZINUM 900ml/ 600g</t>
  </si>
  <si>
    <t>KL ETHANOL.C.BENZINO 10G</t>
  </si>
  <si>
    <t>KL ETHANOL.C.BENZINO 150G v sirokohrdle lahvi</t>
  </si>
  <si>
    <t>KL ETHANOL.C.BENZINO 200G</t>
  </si>
  <si>
    <t>KL ETHANOL.C.BENZINO 250G</t>
  </si>
  <si>
    <t>KL ETHANOL.C.BENZINO 75G</t>
  </si>
  <si>
    <t>KL ETHANOLUM BENZ.DENAT. 900 ml / 720g/</t>
  </si>
  <si>
    <t>KL ETHANOLUM BENZ.DENAT. SPRAY 100g</t>
  </si>
  <si>
    <t>KL GEL</t>
  </si>
  <si>
    <t>KL CHLORHEXIDINI SOL. 0,1% 1000ml</t>
  </si>
  <si>
    <t>KL CHLORHEXIDINI SOL. 0,1% 200g</t>
  </si>
  <si>
    <t>v sirokohrdle lahvi</t>
  </si>
  <si>
    <t>KL CHLORHEXIDINI SOL. 0,1% 300 g</t>
  </si>
  <si>
    <t>KL CHLORHEXIDINI SOL. 0,2% 200 g</t>
  </si>
  <si>
    <t>KL CHLORNAN SODNÝ 1% 300g v sirokohrdle lahvi</t>
  </si>
  <si>
    <t>KL JODOVY OLEJ 10G</t>
  </si>
  <si>
    <t>KL PRIPRAVEK</t>
  </si>
  <si>
    <t>KL SIGNATURY</t>
  </si>
  <si>
    <t>KL SOL.ARG.NITR.10% 10G</t>
  </si>
  <si>
    <t>KL SOL.BORGLYCEROLI 3% 10 G</t>
  </si>
  <si>
    <t>KL SOL.HYD.PEROX.3% 100G v sirokohrdle lahvi</t>
  </si>
  <si>
    <t>KL SOL.HYD.PEROX.3% 10G</t>
  </si>
  <si>
    <t>KL SOL.HYD.PEROX.3% 200G v sirokohrdle lahvi</t>
  </si>
  <si>
    <t>KL SOL.HYD.PEROX.3% 300G v sirokohrdle lahvi</t>
  </si>
  <si>
    <t>KL SOL.METHYLROS.CHL.1% 10G</t>
  </si>
  <si>
    <t>KL SOL.PHENOLI CAMPHOR. 10g</t>
  </si>
  <si>
    <t>KL SOL.ZINCI CHLOR.10% 10 g</t>
  </si>
  <si>
    <t>KL UNGUENTUM</t>
  </si>
  <si>
    <t>KL VASELINUM ALBUM, 100G</t>
  </si>
  <si>
    <t>KL VASELINUM ALBUM, 20G</t>
  </si>
  <si>
    <t>KL VASELINUM ALBUM, 50G</t>
  </si>
  <si>
    <t>LIDOCAIN EGIS 10 %</t>
  </si>
  <si>
    <t>DRM SPR SOL 1X38GM</t>
  </si>
  <si>
    <t>MAGNESIUM SULFURICUM BIOTIKA</t>
  </si>
  <si>
    <t>INJ 5X10ML 10%</t>
  </si>
  <si>
    <t>INJ 5X10ML 20%</t>
  </si>
  <si>
    <t>MAGNOSOLV</t>
  </si>
  <si>
    <t>GRA 30X6.1GM(SACKY)</t>
  </si>
  <si>
    <t>MESOCAIN</t>
  </si>
  <si>
    <t>INJ 10X10ML 1%</t>
  </si>
  <si>
    <t>NATRIUM CHLORATUM BIOTIKA ISOT.</t>
  </si>
  <si>
    <t>INJ 10X5ML</t>
  </si>
  <si>
    <t>OPHTHALMO-SEPTONEX</t>
  </si>
  <si>
    <t>UNG OPH 1X5GM</t>
  </si>
  <si>
    <t>OPH GTT SOL 1X10ML PLAST</t>
  </si>
  <si>
    <t>PARALEN 500</t>
  </si>
  <si>
    <t>POR TBL NOB 24X500MG</t>
  </si>
  <si>
    <t>SEPTANEST S ADRENALINEM 1:200 000</t>
  </si>
  <si>
    <t>40MG/ML+5MCG/ML INJ SOL 50X1,7ML+BLISTR</t>
  </si>
  <si>
    <t>SOLCOSERYL</t>
  </si>
  <si>
    <t>GEL OPH 1X5GM</t>
  </si>
  <si>
    <t>SOLCOSERYL DENTAL ADHESIVE-výpadek</t>
  </si>
  <si>
    <t>STM PST 1X5GM</t>
  </si>
  <si>
    <t>SUPRACAIN 4%</t>
  </si>
  <si>
    <t>INJ 10X2ML</t>
  </si>
  <si>
    <t>TANTUM VERDE</t>
  </si>
  <si>
    <t>1,5MG/ML GGR 240 ML</t>
  </si>
  <si>
    <t>P</t>
  </si>
  <si>
    <t>VENTOLIN INHALER N</t>
  </si>
  <si>
    <t>INHSUSPSS200X100RG</t>
  </si>
  <si>
    <t>VITAMIN B12 LECIVA 1000RG</t>
  </si>
  <si>
    <t>INJ 5X1ML/1000RG</t>
  </si>
  <si>
    <t>ZODAC</t>
  </si>
  <si>
    <t>TBL OBD 30X10MG</t>
  </si>
  <si>
    <t>léky - antibiotika (LEK)</t>
  </si>
  <si>
    <t>AMOKSIKLAV 1G</t>
  </si>
  <si>
    <t>TBL OBD 14X1GM</t>
  </si>
  <si>
    <t>BACTROBAN</t>
  </si>
  <si>
    <t>DRM UNG 1X15GM</t>
  </si>
  <si>
    <t>DALACIN C 300 MG</t>
  </si>
  <si>
    <t>POR CPS DUR 16X300MG</t>
  </si>
  <si>
    <t>2421 - ZUBNI: ambulance</t>
  </si>
  <si>
    <t>R03AC02 - SALBUTAMOL</t>
  </si>
  <si>
    <t>R06AE07 - CETIRIZIN</t>
  </si>
  <si>
    <t>J01CR02 - AMOXICILIN A  INHIBITOR BETA-LAKTAMASY</t>
  </si>
  <si>
    <t>J01CR02</t>
  </si>
  <si>
    <t>5951</t>
  </si>
  <si>
    <t>AMOKSIKLAV 1 G</t>
  </si>
  <si>
    <t>875MG/125MG TBL FLM 14</t>
  </si>
  <si>
    <t>R03AC02</t>
  </si>
  <si>
    <t>31934</t>
  </si>
  <si>
    <t>100MCG/DÁV INH SUS PSS 200DÁV</t>
  </si>
  <si>
    <t>R06AE07</t>
  </si>
  <si>
    <t>66030</t>
  </si>
  <si>
    <t>10MG TBL FLM 30</t>
  </si>
  <si>
    <t>Přehled plnění pozitivního listu - spotřeba léčivých přípravků - orientační přehled</t>
  </si>
  <si>
    <t>24 - Klinika zubního lékařství</t>
  </si>
  <si>
    <t xml:space="preserve">2421 - ambulance 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</si>
  <si>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</si>
  <si>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</si>
  <si>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</si>
  <si>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</si>
  <si>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</si>
  <si>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</si>
  <si>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</si>
  <si>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</si>
  <si>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50115090 - ZPr - zubolékařský materiál (Z509)</t>
  </si>
  <si>
    <t>50115020</t>
  </si>
  <si>
    <t>laboratorní diagnostika-LEK (Z501)</t>
  </si>
  <si>
    <t>804536</t>
  </si>
  <si>
    <t xml:space="preserve">-Diagnostikum připr. </t>
  </si>
  <si>
    <t>50115040</t>
  </si>
  <si>
    <t>laboratorní materiál (Z505)</t>
  </si>
  <si>
    <t>ZC066</t>
  </si>
  <si>
    <t>Kádinka nízká s výlevkou sklo 100 ml (213-1045) KAVA632417010100</t>
  </si>
  <si>
    <t>ZF670</t>
  </si>
  <si>
    <t>Kádinka nízká s výlevkou skol 150 ml KAVA632417010150_U (č. n. 2602043344)</t>
  </si>
  <si>
    <t>ZC040</t>
  </si>
  <si>
    <t>Kádinka nízká sklo 25 ml VTRB632411010025</t>
  </si>
  <si>
    <t>ZC041</t>
  </si>
  <si>
    <t>Kádinka nízká sklo 50 ml VTRB632411010050</t>
  </si>
  <si>
    <t>ZC044</t>
  </si>
  <si>
    <t>Kahan lihový 100 ml 635 534104100</t>
  </si>
  <si>
    <t>ZB574</t>
  </si>
  <si>
    <t>Sklo podložní pro míchání cementu 75x110x4mm  IN0501</t>
  </si>
  <si>
    <t>ZC054</t>
  </si>
  <si>
    <t>Válec odměrný vysoký sklo 100 ml d713880</t>
  </si>
  <si>
    <t>ZC078</t>
  </si>
  <si>
    <t>Válec odměrný vysoký sklo 50 ml 710920</t>
  </si>
  <si>
    <t>50115050</t>
  </si>
  <si>
    <t>obvazový materiál (Z502)</t>
  </si>
  <si>
    <t>ZA616</t>
  </si>
  <si>
    <t>Drenáž zubní sterilní 1 x 6 cm 0360</t>
  </si>
  <si>
    <t>ZA603</t>
  </si>
  <si>
    <t>Kompresa gáza 7,5 x 7,5 cm/2 ks sterilní karton á 1000 ks 26005</t>
  </si>
  <si>
    <t>ZD740</t>
  </si>
  <si>
    <t>Kompresa gáza sterilkompres 7,5 x 7,5 cm/5 ks sterilní 1325019265(1230119225)</t>
  </si>
  <si>
    <t>Kompresa gáza sterilkompres 7,5 x 7,5 cm/5 ks, 100% bavlna, sterilní 1325019265(1230119225)</t>
  </si>
  <si>
    <t>ZA463</t>
  </si>
  <si>
    <t>Kompresa NT 10 x 20 cm/2 ks sterilní 26620</t>
  </si>
  <si>
    <t>ZN200</t>
  </si>
  <si>
    <t>Krytí hemostatické traumacel new dent kostky bal. á 50 ks 10115</t>
  </si>
  <si>
    <t>ZA798</t>
  </si>
  <si>
    <t>Krytí hemostatické traumacel P 2g ks bal. á 5 ks zásyp 10120</t>
  </si>
  <si>
    <t>ZC399</t>
  </si>
  <si>
    <t>Krytí hemostatické traumacel taf light 1,5 x 5 cm bal. á 10 ks síťka 10295</t>
  </si>
  <si>
    <t>ZA640</t>
  </si>
  <si>
    <t>Krytí hemostatické traumacel taf light 7,5 x 5 cm bal. á 10 ks síťka 10296</t>
  </si>
  <si>
    <t>ZA486</t>
  </si>
  <si>
    <t>Krytí mastný tyl jelonet   5 x 5 cm á 50 ks 7403</t>
  </si>
  <si>
    <t>ZB404</t>
  </si>
  <si>
    <t>Náplast cosmos 8 cm x 1 m 5403353</t>
  </si>
  <si>
    <t>ZD111</t>
  </si>
  <si>
    <t>Náplast omnifix E 5 cm x 10 m 9006493</t>
  </si>
  <si>
    <t>ZA450</t>
  </si>
  <si>
    <t>Náplast omniplast 1,25 cm x 9,1 m 9004520</t>
  </si>
  <si>
    <t>ZD104</t>
  </si>
  <si>
    <t>Náplast omniplast 10,0 cm x 10,0 m 9004472 (900535)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</si>
  <si>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</si>
  <si>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</si>
  <si>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</si>
  <si>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</si>
  <si>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ZE078</t>
  </si>
  <si>
    <t>Obinadlo elastické idealflex krátkotažné 10 cm x 5 m 931323</t>
  </si>
  <si>
    <t>ZN475</t>
  </si>
  <si>
    <t>Obinadlo elastické universal   8 cm x 5 m 1323100312</t>
  </si>
  <si>
    <t>ZL996</t>
  </si>
  <si>
    <t>Obinadlo hyrofilní sterilní  8 cm x 5 m  004310182</t>
  </si>
  <si>
    <t>ZG538</t>
  </si>
  <si>
    <t>Obvaz ran po chir. zákrocích COE PACK 530315</t>
  </si>
  <si>
    <t>ZL999</t>
  </si>
  <si>
    <t>Rychloobvaz 8 x 4 cm 001445510</t>
  </si>
  <si>
    <t>ZA443</t>
  </si>
  <si>
    <t>Šátek trojcípý NT 136 x 96 x 96 cm 20002</t>
  </si>
  <si>
    <t>ZA582</t>
  </si>
  <si>
    <t>Tampon sterilní small bal. á 100 ks 156760</t>
  </si>
  <si>
    <t>ZA604</t>
  </si>
  <si>
    <t>Tyčinka vatová sterilní jednotlivě balalená bal. á 1000 ks 5100/SG/CS</t>
  </si>
  <si>
    <t>ZC100</t>
  </si>
  <si>
    <t>Vata buničitá dělená 2 role / 500 ks 40 x 50 mm 1230200310</t>
  </si>
  <si>
    <t>ZQ569</t>
  </si>
  <si>
    <t>Vata buničitá dělená cellin 2 role / 500 ks 40 x 50 mm 1230206310</t>
  </si>
  <si>
    <t>ZA446</t>
  </si>
  <si>
    <t>Vata buničitá přířezy 20 x 30 cm 1230200129</t>
  </si>
  <si>
    <t>ZA090</t>
  </si>
  <si>
    <t>Vata buničitá přířezy 37 x 57 cm 2730152</t>
  </si>
  <si>
    <t>ZM000</t>
  </si>
  <si>
    <t>Vata obvazová skládaná 50g 004307667</t>
  </si>
  <si>
    <t>50115060</t>
  </si>
  <si>
    <t>ZPr - ostatní (Z503)</t>
  </si>
  <si>
    <t>ZD152</t>
  </si>
  <si>
    <t>Ambuvak pro děti 550 ml 7151000</t>
  </si>
  <si>
    <t>ZD151</t>
  </si>
  <si>
    <t>Ambuvak pro dospělé vak 1,5 l komplet (maska, hadička, rezervoár) 7152000</t>
  </si>
  <si>
    <t>ZD212</t>
  </si>
  <si>
    <t>Brýle kyslíkové pro dospělé 1,8 m standard 1161000/L</t>
  </si>
  <si>
    <t>ZK977</t>
  </si>
  <si>
    <t>Cévka odsávací CH14 s přerušovačem sání P01173a</t>
  </si>
  <si>
    <t>ZK978</t>
  </si>
  <si>
    <t>Cévka odsávací CH16 s přerušovačem sání P01175a</t>
  </si>
  <si>
    <t>ZA690</t>
  </si>
  <si>
    <t>Čepelka skalpelová 10 BB510</t>
  </si>
  <si>
    <t>ZC752</t>
  </si>
  <si>
    <t>Čepelka skalpelová 15 BB515</t>
  </si>
  <si>
    <t>ZI496</t>
  </si>
  <si>
    <t>Elektroda defibrilační pro dospělé QC 11996-000017</t>
  </si>
  <si>
    <t>ZB844</t>
  </si>
  <si>
    <t>Esmarch - pryžové obinadlo 60 x 1250 KVS 06125</t>
  </si>
  <si>
    <t>ZD945</t>
  </si>
  <si>
    <t>Filtr bakteriální a virový 1344000S</t>
  </si>
  <si>
    <t>ZJ908</t>
  </si>
  <si>
    <t>Kleště extrakční anatomica hor. tř. č. 18 DG118R</t>
  </si>
  <si>
    <t>ZJ907</t>
  </si>
  <si>
    <t>Kleště extrakční anatomica hor. tř. č.17 DG117R</t>
  </si>
  <si>
    <t>ZJ909</t>
  </si>
  <si>
    <t>Kleště extrakční anatomica na h. stol. č. 67 DG250R</t>
  </si>
  <si>
    <t>ZM137</t>
  </si>
  <si>
    <t>Kleště štípací rovné úzké Jansen délka 170 mm 30.50.18</t>
  </si>
  <si>
    <t>ZK884</t>
  </si>
  <si>
    <t>Kohout trojcestný discofix modrý 4095111</t>
  </si>
  <si>
    <t>ZA728</t>
  </si>
  <si>
    <t>Lopatka ústní dřevěná lékařská nesterilní bal. á 100 ks 1320100655</t>
  </si>
  <si>
    <t>ZH808</t>
  </si>
  <si>
    <t>Nádoba na histologický mat. s pufrovaným formalínem HISTOFOR 20 ml bal. á 100 ks BFS-20</t>
  </si>
  <si>
    <t>ZF159</t>
  </si>
  <si>
    <t>Nádoba na kontaminovaný odpad 1 l 15-0002</t>
  </si>
  <si>
    <t>ZE159</t>
  </si>
  <si>
    <t>Nádoba na kontaminovaný odpad 2 l 15-0003</t>
  </si>
  <si>
    <t>ZF549</t>
  </si>
  <si>
    <t>Náústek s filtrem výměnný k plynu Entonox 1043178 (ref.828-0002)</t>
  </si>
  <si>
    <t>ZQ138</t>
  </si>
  <si>
    <t>Nůžky chirurgické rovné hrotnaté 150 mm TK-AJ 025-15</t>
  </si>
  <si>
    <t>ZQ144</t>
  </si>
  <si>
    <t>Nůžky chirurgické rovné hrotnatotupé 150 mm AJ 024-15</t>
  </si>
  <si>
    <t>ZQ140</t>
  </si>
  <si>
    <t>Nůžky oční rovné 115 mm tk AK 432-11</t>
  </si>
  <si>
    <t>Nůžky oční rovné 115 mm TK-AK 432-11</t>
  </si>
  <si>
    <t>ZQ101</t>
  </si>
  <si>
    <t>Ploténka vosková Modelling Wax Pink Standard tvrdá, 75 x 150 x 1.25 mm bal. 1000 g 43001641</t>
  </si>
  <si>
    <t>ZN659</t>
  </si>
  <si>
    <t>Sonda parodontická 165 mm DB775R</t>
  </si>
  <si>
    <t>ZB923</t>
  </si>
  <si>
    <t>Sonda parodontologická 133500106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</si>
  <si>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</si>
  <si>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</si>
  <si>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</si>
  <si>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</si>
  <si>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</si>
  <si>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</si>
  <si>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ZA754</t>
  </si>
  <si>
    <t>Stříkačka injekční 3-dílná 10 ml LL Omnifix Solo se závitem 4617100V</t>
  </si>
  <si>
    <t>ZE308</t>
  </si>
  <si>
    <t>Stříkačka injekční 3-dílná 5 ml LL Omnifix Solo se závitem 4617053V</t>
  </si>
  <si>
    <t>ZJ096</t>
  </si>
  <si>
    <t>Vzduchovod nosní 6,0 mm bal. á 10 ks 321060</t>
  </si>
  <si>
    <t>ZJ098</t>
  </si>
  <si>
    <t>Vzduchovod nosní 7,0 mm bal. á 10 ks 321070</t>
  </si>
  <si>
    <t>ZB316</t>
  </si>
  <si>
    <t>Vzduchovod nosní 8,0 mm bal. á 10 ks 100/210/080</t>
  </si>
  <si>
    <t>ZI179</t>
  </si>
  <si>
    <t>Zkumavka s mediem+ flovakovaný tampon eSwab růžový nos,krk,vagina,konečník,rány,fekální vzo) 490CE.A</t>
  </si>
  <si>
    <t>50115064</t>
  </si>
  <si>
    <t>ZPr - šicí materiál (Z529)</t>
  </si>
  <si>
    <t>ZB978</t>
  </si>
  <si>
    <t>Šití dafilon modrý 5/0 (1) bal. á 36 ks C0932124</t>
  </si>
  <si>
    <t>ZP245</t>
  </si>
  <si>
    <t>Šití GLYCOLON violet HR 12 6/0 USP 45 cm bal. á 24 ks PB40204</t>
  </si>
  <si>
    <t>ZJ018</t>
  </si>
  <si>
    <t>Šití chirlac pletený fialový 3/0 bal. á 24 ks PG0257</t>
  </si>
  <si>
    <t>ZJ017</t>
  </si>
  <si>
    <t>Šití chirlac pletený fialový 4/0 bal. á 24 ks PG0256</t>
  </si>
  <si>
    <t>ZH392</t>
  </si>
  <si>
    <t>Šití novosyn quick undy 3/0 (2) bal. á 36 ks C3046030</t>
  </si>
  <si>
    <t>ZO353</t>
  </si>
  <si>
    <t>Šití PGA-RESORBA pletené potahované syntetické vstřebatelné vlákno jehla HR 22 fialová 3/0 70cm bal.á 24 ks PA10211</t>
  </si>
  <si>
    <t>ZB196</t>
  </si>
  <si>
    <t>Šití prolene bl 4-0 bal. á 36 ks EH7151H</t>
  </si>
  <si>
    <t>ZB446</t>
  </si>
  <si>
    <t>Šití silkam černý 2/0 (3) bal. á 36 ks C0262064</t>
  </si>
  <si>
    <t>ZG140</t>
  </si>
  <si>
    <t>Šití silkam černý 2/0 (3) bal. á 36 ks C0760420</t>
  </si>
  <si>
    <t>ZB447</t>
  </si>
  <si>
    <t>Šití silkam černý 3/0 (2) bal. á 36 ks C0760145</t>
  </si>
  <si>
    <t>ZB461</t>
  </si>
  <si>
    <t>Šití silkam černý 3/0 (2) bal. á 36 ks C0760307</t>
  </si>
  <si>
    <t>ZD736</t>
  </si>
  <si>
    <t>Šití silkam černý 4/0 (1.5) bal. á 36 ks C0760293</t>
  </si>
  <si>
    <t>ZB444</t>
  </si>
  <si>
    <t>Šití silkam černý 4/0 (1.5) bal. á 36 ks C0761290</t>
  </si>
  <si>
    <t>ZN643</t>
  </si>
  <si>
    <t>Šití vstřebatelné PGA-RESORBA 4/0 fialová HS 22 70 cm bal. á 24 ks ST1512</t>
  </si>
  <si>
    <t>50115065</t>
  </si>
  <si>
    <t>ZPr - vpichovací materiál (Z530)</t>
  </si>
  <si>
    <t>ZC305</t>
  </si>
  <si>
    <t>Jehla injekční 0,4 x 20 mm šedá 4657705</t>
  </si>
  <si>
    <t>ZA834</t>
  </si>
  <si>
    <t>Jehla injekční 0,7 x 40 mm černá 4660021</t>
  </si>
  <si>
    <t>ZA833</t>
  </si>
  <si>
    <t>Jehla injekční 0,8 x 40 mm zelená 4657527</t>
  </si>
  <si>
    <t>ZD515</t>
  </si>
  <si>
    <t>Jehla jednorázová septoject modrá G30 0,3 x 25 mm á 100 ks 0038505</t>
  </si>
  <si>
    <t>ZA360</t>
  </si>
  <si>
    <t>Jehla sterican 0,5 x 25 mm oranžová 9186158</t>
  </si>
  <si>
    <t>50115067</t>
  </si>
  <si>
    <t>ZPr - rukavice (Z532)</t>
  </si>
  <si>
    <t>ZC063</t>
  </si>
  <si>
    <t>Rukavice latex bez p. M 9421615 - povoleno pouze pro ÚČOCH a KZL</t>
  </si>
  <si>
    <t>ZP363</t>
  </si>
  <si>
    <t>Rukavice latex bez p. superlife XS bal. á 100 ks 8951480 - povoleno pouze pro ÚČOCH a KZL</t>
  </si>
  <si>
    <t>ZP181</t>
  </si>
  <si>
    <t>Rukavice latex s p. superlife M bal. á 100 ks 8951472 - povoleno pouze pro ÚČOCH a KZL</t>
  </si>
  <si>
    <t>ZP111</t>
  </si>
  <si>
    <t>Rukavice latex s p. superlife S bal. á 100 ks 8951471 - povoleno pouze pro ÚČOCH a KZL</t>
  </si>
  <si>
    <t>ZD517</t>
  </si>
  <si>
    <t>Rukavice latex s p. XS bal. á 100 ks 01010 - povoleno pouze pro ÚČOCH a KZL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</si>
  <si>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</si>
  <si>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</si>
  <si>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</si>
  <si>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</si>
  <si>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</si>
  <si>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</si>
  <si>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ZP949</t>
  </si>
  <si>
    <t>Rukavice nitril basic bez p. modré XL bal. á 170 ks 44753</t>
  </si>
  <si>
    <t>ZP950</t>
  </si>
  <si>
    <t>Rukavice nitril basic bez p. modré XS bal. á 200 ks 44749</t>
  </si>
  <si>
    <t>ZM293</t>
  </si>
  <si>
    <t>Rukavice nitril sempercare bez p. L bal. á 200 ks 30804</t>
  </si>
  <si>
    <t>ZM291</t>
  </si>
  <si>
    <t>Rukavice nitril sempercare bez p. S bal. á 200 ks 30802</t>
  </si>
  <si>
    <t>ZK473</t>
  </si>
  <si>
    <t>Rukavice operační latex s pudrem sterilní ansell medigrip plus vel. 6,0 6035500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</si>
  <si>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</si>
  <si>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</si>
  <si>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</si>
  <si>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</si>
  <si>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</si>
  <si>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</si>
  <si>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</si>
  <si>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</si>
  <si>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Rukavice operační latexové s pudrem ansell medigrip plus vel. 6,0 6035500</t>
  </si>
  <si>
    <t>Rukavice operační latexové s pudrem ansell, vasco surgical powderet vel. 6,5 6035518 (303503)</t>
  </si>
  <si>
    <t>Rukavice operační latexové s pudrem ansell, vasco surgical powderet vel. 7 6035526 (303504EU)</t>
  </si>
  <si>
    <t>Rukavice operační latexové s pudrem ansell, vasco surgical powderet vel. 8 6035542 (303506EU)</t>
  </si>
  <si>
    <t>ZI758</t>
  </si>
  <si>
    <t>Rukavice vinyl bez p. M á 100 ks EFEKTVR03</t>
  </si>
  <si>
    <t>ZQ327</t>
  </si>
  <si>
    <t>Rukavice vyšetřovací latex bez  pudru nesterilní premium Grip  L bal. á 100 ks 9002538 - povoleno pouze pro ÚČOCH a KZL</t>
  </si>
  <si>
    <t>Rukavice vyšetřovací latex bez pudru nesterilní M 9421615 - povoleno pouze pro ÚČOCH a KZL</t>
  </si>
  <si>
    <t>Rukavice vyšetřovací latex bez pudru nesterilní superlife XS bal. á 100 ks 8951480 - povoleno pouze pro ÚČOCH a KZL</t>
  </si>
  <si>
    <t>ZA568</t>
  </si>
  <si>
    <t>Rukavice vyšetřovací latex s pudrem nesterilní premium  XS bal. á 100 ks 1016863 - povoleno pouze pro ÚČOCH a KZL</t>
  </si>
  <si>
    <t>ZK098</t>
  </si>
  <si>
    <t>Rukavice vyšetřovací latex s pudrem nesterilní superlife L bal. á 100 ks 8951473 - povoleno pouze pro ÚČOCH a KZL výpadek do konce roku 2017</t>
  </si>
  <si>
    <t>Rukavice vyšetřovací latex s pudrem nesterilní superlife M bal. á 100 ks 8951472 - povoleno pouze pro ÚČOCH a KZL</t>
  </si>
  <si>
    <t>Rukavice vyšetřovací latex s pudrem nesterilní superlife S bal. á 100 ks 8951471 - povoleno pouze pro ÚČOCH a KZL</t>
  </si>
  <si>
    <t>Rukavice vyšetřovací latex s pudrem nesterilní XS bal. á 100 ks 01010 - povoleno pouze pro ÚČOCH a KZL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</si>
  <si>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</si>
  <si>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</si>
  <si>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</si>
  <si>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basic bez pudru modré XL bal. á 170 ks 44753</t>
  </si>
  <si>
    <t>Rukavice vyšetřovací nitril basic bez pudru modré XS bal. á 200 ks 44749</t>
  </si>
  <si>
    <t>Rukavice vyšetřovací nitril bez pudru nesterilní basic modré M bal. á 200 ks 44751</t>
  </si>
  <si>
    <t>ZA034</t>
  </si>
  <si>
    <t>Rukavice vyšetřovací nitril bez pudru nesterilní sempercare  XS bal. á 200 ks 32615</t>
  </si>
  <si>
    <t>ZI759</t>
  </si>
  <si>
    <t>Rukavice vyšetřovací vinyl bez pudru nesterilní L á 100 ks EFEKTVR04</t>
  </si>
  <si>
    <t>Rukavice vyšetřovací vinyl bez pudru nesterilní M á 100 ks EFEKTVR03</t>
  </si>
  <si>
    <t>ZI757</t>
  </si>
  <si>
    <t>Rukavice vyšetřovací vinyl bez pudru nesterilní S á 100 ks EFEKTVR02</t>
  </si>
  <si>
    <t>50115079</t>
  </si>
  <si>
    <t>ZPr - internzivní péče (Z542)</t>
  </si>
  <si>
    <t>ZN710</t>
  </si>
  <si>
    <t>Maska anesteziologická č.2 EcoMask ( s proužky ) 7092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</si>
  <si>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</si>
  <si>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</si>
  <si>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</si>
  <si>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</si>
  <si>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</si>
  <si>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</si>
  <si>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ZB961</t>
  </si>
  <si>
    <t>Maska kyslíková dětská s hadičkou a nosní svorkou  H-103012</t>
  </si>
  <si>
    <t>ZB173</t>
  </si>
  <si>
    <t>Maska kyslíková s hadičkou a nosní svorkou dospělá H-103013</t>
  </si>
  <si>
    <t>50115090</t>
  </si>
  <si>
    <t>ZPr - zubolékařský materiál (Z509)</t>
  </si>
  <si>
    <t>ZG556</t>
  </si>
  <si>
    <t>Adhesor carbofine 80 g prášek 40 g tekutina 4111420</t>
  </si>
  <si>
    <t>ZC307</t>
  </si>
  <si>
    <t>Adhesor orig. 80 G N 2 4111112</t>
  </si>
  <si>
    <t>ZL583</t>
  </si>
  <si>
    <t>Adhesor orig. 80 g N1 4111111</t>
  </si>
  <si>
    <t>ZL331</t>
  </si>
  <si>
    <t>Adhezivum dentální single bond universal  kit 9020890</t>
  </si>
  <si>
    <t>ZJ299</t>
  </si>
  <si>
    <t>Adisil Rose 1:1 silikon 2x1 101201</t>
  </si>
  <si>
    <t>ZE370</t>
  </si>
  <si>
    <t>Alphaflex 0040</t>
  </si>
  <si>
    <t>ZD415</t>
  </si>
  <si>
    <t>Amalgám kapslový č.2 YDM-I600</t>
  </si>
  <si>
    <t>ZB722</t>
  </si>
  <si>
    <t>Amalgam Kit 0990</t>
  </si>
  <si>
    <t>ZI927</t>
  </si>
  <si>
    <t>Amalgám YDM č. 1 YDM-I/400</t>
  </si>
  <si>
    <t>ZJ700</t>
  </si>
  <si>
    <t>Apexit plus 2 x 6 g stříkačka 15 x míchací kanyly 5 x intraosální špičky 0091325</t>
  </si>
  <si>
    <t>ZL894</t>
  </si>
  <si>
    <t>Aplikátor M+W MicroTips modrý 0500507</t>
  </si>
  <si>
    <t>ZL893</t>
  </si>
  <si>
    <t>Aplikátor M+W MicroTips žluté 0500508</t>
  </si>
  <si>
    <t>ZD680</t>
  </si>
  <si>
    <t>Aqua cem, fix.materiál pro zub.náhrady 30 g 88115</t>
  </si>
  <si>
    <t>ZA144</t>
  </si>
  <si>
    <t>Aquasil soft putty DT60578320</t>
  </si>
  <si>
    <t>ZC379</t>
  </si>
  <si>
    <t>Aquasil ultra LV Regular 4 x 50 ml DT678779</t>
  </si>
  <si>
    <t>ZC524</t>
  </si>
  <si>
    <t>Begosol HE 5 lit. BG51096</t>
  </si>
  <si>
    <t>ZN627</t>
  </si>
  <si>
    <t>Brousek diamantový kulička 2 mm 397146511020</t>
  </si>
  <si>
    <t>ZN628</t>
  </si>
  <si>
    <t>Brousek diamantový kulička 3 mm 397146511030</t>
  </si>
  <si>
    <t>ZQ980</t>
  </si>
  <si>
    <t>Brousek diamantový tvar kulička do turbínky zrnitost střední modrý průměr 2,9 mm délka 19 mm  bal. á 5 ks 146514700</t>
  </si>
  <si>
    <t>ZQ981</t>
  </si>
  <si>
    <t>Brousek diamantový tvar kulička do turbínky zrnitost střední modrý průměr 3,5 mm délka 19 mm  bal. á 5 ks 146514710</t>
  </si>
  <si>
    <t>ZC663</t>
  </si>
  <si>
    <t>Calcimol LC 2 x 5 g tuba 1047</t>
  </si>
  <si>
    <t>ZF806</t>
  </si>
  <si>
    <t>Calcimol LC stříkačka 2 x 2 ml (2 x 2 5g střík., aplikačná kanyly) 0075356</t>
  </si>
  <si>
    <t>ZC328</t>
  </si>
  <si>
    <t>Calxyd pasta 2 x 3,5 g 4142120</t>
  </si>
  <si>
    <t>ZD124</t>
  </si>
  <si>
    <t>Caries detector 6 ml 152010</t>
  </si>
  <si>
    <t>ZL574</t>
  </si>
  <si>
    <t>Cement fixační skloionomerní 0120164</t>
  </si>
  <si>
    <t>ZP810</t>
  </si>
  <si>
    <t>Cement Itena DENTOTEMP Handmix bal. 2 stříkačky 10 ml (báze a katalyzátor), 10 špachtlí, 1 míchací podložka 035-DT2,10</t>
  </si>
  <si>
    <t>ZQ919</t>
  </si>
  <si>
    <t>Cement TempBond NE Automix  2 stříkačky 11,7g 20 míchacích hrotů 9019162</t>
  </si>
  <si>
    <t>ZG284</t>
  </si>
  <si>
    <t>Cement temposil 2 bílý intro kit 9022969</t>
  </si>
  <si>
    <t>ZF508</t>
  </si>
  <si>
    <t>Cement výplňový provizorní 40 g 5304520</t>
  </si>
  <si>
    <t>ZI756</t>
  </si>
  <si>
    <t>Cement výplňový skloionomerní 0120193</t>
  </si>
  <si>
    <t>ZD789</t>
  </si>
  <si>
    <t>Clip clip /voco/prov.výplňový materiál stříkačka 2 x 4 g 1284</t>
  </si>
  <si>
    <t>ZC472</t>
  </si>
  <si>
    <t>Clix dublovací díl 6 ks DD1236</t>
  </si>
  <si>
    <t>ZD396</t>
  </si>
  <si>
    <t>Cna archwires oval III 16/22 upper 101-512</t>
  </si>
  <si>
    <t>ZC395</t>
  </si>
  <si>
    <t>Cpátko oboustranné 151510290</t>
  </si>
  <si>
    <t>ZD974</t>
  </si>
  <si>
    <t>Cpátko oboustranné 151510297</t>
  </si>
  <si>
    <t>ZI895</t>
  </si>
  <si>
    <t>Čep 04 papírový 25 dentaclean 9019125</t>
  </si>
  <si>
    <t>ZI730</t>
  </si>
  <si>
    <t>Čep 04 papírový 40 dentaclean 9019128</t>
  </si>
  <si>
    <t>ZJ069</t>
  </si>
  <si>
    <t>Čep 04 papírový 45 dentaclean bal. á 100 ks 9019129</t>
  </si>
  <si>
    <t>ZI896</t>
  </si>
  <si>
    <t>Čep 04 papírový 50 dentaclean 9019130</t>
  </si>
  <si>
    <t>ZI897</t>
  </si>
  <si>
    <t>Čep 04 papírový 60 dentaclean 9019131</t>
  </si>
  <si>
    <t>ZI514</t>
  </si>
  <si>
    <t>Čep 06 papírový 15 dentaclean 9019136</t>
  </si>
  <si>
    <t>ZI515</t>
  </si>
  <si>
    <t>Čep 06 papírový 20 dentaclean á 100 ks 9019137</t>
  </si>
  <si>
    <t>ZI516</t>
  </si>
  <si>
    <t>Čep 06 papírový 25 dentaclean á 100 ks 9019138</t>
  </si>
  <si>
    <t>ZE911</t>
  </si>
  <si>
    <t>Čep 06 papírový 30 dentaclean á 100 ks P64030 9019139</t>
  </si>
  <si>
    <t>ZC253</t>
  </si>
  <si>
    <t>Čep 06 papírový 35 dentaclean 9019140</t>
  </si>
  <si>
    <t>ZM836</t>
  </si>
  <si>
    <t>Čep 06 papírový 40 dentacean 9019141</t>
  </si>
  <si>
    <t>ZK682</t>
  </si>
  <si>
    <t>Čep 06 papírový 60 dentacean 9019144</t>
  </si>
  <si>
    <t>ZJ033</t>
  </si>
  <si>
    <t>Čep gutaperčový 06 vel. 25 dentaclean 9003557</t>
  </si>
  <si>
    <t>ZJ245</t>
  </si>
  <si>
    <t>Čep gutaperčový 06 vel. 30 dentaclean bal. á 60 ks 9003559</t>
  </si>
  <si>
    <t>ZH109</t>
  </si>
  <si>
    <t>Čep gutaperčový 06 vel. 50 dentaclean 9003567</t>
  </si>
  <si>
    <t>ZH113</t>
  </si>
  <si>
    <t>Čep gutaperčový ProTaper F1 bal. á 60 ks 0488675</t>
  </si>
  <si>
    <t>ZH114</t>
  </si>
  <si>
    <t>Čep gutaperčový ProTaper F2 bal. á 60 ks 0488676</t>
  </si>
  <si>
    <t>ZH115</t>
  </si>
  <si>
    <t>Čep gutaperčový ProTaper F3 bal. á 60 ks 0488677</t>
  </si>
  <si>
    <t>ZI932</t>
  </si>
  <si>
    <t>Čep gutaperčový ProTaper F4-F5 bal. á 60 ks 0488679</t>
  </si>
  <si>
    <t>ZI254</t>
  </si>
  <si>
    <t>Čep papírový 015 04% 258-603</t>
  </si>
  <si>
    <t>ZG156</t>
  </si>
  <si>
    <t>Čep papírový 02% VDW550040</t>
  </si>
  <si>
    <t>ZI549</t>
  </si>
  <si>
    <t>Čep papírový 02% VDW550230</t>
  </si>
  <si>
    <t>ZI091</t>
  </si>
  <si>
    <t>Čep papírový 04% 258-0606 030 (VDW558030)</t>
  </si>
  <si>
    <t>ZI090</t>
  </si>
  <si>
    <t>Čep papírový 04% VDW558020 1569321</t>
  </si>
  <si>
    <t>ZI092</t>
  </si>
  <si>
    <t>Čep papírový 04% VDW558025 258-605 25</t>
  </si>
  <si>
    <t>ZC463</t>
  </si>
  <si>
    <t>Čep papírový 04% VDW558230</t>
  </si>
  <si>
    <t>Čep papírový 040 04% 258-691</t>
  </si>
  <si>
    <t>ZC516</t>
  </si>
  <si>
    <t>Čep papírový 1507</t>
  </si>
  <si>
    <t>ZD270</t>
  </si>
  <si>
    <t>Čep papírový 170000129</t>
  </si>
  <si>
    <t>ZD768</t>
  </si>
  <si>
    <t>Čep papírový ISO 45</t>
  </si>
  <si>
    <t>ZD524</t>
  </si>
  <si>
    <t>Čep vodící střední 302</t>
  </si>
  <si>
    <t>ZD336</t>
  </si>
  <si>
    <t>Dentalon plus liquid 250 ml HK65041138</t>
  </si>
  <si>
    <t>ZD335</t>
  </si>
  <si>
    <t>Dentalon plus-barva HK650410L</t>
  </si>
  <si>
    <t>ZL958</t>
  </si>
  <si>
    <t>Dentin A 2 á 20 g IV593227</t>
  </si>
  <si>
    <t>ZL959</t>
  </si>
  <si>
    <t>Dentin A 3 á 20 g IV593228</t>
  </si>
  <si>
    <t>ZE743</t>
  </si>
  <si>
    <t>Dentin IPS-In Line metalokeramika A 3,5 á 20g IV593229</t>
  </si>
  <si>
    <t>ZE590</t>
  </si>
  <si>
    <t>Dentiplast 20 g SP4232110</t>
  </si>
  <si>
    <t>ZG694</t>
  </si>
  <si>
    <t>Deska bazální - dolní transparentní bal.á 50 ks 9002526</t>
  </si>
  <si>
    <t>ZG693</t>
  </si>
  <si>
    <t>Deska bazální - horní transparentní bal.á 50 ks 9002525</t>
  </si>
  <si>
    <t>ZD525</t>
  </si>
  <si>
    <t>Dia disk FL 365.524.450</t>
  </si>
  <si>
    <t>ZI909</t>
  </si>
  <si>
    <t>Disk dia.superflex-červený SF358.514.220</t>
  </si>
  <si>
    <t>ZI908</t>
  </si>
  <si>
    <t>Disk dia.superflex-žlutý ED353.504.220</t>
  </si>
  <si>
    <t>ZE938</t>
  </si>
  <si>
    <t>Disk diamantový sypaný meisinger 932F H 220</t>
  </si>
  <si>
    <t>ZI799</t>
  </si>
  <si>
    <t>Disk pro elektrickou pilku TD1575202</t>
  </si>
  <si>
    <t>ZB823</t>
  </si>
  <si>
    <t>Drát kulatý 0,8 mm IN0308</t>
  </si>
  <si>
    <t>ZC369</t>
  </si>
  <si>
    <t>Drát kulatý pr. 7 mm IN0307</t>
  </si>
  <si>
    <t>ZC383</t>
  </si>
  <si>
    <t>Drát kulatý pr. 9 mm IN0309</t>
  </si>
  <si>
    <t>ZF061</t>
  </si>
  <si>
    <t>Drát NiTi 012 101-431</t>
  </si>
  <si>
    <t>ZE060</t>
  </si>
  <si>
    <t>Drát NiTi 012 upper oval form III 101-430</t>
  </si>
  <si>
    <t>ZD392</t>
  </si>
  <si>
    <t>Drát NiTi 014 lower oval form III 101-433</t>
  </si>
  <si>
    <t>ZD391</t>
  </si>
  <si>
    <t>Drát NiTi 014 upper oval form III 101-432</t>
  </si>
  <si>
    <t>ZF690</t>
  </si>
  <si>
    <t>Drát NiTi 016 lower oval form III 101-435</t>
  </si>
  <si>
    <t>ZD393</t>
  </si>
  <si>
    <t>Drát NiTi 016 upper oval form III 101-434</t>
  </si>
  <si>
    <t>ZF496</t>
  </si>
  <si>
    <t>Drát NiTi 018 101-436</t>
  </si>
  <si>
    <t>ZF484</t>
  </si>
  <si>
    <t>Drát NiTi 018 101-437</t>
  </si>
  <si>
    <t>ZC342</t>
  </si>
  <si>
    <t>Drát NiTi 16 x 22 100-711</t>
  </si>
  <si>
    <t>ZF692</t>
  </si>
  <si>
    <t>Drát NiTi 16 x 22 101-443</t>
  </si>
  <si>
    <t>ZF691</t>
  </si>
  <si>
    <t>Drát NiTi 16 x 22 upper oval form III 101-442</t>
  </si>
  <si>
    <t>ZE673</t>
  </si>
  <si>
    <t>Drát NiTi 17 x 25 101-444</t>
  </si>
  <si>
    <t>ZH889</t>
  </si>
  <si>
    <t>Drát NiTi 17 x 25 101-445</t>
  </si>
  <si>
    <t>ZF489</t>
  </si>
  <si>
    <t>Drát NiTi 18 x 25 101-448</t>
  </si>
  <si>
    <t>ZE061</t>
  </si>
  <si>
    <t>Drát NiTi 18 x 25 101-449</t>
  </si>
  <si>
    <t>ZF062</t>
  </si>
  <si>
    <t>Drát NiTi 19 x 25 101-450</t>
  </si>
  <si>
    <t>ZE675</t>
  </si>
  <si>
    <t>Drát NiTi 19 x 25 101-451</t>
  </si>
  <si>
    <t>ZE062</t>
  </si>
  <si>
    <t>Drát ocelový 16 x 22 101-412</t>
  </si>
  <si>
    <t>ZF063</t>
  </si>
  <si>
    <t>Drát ocelový 16 x 22 101-413</t>
  </si>
  <si>
    <t>ZE063</t>
  </si>
  <si>
    <t>Drát ocelový 17 x 25 101-414</t>
  </si>
  <si>
    <t>ZF064</t>
  </si>
  <si>
    <t>Drát ocelový 17 x 25 101-415</t>
  </si>
  <si>
    <t>ZE064</t>
  </si>
  <si>
    <t>Drát ocelový 18 x 25 101-418</t>
  </si>
  <si>
    <t>ZF065</t>
  </si>
  <si>
    <t>Drát ocelový 18 x 25 101-419</t>
  </si>
  <si>
    <t>ZJ564</t>
  </si>
  <si>
    <t>Drát ocelový 19 x 25 101-420</t>
  </si>
  <si>
    <t>ZF059</t>
  </si>
  <si>
    <t>Drát ocelový 19 x 25 101-421</t>
  </si>
  <si>
    <t>ZG421</t>
  </si>
  <si>
    <t>Drát tvrdý Interdent 0,6 mm, 3 m</t>
  </si>
  <si>
    <t>ZI665</t>
  </si>
  <si>
    <t>Drát VPD Coaxial W6L0180 (100-259)</t>
  </si>
  <si>
    <t>ZQ564</t>
  </si>
  <si>
    <t>Držák štětečků oranžový 9002258</t>
  </si>
  <si>
    <t>ZI727</t>
  </si>
  <si>
    <t>Duracrol liq. á 250 g  4331902</t>
  </si>
  <si>
    <t>ZD471</t>
  </si>
  <si>
    <t>Duracrol prášek 500 g 4331302</t>
  </si>
  <si>
    <t>ZD586</t>
  </si>
  <si>
    <t>Durofluid s rozprašovačem 100 ml BG52008</t>
  </si>
  <si>
    <t>ZK182</t>
  </si>
  <si>
    <t>Dycal 4401</t>
  </si>
  <si>
    <t>ZC519</t>
  </si>
  <si>
    <t>Elastic cromo 4221305</t>
  </si>
  <si>
    <t>ZE895</t>
  </si>
  <si>
    <t>Elektrolyt MG 1000 ml IN0490</t>
  </si>
  <si>
    <t>ZP286</t>
  </si>
  <si>
    <t>Filtek Ultimate A 3,5-B  nanokompozitní materiál tuba 4 g 9025148</t>
  </si>
  <si>
    <t>ZE181</t>
  </si>
  <si>
    <t>Fólie erkodur 1,0 mm/120 mm ER521210</t>
  </si>
  <si>
    <t>ZM736</t>
  </si>
  <si>
    <t>Fólie erkoflex 1,0 mm/120 mm ER581210</t>
  </si>
  <si>
    <t>ZD334</t>
  </si>
  <si>
    <t>Fólie erkoflex 2,0 mm/120 mm ER581220</t>
  </si>
  <si>
    <t>ZD288</t>
  </si>
  <si>
    <t>Fólie erkoflex 4,0 mm/120 mm ER581240</t>
  </si>
  <si>
    <t>ZD400</t>
  </si>
  <si>
    <t>Fólie Erkoflex-95 4,0/120mm, bal.á10 ks, ER589240</t>
  </si>
  <si>
    <t>ZE417</t>
  </si>
  <si>
    <t>Fólie termopl. Erkodur 1,5/120 mm, bal.á 50 ks,  ER524215</t>
  </si>
  <si>
    <t>ZQ941</t>
  </si>
  <si>
    <t>Forma pro zatmelení při zhotovování celokeramických náhrad Systém muflový IPS Investment Ring System 100 g 3 báze mufle 3 kalibry mufle 9025796</t>
  </si>
  <si>
    <t>ZQ942</t>
  </si>
  <si>
    <t>Forma pro zatmelení při zhotovování celokeramických náhrad Systém muflový IPS Investment Ring System 200 g 3 báze mufle 3 kalibry mufle 9025796</t>
  </si>
  <si>
    <t>ZI825</t>
  </si>
  <si>
    <t>Fréza do frézovacího přístroje ED2466F 103023</t>
  </si>
  <si>
    <t>ZD874</t>
  </si>
  <si>
    <t>Fréza heatles bílá HFB 7 mon. 7HFS</t>
  </si>
  <si>
    <t>ZF456</t>
  </si>
  <si>
    <t>Fréza heatless bílá č.8 218</t>
  </si>
  <si>
    <t>ZC851</t>
  </si>
  <si>
    <t>Fréza křížová břit HM161RX0181045F</t>
  </si>
  <si>
    <t>ZG442</t>
  </si>
  <si>
    <t>Fréza křížová břit HM166RX0212055F</t>
  </si>
  <si>
    <t>ZF135</t>
  </si>
  <si>
    <t>Fréza malá 999-6000</t>
  </si>
  <si>
    <t>ZE225</t>
  </si>
  <si>
    <t>Fréza na silikon S187QG23</t>
  </si>
  <si>
    <t>ZF181</t>
  </si>
  <si>
    <t>Fréza na silikon S237QG65</t>
  </si>
  <si>
    <t>ZF226</t>
  </si>
  <si>
    <t>Fréza na silikon S263QG60</t>
  </si>
  <si>
    <t>ZD120</t>
  </si>
  <si>
    <t>Fréza tvrdokovová 1741.023</t>
  </si>
  <si>
    <t>ZE041</t>
  </si>
  <si>
    <t>Fréza tvrdokovová 5485.060</t>
  </si>
  <si>
    <t>ZI928</t>
  </si>
  <si>
    <t>Gel etchin Jumbo 9024824</t>
  </si>
  <si>
    <t>ZC325</t>
  </si>
  <si>
    <t>Gel etching 4122505</t>
  </si>
  <si>
    <t>ZM048</t>
  </si>
  <si>
    <t>Gel hemostatický ViscoStat Clear 0076205</t>
  </si>
  <si>
    <t>ZC573</t>
  </si>
  <si>
    <t>Gel Ufi P sada VO2070</t>
  </si>
  <si>
    <t>ZE576</t>
  </si>
  <si>
    <t>Glaze IPS- InLine á 3g IV602384</t>
  </si>
  <si>
    <t>ZF575</t>
  </si>
  <si>
    <t>Granulát BOI-OSS spongiosa granulát 1- 2 mm á 0,5 g AT500095(DGD46B307098E)</t>
  </si>
  <si>
    <t>ZL521</t>
  </si>
  <si>
    <t>Granulát spongiozní ACE Nu Oss Collagen blok 6 x 7 x 8 mm 100 mg 509-9100</t>
  </si>
  <si>
    <t>ZQ602</t>
  </si>
  <si>
    <t>Guma leštící CERAGLOSS HP pro opracování keramiky, délka 2,5 mm, průměr 150 1/10mm, modrá ED3042HP</t>
  </si>
  <si>
    <t>ZQ601</t>
  </si>
  <si>
    <t>Guma leštící CERAGLOSS HP pro opracování keramiky, délka 2,5 mm, průměr 150 1/10mm, zelená ED342HP</t>
  </si>
  <si>
    <t>ZQ603</t>
  </si>
  <si>
    <t>Guma leštící CERAGLOSS HP pro opracování keramiky, délka 2,5 mm, průměr 150 1/10mm, žlutá ED30042HP</t>
  </si>
  <si>
    <t>ZQ567</t>
  </si>
  <si>
    <t>Guma leštící Exa Cerapol HP pro opracování keramiky, délka 15,5 mm, prům. 055 1/10mm, špička růžová ED0394HP</t>
  </si>
  <si>
    <t>ZQ566</t>
  </si>
  <si>
    <t>Guma leštící Exa Cerapol HP pro opracování keramiky, délka 15,5 mm, prům. 055 1/10mm, špička šedá ED0384HP</t>
  </si>
  <si>
    <t>ZG949</t>
  </si>
  <si>
    <t>Guma leštící stargloss pro opracování keramiky disk modrý EDR1520</t>
  </si>
  <si>
    <t>ZG951</t>
  </si>
  <si>
    <t>Guma leštící stargloss pro opracování keramiky disk růžový EDR1530</t>
  </si>
  <si>
    <t>ZG953</t>
  </si>
  <si>
    <t>Guma leštící stargloss pro opracování keramiky disk šedý EDR1540</t>
  </si>
  <si>
    <t>ZG950</t>
  </si>
  <si>
    <t>Guma leštící stargloss pro opracování keramiky špička modrá EDR2020</t>
  </si>
  <si>
    <t>ZG952</t>
  </si>
  <si>
    <t>Guma leštící stargloss pro opracování keramiky špička růžová EDR2030</t>
  </si>
  <si>
    <t>ZG954</t>
  </si>
  <si>
    <t>Guma leštící stargloss pro opracování keramiky špička šedá EDR2040</t>
  </si>
  <si>
    <t>ZF457</t>
  </si>
  <si>
    <t>Guttasolw 15 ml</t>
  </si>
  <si>
    <t>ZA871</t>
  </si>
  <si>
    <t>Hladítko jemné na plast.výpl. DE408R</t>
  </si>
  <si>
    <t>Hmota dublovací adisil rose á 2 x 1 kg REF 101201</t>
  </si>
  <si>
    <t>ZD133</t>
  </si>
  <si>
    <t>Hmota otiskovací kettenbach 0137221</t>
  </si>
  <si>
    <t>ZM047</t>
  </si>
  <si>
    <t>Hmota otiskovací silikonová aquasil ultra LV/RS- A 0188206</t>
  </si>
  <si>
    <t>ZB393</t>
  </si>
  <si>
    <t>Hmota otiskovací silikonová speedex putty 0026292</t>
  </si>
  <si>
    <t>ZD326</t>
  </si>
  <si>
    <t>Hmota otiskovací zeta plus L ZHC100730</t>
  </si>
  <si>
    <t>ZL706</t>
  </si>
  <si>
    <t>Hmota zatmelovací IPS Vest Press Speed á 50/100G IV595591</t>
  </si>
  <si>
    <t>ZD890</t>
  </si>
  <si>
    <t>Hmota zatmelovací Shera Cast 20 kg /8x2,5/</t>
  </si>
  <si>
    <t>ZI619</t>
  </si>
  <si>
    <t>Chránič prstu Langenbeck 397136910002</t>
  </si>
  <si>
    <t>ZQ406</t>
  </si>
  <si>
    <t>Implantát zubní abutment dočasný Astra Tech EV 3.6 prům. 7 délka 5 mm 25504</t>
  </si>
  <si>
    <t>ZL044</t>
  </si>
  <si>
    <t>Implantát zubní Astra Tech TX 4.0 S 24941</t>
  </si>
  <si>
    <t>ZQ405</t>
  </si>
  <si>
    <t>Implantát zubní báze titanová Astra Tech EV 3.6. prům.4,1 délka 2 mm 25927</t>
  </si>
  <si>
    <t>ZQ604</t>
  </si>
  <si>
    <t>Implantát zubní BioniQ analog implantátu QR, sada  á 5 kusů 2803.05</t>
  </si>
  <si>
    <t>ZQ565</t>
  </si>
  <si>
    <t>Implantát zubní BioniQ délka L14 prům. S2,9 mm rovný titan 2003.14</t>
  </si>
  <si>
    <t>ZO109</t>
  </si>
  <si>
    <t>Implantát zubní BioniQ S2 9/ L12 2003.12</t>
  </si>
  <si>
    <t>ZM628</t>
  </si>
  <si>
    <t>Implantát zubní BioniQ S3,5/L10 2006.10</t>
  </si>
  <si>
    <t>ZM343</t>
  </si>
  <si>
    <t>Implantát zubní BioniQ S3,5/L12 2006.12</t>
  </si>
  <si>
    <t>ZM784</t>
  </si>
  <si>
    <t>Implantát zubní BioniQ S3,5/L14 2006.14</t>
  </si>
  <si>
    <t>ZN095</t>
  </si>
  <si>
    <t>Implantát zubní BioniQ S4,0/L10 2009.10</t>
  </si>
  <si>
    <t>ZM431</t>
  </si>
  <si>
    <t>Implantát zubní BioniQ S4,0/L12 2009.12</t>
  </si>
  <si>
    <t>ZP533</t>
  </si>
  <si>
    <t>Implantát zubní BioniQ S4,0/L14 2009.14</t>
  </si>
  <si>
    <t>ZM912</t>
  </si>
  <si>
    <t>Implantát zubní BioniQ S4,0/L8 2009.08</t>
  </si>
  <si>
    <t>ZP275</t>
  </si>
  <si>
    <t>Implantát zubní BioniQ S5,0/L10 2017.10</t>
  </si>
  <si>
    <t>ZP283</t>
  </si>
  <si>
    <t>Implantát zubní BioniQ S5,0/L12 2017.12</t>
  </si>
  <si>
    <t>ZP384</t>
  </si>
  <si>
    <t>Implantát zubní BioniQ S5,0/L8 2017.08</t>
  </si>
  <si>
    <t>Implantát zubní BioniQ S5,0/L8 2017.8</t>
  </si>
  <si>
    <t>ZB405</t>
  </si>
  <si>
    <t>Implantát zubní BioniQ T4,0/L10 2012.10</t>
  </si>
  <si>
    <t>ZE360</t>
  </si>
  <si>
    <t>Implantát zubní BioniQ T4,0/L12 2012.12</t>
  </si>
  <si>
    <t>ZP383</t>
  </si>
  <si>
    <t>Implantát zubní BioniQ T4,0/L14 2012.14</t>
  </si>
  <si>
    <t>ZM752</t>
  </si>
  <si>
    <t>Implantát zubní BioniQ T5,0/L08 2020.08</t>
  </si>
  <si>
    <t>ZE410</t>
  </si>
  <si>
    <t>Implantát zubní BioniQ T5,0/L10 2020.10</t>
  </si>
  <si>
    <t>ZN319</t>
  </si>
  <si>
    <t>Implantát zubní BioniQ T5,0/L12 2020.12</t>
  </si>
  <si>
    <t>ZC535</t>
  </si>
  <si>
    <t>Induret gel C100700</t>
  </si>
  <si>
    <t>ZQ664</t>
  </si>
  <si>
    <t>Ingoty HT IPS e.max Press barva A1, bal. á 5 ks 9024639</t>
  </si>
  <si>
    <t>ZQ663</t>
  </si>
  <si>
    <t>Ingoty LT IPS e.max Press barva A1, bal. á 5 ks 9024639</t>
  </si>
  <si>
    <t>ZL180</t>
  </si>
  <si>
    <t>Ingoty LT IPS e-max Press barva A2 bal. á 5 ks IV605274</t>
  </si>
  <si>
    <t>ZD117</t>
  </si>
  <si>
    <t>Interim Stand 0658696</t>
  </si>
  <si>
    <t>ZD118</t>
  </si>
  <si>
    <t>Interim Stand pěn.vložky 0658697</t>
  </si>
  <si>
    <t>ZC415</t>
  </si>
  <si>
    <t>Interwaxit s rozprašovačem á 200 ml 413</t>
  </si>
  <si>
    <t>ZM869</t>
  </si>
  <si>
    <t>Jehla jednorázová septoject zelená G 30 0,3 x 16 mm bal. á 100 ks 9009059</t>
  </si>
  <si>
    <t>ZH084</t>
  </si>
  <si>
    <t>Kamínek na Zirkonoxid-čočka Z772</t>
  </si>
  <si>
    <t>ZH086</t>
  </si>
  <si>
    <t>Kamínek na Zirkonoxid-kónus Z736</t>
  </si>
  <si>
    <t>ZH078</t>
  </si>
  <si>
    <t>Kamínek na Zirkonoxid-kulička Z602</t>
  </si>
  <si>
    <t>ZH083</t>
  </si>
  <si>
    <t>Kamínek na Zirkonoxid-malé vajíčko Z667</t>
  </si>
  <si>
    <t>ZH079</t>
  </si>
  <si>
    <t>Kamínek na Zirkonoxid-nízký váleček Z623</t>
  </si>
  <si>
    <t>ZH081</t>
  </si>
  <si>
    <t>Kamínek na Zirkonoxid-špička Z652R</t>
  </si>
  <si>
    <t>ZH080</t>
  </si>
  <si>
    <t>Kamínek na Zirkonoxid-úzký váleček Z638</t>
  </si>
  <si>
    <t>ZH082</t>
  </si>
  <si>
    <t>Kamínek na Zirkonoxid-vajíčko Z660</t>
  </si>
  <si>
    <t>ZH085</t>
  </si>
  <si>
    <t>Kamínek na Zirkonoxid-vysoký váleček Z732</t>
  </si>
  <si>
    <t>ZE155</t>
  </si>
  <si>
    <t>Kanyla M+W pro leptací gel 0100102</t>
  </si>
  <si>
    <t>ZE631</t>
  </si>
  <si>
    <t>Kanyla míchací M+W 1:1/2:1 zelené bal. á 50 ks 0000288</t>
  </si>
  <si>
    <t>ZF826</t>
  </si>
  <si>
    <t>Kanyla míchací na optitemp automix - sada 9007258</t>
  </si>
  <si>
    <t>ZF632</t>
  </si>
  <si>
    <t>Kanyla NaViTip 0 bal. á 20 ks 498581</t>
  </si>
  <si>
    <t>ZK616</t>
  </si>
  <si>
    <t>Kanyla RMO FLI 16 A08734</t>
  </si>
  <si>
    <t>ZK608</t>
  </si>
  <si>
    <t>Kanyla RMO FLI 26 A08735</t>
  </si>
  <si>
    <t>ZK609</t>
  </si>
  <si>
    <t>Kanyla RMO FLI 36 A08744</t>
  </si>
  <si>
    <t>ZK605</t>
  </si>
  <si>
    <t>Kanyla RMO FLI 46 A08745</t>
  </si>
  <si>
    <t>ZD786</t>
  </si>
  <si>
    <t>Kanyla žl. mixing tips bal. á 40 ks 60578121</t>
  </si>
  <si>
    <t>ZE896</t>
  </si>
  <si>
    <t>Kartáč Taurus kozí chlup BT1100.1</t>
  </si>
  <si>
    <t>ZB498</t>
  </si>
  <si>
    <t>Kartáček čistící na vrtáčky 9002460</t>
  </si>
  <si>
    <t>ZQ475</t>
  </si>
  <si>
    <t>Kartáček intrakoronární  StarBrush pro čištění ploch na obtížně přístupných místech bal. á 30 ks 9030383</t>
  </si>
  <si>
    <t>ZC326</t>
  </si>
  <si>
    <t>Kartáček na kořenové nástroje 954361 (14360NI)</t>
  </si>
  <si>
    <t>ZC455</t>
  </si>
  <si>
    <t>Kartáček nylon do kolénka BT260.23N</t>
  </si>
  <si>
    <t>ZQ474</t>
  </si>
  <si>
    <t>Kartáček profylaktický Prophy Brush do kolénkového násadce špička bal. á 30 ks 0025880</t>
  </si>
  <si>
    <t>ZQ679</t>
  </si>
  <si>
    <t>Kartáček zubní leštící Taurus kozí chlup pro leštění dentálních slitin, kompozitů a keramiky, velmi tvrdý, prům. 19 mm, bal. á 12 ks BT1102.1</t>
  </si>
  <si>
    <t>ZQ662</t>
  </si>
  <si>
    <t>Kartuše gutaperčové pro přístrojové plnění kořenových kanálků, Gauge 23,medium body, bal. á 10 ks 9030907</t>
  </si>
  <si>
    <t>ZC570</t>
  </si>
  <si>
    <t>Kavitan LC A2 12 g prášku + 5 g tekutiny 4113411</t>
  </si>
  <si>
    <t>ZC529</t>
  </si>
  <si>
    <t>Kavitan LC VARNISCH 5 g 4113280</t>
  </si>
  <si>
    <t>ZF337</t>
  </si>
  <si>
    <t>Kelímek na sádru velký DC1121103</t>
  </si>
  <si>
    <t>ZD448</t>
  </si>
  <si>
    <t>Kelímek odlév. fornax D5 1205004116</t>
  </si>
  <si>
    <t>ZQ303</t>
  </si>
  <si>
    <t>Keramika IPS - InLine Dentin A-D B2 20 g 0241911</t>
  </si>
  <si>
    <t>ZQ304</t>
  </si>
  <si>
    <t>Keramika IPS - InLine Dentin A-D B3 20 g 0241912</t>
  </si>
  <si>
    <t>ZO009</t>
  </si>
  <si>
    <t>Keramika IPS e.max Ceram Build Up Liq. 60 ml 597055</t>
  </si>
  <si>
    <t>ZQ306</t>
  </si>
  <si>
    <t>Keramika IPS e.max Ceram Deep Dentin A3 20 g 0741944</t>
  </si>
  <si>
    <t>ZQ307</t>
  </si>
  <si>
    <t>Keramika IPS e.max Ceram Deep Dentin A3,5 20 g 0741945</t>
  </si>
  <si>
    <t>ZO001</t>
  </si>
  <si>
    <t>Keramika IPS e.max Ceram dentin A2 20 g 596959</t>
  </si>
  <si>
    <t>ZO325</t>
  </si>
  <si>
    <t>Keramika IPS e.max Ceram dentin A3 20 g 596960</t>
  </si>
  <si>
    <t>ZQ305</t>
  </si>
  <si>
    <t>Keramika IPS e.max Ceram Dentin A-D, A3,5 20 g 0641931</t>
  </si>
  <si>
    <t>ZO326</t>
  </si>
  <si>
    <t>Keramika IPS e.max Ceram dentin B3 20 g 596965</t>
  </si>
  <si>
    <t>ZO003</t>
  </si>
  <si>
    <t>Keramika IPS e.max Ceram dentin D2 20 g 596971</t>
  </si>
  <si>
    <t>ZO004</t>
  </si>
  <si>
    <t>Keramika IPS e.max Ceram dentin D3 20 g 596972</t>
  </si>
  <si>
    <t>ZO008</t>
  </si>
  <si>
    <t>Keramika IPS e.max Ceram Glaze Paste 3 g 597041</t>
  </si>
  <si>
    <t>ZO329</t>
  </si>
  <si>
    <t>Keramika IPS e.max Ceram transpa clear 20 g 596998</t>
  </si>
  <si>
    <t>ZO327</t>
  </si>
  <si>
    <t>Keramika IPS e.max Ceram transpa incisal TI1 20 g 596979</t>
  </si>
  <si>
    <t>ZO328</t>
  </si>
  <si>
    <t>Keramika IPS e.max Ceram transpa incisal TI2 20 g 596980</t>
  </si>
  <si>
    <t>ZQ308</t>
  </si>
  <si>
    <t>Keramika IPS e.max Ceram Transpa Incisal TI3 20 g 0641946</t>
  </si>
  <si>
    <t>ZQ351</t>
  </si>
  <si>
    <t>Keramika IPS e.max Ceram ZirLiner Build liquid bal. á 60 ml 597050 9024633</t>
  </si>
  <si>
    <t>ZQ347</t>
  </si>
  <si>
    <t>Keramika IPS e.max Press MO 1 Ingots 596757 0541904</t>
  </si>
  <si>
    <t>ZQ348</t>
  </si>
  <si>
    <t>Keramika IPS e.max Press MO 2 Ingots bal. á 5 ks 596758 9024649</t>
  </si>
  <si>
    <t>ZQ349</t>
  </si>
  <si>
    <t>Keramika IPS e.max Press MO 3 Ingots bal. á 5 ks 596759 9024650</t>
  </si>
  <si>
    <t>ZQ350</t>
  </si>
  <si>
    <t>Keramika IPS e.max Press MO 4 Ingots bal. á 5 ks 596760 0541907</t>
  </si>
  <si>
    <t>ZD068</t>
  </si>
  <si>
    <t>Keramika IPS InLine PoM Opaquer A-D A2 IV593161</t>
  </si>
  <si>
    <t>ZD338</t>
  </si>
  <si>
    <t>Keramika IPS InLine PoM Opaquer A-D A3 IV593162</t>
  </si>
  <si>
    <t>ZD444</t>
  </si>
  <si>
    <t>Keramika IPS InLine PoM Opaquer A-D A3,5 IV593163</t>
  </si>
  <si>
    <t>ZD532</t>
  </si>
  <si>
    <t>Keramika IPS InLine PoM Opaquer A-D D3 IV593174</t>
  </si>
  <si>
    <t>ZM579</t>
  </si>
  <si>
    <t>Keramika IPS InLine PoM Shade2  á 3 g IV602364</t>
  </si>
  <si>
    <t>ZL963</t>
  </si>
  <si>
    <t>Keramika IPS InLine Transpa - neutral á 20 g IV60099</t>
  </si>
  <si>
    <t>ZQ346</t>
  </si>
  <si>
    <t>Keramika IPS InLine/InLine Opal Effect č. 3 bal. á 20 g 5932747 0941956</t>
  </si>
  <si>
    <t>ZQ344</t>
  </si>
  <si>
    <t>Keramika IPS InLine/InLine PoM Stains bílá bal. á 1 g 0941940</t>
  </si>
  <si>
    <t>ZQ345</t>
  </si>
  <si>
    <t>Keramika IPS InLine/InLine PoM Stains crackliner bal. á 1 g 0941946</t>
  </si>
  <si>
    <t>ZQ343</t>
  </si>
  <si>
    <t>Keramika IPS InLine/InLine PoM Stains šedá bal. á 1 g 602374 0941944</t>
  </si>
  <si>
    <t>ZD580</t>
  </si>
  <si>
    <t>Kladívko laborat. ocelové 397128520111</t>
  </si>
  <si>
    <t>ZK637</t>
  </si>
  <si>
    <t>Klíč na kalibraci pro vypalovací pec Programat P500 ATK2</t>
  </si>
  <si>
    <t>ZI811</t>
  </si>
  <si>
    <t>Klínek derotační 400-301</t>
  </si>
  <si>
    <t>ZC371</t>
  </si>
  <si>
    <t>Klínek mezizubní (oranž.) á 100 ks 00116</t>
  </si>
  <si>
    <t>ZC423</t>
  </si>
  <si>
    <t>Klínek mezizubní bezbarvý, bal.á 100 ks 00115</t>
  </si>
  <si>
    <t>ZD201</t>
  </si>
  <si>
    <t>Klínky dřevěné, bal.á 400 ks, PD5040</t>
  </si>
  <si>
    <t>ZF100</t>
  </si>
  <si>
    <t>Knoflík Opti-MIM 430-001</t>
  </si>
  <si>
    <t>ZI398</t>
  </si>
  <si>
    <t>Knoflík s řetízkem MA-4045-500</t>
  </si>
  <si>
    <t>ZL587</t>
  </si>
  <si>
    <t>Koferdam Medium</t>
  </si>
  <si>
    <t>ZF218</t>
  </si>
  <si>
    <t>Koferdam Medium 620003904</t>
  </si>
  <si>
    <t>ZI638</t>
  </si>
  <si>
    <t>Koncovka odsávací Sugritip-micro, á 20 ks 402048</t>
  </si>
  <si>
    <t>ZD787</t>
  </si>
  <si>
    <t>Koncovka žl.intra oral tips,na míchací kanylu 0088259</t>
  </si>
  <si>
    <t>ZQ026</t>
  </si>
  <si>
    <t>Kondicioner pro skloionomery Ketac 10 ml 0020172</t>
  </si>
  <si>
    <t>ZC308</t>
  </si>
  <si>
    <t>Kotouč leštící liskoid ER223205</t>
  </si>
  <si>
    <t>ZB860</t>
  </si>
  <si>
    <t>Kotouč plátěný pr.100 mm-neprošív. IX5001</t>
  </si>
  <si>
    <t>ZD523</t>
  </si>
  <si>
    <t>Kotouč řezací pr.40/0,5 mm, á 10 ks, 370000107</t>
  </si>
  <si>
    <t>ZC518</t>
  </si>
  <si>
    <t>Kromopan 100 450 g, 1/X2710</t>
  </si>
  <si>
    <t>ZQ912</t>
  </si>
  <si>
    <t>Kyveta Gelcast pro zhotovování zubních náhrad bal. á 1 kus IN0929</t>
  </si>
  <si>
    <t>ZF452</t>
  </si>
  <si>
    <t>Lak distanční zlatý 16 ml IN0381</t>
  </si>
  <si>
    <t>ZE686</t>
  </si>
  <si>
    <t>Lepidlo light bond 001-7000</t>
  </si>
  <si>
    <t>ZQ167</t>
  </si>
  <si>
    <t>Ligatura prefabrikovaná krátká Kobayashi Twists 100.014 bal. á 100 ks SHK014</t>
  </si>
  <si>
    <t>ZF002</t>
  </si>
  <si>
    <t>Light bond primer 7cc LBS/7F</t>
  </si>
  <si>
    <t>ZD798</t>
  </si>
  <si>
    <t>Light bond stříkačky á 4 ks LBPPF</t>
  </si>
  <si>
    <t>ZC375</t>
  </si>
  <si>
    <t>List k pilce - náhradní 336</t>
  </si>
  <si>
    <t>ZD047</t>
  </si>
  <si>
    <t>Lopatka na cement 10 cm 121520010</t>
  </si>
  <si>
    <t>ZC539</t>
  </si>
  <si>
    <t>Lopatka na cement 18 cm 121520020</t>
  </si>
  <si>
    <t>ZL469</t>
  </si>
  <si>
    <t>Materiál  kompozitní Filtek Ultimate A2-B 9025146</t>
  </si>
  <si>
    <t>ZN774</t>
  </si>
  <si>
    <t>Materiál fotokompozitní pro bezkovové náhrady Signum ceramis dentin A3 bal. 4g Her66022943</t>
  </si>
  <si>
    <t>ZN884</t>
  </si>
  <si>
    <t>Materiál fotokompozitní pro bezkovové náhrady Signum ceramis dentin EL bal. 4g Her66022957</t>
  </si>
  <si>
    <t>ZN885</t>
  </si>
  <si>
    <t>Materiál fotokompozitní pro bezkovové náhrady Signum ceramis dentin EM bal. 4g Her66022958</t>
  </si>
  <si>
    <t>ZP114</t>
  </si>
  <si>
    <t>Materiál fotokompozitní pro ušlechtilé i náhradní slitiny náhrad Signum enamel ED bal. 4 g HK66020036</t>
  </si>
  <si>
    <t>ZQ963</t>
  </si>
  <si>
    <t>Materiál kompozitní bis-akrylátový  pro výrobu provizor. náhrad Protemp 4 doplň.balení A2 (1 x 50ml kartuše  A2, 16 x míchací kanyly - modré) 9020139</t>
  </si>
  <si>
    <t>ZQ962</t>
  </si>
  <si>
    <t>Materiál kompozitní bis-akrylátový  pro výrobu provizor. náhrad Protemp 4 zaváděcí balení A2 (1 x 50ml kartuše A2, 16 x míchací kanyly-modré, Garant dispenzer 10:1) 9020137</t>
  </si>
  <si>
    <t>ZQ105</t>
  </si>
  <si>
    <t>Materiál kompozitní Filtek Ultimate A1-B tuba 4 g ES3920A1B</t>
  </si>
  <si>
    <t>Materiál kompozitní Filtek Ultimate A2-B 9025146</t>
  </si>
  <si>
    <t>ZL470</t>
  </si>
  <si>
    <t>Materiál kompozitní Filtek ultimate A3-B 9025147</t>
  </si>
  <si>
    <t>ZQ106</t>
  </si>
  <si>
    <t>Materiál kompozitní Filtek Ultimate Flowable A1 tuby 2 x 2 g ES3930A1</t>
  </si>
  <si>
    <t>ZL575</t>
  </si>
  <si>
    <t>Materiál kompozitní Filtek ultimate Flowable A2  9025772</t>
  </si>
  <si>
    <t>ZL576</t>
  </si>
  <si>
    <t>Materiál kompozitní Filtek ultimate Flowable A3 9025773</t>
  </si>
  <si>
    <t>ZP109</t>
  </si>
  <si>
    <t>Materiál kostní výplňový membrána Cytoplast Ti-250 14 x 24 mm výztužná neresorbovatelná TI250AS-1</t>
  </si>
  <si>
    <t>ZP110</t>
  </si>
  <si>
    <t>Materiál kostní výplňový membrána Cytoplast Ti-250 25 x 30 mm výztužná neresorbovatelná TI250PL-1</t>
  </si>
  <si>
    <t>ZL520</t>
  </si>
  <si>
    <t>Materiál kostní výplňový R.T.R. 0056610</t>
  </si>
  <si>
    <t>ZD161</t>
  </si>
  <si>
    <t>Matrice classic eliptická 7932.3</t>
  </si>
  <si>
    <t>ZG722</t>
  </si>
  <si>
    <t>Matrice classic plus 055752</t>
  </si>
  <si>
    <t>ZH722</t>
  </si>
  <si>
    <t>Matrice Fender Wedge 58122XS</t>
  </si>
  <si>
    <t>ZL447</t>
  </si>
  <si>
    <t>Matrice Hawe adapt 0,038 mm bal. á 30 ks 581207</t>
  </si>
  <si>
    <t>ZL444</t>
  </si>
  <si>
    <t>Matrice Hawe adapt 1202581202</t>
  </si>
  <si>
    <t>ZE521</t>
  </si>
  <si>
    <t>Matrice Hawe adapt 1202581203</t>
  </si>
  <si>
    <t>ZL445</t>
  </si>
  <si>
    <t>Matrice Hawe adapt 1204581204</t>
  </si>
  <si>
    <t>ZL448</t>
  </si>
  <si>
    <t>Matrice Hawe adapt 1205581205</t>
  </si>
  <si>
    <t>ZL446</t>
  </si>
  <si>
    <t>Matrice Hawe adapt 1208581208</t>
  </si>
  <si>
    <t>ZC817</t>
  </si>
  <si>
    <t>Matrice Hawe Neos 377</t>
  </si>
  <si>
    <t>ZQ191</t>
  </si>
  <si>
    <t>Matrice sekční Palodent V3  5,5 mm bal. á 50 ks 9032911</t>
  </si>
  <si>
    <t>ZQ192</t>
  </si>
  <si>
    <t>Matrice sekční Palodent V3  6,5 mm bal. á 50 ks 9032912</t>
  </si>
  <si>
    <t>ZQ899</t>
  </si>
  <si>
    <t>Matrice sekční Palodent V3 EZ 7,5 mm bal. á  50 ks 9032907</t>
  </si>
  <si>
    <t>ZQ423</t>
  </si>
  <si>
    <t>Membrána bariérová Bio-Gide Shape 14 x 24 mm AT500352</t>
  </si>
  <si>
    <t>ZL146</t>
  </si>
  <si>
    <t>Membrána Bio-Gide 25 x 25 mm DGD460308033E</t>
  </si>
  <si>
    <t>ZQ687</t>
  </si>
  <si>
    <t>Membrána Bio-Gide Compressed 20x30mm AT500372</t>
  </si>
  <si>
    <t>ZH223</t>
  </si>
  <si>
    <t>Membrána combi-pack 16 x 22 mm DGD460309016</t>
  </si>
  <si>
    <t>ZE058</t>
  </si>
  <si>
    <t>Membrána kolagenová Parasorb Resodont 22 x 25 mm RD2502</t>
  </si>
  <si>
    <t>ZF915</t>
  </si>
  <si>
    <t>Měřidlo IWANSON na vosk HLS 246-00</t>
  </si>
  <si>
    <t>ZP863</t>
  </si>
  <si>
    <t>Mikrošroub s hlavičkou na jeden zub 6 mm bal. á 10 ks LEA0665-06</t>
  </si>
  <si>
    <t>ZL579</t>
  </si>
  <si>
    <t>Napínač matric Nystroem 6 mm 135-00HSH</t>
  </si>
  <si>
    <t>ZQ665</t>
  </si>
  <si>
    <t>Nástroj kořenový Pro Taper Next  X1 21 mm, bal. á 3 kusy 9031401</t>
  </si>
  <si>
    <t>ZQ666</t>
  </si>
  <si>
    <t>Nástroj kořenový Pro Taper Next  X2  21 mm, bal. á 3 kusy 9031456</t>
  </si>
  <si>
    <t>ZQ667</t>
  </si>
  <si>
    <t>Nástroj kořenový Pro Taper Next  X3 21 mm, bal. á 3 kusy 9032693</t>
  </si>
  <si>
    <t>ZQ010</t>
  </si>
  <si>
    <t>Nástroj kořenový ProTaper Gold SX 19 mm sterilní bal. á 6 ks 9035292</t>
  </si>
  <si>
    <t>ZF474</t>
  </si>
  <si>
    <t>Nástroj kořenový ProTaper S 1 nikl-titanový nástroj bal. á 6 ks (39018869) 9035643</t>
  </si>
  <si>
    <t>ZQ125</t>
  </si>
  <si>
    <t>Nástroj leštící (guma) Occlupol pro kompozity L 22,0 mm Size O 1/10 mm 030 ED1105UM</t>
  </si>
  <si>
    <t>ZQ124</t>
  </si>
  <si>
    <t>Nástroj leštící (guma) Occlupol pro kovy L 22,0 mm Size O 1/10 mm 030 střední ED1102UM</t>
  </si>
  <si>
    <t>ZI517</t>
  </si>
  <si>
    <t>Nástroj na leštění Alphaflex bal. á 12 ks 0007812</t>
  </si>
  <si>
    <t>ZP681</t>
  </si>
  <si>
    <t>Nástroje leštící silikonové HS jemné žluté sada = 6 ks 9002123</t>
  </si>
  <si>
    <t>ZQ913</t>
  </si>
  <si>
    <t>Nástroje na vyřezávání licích kanálků (Canal cuter) bal.á 2 ks IN0923</t>
  </si>
  <si>
    <t>ZC517</t>
  </si>
  <si>
    <t>Nit dentální BT485</t>
  </si>
  <si>
    <t>ZE685</t>
  </si>
  <si>
    <t>Nit elastická čirá 18 x 18 ECM0695</t>
  </si>
  <si>
    <t>ZI810</t>
  </si>
  <si>
    <t>Nit elastická kulatá hrubá J0388</t>
  </si>
  <si>
    <t>ZF554</t>
  </si>
  <si>
    <t>Obrázek do ortodontických aparátků beruška á 20 ks 160-100-05</t>
  </si>
  <si>
    <t>ZF659</t>
  </si>
  <si>
    <t>Obrázek do ortodontických aparátků motocykl 160-100-14</t>
  </si>
  <si>
    <t>ZF557</t>
  </si>
  <si>
    <t>Obrázek do ortodontických aparátků žralok  á 20 kjs 160-100-07</t>
  </si>
  <si>
    <t>ZC821</t>
  </si>
  <si>
    <t>Occlu spray zelený 75 ml 00093</t>
  </si>
  <si>
    <t>ZC922</t>
  </si>
  <si>
    <t>Očko Opti-MIM 430-005</t>
  </si>
  <si>
    <t>ZL699</t>
  </si>
  <si>
    <t>Opal effect 1 á 20g IV593275</t>
  </si>
  <si>
    <t>ZL703</t>
  </si>
  <si>
    <t>Opaquer A4 á 3g IV593164</t>
  </si>
  <si>
    <t>ZD039</t>
  </si>
  <si>
    <t>Opaquer B3 á 3g IV593167</t>
  </si>
  <si>
    <t>ZD233</t>
  </si>
  <si>
    <t>Opaquer Liquid á 15 ml IV593345</t>
  </si>
  <si>
    <t>ZG296</t>
  </si>
  <si>
    <t>OptiBond FL 0036191</t>
  </si>
  <si>
    <t>ZC400</t>
  </si>
  <si>
    <t>Opticor flow 2 G A2</t>
  </si>
  <si>
    <t>ZC382</t>
  </si>
  <si>
    <t>Opticor flow barva A2 1008A2</t>
  </si>
  <si>
    <t>ZF313</t>
  </si>
  <si>
    <t>Opticor flow barva A3 4000009</t>
  </si>
  <si>
    <t>ZC564</t>
  </si>
  <si>
    <t>Oralium 1 g  1700/O</t>
  </si>
  <si>
    <t>ZC485</t>
  </si>
  <si>
    <t>Oralium 1000 g 1600/0</t>
  </si>
  <si>
    <t>ZD313</t>
  </si>
  <si>
    <t>Oranwash L 140 ml IX2877</t>
  </si>
  <si>
    <t>ZC507</t>
  </si>
  <si>
    <t>Orthocryl červený 100 ml 161-620-00</t>
  </si>
  <si>
    <t>ZC451</t>
  </si>
  <si>
    <t>Orthocryl E Q prášek transparent 1kg 160-300</t>
  </si>
  <si>
    <t>ZG190</t>
  </si>
  <si>
    <t>Orthocryl lig.červený 250ml 161-127</t>
  </si>
  <si>
    <t>ZD386</t>
  </si>
  <si>
    <t>Orthocryl lig.čiré 500 161-100</t>
  </si>
  <si>
    <t>ZC377</t>
  </si>
  <si>
    <t>Orthocryl lig.modrý 250 ml 161-129</t>
  </si>
  <si>
    <t>ZC331</t>
  </si>
  <si>
    <t>Orthocryl neon 250ml pink 161-137</t>
  </si>
  <si>
    <t>ZF198</t>
  </si>
  <si>
    <t>Orthocryl Neon Lila 160-004</t>
  </si>
  <si>
    <t>ZD264</t>
  </si>
  <si>
    <t>Orthocryl Neon žlutá á 1 kg 160-002</t>
  </si>
  <si>
    <t>ZD140</t>
  </si>
  <si>
    <t>Pájka univerzální stříbrná - 700°C 380-604-50</t>
  </si>
  <si>
    <t>ZK345</t>
  </si>
  <si>
    <t>Paletky míchací M+W jednorázové 0098500</t>
  </si>
  <si>
    <t>ZC319</t>
  </si>
  <si>
    <t>Papír artikulační modročerv. l 12x10lis 102</t>
  </si>
  <si>
    <t>ZD357</t>
  </si>
  <si>
    <t>Papír artikulační modročerv. U 6 x 10 lis. 103</t>
  </si>
  <si>
    <t>ZG867</t>
  </si>
  <si>
    <t>Pásek strippingový bal. á 12 ks LSDSM4M (106-221D)</t>
  </si>
  <si>
    <t>ZC822</t>
  </si>
  <si>
    <t>Páska brusná 50 m zrnitost 120 IN0820</t>
  </si>
  <si>
    <t>ZG569</t>
  </si>
  <si>
    <t>Páska brusná 50 m zrnitost 180 IN0821</t>
  </si>
  <si>
    <t>ZQ916</t>
  </si>
  <si>
    <t>Páska kovová Horico č. 416 hladká jednostranně ozubená šířka 6 mm tloušťka 0,05 mm délka 150 mm bal. á 12 ks 0129861</t>
  </si>
  <si>
    <t>ZL487</t>
  </si>
  <si>
    <t>Pásky brousící kovové 4 x 0,10 mm bal. á 12 ks SU304</t>
  </si>
  <si>
    <t>ZL488</t>
  </si>
  <si>
    <t>Pásky brousící kovové 6 x 0,10 mm bal. á 12 ks 1SU306</t>
  </si>
  <si>
    <t>ZJ298</t>
  </si>
  <si>
    <t>Pásky dentapreg PFU 9018321</t>
  </si>
  <si>
    <t>ZH899</t>
  </si>
  <si>
    <t>Pásky stripovací jednostranné 106-220</t>
  </si>
  <si>
    <t>ZH826</t>
  </si>
  <si>
    <t>Pasta 2 Seal / pro plnění kořenových kanálků / VDW 2-SEAL-EASY mix / 1591530</t>
  </si>
  <si>
    <t>ZQ668</t>
  </si>
  <si>
    <t>Pasta CleanPolish Hawe pro leštění přiroz. zubů, zlata, amalgámu a kompozitů, zelená 50g 0025853</t>
  </si>
  <si>
    <t>ZC300</t>
  </si>
  <si>
    <t>Pasta Depural Neo 60 g 4816210</t>
  </si>
  <si>
    <t>ZQ478</t>
  </si>
  <si>
    <t>Pasta leštící zubní SuperPolish Hawe  červená, 50 g, 0025854</t>
  </si>
  <si>
    <t>ZJ765</t>
  </si>
  <si>
    <t>Pasta pro vypalování v keramické peci á 12 g VIEFP12</t>
  </si>
  <si>
    <t>ZQ353</t>
  </si>
  <si>
    <t>Pasta retrakční Astrigent retraction paste /3M ESPE/ bal. á 100 kapslí ES56945</t>
  </si>
  <si>
    <t>ZC522</t>
  </si>
  <si>
    <t>Pasta Superpolish 1719</t>
  </si>
  <si>
    <t>ZD589</t>
  </si>
  <si>
    <t>Pattern Resin-prášek 100 g GCREPR001</t>
  </si>
  <si>
    <t>ZM434</t>
  </si>
  <si>
    <t>Pečetidlo kořenových kanálků Adseal 2522</t>
  </si>
  <si>
    <t>ZC477</t>
  </si>
  <si>
    <t>Pemza leštící  5kg 260000013</t>
  </si>
  <si>
    <t>ZD811</t>
  </si>
  <si>
    <t>Pilíř attachment kulový classic D3.7/d3.7/L1 21432:3</t>
  </si>
  <si>
    <t>ZC405</t>
  </si>
  <si>
    <t>Pilíř attachment kulový classic D3.7/d3.7/L2 22432:3</t>
  </si>
  <si>
    <t>ZI144</t>
  </si>
  <si>
    <t>Pilíř attachment kulový classic D3.7/d3.7/L3 23432:3</t>
  </si>
  <si>
    <t>ZK604</t>
  </si>
  <si>
    <t>Pilíř attachment kulový classic D3.7/d3.7/L4 24432:3</t>
  </si>
  <si>
    <t>ZG717</t>
  </si>
  <si>
    <t>Pilíř locator attachmenty D3.7/L2 01209</t>
  </si>
  <si>
    <t>ZG718</t>
  </si>
  <si>
    <t>Pilíř locator attachmenty D3.7/L3 01210</t>
  </si>
  <si>
    <t>ZI612</t>
  </si>
  <si>
    <t>Pilíř locator attachmenty D3.7/L4 01211</t>
  </si>
  <si>
    <t>ZC411</t>
  </si>
  <si>
    <t>Pilník K - File 029025</t>
  </si>
  <si>
    <t>ZJ753</t>
  </si>
  <si>
    <t>Pilník K - File 063031010</t>
  </si>
  <si>
    <t>ZJ754</t>
  </si>
  <si>
    <t>Pilník K - File 063031015</t>
  </si>
  <si>
    <t>Pilník K - File 063031025</t>
  </si>
  <si>
    <t>ZF346</t>
  </si>
  <si>
    <t>Pilník K - File 144518802</t>
  </si>
  <si>
    <t>ZN173</t>
  </si>
  <si>
    <t>Pilník K - File 144519022</t>
  </si>
  <si>
    <t>ZK543</t>
  </si>
  <si>
    <t>Pilník K - File 397144518662</t>
  </si>
  <si>
    <t>ZD465</t>
  </si>
  <si>
    <t>Pilník K - File 397144518762</t>
  </si>
  <si>
    <t>ZI685</t>
  </si>
  <si>
    <t>Pilník K - File 397144518772</t>
  </si>
  <si>
    <t>ZD417</t>
  </si>
  <si>
    <t>Pilník K - File 397144518782</t>
  </si>
  <si>
    <t>Pilník K - Files 029 010</t>
  </si>
  <si>
    <t>Pilník K - Files 029 015</t>
  </si>
  <si>
    <t>ZK542</t>
  </si>
  <si>
    <t>Pilník K- File L21, průměr 0.10 mm, délka 21 mm, bal. á 6 ks397144518652</t>
  </si>
  <si>
    <t>ZQ671</t>
  </si>
  <si>
    <t>Pilník K- File L21, průměr 0.20 mm, délka 21 mm, bal. á 6 ks397144518672</t>
  </si>
  <si>
    <t>ZQ692</t>
  </si>
  <si>
    <t>Pilník K File L25, průměr 0,60 mm, délka 25 mm, bal. á 6 ks 397144518882</t>
  </si>
  <si>
    <t>ZQ693</t>
  </si>
  <si>
    <t>Pilník K File L25, průměr 0,80 mm, délka 25 mm, bal. á 6 ks 397144515942</t>
  </si>
  <si>
    <t>ZL713</t>
  </si>
  <si>
    <t>Pilník K-File L31 průměry 0,30 mm délka 31 mm bal. á 6 ks  397144519082</t>
  </si>
  <si>
    <t>ZQ672</t>
  </si>
  <si>
    <t>Pilník K-File průměr 0,10 délka 31 mm sada = 6 ks 397144519062</t>
  </si>
  <si>
    <t>ZQ673</t>
  </si>
  <si>
    <t>Pilník K-File průměr 0,15 délka 31 mm sada = 6 ks 397144519052</t>
  </si>
  <si>
    <t>ZQ674</t>
  </si>
  <si>
    <t>Pilník K-File průměr 0,35 délka 31 mm sada = 6 ks 397144519092</t>
  </si>
  <si>
    <t>ZF010</t>
  </si>
  <si>
    <t>Pilník L31 397144519032</t>
  </si>
  <si>
    <t>ZC320</t>
  </si>
  <si>
    <t>Písek Cobra White 50 my 1 kg</t>
  </si>
  <si>
    <t>ZC508</t>
  </si>
  <si>
    <t>Písek do pískov. Korund-hnědý č. 46</t>
  </si>
  <si>
    <t>ZC462</t>
  </si>
  <si>
    <t>Písek Interalox 250 7 kg 00404</t>
  </si>
  <si>
    <t>ZH672</t>
  </si>
  <si>
    <t>Pomůcka k odtažení rtů Optragate 0091610</t>
  </si>
  <si>
    <t>ZO907</t>
  </si>
  <si>
    <t>Pomůcka k odtažení rtů Optragate Regular bezlatexová bal. á 80 ks 0091611</t>
  </si>
  <si>
    <t>ZQ255</t>
  </si>
  <si>
    <t>Pomůcka k odtažení rtů Optragate small bezlatexová bal. á 80 ks 0091612</t>
  </si>
  <si>
    <t>ZG153</t>
  </si>
  <si>
    <t>Poresorb-TCP 1.0 g/1.0 ml 0,6-1,0 mm materiál pro regeneraci kosti 21:2</t>
  </si>
  <si>
    <t>ZC193</t>
  </si>
  <si>
    <t>Poresorb-TCP 1.0 g/1.2 ml 1,0-2,0 mm 41:2</t>
  </si>
  <si>
    <t>ZG406</t>
  </si>
  <si>
    <t>Preci-clix Female yellow á 6 ks 1231</t>
  </si>
  <si>
    <t>ZE020</t>
  </si>
  <si>
    <t>Preci-vertix P sada (6 ks patric 1813, 6 ks žlutých matric, 1 ks zavaděč) AD1811</t>
  </si>
  <si>
    <t>ZC360</t>
  </si>
  <si>
    <t>Premacryl liq.bezbarvý 250 ml 4342921</t>
  </si>
  <si>
    <t>ZC565</t>
  </si>
  <si>
    <t>Premacryl prášek růžový 500 g 4342405</t>
  </si>
  <si>
    <t>ZD470</t>
  </si>
  <si>
    <t>Premacryl prášek transparent 500 g 4342400</t>
  </si>
  <si>
    <t>ZC453</t>
  </si>
  <si>
    <t>Prime-bond 60667240</t>
  </si>
  <si>
    <t>ZF616</t>
  </si>
  <si>
    <t>Pronikač 053 025 010 B 1401941</t>
  </si>
  <si>
    <t>ZF935</t>
  </si>
  <si>
    <t>Pronikač 053025015</t>
  </si>
  <si>
    <t>ZC406</t>
  </si>
  <si>
    <t>Pronikač 053025020A</t>
  </si>
  <si>
    <t>ZK454</t>
  </si>
  <si>
    <t>Pronikač Hedstrém 053025006B</t>
  </si>
  <si>
    <t>ZB277</t>
  </si>
  <si>
    <t>Pronikač K - File 063025015</t>
  </si>
  <si>
    <t>ZH124</t>
  </si>
  <si>
    <t>Pronikač K - File VDW063025010</t>
  </si>
  <si>
    <t>ZB278</t>
  </si>
  <si>
    <t>Pronikač K - Files 025 020</t>
  </si>
  <si>
    <t>ZF344</t>
  </si>
  <si>
    <t>Pronikač k-reamer 144517532</t>
  </si>
  <si>
    <t>ZD038</t>
  </si>
  <si>
    <t>Pronikač k-reamer 397144517492</t>
  </si>
  <si>
    <t>ZP134</t>
  </si>
  <si>
    <t>Pronikač K-Reamer L25 průměr 0,80 mm délka 25 mm sada = 6 kusů 397144517502</t>
  </si>
  <si>
    <t>ZQ675</t>
  </si>
  <si>
    <t>Pronikač K-Reamer L31 průměr 0,15 mm délka 31 mm sada = 6 kusů 397144517782</t>
  </si>
  <si>
    <t>ZP865</t>
  </si>
  <si>
    <t>Pronikač K-Reamer L31 průměr 0,25 mm délka 31 mm sada = 6 kusů 397144517802</t>
  </si>
  <si>
    <t>ZC496</t>
  </si>
  <si>
    <t>Pronikač K-Reamer průměr 0.06 mm, délka 31 mm bal. á 6 ks 397144517752</t>
  </si>
  <si>
    <t>ZJ756</t>
  </si>
  <si>
    <t>Pronikač k-reamers 029015</t>
  </si>
  <si>
    <t>ZI095</t>
  </si>
  <si>
    <t>Pronikač k-reamers 053025010</t>
  </si>
  <si>
    <t>ZG856</t>
  </si>
  <si>
    <t>Prostředek na čišť. kořen. kanálků FileCare EDTA/vdw/ stříkačky 5 x 3 ml 0858649</t>
  </si>
  <si>
    <t>ZB638</t>
  </si>
  <si>
    <t>Protahováček Hedstrém 073025010</t>
  </si>
  <si>
    <t>ZC408</t>
  </si>
  <si>
    <t>Protahováček Hedstrém 073025020</t>
  </si>
  <si>
    <t>ZO132</t>
  </si>
  <si>
    <t>Protahováček h-file 0,08 397144515832</t>
  </si>
  <si>
    <t>ZO133</t>
  </si>
  <si>
    <t>Protahováček h-file 0,10 397144515842</t>
  </si>
  <si>
    <t>ZJ751</t>
  </si>
  <si>
    <t>Protahováček h-file 029015</t>
  </si>
  <si>
    <t>ZI098</t>
  </si>
  <si>
    <t>Protahováček h-file 073025030</t>
  </si>
  <si>
    <t>ZQ694</t>
  </si>
  <si>
    <t>Protahováček H-File L25, průměr 0,50 mm, délka 25 mm, žlutý, bal. á 6 ks 397144511872</t>
  </si>
  <si>
    <t>ZC417</t>
  </si>
  <si>
    <t>Protemp 3 Garant 1 x 50 ml A3</t>
  </si>
  <si>
    <t>ZK658</t>
  </si>
  <si>
    <t>Protemp 4 50 ml A3 ES46957</t>
  </si>
  <si>
    <t>ZC921</t>
  </si>
  <si>
    <t>Pružina open v cívce 100-751</t>
  </si>
  <si>
    <t>ZQ914</t>
  </si>
  <si>
    <t>Pryskyřice licí INTERACRYL CAST pro zhotovování zubních náhrad prášek odstín 15 bal. 1000 g IN1583</t>
  </si>
  <si>
    <t>ZQ915</t>
  </si>
  <si>
    <t>Pryskyřice licí INTERACRYL CAST pro zhotovování zubních náhrad tekutina bal. 500 ml IN1550</t>
  </si>
  <si>
    <t>ZQ901</t>
  </si>
  <si>
    <t>Ráčna na implantáty BioniQ 2408.00</t>
  </si>
  <si>
    <t>ZC533</t>
  </si>
  <si>
    <t>Relyx temp NE001</t>
  </si>
  <si>
    <t>ZJ369</t>
  </si>
  <si>
    <t>Remanium 2000+ kovová slitina á 1000g 102-600-10</t>
  </si>
  <si>
    <t>Remanium 2000+ kovová slitina á 1000g DM10260010</t>
  </si>
  <si>
    <t>ZC312</t>
  </si>
  <si>
    <t>Remanium CS 1 kg, 102-403</t>
  </si>
  <si>
    <t>ZG423</t>
  </si>
  <si>
    <t>Remanium g-weich á 1000g 100-001</t>
  </si>
  <si>
    <t>ZC313</t>
  </si>
  <si>
    <t>Repin 800 g orig. 4241110</t>
  </si>
  <si>
    <t>ZQ059</t>
  </si>
  <si>
    <t>Roztok k ochraně gigivy Rubber Dam Liquid - tekutý kofferdam, bal. 1 x 1,2 ml 9033141</t>
  </si>
  <si>
    <t>ZM729</t>
  </si>
  <si>
    <t>Roztok na otiskovací hmotu VPS Tray Adhezivum ES7307</t>
  </si>
  <si>
    <t>ZN548</t>
  </si>
  <si>
    <t>Sada flexistone Plus DC005115</t>
  </si>
  <si>
    <t>ZC949</t>
  </si>
  <si>
    <t>Sada Gingivamoil DC03053</t>
  </si>
  <si>
    <t>ZL506</t>
  </si>
  <si>
    <t>Sada na leptání porcelain etch silane 9007952</t>
  </si>
  <si>
    <t>ZG719</t>
  </si>
  <si>
    <t>Sada protetická locator á 2 ks 08519-2</t>
  </si>
  <si>
    <t>ZC527</t>
  </si>
  <si>
    <t>Sádra alabastr. 0301/25 á 25 kg</t>
  </si>
  <si>
    <t>ZC450</t>
  </si>
  <si>
    <t>Sádra efektor otisk 25 kg 4251135</t>
  </si>
  <si>
    <t>ZA277</t>
  </si>
  <si>
    <t>Sádra Hinristone zelený 25 kg 0612/25</t>
  </si>
  <si>
    <t>ZD469</t>
  </si>
  <si>
    <t>Sádra Hinristone zlatoh. 25 kg 0613/25</t>
  </si>
  <si>
    <t>ZC441</t>
  </si>
  <si>
    <t>Sádra marmodent 0208/25 á 25 kg</t>
  </si>
  <si>
    <t>ZQ678</t>
  </si>
  <si>
    <t>Savka Hygovac V 1000G zelené, PP, délka 140 mm konce 45° a S autoklávovatelné bal. á 100 ks V1000G</t>
  </si>
  <si>
    <t>ZL468</t>
  </si>
  <si>
    <t>Savka s odním.koncovkou - transp. bal.á 100 ks,  MSF6007</t>
  </si>
  <si>
    <t>ZB986</t>
  </si>
  <si>
    <t>Seal Protect  606.04.700</t>
  </si>
  <si>
    <t>ZD005</t>
  </si>
  <si>
    <t>Separating fluid 500 ml 1/V3651</t>
  </si>
  <si>
    <t>ZI725</t>
  </si>
  <si>
    <t>Separator Ivocron á 30 ml IV3652</t>
  </si>
  <si>
    <t>ZQ943</t>
  </si>
  <si>
    <t>Separátor písku IPS Alox pro zhotovování celokeramických náhrad 200 mg 0541954</t>
  </si>
  <si>
    <t>ZB927</t>
  </si>
  <si>
    <t>Set no 106 4599742</t>
  </si>
  <si>
    <t>ZA850</t>
  </si>
  <si>
    <t>Signum - connector 5ml, HK64714211</t>
  </si>
  <si>
    <t>ZE581</t>
  </si>
  <si>
    <t>Signum - insulating gel á 10g HK64706307</t>
  </si>
  <si>
    <t>ZD576</t>
  </si>
  <si>
    <t>Signum c+b opaque lig.4 ml HK64714198</t>
  </si>
  <si>
    <t>ZD115</t>
  </si>
  <si>
    <t>Signum Margin á 4 g SM4001</t>
  </si>
  <si>
    <t>ZD235</t>
  </si>
  <si>
    <t>Signum metal bond 2 4 ml HK66033916</t>
  </si>
  <si>
    <t>ZC481</t>
  </si>
  <si>
    <t>Siloflex plus catal. 60 g 4213310</t>
  </si>
  <si>
    <t>ZC480</t>
  </si>
  <si>
    <t>Siloflex plus light 200 g 4213210</t>
  </si>
  <si>
    <t>ZC479</t>
  </si>
  <si>
    <t>Siloflex plus putty 1350 g 4213110</t>
  </si>
  <si>
    <t>ZF338</t>
  </si>
  <si>
    <t>Sof-lex disky ES8692M</t>
  </si>
  <si>
    <t>ZC552</t>
  </si>
  <si>
    <t>Sof-lex disky ES8692SF</t>
  </si>
  <si>
    <t>ZC416</t>
  </si>
  <si>
    <t>Sof-lex mandrel 2 ks 8695CA</t>
  </si>
  <si>
    <t>ZD214</t>
  </si>
  <si>
    <t>Speedex komplet 620003520</t>
  </si>
  <si>
    <t>ZD543</t>
  </si>
  <si>
    <t>Speedex Light Body IX4980</t>
  </si>
  <si>
    <t>ZD351</t>
  </si>
  <si>
    <t>Speedex Universal Aktivator 1 x 60 ml - 60 g IX4990</t>
  </si>
  <si>
    <t>ZD077</t>
  </si>
  <si>
    <t>Spofacryl orig. 100g A 3,5</t>
  </si>
  <si>
    <t>ZC471</t>
  </si>
  <si>
    <t>Spofacryl orig. 100g O 4318200</t>
  </si>
  <si>
    <t>ZC373</t>
  </si>
  <si>
    <t>Sprej cognoscin orig. 120 g 1IX1140</t>
  </si>
  <si>
    <t>ZL577</t>
  </si>
  <si>
    <t>Sprej Kavo 4119640KA</t>
  </si>
  <si>
    <t>ZC476</t>
  </si>
  <si>
    <t>Sprej Kavo 500 ml 4620402A</t>
  </si>
  <si>
    <t>ZH467</t>
  </si>
  <si>
    <t>Sprej Kavo QUATTROCARE á 6 ks (6 lahví) KaVo QUATTROcare spreje a 500 ml 1.011.5720</t>
  </si>
  <si>
    <t>ZM898</t>
  </si>
  <si>
    <t>Sprej pro skenování 3D bal. á 400 ml Laserscanning Anti-clare-spray 119990001</t>
  </si>
  <si>
    <t>ZC388</t>
  </si>
  <si>
    <t>Steribox DD355139</t>
  </si>
  <si>
    <t>ZM904</t>
  </si>
  <si>
    <t>Stojánek keramický G VIB009</t>
  </si>
  <si>
    <t>ZE014</t>
  </si>
  <si>
    <t>Stojánek na vrtáčky 142911001 FG</t>
  </si>
  <si>
    <t>ZE013</t>
  </si>
  <si>
    <t>Stojánek na vrtáčky 142911002 RA</t>
  </si>
  <si>
    <t>ZF014</t>
  </si>
  <si>
    <t>Stojánek na vrtáčky 142911003 FG  RA</t>
  </si>
  <si>
    <t>ZC304</t>
  </si>
  <si>
    <t>Stomaflex varnish (lak) 140 g 4817330</t>
  </si>
  <si>
    <t>ZC439</t>
  </si>
  <si>
    <t>Superacryl plus 0  a 500 gr pl 4328411</t>
  </si>
  <si>
    <t>ZC358</t>
  </si>
  <si>
    <t>Superacryl plus liq. 250 ml 4328902</t>
  </si>
  <si>
    <t>ZD531</t>
  </si>
  <si>
    <t>Superacryl plus PLV. 500 g 4328417</t>
  </si>
  <si>
    <t>ZC357</t>
  </si>
  <si>
    <t>Superacryl plus Z a 500 gr pl 4328414</t>
  </si>
  <si>
    <t>ZF676</t>
  </si>
  <si>
    <t>Superpont dentin 100g 4324220</t>
  </si>
  <si>
    <t>ZJ301</t>
  </si>
  <si>
    <t>Systém adhezivní F-Splint-Aid (1x lahvička s páskou a bondem šířka 4 mm, délka 12 cm + 5x aplikační svorka)</t>
  </si>
  <si>
    <t>ZH306</t>
  </si>
  <si>
    <t>Špendlík-spona 0,7 mm á 100 ks 620-107 00</t>
  </si>
  <si>
    <t>ZH307</t>
  </si>
  <si>
    <t>Špendlík-spona 0,8 mm á 100 ks 620-108 00</t>
  </si>
  <si>
    <t>ZQ669</t>
  </si>
  <si>
    <t>Šroub fixační Lasak BioniQ QR pro fixaci konstrukce implantologického systému BioniQ 2103.00</t>
  </si>
  <si>
    <t>ZO656</t>
  </si>
  <si>
    <t>Šroub k fixaci pilířů pro řadu 3.7 552.3</t>
  </si>
  <si>
    <t>ZF622</t>
  </si>
  <si>
    <t>Šroub krycí 24329</t>
  </si>
  <si>
    <t>ZJ200</t>
  </si>
  <si>
    <t>Šroub ortodontický 600-301</t>
  </si>
  <si>
    <t>ZB044</t>
  </si>
  <si>
    <t>Šroub ortodontický Bertoni 602-606-1</t>
  </si>
  <si>
    <t>ZG393</t>
  </si>
  <si>
    <t>Šroub ortodontický Hyrax á 10 ks 602-801-30</t>
  </si>
  <si>
    <t>ZF330</t>
  </si>
  <si>
    <t>Štětec Kolinský č.  6 TD22953</t>
  </si>
  <si>
    <t>ZG422</t>
  </si>
  <si>
    <t>Štetec opaquer Dentsply INSB32FO</t>
  </si>
  <si>
    <t>ZF334</t>
  </si>
  <si>
    <t>Štětec Vita č.2 VI9103</t>
  </si>
  <si>
    <t>ZF418</t>
  </si>
  <si>
    <t>Štětec Vita č.3 VI9104</t>
  </si>
  <si>
    <t>ZF336</t>
  </si>
  <si>
    <t>Štětec Vita č.3/0 VIB302</t>
  </si>
  <si>
    <t>ZF332</t>
  </si>
  <si>
    <t>Štětec Vita č.5 VI9106</t>
  </si>
  <si>
    <t>ZF333</t>
  </si>
  <si>
    <t>Štětec Vita č.8 VI9143</t>
  </si>
  <si>
    <t>ZB933</t>
  </si>
  <si>
    <t>Štětečky aplikační, á 400 ks, SD8100123</t>
  </si>
  <si>
    <t>ZL622</t>
  </si>
  <si>
    <t>Štětečky jednorázové bílé měkké, á 50 ks, DC702008</t>
  </si>
  <si>
    <t>ZN680</t>
  </si>
  <si>
    <t>Tah elastický intraorální SAFARI AMBER Medium 3/8 407-061S</t>
  </si>
  <si>
    <t>ZF481</t>
  </si>
  <si>
    <t>Tah gumový intraor.-medium 1/4" 407-041S</t>
  </si>
  <si>
    <t>ZF689</t>
  </si>
  <si>
    <t>Tahy gumové intraor.-medium 1/8" 407-021S</t>
  </si>
  <si>
    <t>ZD390</t>
  </si>
  <si>
    <t>Tahy gumové intraor.-medium 3/16" 407-031S</t>
  </si>
  <si>
    <t>ZL533</t>
  </si>
  <si>
    <t>Tekutina conalor 25 g DE4813250</t>
  </si>
  <si>
    <t>ZD095</t>
  </si>
  <si>
    <t>Tekutina expanzní sheraifina 1l 1501SH</t>
  </si>
  <si>
    <t>ZD217</t>
  </si>
  <si>
    <t>Tekutina Pattern Resin lig. LS</t>
  </si>
  <si>
    <t>ZL707</t>
  </si>
  <si>
    <t>Tekutina pro zatmelovací hmotu IPS Vest Press Speed á 1000 ml IV595587</t>
  </si>
  <si>
    <t>ZD290</t>
  </si>
  <si>
    <t>Tetric Evo 2g Flow A2</t>
  </si>
  <si>
    <t>ZC563</t>
  </si>
  <si>
    <t>Tokuso rebase 1/X7045</t>
  </si>
  <si>
    <t>ZL965</t>
  </si>
  <si>
    <t>Transpa incizal TI 1 á 20 g IV593262</t>
  </si>
  <si>
    <t>ZL966</t>
  </si>
  <si>
    <t>Transpa incizal TI 2 á 20 g IV593263</t>
  </si>
  <si>
    <t>ZL967</t>
  </si>
  <si>
    <t>Transpa incizal TI 3 á 20 g IV593264</t>
  </si>
  <si>
    <t>ZB842</t>
  </si>
  <si>
    <t>Upravovač voskových valů (9102607) 69600010</t>
  </si>
  <si>
    <t>ZQ680</t>
  </si>
  <si>
    <t>Váleček vhojovací BioniQ široký, pr. 4.6 mm výška 4 mm 2167.04</t>
  </si>
  <si>
    <t>ZQ681</t>
  </si>
  <si>
    <t>Váleček vhojovací BioniQ široký, pr. 4.6 mm výška 6 mm 2167.06</t>
  </si>
  <si>
    <t>ZM531</t>
  </si>
  <si>
    <t>Váleček vhojovací QR/d5.2/L4 široký 2110.04</t>
  </si>
  <si>
    <t>ZM532</t>
  </si>
  <si>
    <t>Váleček vhojovací QR/d5.2/L6 široký 2110.06</t>
  </si>
  <si>
    <t>ZQ424</t>
  </si>
  <si>
    <t>Váleček zubní  DENTALPAD vel. 1 prům. 8 mm bal. á 750 ks 1320100502</t>
  </si>
  <si>
    <t>ZQ425</t>
  </si>
  <si>
    <t>Váleček zubní  DENTALPAD vel. 2 prům. 10 mm bal. á 750 ks 1320200503</t>
  </si>
  <si>
    <t>ZC783</t>
  </si>
  <si>
    <t>Vana dezinfekční 3 l 9800600</t>
  </si>
  <si>
    <t>ZC577</t>
  </si>
  <si>
    <t>Vlákno retrační Ultrapak č.000 UD9331</t>
  </si>
  <si>
    <t>ZC950</t>
  </si>
  <si>
    <t>Vlákno retrakční Stay Put vel. 0 CO521000</t>
  </si>
  <si>
    <t>ZC952</t>
  </si>
  <si>
    <t>Vlákno retrakční Ultrapack 1 UD9334</t>
  </si>
  <si>
    <t>ZI732</t>
  </si>
  <si>
    <t>Vlákno retrakční Ultrapak č.00 délka vlákna v lahvičce 244 cm žluté UD9332</t>
  </si>
  <si>
    <t>ZC850</t>
  </si>
  <si>
    <t>Vlákno Ultrapak č. 0 509333</t>
  </si>
  <si>
    <t>ZF145</t>
  </si>
  <si>
    <t>Vlákno Ultrapak č. 2 509335</t>
  </si>
  <si>
    <t>ZG158</t>
  </si>
  <si>
    <t>Vlákno wedjets na kofferdam 2,1 m barva žlutá 0035117</t>
  </si>
  <si>
    <t>ZL943</t>
  </si>
  <si>
    <t>Vlákno zubní super floss 0098890</t>
  </si>
  <si>
    <t>ZI511</t>
  </si>
  <si>
    <t>Vosk do kapničkovače Elaflex á 130 g 510 0090 0</t>
  </si>
  <si>
    <t>ZC448</t>
  </si>
  <si>
    <t>Vosk korunkový - sl. kost 50 g IN0286</t>
  </si>
  <si>
    <t>ZC555</t>
  </si>
  <si>
    <t>Vosk měkký modelovací ceradent 1000 g vosku v destičkách 155 x 75 mm s tloušťkou 1,2 - 1,4 mm 4411115</t>
  </si>
  <si>
    <t>ZG695</t>
  </si>
  <si>
    <t>Vosk modelovací - speciál letní 1,5 mm 2500 g 9001516</t>
  </si>
  <si>
    <t>ZK722</t>
  </si>
  <si>
    <t>Vosk vykrývací bílý 50g IN0194</t>
  </si>
  <si>
    <t>ZQ900</t>
  </si>
  <si>
    <t>Vrták finální  T5.0 pro implantáty 800 ot/min 2441.00</t>
  </si>
  <si>
    <t>ZK415</t>
  </si>
  <si>
    <t>Vzorník primodent PO1612</t>
  </si>
  <si>
    <t>ZC301</t>
  </si>
  <si>
    <t>Ypeen 800 g dóza 100066</t>
  </si>
  <si>
    <t>ZC920</t>
  </si>
  <si>
    <t>Zámky elite medium twin set. 022 707-398</t>
  </si>
  <si>
    <t>ZG557</t>
  </si>
  <si>
    <t>Zámky keramické signature (sada=6ks) Q3010</t>
  </si>
  <si>
    <t>ZE025</t>
  </si>
  <si>
    <t>Zuby primodent přední PO609</t>
  </si>
  <si>
    <t>ZD528</t>
  </si>
  <si>
    <t>Zuby primodent zadní PO610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</si>
  <si>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</si>
  <si>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</si>
  <si>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</si>
  <si>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</si>
  <si>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</si>
  <si>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</si>
  <si>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</si>
  <si>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</si>
  <si>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</si>
  <si>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</si>
  <si>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</si>
  <si>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(prázdné)</t>
  </si>
  <si>
    <t>9 Celkem</t>
  </si>
  <si>
    <t>10 Celkem</t>
  </si>
  <si>
    <t>11 Celkem</t>
  </si>
  <si>
    <t>12 Celkem</t>
  </si>
  <si>
    <t>ON Data</t>
  </si>
  <si>
    <t>lékaři pod odborným dozorem</t>
  </si>
  <si>
    <t>zubní lékaři</t>
  </si>
  <si>
    <t>zubní lékaři specialisté</t>
  </si>
  <si>
    <t>všeobecné sestry bez dohl.</t>
  </si>
  <si>
    <t>všeobecné sestry bez dohl., spec.</t>
  </si>
  <si>
    <t>všeobecné sestry VŠ</t>
  </si>
  <si>
    <t>zubní technici</t>
  </si>
  <si>
    <t>dělníci</t>
  </si>
  <si>
    <t>THP</t>
  </si>
  <si>
    <t>Specializovaná ambulantní péče</t>
  </si>
  <si>
    <t>014 - Pracoviště praktického zubního lékaře</t>
  </si>
  <si>
    <t>015 - Pracoviště čelistní ortopedie</t>
  </si>
  <si>
    <t>Zdravotní výkony vykázané na pracovišti v rámci ambulantní péče *</t>
  </si>
  <si>
    <t>beze jména</t>
  </si>
  <si>
    <t>2422</t>
  </si>
  <si>
    <t>2423</t>
  </si>
  <si>
    <t>2424</t>
  </si>
  <si>
    <t>2425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</si>
  <si>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</si>
  <si>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</si>
  <si>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</si>
  <si>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</si>
  <si>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014</t>
  </si>
  <si>
    <t>4</t>
  </si>
  <si>
    <t>0060300</t>
  </si>
  <si>
    <t>0070001</t>
  </si>
  <si>
    <t>0071601</t>
  </si>
  <si>
    <t>0074021</t>
  </si>
  <si>
    <t>0080001</t>
  </si>
  <si>
    <t>0080002</t>
  </si>
  <si>
    <t>0080004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</si>
  <si>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</si>
  <si>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</si>
  <si>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</si>
  <si>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</si>
  <si>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</si>
  <si>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</si>
  <si>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</si>
  <si>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</si>
  <si>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</si>
  <si>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</si>
  <si>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</si>
  <si>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</si>
  <si>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</si>
  <si>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</si>
  <si>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</si>
  <si>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</si>
  <si>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</si>
  <si>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</si>
  <si>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</si>
  <si>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</si>
  <si>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</si>
  <si>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</si>
  <si>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</si>
  <si>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0082001</t>
  </si>
  <si>
    <t>0082002</t>
  </si>
  <si>
    <t>0082011</t>
  </si>
  <si>
    <t>0082014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</si>
  <si>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</si>
  <si>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</si>
  <si>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</si>
  <si>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</si>
  <si>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</si>
  <si>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</si>
  <si>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</si>
  <si>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</si>
  <si>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</si>
  <si>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</si>
  <si>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</si>
  <si>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0083003</t>
  </si>
  <si>
    <t>0084021</t>
  </si>
  <si>
    <t>0181115</t>
  </si>
  <si>
    <t>0181132</t>
  </si>
  <si>
    <t>0082354</t>
  </si>
  <si>
    <t>0081202</t>
  </si>
  <si>
    <t>0081222</t>
  </si>
  <si>
    <t>0082105</t>
  </si>
  <si>
    <t>0181231</t>
  </si>
  <si>
    <t>0082204</t>
  </si>
  <si>
    <t>0082353</t>
  </si>
  <si>
    <t>0081203</t>
  </si>
  <si>
    <t>0082104</t>
  </si>
  <si>
    <t>0082351</t>
  </si>
  <si>
    <t>0071114</t>
  </si>
  <si>
    <t>0081032</t>
  </si>
  <si>
    <t>0071132</t>
  </si>
  <si>
    <t>0082031</t>
  </si>
  <si>
    <t>0082032</t>
  </si>
  <si>
    <t>0081411</t>
  </si>
  <si>
    <t>0071102</t>
  </si>
  <si>
    <t>0181203</t>
  </si>
  <si>
    <t>0082205</t>
  </si>
  <si>
    <t>0171132</t>
  </si>
  <si>
    <t>0082352</t>
  </si>
  <si>
    <t>0082214</t>
  </si>
  <si>
    <t>0082106</t>
  </si>
  <si>
    <t>0081261</t>
  </si>
  <si>
    <t>0081101</t>
  </si>
  <si>
    <t>0081302</t>
  </si>
  <si>
    <t>0071521</t>
  </si>
  <si>
    <t>0081031</t>
  </si>
  <si>
    <t>0082033</t>
  </si>
  <si>
    <t>0081401</t>
  </si>
  <si>
    <t>V</t>
  </si>
  <si>
    <t>00900</t>
  </si>
  <si>
    <t xml:space="preserve">KOMPLEXNÍ VYŠETŘENÍ ZUBNÍM LÉKAŘEM PŘI REGISTRACI </t>
  </si>
  <si>
    <t>00901</t>
  </si>
  <si>
    <t>OPAKOVANÉ KOMPLEXNÍ VYŠETŘENÍ A OŠETŘENÍ REGISTROV</t>
  </si>
  <si>
    <t>00910</t>
  </si>
  <si>
    <t xml:space="preserve">ZHOTOVENÍ INTRAORÁLNÍHO RENTGENOVÉHO SNÍMKU       </t>
  </si>
  <si>
    <t>00911</t>
  </si>
  <si>
    <t xml:space="preserve">ZHOTOVENÍ EXTRAORÁLNÍHO RENTGENOVÉHO SNÍMKU       </t>
  </si>
  <si>
    <t>ZHOTOVENÍ EXTRAORÁLNÍHO RENTGENOVÉHO SNÍMKU</t>
  </si>
  <si>
    <t>00915</t>
  </si>
  <si>
    <t xml:space="preserve">ZHOTOVENÍ TELERENTGENOVÉHO SNÍMKU LBI             </t>
  </si>
  <si>
    <t>00916</t>
  </si>
  <si>
    <t xml:space="preserve">ANESTEZIE NA FORAMEN MANDIBULAE A INFRAORBITALE   </t>
  </si>
  <si>
    <t>ANESTEZIE NA FORAMEN MANDIBULAE A INFRAORBITALE</t>
  </si>
  <si>
    <t>00921</t>
  </si>
  <si>
    <t xml:space="preserve">OŠETŘENÍ ZUBNÍHO KAZU - STÁLÝ ZUB                 </t>
  </si>
  <si>
    <t>00925</t>
  </si>
  <si>
    <t>KONZERVATIVNÍ LÉČBA KOMPLIKACÍ ZUBNÍHO KAZU II - S</t>
  </si>
  <si>
    <t>00931</t>
  </si>
  <si>
    <t xml:space="preserve">KOMPLEXNÍ LÉČBA CHRONICKÝCH ONEMOCNĚNÍ PARODONTU  </t>
  </si>
  <si>
    <t>00935</t>
  </si>
  <si>
    <t xml:space="preserve">SUBGINGIVÁLNÍ OŠETŘENÍ                            </t>
  </si>
  <si>
    <t>00945</t>
  </si>
  <si>
    <t xml:space="preserve">CÍLENÉ VYŠETŘENÍ                                  </t>
  </si>
  <si>
    <t>CÍLENÉ VYŠETŘENÍ</t>
  </si>
  <si>
    <t>00946</t>
  </si>
  <si>
    <t>00950</t>
  </si>
  <si>
    <t>EXTRAKCE STÁLÉHO ZUBU</t>
  </si>
  <si>
    <t xml:space="preserve">EXTRAKCE STÁLÉHO ZUBU                             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</si>
  <si>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</si>
  <si>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</si>
  <si>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</si>
  <si>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</si>
  <si>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</si>
  <si>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</si>
  <si>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</si>
  <si>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</si>
  <si>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</si>
  <si>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 xml:space="preserve">PROVIZORNÍ OCHRANNÁ KORUNKA                       </t>
  </si>
  <si>
    <t>PROVIZORNÍ OCHRANNÁ KORUNKA</t>
  </si>
  <si>
    <t>00974</t>
  </si>
  <si>
    <t xml:space="preserve">ODEVZDÁNÍ STOMATOLOGICKÉHO VÝROBKU                </t>
  </si>
  <si>
    <t>00913</t>
  </si>
  <si>
    <t xml:space="preserve">ZHOTOVENÍ ORTOPANTOMOGRAMU                        </t>
  </si>
  <si>
    <t>09543</t>
  </si>
  <si>
    <t>Signalni kod</t>
  </si>
  <si>
    <t xml:space="preserve">Signalni kod                                      </t>
  </si>
  <si>
    <t>00909</t>
  </si>
  <si>
    <t xml:space="preserve">KLINICKÉ STOMATOLOGICKÉ VYŠETŘENÍ                 </t>
  </si>
  <si>
    <t>00914</t>
  </si>
  <si>
    <t xml:space="preserve">VYHODNOCENÍ ORTOPANTOMOGRAMU                      </t>
  </si>
  <si>
    <t>99999</t>
  </si>
  <si>
    <t>Nespecifikovany vykon</t>
  </si>
  <si>
    <t>00932</t>
  </si>
  <si>
    <t>LÉČBA CHRONICKÝCH ONEMOCNĚNÍ PARODONTU</t>
  </si>
  <si>
    <t xml:space="preserve">LÉČBA CHRONICKÝCH ONEMOCNĚNÍ PARODONTU            </t>
  </si>
  <si>
    <t>00917</t>
  </si>
  <si>
    <t xml:space="preserve">ANESTEZIE INFILTRAČNÍ                             </t>
  </si>
  <si>
    <t>00973</t>
  </si>
  <si>
    <t xml:space="preserve">OPRAVA NEBO ÚPRAVA SNÍMATELNÉ NÁHRADY V ORDINACI  </t>
  </si>
  <si>
    <t>OPRAVA NEBO ÚPRAVA SNÍMATELNÉ NÁHRADY V ORDINACI</t>
  </si>
  <si>
    <t>00949</t>
  </si>
  <si>
    <t xml:space="preserve">EXTRAKCE DOČASNÉHO ZUBU                           </t>
  </si>
  <si>
    <t>EXTRAKCE DOČASNÉHO ZUBU</t>
  </si>
  <si>
    <t>00923</t>
  </si>
  <si>
    <t>KONZERVATIVNÍ LÉČBA KOMPLIKACÍ ZUBNÍHO KAZU - STÁL</t>
  </si>
  <si>
    <t>00922</t>
  </si>
  <si>
    <t>OŠETŘENÍ ZUBNÍHO KAZU - DOČASNÝ ZUB</t>
  </si>
  <si>
    <t xml:space="preserve">OŠETŘENÍ ZUBNÍHO KAZU - DOČASNÝ ZUB               </t>
  </si>
  <si>
    <t>00959</t>
  </si>
  <si>
    <t xml:space="preserve">INTRAORÁLNÍ INCIZE                                </t>
  </si>
  <si>
    <t>INTRAORÁLNÍ INCIZE</t>
  </si>
  <si>
    <t>00938</t>
  </si>
  <si>
    <t>PŘECHODNÉ DLAHY KE STABILIZACI ZUBŮ S OSLABENÝM PA</t>
  </si>
  <si>
    <t>00908</t>
  </si>
  <si>
    <t>AKUTNÍ OŠETŘENÍ A VYŠETŘENÍ NEREGISTROVANÉHO POJIŠ</t>
  </si>
  <si>
    <t>00947</t>
  </si>
  <si>
    <t>PÉČE O REGISTROVANÉHO POJIŠTĚNCE NAD 18 LET VĚKU I</t>
  </si>
  <si>
    <t>00903</t>
  </si>
  <si>
    <t>VYŽÁDANÉ VYŠETŘENí ODBORNÍKEM NEBO SPECIALISTOU</t>
  </si>
  <si>
    <t xml:space="preserve">VYŽÁDANÉ VYŠETŘENí ODBORNÍKEM NEBO SPECIALISTOU   </t>
  </si>
  <si>
    <t>00904</t>
  </si>
  <si>
    <t>STOMATOLOGICKÉ VYŠETŘENÍ REGISTROVANÉHO POJIŠTĚNCE</t>
  </si>
  <si>
    <t>00902</t>
  </si>
  <si>
    <t>PÉČE O REGISTROVANÉHO POJIŠTĚNCE NAD 18 LET VĚKU</t>
  </si>
  <si>
    <t>00948</t>
  </si>
  <si>
    <t xml:space="preserve">ZAJIŠTĚNÍ SUTUROU V RÁMCI VÝKONU EXTRAKCE         </t>
  </si>
  <si>
    <t>ZAJIŠTĚNÍ SUTUROU V RÁMCI VÝKONU EXTRAKCE</t>
  </si>
  <si>
    <t>00924</t>
  </si>
  <si>
    <t>KONZERVATIVNÍ LÉČBA KOMPLIKACÍ ZUBNÍHO KAZU - DOČA</t>
  </si>
  <si>
    <t>00906</t>
  </si>
  <si>
    <t>STOMATOLOGICKÉ OŠETŘENÍ POJIŠTĚNCE DO 6 LET NEBO H</t>
  </si>
  <si>
    <t>ZHOTOVENÍ INTRAORÁLNÍHO RENTGENOVÉHO SNÍMKU</t>
  </si>
  <si>
    <t>ZHOTOVENÍ TELERENTGENOVÉHO SNÍMKU LBI</t>
  </si>
  <si>
    <t>00920</t>
  </si>
  <si>
    <t>OŠETŘENÍ ZUBNÍHO KAZU - STÁLÝ ZUB - FOTOKOMPOZITNÍ</t>
  </si>
  <si>
    <t>09547</t>
  </si>
  <si>
    <t>REGULAČNÍ POPLATEK -- POJIŠTĚNEC OD ÚHRADY POPLATK</t>
  </si>
  <si>
    <t>ODEVZDÁNÍ STOMATOLOGICKÉHO VÝROBKU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</si>
  <si>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</si>
  <si>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</si>
  <si>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</si>
  <si>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</si>
  <si>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</si>
  <si>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>00907</t>
  </si>
  <si>
    <t>STOMATOLOGICKÉ OŠETŘENÍ  POJIŠTĚNCE OD 6 DO 15 LET</t>
  </si>
  <si>
    <t>00933</t>
  </si>
  <si>
    <t>CHIRURGICKÁ LÉČBA ONEMOCNĚNÍ PARODONTU MALÉHO ROZS</t>
  </si>
  <si>
    <t xml:space="preserve">PÉČE O REGISTROVANÉHO POJIŠTĚNCE NAD 18 LET VĚKU  </t>
  </si>
  <si>
    <t>00918</t>
  </si>
  <si>
    <t>OŠETŘENÍ ZUBNÍHO KAZU U DĚTÍ DO 15 LET, U TĚHOTNÝC</t>
  </si>
  <si>
    <t>0072001</t>
  </si>
  <si>
    <t>0072041</t>
  </si>
  <si>
    <t>0074001</t>
  </si>
  <si>
    <t>0070011</t>
  </si>
  <si>
    <t>0072201</t>
  </si>
  <si>
    <t>SUBGINGIVÁLNÍ OŠETŘENÍ</t>
  </si>
  <si>
    <t>00936</t>
  </si>
  <si>
    <t>ODEBRÁNÍ A ZAJIŠTĚNÍ PŘENOSU TRANSPLANTÁTU</t>
  </si>
  <si>
    <t>00940</t>
  </si>
  <si>
    <t>KOMPLEXNÍ VYŠETŘENÍ A NÁVRH LÉČBY ONEMOCNĚNÍ ÚSTNÍ</t>
  </si>
  <si>
    <t>00956</t>
  </si>
  <si>
    <t>00953</t>
  </si>
  <si>
    <t xml:space="preserve">CHIRURGICKÉ OŠETŘOVÁNÍ RETENCE ZUBŮ               </t>
  </si>
  <si>
    <t>CHIRURGICKÉ OŠETŘOVÁNÍ RETENCE ZUBŮ</t>
  </si>
  <si>
    <t>00952</t>
  </si>
  <si>
    <t>CHIRURGIE TVRDÝCH TKÁNÍ DUTINY ÚSTNÍ VELKÉHO ROZSA</t>
  </si>
  <si>
    <t>00957</t>
  </si>
  <si>
    <t>TRAUMATOLOGIE TVRDÝCH TKÁNÍ DUTINY ÚSTNÍ MALÉHO RO</t>
  </si>
  <si>
    <t>00954</t>
  </si>
  <si>
    <t>KONZERVAČNĚ-CHIRURGICKÁ LÉČBA KOMPLIKACÍ ZUBNÍHO K</t>
  </si>
  <si>
    <t>00958</t>
  </si>
  <si>
    <t>TRAUMATOLOGIE TVRDÝCH TKÁNÍ DUTINY ÚSTNÍ VELKÉHO R</t>
  </si>
  <si>
    <t>0071122</t>
  </si>
  <si>
    <t>OŠETŘENÍ ZUBNÍHO KAZU - STÁLÝ ZUB</t>
  </si>
  <si>
    <t xml:space="preserve">ODEBRÁNÍ A ZAJIŠTĚNÍ PŘENOSU TRANSPLANTÁTU        </t>
  </si>
  <si>
    <t>00941</t>
  </si>
  <si>
    <t>KONTROLNÍ VYŠETŘENÍ A LÉČBA ONEMOCNĚNÍ ÚSTNÍ SLIZN</t>
  </si>
  <si>
    <t xml:space="preserve">INJEKCE I.M., I.V., I.D., S.C.                    </t>
  </si>
  <si>
    <t>00934</t>
  </si>
  <si>
    <t>CHIRURGICKÁ LÉČBA ONEMOCNĚNÍ PARODONTU VELKÉHO ROZ</t>
  </si>
  <si>
    <t>00943</t>
  </si>
  <si>
    <t xml:space="preserve">MĚŘENÍ GALVANICKÝCH PROUDŮ                        </t>
  </si>
  <si>
    <t>MĚŘENÍ GALVANICKÝCH PROUDŮ</t>
  </si>
  <si>
    <t>00912</t>
  </si>
  <si>
    <t>NÁPLŇ SLINNÉ ŽLÁZY KONTRASTNÍ LÁTKOU</t>
  </si>
  <si>
    <t>00937</t>
  </si>
  <si>
    <t xml:space="preserve">ARTIKULACE CHRUPU                                 </t>
  </si>
  <si>
    <t>015</t>
  </si>
  <si>
    <t>0076001</t>
  </si>
  <si>
    <t>0076011</t>
  </si>
  <si>
    <t>0076014</t>
  </si>
  <si>
    <t>0076017</t>
  </si>
  <si>
    <t>0076030</t>
  </si>
  <si>
    <t>0076031</t>
  </si>
  <si>
    <t>0076033</t>
  </si>
  <si>
    <t>0076034</t>
  </si>
  <si>
    <t>0076040</t>
  </si>
  <si>
    <t>0076041</t>
  </si>
  <si>
    <t>0076070</t>
  </si>
  <si>
    <t>0076071</t>
  </si>
  <si>
    <t>0076080</t>
  </si>
  <si>
    <t>0076081</t>
  </si>
  <si>
    <t>0086001</t>
  </si>
  <si>
    <t>0086031</t>
  </si>
  <si>
    <t>0086034</t>
  </si>
  <si>
    <t>0086071</t>
  </si>
  <si>
    <t>0086080</t>
  </si>
  <si>
    <t>0086081</t>
  </si>
  <si>
    <t>9999999</t>
  </si>
  <si>
    <t>0086070</t>
  </si>
  <si>
    <t>0086030</t>
  </si>
  <si>
    <t>0086040</t>
  </si>
  <si>
    <t>0070002</t>
  </si>
  <si>
    <t>0070004</t>
  </si>
  <si>
    <t>0086011</t>
  </si>
  <si>
    <t>0084034</t>
  </si>
  <si>
    <t>0086017</t>
  </si>
  <si>
    <t>0076016</t>
  </si>
  <si>
    <t>0076037</t>
  </si>
  <si>
    <t>00981</t>
  </si>
  <si>
    <t xml:space="preserve">DIAGNOSTIKA ORTODONTICKÝCH ANOMÁLIÍ               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</si>
  <si>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</si>
  <si>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</si>
  <si>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</si>
  <si>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</si>
  <si>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</si>
  <si>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</si>
  <si>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</si>
  <si>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 xml:space="preserve">DIAGNOSTICKÁ PŘESTAVBA ORTODONTICKÉHO MODELU      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</si>
  <si>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</si>
  <si>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</si>
  <si>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</si>
  <si>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</si>
  <si>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</si>
  <si>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ANESTEZIE INFILTRAČNÍ</t>
  </si>
  <si>
    <t>00989</t>
  </si>
  <si>
    <t xml:space="preserve">ANALÝZA ORTODONTICKÝCH MODELŮ                     </t>
  </si>
  <si>
    <t>00987</t>
  </si>
  <si>
    <t>STANOVENÍ FÁZE RŮSTU</t>
  </si>
  <si>
    <t xml:space="preserve">STANOVENÍ FÁZE RŮSTU                              </t>
  </si>
  <si>
    <t>00988</t>
  </si>
  <si>
    <t xml:space="preserve">ANALÝZA TELERENTGENOVÉHO SNÍMKU LBI               </t>
  </si>
  <si>
    <t>00983</t>
  </si>
  <si>
    <t xml:space="preserve">KONTROLA LÉČBY ORTODONTICKÝCH ANOMÁLIÍ S POUŽITÍM </t>
  </si>
  <si>
    <t>00993</t>
  </si>
  <si>
    <t>NAVÁZÁNÍ PARCIÁLNÍHO OBLOUKU</t>
  </si>
  <si>
    <t xml:space="preserve">NAVÁZÁNÍ PARCIÁLNÍHO OBLOUKU                      </t>
  </si>
  <si>
    <t>00992</t>
  </si>
  <si>
    <t xml:space="preserve">NASAZENÍ EXTRAORÁLNÍHO TAHU NEBO OBLIČEJOVÉ MASKY </t>
  </si>
  <si>
    <t>NASAZENÍ EXTRAORÁLNÍHO TAHU NEBO OBLIČEJOVÉ MASKY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</si>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</sst>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55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3" fontId="33" fillId="10" borderId="107" xfId="0" applyNumberFormat="1" applyFont="1" applyFill="1" applyBorder="1" applyAlignment="1">
      <alignment horizontal="right" vertical="top"/>
    </xf>
    <xf numFmtId="3" fontId="33" fillId="10" borderId="108" xfId="0" applyNumberFormat="1" applyFont="1" applyFill="1" applyBorder="1" applyAlignment="1">
      <alignment horizontal="right" vertical="top"/>
    </xf>
    <xf numFmtId="177" fontId="33" fillId="10" borderId="109" xfId="0" applyNumberFormat="1" applyFont="1" applyFill="1" applyBorder="1" applyAlignment="1">
      <alignment horizontal="right" vertical="top"/>
    </xf>
    <xf numFmtId="3" fontId="33" fillId="0" borderId="107" xfId="0" applyNumberFormat="1" applyFont="1" applyBorder="1" applyAlignment="1">
      <alignment horizontal="right" vertical="top"/>
    </xf>
    <xf numFmtId="177" fontId="33" fillId="10" borderId="110" xfId="0" applyNumberFormat="1" applyFont="1" applyFill="1" applyBorder="1" applyAlignment="1">
      <alignment horizontal="right" vertical="top"/>
    </xf>
    <xf numFmtId="3" fontId="35" fillId="10" borderId="112" xfId="0" applyNumberFormat="1" applyFont="1" applyFill="1" applyBorder="1" applyAlignment="1">
      <alignment horizontal="right" vertical="top"/>
    </xf>
    <xf numFmtId="3" fontId="35" fillId="10" borderId="113" xfId="0" applyNumberFormat="1" applyFont="1" applyFill="1" applyBorder="1" applyAlignment="1">
      <alignment horizontal="right" vertical="top"/>
    </xf>
    <xf numFmtId="0" fontId="35" fillId="10" borderId="114" xfId="0" applyFont="1" applyFill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0" fontId="35" fillId="10" borderId="115" xfId="0" applyFont="1" applyFill="1" applyBorder="1" applyAlignment="1">
      <alignment horizontal="right" vertical="top"/>
    </xf>
    <xf numFmtId="0" fontId="33" fillId="10" borderId="109" xfId="0" applyFont="1" applyFill="1" applyBorder="1" applyAlignment="1">
      <alignment horizontal="right" vertical="top"/>
    </xf>
    <xf numFmtId="0" fontId="33" fillId="10" borderId="110" xfId="0" applyFont="1" applyFill="1" applyBorder="1" applyAlignment="1">
      <alignment horizontal="right" vertical="top"/>
    </xf>
    <xf numFmtId="177" fontId="35" fillId="10" borderId="114" xfId="0" applyNumberFormat="1" applyFont="1" applyFill="1" applyBorder="1" applyAlignment="1">
      <alignment horizontal="right" vertical="top"/>
    </xf>
    <xf numFmtId="177" fontId="35" fillId="10" borderId="115" xfId="0" applyNumberFormat="1" applyFont="1" applyFill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3" fontId="35" fillId="0" borderId="117" xfId="0" applyNumberFormat="1" applyFont="1" applyBorder="1" applyAlignment="1">
      <alignment horizontal="right" vertical="top"/>
    </xf>
    <xf numFmtId="3" fontId="35" fillId="0" borderId="118" xfId="0" applyNumberFormat="1" applyFont="1" applyBorder="1" applyAlignment="1">
      <alignment horizontal="right" vertical="top"/>
    </xf>
    <xf numFmtId="177" fontId="35" fillId="10" borderId="119" xfId="0" applyNumberFormat="1" applyFont="1" applyFill="1" applyBorder="1" applyAlignment="1">
      <alignment horizontal="right" vertical="top"/>
    </xf>
    <xf numFmtId="0" fontId="37" fillId="11" borderId="106" xfId="0" applyFont="1" applyFill="1" applyBorder="1" applyAlignment="1">
      <alignment vertical="top"/>
    </xf>
    <xf numFmtId="0" fontId="37" fillId="11" borderId="106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4"/>
    </xf>
    <xf numFmtId="0" fontId="38" fillId="11" borderId="111" xfId="0" applyFont="1" applyFill="1" applyBorder="1" applyAlignment="1">
      <alignment vertical="top" indent="6"/>
    </xf>
    <xf numFmtId="0" fontId="37" fillId="11" borderId="106" xfId="0" applyFont="1" applyFill="1" applyBorder="1" applyAlignment="1">
      <alignment vertical="top" indent="8"/>
    </xf>
    <xf numFmtId="0" fontId="38" fillId="11" borderId="111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6"/>
    </xf>
    <xf numFmtId="0" fontId="38" fillId="11" borderId="111" xfId="0" applyFont="1" applyFill="1" applyBorder="1" applyAlignment="1">
      <alignment vertical="top" indent="4"/>
    </xf>
    <xf numFmtId="0" fontId="32" fillId="11" borderId="106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6" xfId="53" applyNumberFormat="1" applyFont="1" applyFill="1" applyBorder="1" applyAlignment="1">
      <alignment horizontal="left"/>
    </xf>
    <xf numFmtId="164" fontId="31" fillId="2" borderId="120" xfId="53" applyNumberFormat="1" applyFont="1" applyFill="1" applyBorder="1" applyAlignment="1">
      <alignment horizontal="left"/>
    </xf>
    <xf numFmtId="0" fontId="31" fillId="2" borderId="120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20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20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3" fontId="32" fillId="0" borderId="28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75" xfId="0" applyFont="1" applyFill="1" applyBorder="1"/>
    <xf numFmtId="0" fontId="39" fillId="0" borderId="91" xfId="0" applyFont="1" applyFill="1" applyBorder="1"/>
    <xf numFmtId="0" fontId="39" fillId="2" borderId="120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2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22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3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0.50239620375775174</c:v>
                </c:pt>
                <c:pt idx="1">
                  <c:v>0.49511744721518702</c:v>
                </c:pt>
                <c:pt idx="2">
                  <c:v>0.49263060202183728</c:v>
                </c:pt>
                <c:pt idx="3">
                  <c:v>0.52611046511936654</c:v>
                </c:pt>
                <c:pt idx="4">
                  <c:v>0.51775991985637171</c:v>
                </c:pt>
                <c:pt idx="5">
                  <c:v>0.48086668732007576</c:v>
                </c:pt>
                <c:pt idx="6">
                  <c:v>0.43407131793095977</c:v>
                </c:pt>
                <c:pt idx="7">
                  <c:v>0.41212437877561608</c:v>
                </c:pt>
                <c:pt idx="8">
                  <c:v>0.41416088101326687</c:v>
                </c:pt>
                <c:pt idx="9">
                  <c:v>0.43856673656505901</c:v>
                </c:pt>
                <c:pt idx="10">
                  <c:v>0.43250886404417715</c:v>
                </c:pt>
                <c:pt idx="11">
                  <c:v>0.41492173128705728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728112"/>
        <c:axId val="11527243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0.44170470876086665</c:v>
                </c:pt>
                <c:pt idx="1">
                  <c:v>0.44170470876086665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717232"/>
        <c:axId val="1152726480"/>
      </c:scatterChart>
      <c:catAx>
        <c:axId val="115272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2724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7243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52728112"/>
        <c:crosses val="autoZero"/>
        <c:crossBetween val="between"/>
      </c:valAx>
      <c:valAx>
        <c:axId val="11527172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52726480"/>
        <c:crosses val="max"/>
        <c:crossBetween val="midCat"/>
      </c:valAx>
      <c:valAx>
        <c:axId val="11527264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527172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75" tableBorderDxfId="74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3"/>
    <tableColumn id="2" name="popis" dataDxfId="72"/>
    <tableColumn id="3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6">
      <calculatedColumnFormula>IF(Tabulka[[#This Row],[15_vzpl]]=0,"",Tabulka[[#This Row],[14_vzsk]]/Tabulka[[#This Row],[15_vzpl]])</calculatedColumnFormula>
    </tableColumn>
    <tableColumn id="20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61" totalsRowShown="0">
  <autoFilter ref="C3:S16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4" bestFit="1" customWidth="1"/>
    <col min="2" max="2" width="102.21875" style="114" bestFit="1" customWidth="1"/>
    <col min="3" max="3" width="16.109375" style="47" hidden="1" customWidth="1"/>
    <col min="4" max="16384" width="8.88671875" style="114"/>
  </cols>
  <sheetData>
    <row r="1" spans="1:3" ht="18.600000000000001" customHeight="1" thickBot="1" x14ac:dyDescent="0.4">
      <c r="A1" s="304" t="s">
        <v>92</v>
      </c>
      <c r="B1" s="304"/>
    </row>
    <row r="2" spans="1:3" ht="14.4" customHeight="1" thickBot="1" x14ac:dyDescent="0.35">
      <c r="A2" s="207" t="s">
        <v>242</v>
      </c>
      <c r="B2" s="46"/>
    </row>
    <row r="3" spans="1:3" ht="14.4" customHeight="1" thickBot="1" x14ac:dyDescent="0.35">
      <c r="A3" s="300" t="s">
        <v>119</v>
      </c>
      <c r="B3" s="301"/>
    </row>
    <row r="4" spans="1:3" ht="14.4" customHeight="1" x14ac:dyDescent="0.3">
      <c r="A4" s="127" t="str">
        <f t="shared" ref="A4:A8" si="0">HYPERLINK("#'"&amp;C4&amp;"'!A1",C4)</f>
        <v>Motivace</v>
      </c>
      <c r="B4" s="74" t="s">
        <v>103</v>
      </c>
      <c r="C4" s="47" t="s">
        <v>104</v>
      </c>
    </row>
    <row r="5" spans="1:3" ht="14.4" customHeight="1" x14ac:dyDescent="0.3">
      <c r="A5" s="128" t="str">
        <f t="shared" si="0"/>
        <v>HI</v>
      </c>
      <c r="B5" s="75" t="s">
        <v>116</v>
      </c>
      <c r="C5" s="47" t="s">
        <v>95</v>
      </c>
    </row>
    <row r="6" spans="1:3" ht="14.4" customHeight="1" x14ac:dyDescent="0.3">
      <c r="A6" s="129" t="str">
        <f t="shared" si="0"/>
        <v>HI Graf</v>
      </c>
      <c r="B6" s="76" t="s">
        <v>89</v>
      </c>
      <c r="C6" s="47" t="s">
        <v>96</v>
      </c>
    </row>
    <row r="7" spans="1:3" ht="14.4" customHeight="1" x14ac:dyDescent="0.3">
      <c r="A7" s="129" t="str">
        <f t="shared" si="0"/>
        <v>Man Tab</v>
      </c>
      <c r="B7" s="76" t="s">
        <v>244</v>
      </c>
      <c r="C7" s="47" t="s">
        <v>97</v>
      </c>
    </row>
    <row r="8" spans="1:3" ht="14.4" customHeight="1" thickBot="1" x14ac:dyDescent="0.35">
      <c r="A8" s="130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2" t="s">
        <v>93</v>
      </c>
      <c r="B10" s="301"/>
    </row>
    <row r="11" spans="1:3" ht="14.4" customHeight="1" x14ac:dyDescent="0.3">
      <c r="A11" s="131" t="str">
        <f t="shared" ref="A11" si="1">HYPERLINK("#'"&amp;C11&amp;"'!A1",C11)</f>
        <v>Léky Žádanky</v>
      </c>
      <c r="B11" s="75" t="s">
        <v>117</v>
      </c>
      <c r="C11" s="47" t="s">
        <v>98</v>
      </c>
    </row>
    <row r="12" spans="1:3" ht="14.4" customHeight="1" x14ac:dyDescent="0.3">
      <c r="A12" s="129" t="str">
        <f t="shared" ref="A12:A18" si="2">HYPERLINK("#'"&amp;C12&amp;"'!A1",C12)</f>
        <v>LŽ Detail</v>
      </c>
      <c r="B12" s="76" t="s">
        <v>136</v>
      </c>
      <c r="C12" s="47" t="s">
        <v>99</v>
      </c>
    </row>
    <row r="13" spans="1:3" ht="28.8" customHeight="1" x14ac:dyDescent="0.3">
      <c r="A13" s="129" t="str">
        <f t="shared" si="2"/>
        <v>LŽ PL</v>
      </c>
      <c r="B13" s="490" t="s">
        <v>137</v>
      </c>
      <c r="C13" s="47" t="s">
        <v>123</v>
      </c>
    </row>
    <row r="14" spans="1:3" ht="14.4" customHeight="1" x14ac:dyDescent="0.3">
      <c r="A14" s="129" t="str">
        <f t="shared" si="2"/>
        <v>LŽ PL Detail</v>
      </c>
      <c r="B14" s="76" t="s">
        <v>571</v>
      </c>
      <c r="C14" s="47" t="s">
        <v>124</v>
      </c>
    </row>
    <row r="15" spans="1:3" ht="14.4" customHeight="1" x14ac:dyDescent="0.3">
      <c r="A15" s="129" t="str">
        <f t="shared" si="2"/>
        <v>LŽ Statim</v>
      </c>
      <c r="B15" s="229" t="s">
        <v>168</v>
      </c>
      <c r="C15" s="47" t="s">
        <v>178</v>
      </c>
    </row>
    <row r="16" spans="1:3" ht="14.4" customHeight="1" x14ac:dyDescent="0.3">
      <c r="A16" s="131" t="str">
        <f t="shared" ref="A16" si="3">HYPERLINK("#'"&amp;C16&amp;"'!A1",C16)</f>
        <v>Materiál Žádanky</v>
      </c>
      <c r="B16" s="76" t="s">
        <v>118</v>
      </c>
      <c r="C16" s="47" t="s">
        <v>100</v>
      </c>
    </row>
    <row r="17" spans="1:3" ht="14.4" customHeight="1" x14ac:dyDescent="0.3">
      <c r="A17" s="129" t="str">
        <f t="shared" si="2"/>
        <v>MŽ Detail</v>
      </c>
      <c r="B17" s="76" t="s">
        <v>1981</v>
      </c>
      <c r="C17" s="47" t="s">
        <v>101</v>
      </c>
    </row>
    <row r="18" spans="1:3" ht="14.4" customHeight="1" thickBot="1" x14ac:dyDescent="0.35">
      <c r="A18" s="131" t="str">
        <f t="shared" si="2"/>
        <v>Osobní náklady</v>
      </c>
      <c r="B18" s="76" t="s">
        <v>90</v>
      </c>
      <c r="C18" s="47" t="s">
        <v>102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3" t="s">
        <v>94</v>
      </c>
      <c r="B20" s="301"/>
    </row>
    <row r="21" spans="1:3" ht="14.4" customHeight="1" x14ac:dyDescent="0.3">
      <c r="A21" s="132" t="str">
        <f t="shared" ref="A21:A23" si="4">HYPERLINK("#'"&amp;C21&amp;"'!A1",C21)</f>
        <v>ZV Vykáz.-A</v>
      </c>
      <c r="B21" s="75" t="s">
        <v>2010</v>
      </c>
      <c r="C21" s="47" t="s">
        <v>105</v>
      </c>
    </row>
    <row r="22" spans="1:3" ht="14.4" customHeight="1" x14ac:dyDescent="0.3">
      <c r="A22" s="129" t="str">
        <f t="shared" ref="A22" si="5">HYPERLINK("#'"&amp;C22&amp;"'!A1",C22)</f>
        <v>ZV Vykáz.-A Lékaři</v>
      </c>
      <c r="B22" s="76" t="s">
        <v>2019</v>
      </c>
      <c r="C22" s="47" t="s">
        <v>181</v>
      </c>
    </row>
    <row r="23" spans="1:3" ht="14.4" customHeight="1" x14ac:dyDescent="0.3">
      <c r="A23" s="129" t="str">
        <f t="shared" si="4"/>
        <v>ZV Vykáz.-A Detail</v>
      </c>
      <c r="B23" s="76" t="s">
        <v>2313</v>
      </c>
      <c r="C23" s="47" t="s">
        <v>106</v>
      </c>
    </row>
    <row r="24" spans="1:3" ht="14.4" customHeight="1" x14ac:dyDescent="0.3">
      <c r="A24" s="242" t="str">
        <f>HYPERLINK("#'"&amp;C24&amp;"'!A1",C24)</f>
        <v>ZV Vykáz.-A Det.Lék.</v>
      </c>
      <c r="B24" s="76" t="s">
        <v>2314</v>
      </c>
      <c r="C24" s="47" t="s">
        <v>185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3" bestFit="1" customWidth="1"/>
    <col min="2" max="2" width="11.6640625" style="133" hidden="1" customWidth="1"/>
    <col min="3" max="4" width="11" style="135" customWidth="1"/>
    <col min="5" max="5" width="11" style="136" customWidth="1"/>
    <col min="6" max="16384" width="8.88671875" style="133"/>
  </cols>
  <sheetData>
    <row r="1" spans="1:5" ht="18.600000000000001" thickBot="1" x14ac:dyDescent="0.4">
      <c r="A1" s="304" t="s">
        <v>103</v>
      </c>
      <c r="B1" s="304"/>
      <c r="C1" s="305"/>
      <c r="D1" s="305"/>
      <c r="E1" s="305"/>
    </row>
    <row r="2" spans="1:5" ht="14.4" customHeight="1" thickBot="1" x14ac:dyDescent="0.35">
      <c r="A2" s="207" t="s">
        <v>242</v>
      </c>
      <c r="B2" s="134"/>
    </row>
    <row r="3" spans="1:5" ht="14.4" customHeight="1" thickBot="1" x14ac:dyDescent="0.35">
      <c r="A3" s="137"/>
      <c r="C3" s="138" t="s">
        <v>91</v>
      </c>
      <c r="D3" s="139" t="s">
        <v>59</v>
      </c>
      <c r="E3" s="140" t="s">
        <v>61</v>
      </c>
    </row>
    <row r="4" spans="1:5" ht="14.4" customHeight="1" thickBot="1" x14ac:dyDescent="0.35">
      <c r="A4" s="141" t="str">
        <f>HYPERLINK("#HI!A1","NÁKLADY CELKEM (v tisících Kč)")</f>
        <v>NÁKLADY CELKEM (v tisících Kč)</v>
      </c>
      <c r="B4" s="142"/>
      <c r="C4" s="143">
        <f ca="1">IF(ISERROR(VLOOKUP("Náklady celkem",INDIRECT("HI!$A:$G"),6,0)),0,VLOOKUP("Náklady celkem",INDIRECT("HI!$A:$G"),6,0))</f>
        <v>42489.578235763547</v>
      </c>
      <c r="D4" s="143">
        <f ca="1">IF(ISERROR(VLOOKUP("Náklady celkem",INDIRECT("HI!$A:$G"),5,0)),0,VLOOKUP("Náklady celkem",INDIRECT("HI!$A:$G"),5,0))</f>
        <v>45717.75318</v>
      </c>
      <c r="E4" s="144">
        <f ca="1">IF(C4=0,0,D4/C4)</f>
        <v>1.0759756881163696</v>
      </c>
    </row>
    <row r="5" spans="1:5" ht="14.4" customHeight="1" x14ac:dyDescent="0.3">
      <c r="A5" s="145" t="s">
        <v>125</v>
      </c>
      <c r="B5" s="146"/>
      <c r="C5" s="147"/>
      <c r="D5" s="147"/>
      <c r="E5" s="148"/>
    </row>
    <row r="6" spans="1:5" ht="14.4" customHeight="1" x14ac:dyDescent="0.3">
      <c r="A6" s="149" t="s">
        <v>130</v>
      </c>
      <c r="B6" s="150"/>
      <c r="C6" s="151"/>
      <c r="D6" s="151"/>
      <c r="E6" s="148"/>
    </row>
    <row r="7" spans="1:5" ht="14.4" customHeight="1" x14ac:dyDescent="0.3">
      <c r="A7" s="23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0" t="s">
        <v>95</v>
      </c>
      <c r="C7" s="151">
        <f>IF(ISERROR(HI!F5),"",HI!F5)</f>
        <v>380</v>
      </c>
      <c r="D7" s="151">
        <f>IF(ISERROR(HI!E5),"",HI!E5)</f>
        <v>298.64305000000007</v>
      </c>
      <c r="E7" s="148">
        <f t="shared" ref="E7:E13" si="0">IF(C7=0,0,D7/C7)</f>
        <v>0.78590276315789498</v>
      </c>
    </row>
    <row r="8" spans="1:5" ht="14.4" customHeight="1" x14ac:dyDescent="0.3">
      <c r="A8" s="232" t="str">
        <f>HYPERLINK("#'LŽ PL'!A1","Plnění pozitivního listu (min. 90%)")</f>
        <v>Plnění pozitivního listu (min. 90%)</v>
      </c>
      <c r="B8" s="150" t="s">
        <v>123</v>
      </c>
      <c r="C8" s="152">
        <v>0.9</v>
      </c>
      <c r="D8" s="152">
        <f>IF(ISERROR(VLOOKUP("celkem",'LŽ PL'!$A:$F,5,0)),0,VLOOKUP("celkem",'LŽ PL'!$A:$F,5,0))</f>
        <v>1</v>
      </c>
      <c r="E8" s="148">
        <f t="shared" si="0"/>
        <v>1.1111111111111112</v>
      </c>
    </row>
    <row r="9" spans="1:5" ht="14.4" customHeight="1" x14ac:dyDescent="0.3">
      <c r="A9" s="232" t="str">
        <f>HYPERLINK("#'LŽ Statim'!A1","Podíl statimových žádanek (max. 30%)")</f>
        <v>Podíl statimových žádanek (max. 30%)</v>
      </c>
      <c r="B9" s="230" t="s">
        <v>178</v>
      </c>
      <c r="C9" s="231">
        <v>0.3</v>
      </c>
      <c r="D9" s="231">
        <f>IF('LŽ Statim'!G3="",0,'LŽ Statim'!G3)</f>
        <v>0</v>
      </c>
      <c r="E9" s="148">
        <f>IF(C9=0,0,D9/C9)</f>
        <v>0</v>
      </c>
    </row>
    <row r="10" spans="1:5" ht="14.4" customHeight="1" x14ac:dyDescent="0.3">
      <c r="A10" s="153" t="s">
        <v>126</v>
      </c>
      <c r="B10" s="150"/>
      <c r="C10" s="151"/>
      <c r="D10" s="151"/>
      <c r="E10" s="148"/>
    </row>
    <row r="11" spans="1:5" ht="14.4" customHeight="1" x14ac:dyDescent="0.3">
      <c r="A11" s="153" t="s">
        <v>127</v>
      </c>
      <c r="B11" s="150"/>
      <c r="C11" s="151"/>
      <c r="D11" s="151"/>
      <c r="E11" s="148"/>
    </row>
    <row r="12" spans="1:5" ht="14.4" customHeight="1" x14ac:dyDescent="0.3">
      <c r="A12" s="154" t="s">
        <v>131</v>
      </c>
      <c r="B12" s="150"/>
      <c r="C12" s="147"/>
      <c r="D12" s="147"/>
      <c r="E12" s="148"/>
    </row>
    <row r="13" spans="1:5" ht="14.4" customHeight="1" x14ac:dyDescent="0.3">
      <c r="A13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0" t="s">
        <v>95</v>
      </c>
      <c r="C13" s="151">
        <f>IF(ISERROR(HI!F6),"",HI!F6)</f>
        <v>3720</v>
      </c>
      <c r="D13" s="151">
        <f>IF(ISERROR(HI!E6),"",HI!E6)</f>
        <v>3616.95777</v>
      </c>
      <c r="E13" s="148">
        <f t="shared" si="0"/>
        <v>0.97230047580645163</v>
      </c>
    </row>
    <row r="14" spans="1:5" ht="14.4" customHeight="1" thickBot="1" x14ac:dyDescent="0.35">
      <c r="A14" s="156" t="str">
        <f>HYPERLINK("#HI!A1","Osobní náklady")</f>
        <v>Osobní náklady</v>
      </c>
      <c r="B14" s="150"/>
      <c r="C14" s="147">
        <f ca="1">IF(ISERROR(VLOOKUP("Osobní náklady (Kč) *",INDIRECT("HI!$A:$G"),6,0)),0,VLOOKUP("Osobní náklady (Kč) *",INDIRECT("HI!$A:$G"),6,0))</f>
        <v>31812.880007812502</v>
      </c>
      <c r="D14" s="147">
        <f ca="1">IF(ISERROR(VLOOKUP("Osobní náklady (Kč) *",INDIRECT("HI!$A:$G"),5,0)),0,VLOOKUP("Osobní náklady (Kč) *",INDIRECT("HI!$A:$G"),5,0))</f>
        <v>34234.832829999999</v>
      </c>
      <c r="E14" s="148">
        <f ca="1">IF(C14=0,0,D14/C14)</f>
        <v>1.0761312028836345</v>
      </c>
    </row>
    <row r="15" spans="1:5" ht="14.4" customHeight="1" thickBot="1" x14ac:dyDescent="0.35">
      <c r="A15" s="160"/>
      <c r="B15" s="161"/>
      <c r="C15" s="162"/>
      <c r="D15" s="162"/>
      <c r="E15" s="163"/>
    </row>
    <row r="16" spans="1:5" ht="14.4" customHeight="1" thickBot="1" x14ac:dyDescent="0.35">
      <c r="A16" s="164" t="str">
        <f>HYPERLINK("#HI!A1","VÝNOSY CELKEM (v tisících)")</f>
        <v>VÝNOSY CELKEM (v tisících)</v>
      </c>
      <c r="B16" s="165"/>
      <c r="C16" s="166">
        <f ca="1">IF(ISERROR(VLOOKUP("Výnosy celkem",INDIRECT("HI!$A:$G"),6,0)),0,VLOOKUP("Výnosy celkem",INDIRECT("HI!$A:$G"),6,0))</f>
        <v>18767.846779999996</v>
      </c>
      <c r="D16" s="166">
        <f ca="1">IF(ISERROR(VLOOKUP("Výnosy celkem",INDIRECT("HI!$A:$G"),5,0)),0,VLOOKUP("Výnosy celkem",INDIRECT("HI!$A:$G"),5,0))</f>
        <v>18969.287919999999</v>
      </c>
      <c r="E16" s="167">
        <f t="shared" ref="E16:E19" ca="1" si="1">IF(C16=0,0,D16/C16)</f>
        <v>1.010733311197674</v>
      </c>
    </row>
    <row r="17" spans="1:5" ht="14.4" customHeight="1" x14ac:dyDescent="0.3">
      <c r="A17" s="168" t="str">
        <f>HYPERLINK("#HI!A1","Ambulance (body za výkony + Kč za ZUM a ZULP)")</f>
        <v>Ambulance (body za výkony + Kč za ZUM a ZULP)</v>
      </c>
      <c r="B17" s="146"/>
      <c r="C17" s="147">
        <f ca="1">IF(ISERROR(VLOOKUP("Ambulance *",INDIRECT("HI!$A:$G"),6,0)),0,VLOOKUP("Ambulance *",INDIRECT("HI!$A:$G"),6,0))</f>
        <v>18767.846779999996</v>
      </c>
      <c r="D17" s="147">
        <f ca="1">IF(ISERROR(VLOOKUP("Ambulance *",INDIRECT("HI!$A:$G"),5,0)),0,VLOOKUP("Ambulance *",INDIRECT("HI!$A:$G"),5,0))</f>
        <v>18969.287919999999</v>
      </c>
      <c r="E17" s="148">
        <f t="shared" ca="1" si="1"/>
        <v>1.010733311197674</v>
      </c>
    </row>
    <row r="18" spans="1:5" ht="14.4" customHeight="1" x14ac:dyDescent="0.3">
      <c r="A18" s="239" t="str">
        <f>HYPERLINK("#'ZV Vykáz.-A'!A1","Zdravotní výkony vykázané u ambulantních pacientů (min. 100 % 2016)")</f>
        <v>Zdravotní výkony vykázané u ambulantních pacientů (min. 100 % 2016)</v>
      </c>
      <c r="B18" s="240" t="s">
        <v>105</v>
      </c>
      <c r="C18" s="152">
        <v>1</v>
      </c>
      <c r="D18" s="152">
        <f>IF(ISERROR(VLOOKUP("Celkem:",'ZV Vykáz.-A'!$A:$AB,10,0)),"",VLOOKUP("Celkem:",'ZV Vykáz.-A'!$A:$AB,10,0))</f>
        <v>1.0107333111976737</v>
      </c>
      <c r="E18" s="148">
        <f t="shared" si="1"/>
        <v>1.0107333111976737</v>
      </c>
    </row>
    <row r="19" spans="1:5" ht="14.4" customHeight="1" x14ac:dyDescent="0.3">
      <c r="A19" s="238" t="str">
        <f>HYPERLINK("#'ZV Vykáz.-A'!A1","Specializovaná ambulantní péče")</f>
        <v>Specializovaná ambulantní péče</v>
      </c>
      <c r="B19" s="240" t="s">
        <v>105</v>
      </c>
      <c r="C19" s="152">
        <v>1</v>
      </c>
      <c r="D19" s="231">
        <f>IF(ISERROR(VLOOKUP("Specializovaná ambulantní péče",'ZV Vykáz.-A'!$A:$AB,10,0)),"",VLOOKUP("Specializovaná ambulantní péče",'ZV Vykáz.-A'!$A:$AB,10,0))</f>
        <v>1.0107333111976737</v>
      </c>
      <c r="E19" s="148">
        <f t="shared" si="1"/>
        <v>1.0107333111976737</v>
      </c>
    </row>
    <row r="20" spans="1:5" ht="14.4" customHeight="1" x14ac:dyDescent="0.3">
      <c r="A20" s="238" t="str">
        <f>HYPERLINK("#'ZV Vykáz.-A'!A1","Ambulantní péče ve vyjmenovaných odbornostech (§9)")</f>
        <v>Ambulantní péče ve vyjmenovaných odbornostech (§9)</v>
      </c>
      <c r="B20" s="240" t="s">
        <v>105</v>
      </c>
      <c r="C20" s="152">
        <v>1</v>
      </c>
      <c r="D20" s="231" t="str">
        <f>IF(ISERROR(VLOOKUP("Ambulantní péče ve vyjmenovaných odbornostech (§9) *",'ZV Vykáz.-A'!$A:$AB,10,0)),"",VLOOKUP("Ambulantní péče ve vyjmenovaných odbornostech (§9) *",'ZV Vykáz.-A'!$A:$AB,10,0))</f>
        <v/>
      </c>
      <c r="E20" s="148">
        <f>IF(OR(C20=0,D20=""),0,IF(C20="","",D20/C20))</f>
        <v>0</v>
      </c>
    </row>
    <row r="21" spans="1:5" ht="14.4" customHeight="1" x14ac:dyDescent="0.3">
      <c r="A21" s="169" t="str">
        <f>HYPERLINK("#HI!A1","Hospitalizace (casemix * 30000)")</f>
        <v>Hospitalizace (casemix * 30000)</v>
      </c>
      <c r="B21" s="150"/>
      <c r="C21" s="147">
        <f ca="1">IF(ISERROR(VLOOKUP("Hospitalizace *",INDIRECT("HI!$A:$G"),6,0)),0,VLOOKUP("Hospitalizace *",INDIRECT("HI!$A:$G"),6,0))</f>
        <v>0</v>
      </c>
      <c r="D21" s="147">
        <f ca="1">IF(ISERROR(VLOOKUP("Hospitalizace *",INDIRECT("HI!$A:$G"),5,0)),0,VLOOKUP("Hospitalizace *",INDIRECT("HI!$A:$G"),5,0))</f>
        <v>0</v>
      </c>
      <c r="E21" s="148">
        <f ca="1">IF(C21=0,0,D21/C21)</f>
        <v>0</v>
      </c>
    </row>
    <row r="22" spans="1:5" ht="14.4" customHeight="1" thickBot="1" x14ac:dyDescent="0.35">
      <c r="A22" s="170" t="s">
        <v>128</v>
      </c>
      <c r="B22" s="157"/>
      <c r="C22" s="158"/>
      <c r="D22" s="158"/>
      <c r="E22" s="159"/>
    </row>
    <row r="23" spans="1:5" ht="14.4" customHeight="1" thickBot="1" x14ac:dyDescent="0.35">
      <c r="A23" s="171"/>
      <c r="B23" s="172"/>
      <c r="C23" s="173"/>
      <c r="D23" s="173"/>
      <c r="E23" s="174"/>
    </row>
    <row r="24" spans="1:5" ht="14.4" customHeight="1" thickBot="1" x14ac:dyDescent="0.35">
      <c r="A24" s="175" t="s">
        <v>129</v>
      </c>
      <c r="B24" s="176"/>
      <c r="C24" s="177"/>
      <c r="D24" s="177"/>
      <c r="E24" s="178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4" bestFit="1" customWidth="1"/>
    <col min="2" max="2" width="9.5546875" style="114" hidden="1" customWidth="1" outlineLevel="1"/>
    <col min="3" max="3" width="9.5546875" style="114" customWidth="1" collapsed="1"/>
    <col min="4" max="4" width="2.21875" style="114" customWidth="1"/>
    <col min="5" max="8" width="9.5546875" style="114" customWidth="1"/>
    <col min="9" max="10" width="9.77734375" style="114" hidden="1" customWidth="1" outlineLevel="1"/>
    <col min="11" max="11" width="8.88671875" style="114" collapsed="1"/>
    <col min="12" max="16384" width="8.88671875" style="114"/>
  </cols>
  <sheetData>
    <row r="1" spans="1:10" ht="18.600000000000001" customHeight="1" thickBot="1" x14ac:dyDescent="0.4">
      <c r="A1" s="315" t="s">
        <v>116</v>
      </c>
      <c r="B1" s="315"/>
      <c r="C1" s="315"/>
      <c r="D1" s="315"/>
      <c r="E1" s="315"/>
      <c r="F1" s="315"/>
      <c r="G1" s="315"/>
      <c r="H1" s="315"/>
      <c r="I1" s="315"/>
      <c r="J1" s="315"/>
    </row>
    <row r="2" spans="1:10" ht="14.4" customHeight="1" thickBot="1" x14ac:dyDescent="0.35">
      <c r="A2" s="207" t="s">
        <v>242</v>
      </c>
      <c r="B2" s="96"/>
      <c r="C2" s="96"/>
      <c r="D2" s="96"/>
      <c r="E2" s="96"/>
      <c r="F2" s="96"/>
    </row>
    <row r="3" spans="1:10" ht="14.4" customHeight="1" x14ac:dyDescent="0.3">
      <c r="A3" s="306"/>
      <c r="B3" s="92">
        <v>2015</v>
      </c>
      <c r="C3" s="40">
        <v>2017</v>
      </c>
      <c r="D3" s="7"/>
      <c r="E3" s="310">
        <v>2018</v>
      </c>
      <c r="F3" s="311"/>
      <c r="G3" s="311"/>
      <c r="H3" s="312"/>
      <c r="I3" s="313">
        <v>2017</v>
      </c>
      <c r="J3" s="314"/>
    </row>
    <row r="4" spans="1:10" ht="14.4" customHeight="1" thickBot="1" x14ac:dyDescent="0.35">
      <c r="A4" s="307"/>
      <c r="B4" s="308" t="s">
        <v>59</v>
      </c>
      <c r="C4" s="309"/>
      <c r="D4" s="7"/>
      <c r="E4" s="113" t="s">
        <v>59</v>
      </c>
      <c r="F4" s="94" t="s">
        <v>60</v>
      </c>
      <c r="G4" s="94" t="s">
        <v>54</v>
      </c>
      <c r="H4" s="95" t="s">
        <v>61</v>
      </c>
      <c r="I4" s="243" t="s">
        <v>186</v>
      </c>
      <c r="J4" s="244" t="s">
        <v>187</v>
      </c>
    </row>
    <row r="5" spans="1:10" ht="14.4" customHeight="1" x14ac:dyDescent="0.3">
      <c r="A5" s="97" t="str">
        <f>HYPERLINK("#'Léky Žádanky'!A1","Léky (Kč)")</f>
        <v>Léky (Kč)</v>
      </c>
      <c r="B5" s="27">
        <v>318.94375999999994</v>
      </c>
      <c r="C5" s="29">
        <v>356.09845999999999</v>
      </c>
      <c r="D5" s="8"/>
      <c r="E5" s="102">
        <v>298.64305000000007</v>
      </c>
      <c r="F5" s="28">
        <v>380</v>
      </c>
      <c r="G5" s="101">
        <f>E5-F5</f>
        <v>-81.356949999999927</v>
      </c>
      <c r="H5" s="107">
        <f>IF(F5&lt;0.00000001,"",E5/F5)</f>
        <v>0.78590276315789498</v>
      </c>
    </row>
    <row r="6" spans="1:10" ht="14.4" customHeight="1" x14ac:dyDescent="0.3">
      <c r="A6" s="97" t="str">
        <f>HYPERLINK("#'Materiál Žádanky'!A1","Materiál - SZM (Kč)")</f>
        <v>Materiál - SZM (Kč)</v>
      </c>
      <c r="B6" s="10">
        <v>3428.2334800000003</v>
      </c>
      <c r="C6" s="31">
        <v>3611.2879899999994</v>
      </c>
      <c r="D6" s="8"/>
      <c r="E6" s="103">
        <v>3616.95777</v>
      </c>
      <c r="F6" s="30">
        <v>3720</v>
      </c>
      <c r="G6" s="104">
        <f>E6-F6</f>
        <v>-103.04223000000002</v>
      </c>
      <c r="H6" s="108">
        <f>IF(F6&lt;0.00000001,"",E6/F6)</f>
        <v>0.97230047580645163</v>
      </c>
    </row>
    <row r="7" spans="1:10" ht="14.4" customHeight="1" x14ac:dyDescent="0.3">
      <c r="A7" s="97" t="str">
        <f>HYPERLINK("#'Osobní náklady'!A1","Osobní náklady (Kč) *")</f>
        <v>Osobní náklady (Kč) *</v>
      </c>
      <c r="B7" s="10">
        <v>29747.021849999997</v>
      </c>
      <c r="C7" s="31">
        <v>31601.677179999999</v>
      </c>
      <c r="D7" s="8"/>
      <c r="E7" s="103">
        <v>34234.832829999999</v>
      </c>
      <c r="F7" s="30">
        <v>31812.880007812502</v>
      </c>
      <c r="G7" s="104">
        <f>E7-F7</f>
        <v>2421.9528221874971</v>
      </c>
      <c r="H7" s="108">
        <f>IF(F7&lt;0.00000001,"",E7/F7)</f>
        <v>1.0761312028836345</v>
      </c>
    </row>
    <row r="8" spans="1:10" ht="14.4" customHeight="1" thickBot="1" x14ac:dyDescent="0.35">
      <c r="A8" s="1" t="s">
        <v>62</v>
      </c>
      <c r="B8" s="11">
        <v>7845.6306399999994</v>
      </c>
      <c r="C8" s="33">
        <v>7189.8464500000046</v>
      </c>
      <c r="D8" s="8"/>
      <c r="E8" s="105">
        <v>7567.3195299999998</v>
      </c>
      <c r="F8" s="32">
        <v>6576.6982279510448</v>
      </c>
      <c r="G8" s="106">
        <f>E8-F8</f>
        <v>990.62130204895493</v>
      </c>
      <c r="H8" s="109">
        <f>IF(F8&lt;0.00000001,"",E8/F8)</f>
        <v>1.1506259323012271</v>
      </c>
    </row>
    <row r="9" spans="1:10" ht="14.4" customHeight="1" thickBot="1" x14ac:dyDescent="0.35">
      <c r="A9" s="2" t="s">
        <v>63</v>
      </c>
      <c r="B9" s="3">
        <v>41339.829729999998</v>
      </c>
      <c r="C9" s="35">
        <v>42758.910080000001</v>
      </c>
      <c r="D9" s="8"/>
      <c r="E9" s="3">
        <v>45717.75318</v>
      </c>
      <c r="F9" s="34">
        <v>42489.578235763547</v>
      </c>
      <c r="G9" s="34">
        <f>E9-F9</f>
        <v>3228.1749442364526</v>
      </c>
      <c r="H9" s="110">
        <f>IF(F9&lt;0.00000001,"",E9/F9)</f>
        <v>1.0759756881163696</v>
      </c>
    </row>
    <row r="10" spans="1:10" ht="14.4" customHeight="1" thickBot="1" x14ac:dyDescent="0.35">
      <c r="A10" s="12"/>
      <c r="B10" s="12"/>
      <c r="C10" s="93"/>
      <c r="D10" s="8"/>
      <c r="E10" s="12"/>
      <c r="F10" s="13"/>
    </row>
    <row r="11" spans="1:10" ht="14.4" customHeight="1" x14ac:dyDescent="0.3">
      <c r="A11" s="117" t="str">
        <f>HYPERLINK("#'ZV Vykáz.-A'!A1","Ambulance *")</f>
        <v>Ambulance *</v>
      </c>
      <c r="B11" s="9">
        <f>IF(ISERROR(VLOOKUP("Celkem:",'ZV Vykáz.-A'!A:H,2,0)),0,VLOOKUP("Celkem:",'ZV Vykáz.-A'!A:H,2,0)/1000)</f>
        <v>19097.085670000004</v>
      </c>
      <c r="C11" s="29">
        <f>IF(ISERROR(VLOOKUP("Celkem:",'ZV Vykáz.-A'!A:H,5,0)),0,VLOOKUP("Celkem:",'ZV Vykáz.-A'!A:H,5,0)/1000)</f>
        <v>18767.846779999996</v>
      </c>
      <c r="D11" s="8"/>
      <c r="E11" s="102">
        <f>IF(ISERROR(VLOOKUP("Celkem:",'ZV Vykáz.-A'!A:H,8,0)),0,VLOOKUP("Celkem:",'ZV Vykáz.-A'!A:H,8,0)/1000)</f>
        <v>18969.287919999999</v>
      </c>
      <c r="F11" s="28">
        <f>C11</f>
        <v>18767.846779999996</v>
      </c>
      <c r="G11" s="101">
        <f>E11-F11</f>
        <v>201.44114000000263</v>
      </c>
      <c r="H11" s="107">
        <f>IF(F11&lt;0.00000001,"",E11/F11)</f>
        <v>1.010733311197674</v>
      </c>
      <c r="I11" s="101">
        <f>E11-B11</f>
        <v>-127.79775000000518</v>
      </c>
      <c r="J11" s="107">
        <f>IF(B11&lt;0.00000001,"",E11/B11)</f>
        <v>0.99330799724060692</v>
      </c>
    </row>
    <row r="12" spans="1:10" ht="14.4" customHeight="1" thickBot="1" x14ac:dyDescent="0.35">
      <c r="A12" s="11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C12</f>
        <v>0</v>
      </c>
      <c r="G12" s="106">
        <f>E12-F12</f>
        <v>0</v>
      </c>
      <c r="H12" s="109" t="str">
        <f>IF(F12&lt;0.00000001,"",E12/F12)</f>
        <v/>
      </c>
      <c r="I12" s="106">
        <f>E12-B12</f>
        <v>0</v>
      </c>
      <c r="J12" s="109" t="str">
        <f>IF(B12&lt;0.00000001,"",E12/B12)</f>
        <v/>
      </c>
    </row>
    <row r="13" spans="1:10" ht="14.4" customHeight="1" thickBot="1" x14ac:dyDescent="0.35">
      <c r="A13" s="4" t="s">
        <v>66</v>
      </c>
      <c r="B13" s="5">
        <f>SUM(B11:B12)</f>
        <v>19097.085670000004</v>
      </c>
      <c r="C13" s="37">
        <f>SUM(C11:C12)</f>
        <v>18767.846779999996</v>
      </c>
      <c r="D13" s="8"/>
      <c r="E13" s="5">
        <f>SUM(E11:E12)</f>
        <v>18969.287919999999</v>
      </c>
      <c r="F13" s="36">
        <f>SUM(F11:F12)</f>
        <v>18767.846779999996</v>
      </c>
      <c r="G13" s="36">
        <f>E13-F13</f>
        <v>201.44114000000263</v>
      </c>
      <c r="H13" s="111">
        <f>IF(F13&lt;0.00000001,"",E13/F13)</f>
        <v>1.010733311197674</v>
      </c>
      <c r="I13" s="36">
        <f>SUM(I11:I12)</f>
        <v>-127.79775000000518</v>
      </c>
      <c r="J13" s="111">
        <f>IF(B13&lt;0.00000001,"",E13/B13)</f>
        <v>0.99330799724060692</v>
      </c>
    </row>
    <row r="14" spans="1:10" ht="14.4" customHeight="1" thickBot="1" x14ac:dyDescent="0.35">
      <c r="A14" s="12"/>
      <c r="B14" s="12"/>
      <c r="C14" s="93"/>
      <c r="D14" s="8"/>
      <c r="E14" s="12"/>
      <c r="F14" s="13"/>
    </row>
    <row r="15" spans="1:10" ht="14.4" customHeight="1" thickBot="1" x14ac:dyDescent="0.35">
      <c r="A15" s="119" t="str">
        <f>HYPERLINK("#'HI Graf'!A1","Hospodářský index (Výnosy / Náklady) *")</f>
        <v>Hospodářský index (Výnosy / Náklady) *</v>
      </c>
      <c r="B15" s="6">
        <f>IF(B9=0,"",B13/B9)</f>
        <v>0.46195366054305237</v>
      </c>
      <c r="C15" s="39">
        <f>IF(C9=0,"",C13/C9)</f>
        <v>0.43892247825976383</v>
      </c>
      <c r="D15" s="8"/>
      <c r="E15" s="6">
        <f>IF(E9=0,"",E13/E9)</f>
        <v>0.41492170110184751</v>
      </c>
      <c r="F15" s="38">
        <f>IF(F9=0,"",F13/F9)</f>
        <v>0.44170470876086665</v>
      </c>
      <c r="G15" s="38">
        <f>IF(ISERROR(F15-E15),"",E15-F15)</f>
        <v>-2.6783007659019142E-2</v>
      </c>
      <c r="H15" s="112">
        <f>IF(ISERROR(F15-E15),"",IF(F15&lt;0.00000001,"",E15/F15))</f>
        <v>0.93936445066625018</v>
      </c>
    </row>
    <row r="17" spans="1:8" ht="14.4" customHeight="1" x14ac:dyDescent="0.3">
      <c r="A17" s="98" t="s">
        <v>133</v>
      </c>
    </row>
    <row r="18" spans="1:8" ht="14.4" customHeight="1" x14ac:dyDescent="0.3">
      <c r="A18" s="210" t="s">
        <v>160</v>
      </c>
      <c r="B18" s="211"/>
      <c r="C18" s="211"/>
      <c r="D18" s="211"/>
      <c r="E18" s="211"/>
      <c r="F18" s="211"/>
      <c r="G18" s="211"/>
      <c r="H18" s="211"/>
    </row>
    <row r="19" spans="1:8" x14ac:dyDescent="0.3">
      <c r="A19" s="209" t="s">
        <v>159</v>
      </c>
      <c r="B19" s="211"/>
      <c r="C19" s="211"/>
      <c r="D19" s="211"/>
      <c r="E19" s="211"/>
      <c r="F19" s="211"/>
      <c r="G19" s="211"/>
      <c r="H19" s="211"/>
    </row>
    <row r="20" spans="1:8" ht="14.4" customHeight="1" x14ac:dyDescent="0.3">
      <c r="A20" s="99" t="s">
        <v>179</v>
      </c>
    </row>
    <row r="21" spans="1:8" ht="14.4" customHeight="1" x14ac:dyDescent="0.3">
      <c r="A21" s="99" t="s">
        <v>134</v>
      </c>
    </row>
    <row r="22" spans="1:8" ht="14.4" customHeight="1" x14ac:dyDescent="0.3">
      <c r="A22" s="100" t="s">
        <v>220</v>
      </c>
    </row>
    <row r="23" spans="1:8" ht="14.4" customHeight="1" x14ac:dyDescent="0.3">
      <c r="A23" s="100" t="s">
        <v>135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4"/>
    <col min="2" max="13" width="8.88671875" style="114" customWidth="1"/>
    <col min="14" max="16384" width="8.88671875" style="114"/>
  </cols>
  <sheetData>
    <row r="1" spans="1:13" ht="18.600000000000001" customHeight="1" thickBot="1" x14ac:dyDescent="0.4">
      <c r="A1" s="304" t="s">
        <v>89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13" ht="14.4" customHeight="1" x14ac:dyDescent="0.3">
      <c r="A2" s="207" t="s">
        <v>242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4.4" customHeight="1" x14ac:dyDescent="0.3">
      <c r="A3" s="180"/>
      <c r="B3" s="181" t="s">
        <v>68</v>
      </c>
      <c r="C3" s="182" t="s">
        <v>69</v>
      </c>
      <c r="D3" s="182" t="s">
        <v>70</v>
      </c>
      <c r="E3" s="181" t="s">
        <v>71</v>
      </c>
      <c r="F3" s="182" t="s">
        <v>72</v>
      </c>
      <c r="G3" s="182" t="s">
        <v>73</v>
      </c>
      <c r="H3" s="182" t="s">
        <v>74</v>
      </c>
      <c r="I3" s="182" t="s">
        <v>75</v>
      </c>
      <c r="J3" s="182" t="s">
        <v>76</v>
      </c>
      <c r="K3" s="182" t="s">
        <v>77</v>
      </c>
      <c r="L3" s="182" t="s">
        <v>78</v>
      </c>
      <c r="M3" s="182" t="s">
        <v>79</v>
      </c>
    </row>
    <row r="4" spans="1:13" ht="14.4" customHeight="1" x14ac:dyDescent="0.3">
      <c r="A4" s="180" t="s">
        <v>67</v>
      </c>
      <c r="B4" s="183">
        <f>(B10+B8)/B6</f>
        <v>0.50239620375775174</v>
      </c>
      <c r="C4" s="183">
        <f t="shared" ref="C4:M4" si="0">(C10+C8)/C6</f>
        <v>0.49511744721518702</v>
      </c>
      <c r="D4" s="183">
        <f t="shared" si="0"/>
        <v>0.49263060202183728</v>
      </c>
      <c r="E4" s="183">
        <f t="shared" si="0"/>
        <v>0.52611046511936654</v>
      </c>
      <c r="F4" s="183">
        <f t="shared" si="0"/>
        <v>0.51775991985637171</v>
      </c>
      <c r="G4" s="183">
        <f t="shared" si="0"/>
        <v>0.48086668732007576</v>
      </c>
      <c r="H4" s="183">
        <f t="shared" si="0"/>
        <v>0.43407131793095977</v>
      </c>
      <c r="I4" s="183">
        <f t="shared" si="0"/>
        <v>0.41212437877561608</v>
      </c>
      <c r="J4" s="183">
        <f t="shared" si="0"/>
        <v>0.41416088101326687</v>
      </c>
      <c r="K4" s="183">
        <f t="shared" si="0"/>
        <v>0.43856673656505901</v>
      </c>
      <c r="L4" s="183">
        <f t="shared" si="0"/>
        <v>0.43250886404417715</v>
      </c>
      <c r="M4" s="183">
        <f t="shared" si="0"/>
        <v>0.41492173128705728</v>
      </c>
    </row>
    <row r="5" spans="1:13" ht="14.4" customHeight="1" x14ac:dyDescent="0.3">
      <c r="A5" s="184" t="s">
        <v>40</v>
      </c>
      <c r="B5" s="183">
        <f>IF(ISERROR(VLOOKUP($A5,'Man Tab'!$A:$Q,COLUMN()+2,0)),0,VLOOKUP($A5,'Man Tab'!$A:$Q,COLUMN()+2,0))</f>
        <v>3476.0858600000001</v>
      </c>
      <c r="C5" s="183">
        <f>IF(ISERROR(VLOOKUP($A5,'Man Tab'!$A:$Q,COLUMN()+2,0)),0,VLOOKUP($A5,'Man Tab'!$A:$Q,COLUMN()+2,0))</f>
        <v>3565.4693499999998</v>
      </c>
      <c r="D5" s="183">
        <f>IF(ISERROR(VLOOKUP($A5,'Man Tab'!$A:$Q,COLUMN()+2,0)),0,VLOOKUP($A5,'Man Tab'!$A:$Q,COLUMN()+2,0))</f>
        <v>3563.7459600000102</v>
      </c>
      <c r="E5" s="183">
        <f>IF(ISERROR(VLOOKUP($A5,'Man Tab'!$A:$Q,COLUMN()+2,0)),0,VLOOKUP($A5,'Man Tab'!$A:$Q,COLUMN()+2,0))</f>
        <v>3456.6346600000202</v>
      </c>
      <c r="F5" s="183">
        <f>IF(ISERROR(VLOOKUP($A5,'Man Tab'!$A:$Q,COLUMN()+2,0)),0,VLOOKUP($A5,'Man Tab'!$A:$Q,COLUMN()+2,0))</f>
        <v>3889.5151099999998</v>
      </c>
      <c r="G5" s="183">
        <f>IF(ISERROR(VLOOKUP($A5,'Man Tab'!$A:$Q,COLUMN()+2,0)),0,VLOOKUP($A5,'Man Tab'!$A:$Q,COLUMN()+2,0))</f>
        <v>3691.0772999999999</v>
      </c>
      <c r="H5" s="183">
        <f>IF(ISERROR(VLOOKUP($A5,'Man Tab'!$A:$Q,COLUMN()+2,0)),0,VLOOKUP($A5,'Man Tab'!$A:$Q,COLUMN()+2,0))</f>
        <v>4449.7200199999997</v>
      </c>
      <c r="I5" s="183">
        <f>IF(ISERROR(VLOOKUP($A5,'Man Tab'!$A:$Q,COLUMN()+2,0)),0,VLOOKUP($A5,'Man Tab'!$A:$Q,COLUMN()+2,0))</f>
        <v>3546.83302</v>
      </c>
      <c r="J5" s="183">
        <f>IF(ISERROR(VLOOKUP($A5,'Man Tab'!$A:$Q,COLUMN()+2,0)),0,VLOOKUP($A5,'Man Tab'!$A:$Q,COLUMN()+2,0))</f>
        <v>3462.4897000000101</v>
      </c>
      <c r="K5" s="183">
        <f>IF(ISERROR(VLOOKUP($A5,'Man Tab'!$A:$Q,COLUMN()+2,0)),0,VLOOKUP($A5,'Man Tab'!$A:$Q,COLUMN()+2,0))</f>
        <v>3659.6079600000198</v>
      </c>
      <c r="L5" s="183">
        <f>IF(ISERROR(VLOOKUP($A5,'Man Tab'!$A:$Q,COLUMN()+2,0)),0,VLOOKUP($A5,'Man Tab'!$A:$Q,COLUMN()+2,0))</f>
        <v>4803.9455800000096</v>
      </c>
      <c r="M5" s="183">
        <f>IF(ISERROR(VLOOKUP($A5,'Man Tab'!$A:$Q,COLUMN()+2,0)),0,VLOOKUP($A5,'Man Tab'!$A:$Q,COLUMN()+2,0))</f>
        <v>4152.6286600000203</v>
      </c>
    </row>
    <row r="6" spans="1:13" ht="14.4" customHeight="1" x14ac:dyDescent="0.3">
      <c r="A6" s="184" t="s">
        <v>63</v>
      </c>
      <c r="B6" s="185">
        <f>B5</f>
        <v>3476.0858600000001</v>
      </c>
      <c r="C6" s="185">
        <f t="shared" ref="C6:M6" si="1">C5+B6</f>
        <v>7041.5552100000004</v>
      </c>
      <c r="D6" s="185">
        <f t="shared" si="1"/>
        <v>10605.30117000001</v>
      </c>
      <c r="E6" s="185">
        <f t="shared" si="1"/>
        <v>14061.935830000029</v>
      </c>
      <c r="F6" s="185">
        <f t="shared" si="1"/>
        <v>17951.450940000028</v>
      </c>
      <c r="G6" s="185">
        <f t="shared" si="1"/>
        <v>21642.528240000029</v>
      </c>
      <c r="H6" s="185">
        <f t="shared" si="1"/>
        <v>26092.248260000029</v>
      </c>
      <c r="I6" s="185">
        <f t="shared" si="1"/>
        <v>29639.081280000028</v>
      </c>
      <c r="J6" s="185">
        <f t="shared" si="1"/>
        <v>33101.57098000004</v>
      </c>
      <c r="K6" s="185">
        <f t="shared" si="1"/>
        <v>36761.178940000063</v>
      </c>
      <c r="L6" s="185">
        <f t="shared" si="1"/>
        <v>41565.12452000007</v>
      </c>
      <c r="M6" s="185">
        <f t="shared" si="1"/>
        <v>45717.753180000087</v>
      </c>
    </row>
    <row r="7" spans="1:13" ht="14.4" customHeight="1" x14ac:dyDescent="0.3">
      <c r="A7" s="184" t="s">
        <v>87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spans="1:13" ht="14.4" customHeight="1" x14ac:dyDescent="0.3">
      <c r="A8" s="184" t="s">
        <v>64</v>
      </c>
      <c r="B8" s="185">
        <f>B7*30</f>
        <v>0</v>
      </c>
      <c r="C8" s="185">
        <f t="shared" ref="C8:M8" si="2">C7*30</f>
        <v>0</v>
      </c>
      <c r="D8" s="185">
        <f t="shared" si="2"/>
        <v>0</v>
      </c>
      <c r="E8" s="185">
        <f t="shared" si="2"/>
        <v>0</v>
      </c>
      <c r="F8" s="185">
        <f t="shared" si="2"/>
        <v>0</v>
      </c>
      <c r="G8" s="185">
        <f t="shared" si="2"/>
        <v>0</v>
      </c>
      <c r="H8" s="185">
        <f t="shared" si="2"/>
        <v>0</v>
      </c>
      <c r="I8" s="185">
        <f t="shared" si="2"/>
        <v>0</v>
      </c>
      <c r="J8" s="185">
        <f t="shared" si="2"/>
        <v>0</v>
      </c>
      <c r="K8" s="185">
        <f t="shared" si="2"/>
        <v>0</v>
      </c>
      <c r="L8" s="185">
        <f t="shared" si="2"/>
        <v>0</v>
      </c>
      <c r="M8" s="185">
        <f t="shared" si="2"/>
        <v>0</v>
      </c>
    </row>
    <row r="9" spans="1:13" ht="14.4" customHeight="1" x14ac:dyDescent="0.3">
      <c r="A9" s="184" t="s">
        <v>88</v>
      </c>
      <c r="B9" s="184">
        <v>1746372.3399999999</v>
      </c>
      <c r="C9" s="184">
        <v>1740024.5000000007</v>
      </c>
      <c r="D9" s="184">
        <v>1738099.06</v>
      </c>
      <c r="E9" s="184">
        <v>2173635.7000000011</v>
      </c>
      <c r="F9" s="184">
        <v>1896410.2000000016</v>
      </c>
      <c r="G9" s="184">
        <v>1112629.0600000005</v>
      </c>
      <c r="H9" s="184">
        <v>918725.72999999975</v>
      </c>
      <c r="I9" s="184">
        <v>889091.36999999988</v>
      </c>
      <c r="J9" s="184">
        <v>1494387.8399999999</v>
      </c>
      <c r="K9" s="184">
        <v>2412854.4800000004</v>
      </c>
      <c r="L9" s="184">
        <v>1855054.5100000002</v>
      </c>
      <c r="M9" s="184">
        <v>992004.50999999954</v>
      </c>
    </row>
    <row r="10" spans="1:13" ht="14.4" customHeight="1" x14ac:dyDescent="0.3">
      <c r="A10" s="184" t="s">
        <v>65</v>
      </c>
      <c r="B10" s="185">
        <f>B9/1000</f>
        <v>1746.3723399999999</v>
      </c>
      <c r="C10" s="185">
        <f t="shared" ref="C10:M10" si="3">C9/1000+B10</f>
        <v>3486.3968400000003</v>
      </c>
      <c r="D10" s="185">
        <f t="shared" si="3"/>
        <v>5224.4958999999999</v>
      </c>
      <c r="E10" s="185">
        <f t="shared" si="3"/>
        <v>7398.1316000000006</v>
      </c>
      <c r="F10" s="185">
        <f t="shared" si="3"/>
        <v>9294.5418000000027</v>
      </c>
      <c r="G10" s="185">
        <f t="shared" si="3"/>
        <v>10407.170860000004</v>
      </c>
      <c r="H10" s="185">
        <f t="shared" si="3"/>
        <v>11325.896590000004</v>
      </c>
      <c r="I10" s="185">
        <f t="shared" si="3"/>
        <v>12214.987960000004</v>
      </c>
      <c r="J10" s="185">
        <f t="shared" si="3"/>
        <v>13709.375800000003</v>
      </c>
      <c r="K10" s="185">
        <f t="shared" si="3"/>
        <v>16122.230280000003</v>
      </c>
      <c r="L10" s="185">
        <f t="shared" si="3"/>
        <v>17977.284790000005</v>
      </c>
      <c r="M10" s="185">
        <f t="shared" si="3"/>
        <v>18969.289300000004</v>
      </c>
    </row>
    <row r="11" spans="1:13" ht="14.4" customHeight="1" x14ac:dyDescent="0.3">
      <c r="A11" s="180"/>
      <c r="B11" s="180" t="s">
        <v>80</v>
      </c>
      <c r="C11" s="180">
        <f ca="1">IF(MONTH(TODAY())=1,12,MONTH(TODAY())-1)</f>
        <v>12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</row>
    <row r="12" spans="1:13" ht="14.4" customHeight="1" x14ac:dyDescent="0.3">
      <c r="A12" s="180">
        <v>0</v>
      </c>
      <c r="B12" s="183">
        <f>IF(ISERROR(HI!F15),#REF!,HI!F15)</f>
        <v>0.44170470876086665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</row>
    <row r="13" spans="1:13" ht="14.4" customHeight="1" x14ac:dyDescent="0.3">
      <c r="A13" s="180">
        <v>1</v>
      </c>
      <c r="B13" s="183">
        <f>IF(ISERROR(HI!F15),#REF!,HI!F15)</f>
        <v>0.44170470876086665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4" bestFit="1" customWidth="1"/>
    <col min="2" max="2" width="12.77734375" style="114" bestFit="1" customWidth="1"/>
    <col min="3" max="3" width="13.6640625" style="114" bestFit="1" customWidth="1"/>
    <col min="4" max="15" width="7.77734375" style="114" bestFit="1" customWidth="1"/>
    <col min="16" max="16" width="8.88671875" style="114" customWidth="1"/>
    <col min="17" max="17" width="6.6640625" style="114" bestFit="1" customWidth="1"/>
    <col min="18" max="16384" width="8.88671875" style="114"/>
  </cols>
  <sheetData>
    <row r="1" spans="1:17" s="186" customFormat="1" ht="18.600000000000001" customHeight="1" thickBot="1" x14ac:dyDescent="0.4">
      <c r="A1" s="316" t="s">
        <v>244</v>
      </c>
      <c r="B1" s="316"/>
      <c r="C1" s="316"/>
      <c r="D1" s="316"/>
      <c r="E1" s="316"/>
      <c r="F1" s="316"/>
      <c r="G1" s="316"/>
      <c r="H1" s="304"/>
      <c r="I1" s="304"/>
      <c r="J1" s="304"/>
      <c r="K1" s="304"/>
      <c r="L1" s="304"/>
      <c r="M1" s="304"/>
      <c r="N1" s="304"/>
      <c r="O1" s="304"/>
      <c r="P1" s="304"/>
      <c r="Q1" s="304"/>
    </row>
    <row r="2" spans="1:17" s="186" customFormat="1" ht="14.4" customHeight="1" thickBot="1" x14ac:dyDescent="0.3">
      <c r="A2" s="207" t="s">
        <v>242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14.4" customHeight="1" x14ac:dyDescent="0.3">
      <c r="A3" s="68"/>
      <c r="B3" s="317" t="s">
        <v>16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122"/>
      <c r="Q3" s="124"/>
    </row>
    <row r="4" spans="1:17" ht="14.4" customHeight="1" x14ac:dyDescent="0.3">
      <c r="A4" s="69"/>
      <c r="B4" s="20">
        <v>2018</v>
      </c>
      <c r="C4" s="123" t="s">
        <v>17</v>
      </c>
      <c r="D4" s="237" t="s">
        <v>221</v>
      </c>
      <c r="E4" s="237" t="s">
        <v>222</v>
      </c>
      <c r="F4" s="237" t="s">
        <v>223</v>
      </c>
      <c r="G4" s="237" t="s">
        <v>224</v>
      </c>
      <c r="H4" s="237" t="s">
        <v>225</v>
      </c>
      <c r="I4" s="237" t="s">
        <v>226</v>
      </c>
      <c r="J4" s="237" t="s">
        <v>227</v>
      </c>
      <c r="K4" s="237" t="s">
        <v>228</v>
      </c>
      <c r="L4" s="237" t="s">
        <v>229</v>
      </c>
      <c r="M4" s="237" t="s">
        <v>230</v>
      </c>
      <c r="N4" s="237" t="s">
        <v>231</v>
      </c>
      <c r="O4" s="237" t="s">
        <v>232</v>
      </c>
      <c r="P4" s="319" t="s">
        <v>3</v>
      </c>
      <c r="Q4" s="320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243</v>
      </c>
    </row>
    <row r="7" spans="1:17" ht="14.4" customHeight="1" x14ac:dyDescent="0.3">
      <c r="A7" s="15" t="s">
        <v>22</v>
      </c>
      <c r="B7" s="51">
        <v>380</v>
      </c>
      <c r="C7" s="52">
        <v>31.666666666666</v>
      </c>
      <c r="D7" s="52">
        <v>23.696079999999998</v>
      </c>
      <c r="E7" s="52">
        <v>25.26707</v>
      </c>
      <c r="F7" s="52">
        <v>33.138129999999997</v>
      </c>
      <c r="G7" s="52">
        <v>34.679810000000003</v>
      </c>
      <c r="H7" s="52">
        <v>35.958219999999997</v>
      </c>
      <c r="I7" s="52">
        <v>26.02638</v>
      </c>
      <c r="J7" s="52">
        <v>18.312799999999999</v>
      </c>
      <c r="K7" s="52">
        <v>0</v>
      </c>
      <c r="L7" s="52">
        <v>25.816459999999999</v>
      </c>
      <c r="M7" s="52">
        <v>26.79954</v>
      </c>
      <c r="N7" s="52">
        <v>27.070620000000002</v>
      </c>
      <c r="O7" s="52">
        <v>21.877939999999999</v>
      </c>
      <c r="P7" s="53">
        <v>298.64305000000098</v>
      </c>
      <c r="Q7" s="81">
        <v>0.78590276315700003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243</v>
      </c>
    </row>
    <row r="9" spans="1:17" ht="14.4" customHeight="1" x14ac:dyDescent="0.3">
      <c r="A9" s="15" t="s">
        <v>24</v>
      </c>
      <c r="B9" s="51">
        <v>3720</v>
      </c>
      <c r="C9" s="52">
        <v>310</v>
      </c>
      <c r="D9" s="52">
        <v>211.68256</v>
      </c>
      <c r="E9" s="52">
        <v>231.36707999999999</v>
      </c>
      <c r="F9" s="52">
        <v>319.09094000000101</v>
      </c>
      <c r="G9" s="52">
        <v>263.49418000000099</v>
      </c>
      <c r="H9" s="52">
        <v>410.93486999999999</v>
      </c>
      <c r="I9" s="52">
        <v>318.29728999999998</v>
      </c>
      <c r="J9" s="52">
        <v>175.39716999999999</v>
      </c>
      <c r="K9" s="52">
        <v>74.515420000000006</v>
      </c>
      <c r="L9" s="52">
        <v>308.82106000000101</v>
      </c>
      <c r="M9" s="52">
        <v>441.27424000000201</v>
      </c>
      <c r="N9" s="52">
        <v>479.26038000000102</v>
      </c>
      <c r="O9" s="52">
        <v>382.82258000000201</v>
      </c>
      <c r="P9" s="53">
        <v>3616.95777000001</v>
      </c>
      <c r="Q9" s="81">
        <v>0.97230047580599999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243</v>
      </c>
    </row>
    <row r="11" spans="1:17" ht="14.4" customHeight="1" x14ac:dyDescent="0.3">
      <c r="A11" s="15" t="s">
        <v>26</v>
      </c>
      <c r="B11" s="51">
        <v>464.35756246402099</v>
      </c>
      <c r="C11" s="52">
        <v>38.696463538667999</v>
      </c>
      <c r="D11" s="52">
        <v>45.634799999999998</v>
      </c>
      <c r="E11" s="52">
        <v>45.814549999999997</v>
      </c>
      <c r="F11" s="52">
        <v>40.910519999999998</v>
      </c>
      <c r="G11" s="52">
        <v>40.408900000000003</v>
      </c>
      <c r="H11" s="52">
        <v>44.437260000000002</v>
      </c>
      <c r="I11" s="52">
        <v>61.983829999999998</v>
      </c>
      <c r="J11" s="52">
        <v>37.661990000000003</v>
      </c>
      <c r="K11" s="52">
        <v>12.061360000000001</v>
      </c>
      <c r="L11" s="52">
        <v>42.775530000000003</v>
      </c>
      <c r="M11" s="52">
        <v>40.845970000000001</v>
      </c>
      <c r="N11" s="52">
        <v>51.86468</v>
      </c>
      <c r="O11" s="52">
        <v>33.956330000000001</v>
      </c>
      <c r="P11" s="53">
        <v>498.35572000000099</v>
      </c>
      <c r="Q11" s="81">
        <v>1.0732154707579999</v>
      </c>
    </row>
    <row r="12" spans="1:17" ht="14.4" customHeight="1" x14ac:dyDescent="0.3">
      <c r="A12" s="15" t="s">
        <v>27</v>
      </c>
      <c r="B12" s="51">
        <v>33.431483377132999</v>
      </c>
      <c r="C12" s="52">
        <v>2.7859569480939999</v>
      </c>
      <c r="D12" s="52">
        <v>2.1634600000000002</v>
      </c>
      <c r="E12" s="52">
        <v>25.516870000000001</v>
      </c>
      <c r="F12" s="52">
        <v>1.694</v>
      </c>
      <c r="G12" s="52">
        <v>2.5659000000000001</v>
      </c>
      <c r="H12" s="52">
        <v>2.9157999999999999</v>
      </c>
      <c r="I12" s="52">
        <v>2.8178000000000001</v>
      </c>
      <c r="J12" s="52">
        <v>3.3879999999999999</v>
      </c>
      <c r="K12" s="52">
        <v>0</v>
      </c>
      <c r="L12" s="52">
        <v>19.082789999999999</v>
      </c>
      <c r="M12" s="52">
        <v>5.4593299999999996</v>
      </c>
      <c r="N12" s="52">
        <v>3.9496099999999998</v>
      </c>
      <c r="O12" s="52">
        <v>0.78971000000000002</v>
      </c>
      <c r="P12" s="53">
        <v>70.343270000000004</v>
      </c>
      <c r="Q12" s="81">
        <v>2.1041025672260001</v>
      </c>
    </row>
    <row r="13" spans="1:17" ht="14.4" customHeight="1" x14ac:dyDescent="0.3">
      <c r="A13" s="15" t="s">
        <v>28</v>
      </c>
      <c r="B13" s="51">
        <v>110.12800384922301</v>
      </c>
      <c r="C13" s="52">
        <v>9.177333654101</v>
      </c>
      <c r="D13" s="52">
        <v>5.91045</v>
      </c>
      <c r="E13" s="52">
        <v>5.9361199999999998</v>
      </c>
      <c r="F13" s="52">
        <v>5.3130100000000002</v>
      </c>
      <c r="G13" s="52">
        <v>11.211460000000001</v>
      </c>
      <c r="H13" s="52">
        <v>10.275499999999999</v>
      </c>
      <c r="I13" s="52">
        <v>8.0152699999999992</v>
      </c>
      <c r="J13" s="52">
        <v>9.3641000000000005</v>
      </c>
      <c r="K13" s="52">
        <v>2.3401399999999999</v>
      </c>
      <c r="L13" s="52">
        <v>11.567600000000001</v>
      </c>
      <c r="M13" s="52">
        <v>7.4024999999999999</v>
      </c>
      <c r="N13" s="52">
        <v>9.1375299999999999</v>
      </c>
      <c r="O13" s="52">
        <v>4.9449699999999996</v>
      </c>
      <c r="P13" s="53">
        <v>91.41865</v>
      </c>
      <c r="Q13" s="81">
        <v>0.83011265804000001</v>
      </c>
    </row>
    <row r="14" spans="1:17" ht="14.4" customHeight="1" x14ac:dyDescent="0.3">
      <c r="A14" s="15" t="s">
        <v>29</v>
      </c>
      <c r="B14" s="51">
        <v>1413.2772092397499</v>
      </c>
      <c r="C14" s="52">
        <v>117.77310076998</v>
      </c>
      <c r="D14" s="52">
        <v>131.44071</v>
      </c>
      <c r="E14" s="52">
        <v>185.39661000000001</v>
      </c>
      <c r="F14" s="52">
        <v>228.077020000001</v>
      </c>
      <c r="G14" s="52">
        <v>50.988970000000002</v>
      </c>
      <c r="H14" s="52">
        <v>126.76220000000001</v>
      </c>
      <c r="I14" s="52">
        <v>67.713999999999999</v>
      </c>
      <c r="J14" s="52">
        <v>64.364999999999995</v>
      </c>
      <c r="K14" s="52">
        <v>61.078609999999998</v>
      </c>
      <c r="L14" s="52">
        <v>105.38642</v>
      </c>
      <c r="M14" s="52">
        <v>52.996310000000001</v>
      </c>
      <c r="N14" s="52">
        <v>187.654</v>
      </c>
      <c r="O14" s="52">
        <v>143.685110000001</v>
      </c>
      <c r="P14" s="53">
        <v>1405.5449599999999</v>
      </c>
      <c r="Q14" s="81">
        <v>0.994528851672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243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243</v>
      </c>
    </row>
    <row r="17" spans="1:17" ht="14.4" customHeight="1" x14ac:dyDescent="0.3">
      <c r="A17" s="15" t="s">
        <v>32</v>
      </c>
      <c r="B17" s="51">
        <v>901.57504452466503</v>
      </c>
      <c r="C17" s="52">
        <v>75.131253710387995</v>
      </c>
      <c r="D17" s="52">
        <v>76.993229999999997</v>
      </c>
      <c r="E17" s="52">
        <v>41.154510000000002</v>
      </c>
      <c r="F17" s="52">
        <v>59.16348</v>
      </c>
      <c r="G17" s="52">
        <v>78.177459999999996</v>
      </c>
      <c r="H17" s="52">
        <v>61.588859999999997</v>
      </c>
      <c r="I17" s="52">
        <v>64.846739999999997</v>
      </c>
      <c r="J17" s="52">
        <v>55.266719999999999</v>
      </c>
      <c r="K17" s="52">
        <v>448.87092999999999</v>
      </c>
      <c r="L17" s="52">
        <v>68.133979999999994</v>
      </c>
      <c r="M17" s="52">
        <v>91.763649999999998</v>
      </c>
      <c r="N17" s="52">
        <v>94.942139999999995</v>
      </c>
      <c r="O17" s="52">
        <v>35.050199999999997</v>
      </c>
      <c r="P17" s="53">
        <v>1175.9519</v>
      </c>
      <c r="Q17" s="81">
        <v>1.304330579181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10.622</v>
      </c>
      <c r="F18" s="52">
        <v>2.633</v>
      </c>
      <c r="G18" s="52">
        <v>2.544</v>
      </c>
      <c r="H18" s="52">
        <v>5.1920000000000002</v>
      </c>
      <c r="I18" s="52">
        <v>4.0629999999999997</v>
      </c>
      <c r="J18" s="52">
        <v>0</v>
      </c>
      <c r="K18" s="52">
        <v>0</v>
      </c>
      <c r="L18" s="52">
        <v>0</v>
      </c>
      <c r="M18" s="52">
        <v>0</v>
      </c>
      <c r="N18" s="52">
        <v>5.7720000000000002</v>
      </c>
      <c r="O18" s="52">
        <v>3.7189999999999999</v>
      </c>
      <c r="P18" s="53">
        <v>34.545000000000002</v>
      </c>
      <c r="Q18" s="81" t="s">
        <v>243</v>
      </c>
    </row>
    <row r="19" spans="1:17" ht="14.4" customHeight="1" x14ac:dyDescent="0.3">
      <c r="A19" s="15" t="s">
        <v>34</v>
      </c>
      <c r="B19" s="51">
        <v>2131.3461548780401</v>
      </c>
      <c r="C19" s="52">
        <v>177.61217957317001</v>
      </c>
      <c r="D19" s="52">
        <v>134.79675</v>
      </c>
      <c r="E19" s="52">
        <v>178.69323</v>
      </c>
      <c r="F19" s="52">
        <v>120.54219999999999</v>
      </c>
      <c r="G19" s="52">
        <v>280.269890000001</v>
      </c>
      <c r="H19" s="52">
        <v>314.59113000000002</v>
      </c>
      <c r="I19" s="52">
        <v>250.14402000000001</v>
      </c>
      <c r="J19" s="52">
        <v>208.03183000000001</v>
      </c>
      <c r="K19" s="52">
        <v>105.06305</v>
      </c>
      <c r="L19" s="52">
        <v>130.36322999999999</v>
      </c>
      <c r="M19" s="52">
        <v>183.02158000000099</v>
      </c>
      <c r="N19" s="52">
        <v>261.15449999999998</v>
      </c>
      <c r="O19" s="52">
        <v>406.21941000000197</v>
      </c>
      <c r="P19" s="53">
        <v>2572.8908200000101</v>
      </c>
      <c r="Q19" s="81">
        <v>1.2071670357769999</v>
      </c>
    </row>
    <row r="20" spans="1:17" ht="14.4" customHeight="1" x14ac:dyDescent="0.3">
      <c r="A20" s="15" t="s">
        <v>35</v>
      </c>
      <c r="B20" s="51">
        <v>31812.880000717902</v>
      </c>
      <c r="C20" s="52">
        <v>2651.0733333931598</v>
      </c>
      <c r="D20" s="52">
        <v>2731.02781</v>
      </c>
      <c r="E20" s="52">
        <v>2654.61139</v>
      </c>
      <c r="F20" s="52">
        <v>2573.5929200000101</v>
      </c>
      <c r="G20" s="52">
        <v>2580.25918000001</v>
      </c>
      <c r="H20" s="52">
        <v>2633.2425400000002</v>
      </c>
      <c r="I20" s="52">
        <v>2695.2546299999999</v>
      </c>
      <c r="J20" s="52">
        <v>3760.5925299999999</v>
      </c>
      <c r="K20" s="52">
        <v>2719.0261300000002</v>
      </c>
      <c r="L20" s="52">
        <v>2639.88418000001</v>
      </c>
      <c r="M20" s="52">
        <v>2699.1065200000098</v>
      </c>
      <c r="N20" s="52">
        <v>3555.4917500000101</v>
      </c>
      <c r="O20" s="52">
        <v>2992.74325000001</v>
      </c>
      <c r="P20" s="53">
        <v>34234.832830000101</v>
      </c>
      <c r="Q20" s="81">
        <v>1.0761312031229999</v>
      </c>
    </row>
    <row r="21" spans="1:17" ht="14.4" customHeight="1" x14ac:dyDescent="0.3">
      <c r="A21" s="16" t="s">
        <v>36</v>
      </c>
      <c r="B21" s="51">
        <v>1481.5828331402199</v>
      </c>
      <c r="C21" s="52">
        <v>123.46523609501899</v>
      </c>
      <c r="D21" s="52">
        <v>111.31</v>
      </c>
      <c r="E21" s="52">
        <v>111.31</v>
      </c>
      <c r="F21" s="52">
        <v>110.807</v>
      </c>
      <c r="G21" s="52">
        <v>112.03700000000001</v>
      </c>
      <c r="H21" s="52">
        <v>110.807</v>
      </c>
      <c r="I21" s="52">
        <v>136.364</v>
      </c>
      <c r="J21" s="52">
        <v>109.46</v>
      </c>
      <c r="K21" s="52">
        <v>109.46</v>
      </c>
      <c r="L21" s="52">
        <v>109.46</v>
      </c>
      <c r="M21" s="52">
        <v>109.460000000001</v>
      </c>
      <c r="N21" s="52">
        <v>107.161</v>
      </c>
      <c r="O21" s="52">
        <v>110.773</v>
      </c>
      <c r="P21" s="53">
        <v>1348.4090000000001</v>
      </c>
      <c r="Q21" s="81">
        <v>0.91011381195700003</v>
      </c>
    </row>
    <row r="22" spans="1:17" ht="14.4" customHeight="1" x14ac:dyDescent="0.3">
      <c r="A22" s="15" t="s">
        <v>37</v>
      </c>
      <c r="B22" s="51">
        <v>41</v>
      </c>
      <c r="C22" s="52">
        <v>3.4166666666659999</v>
      </c>
      <c r="D22" s="52">
        <v>0</v>
      </c>
      <c r="E22" s="52">
        <v>49.661900000000003</v>
      </c>
      <c r="F22" s="52">
        <v>68.787289999999999</v>
      </c>
      <c r="G22" s="52">
        <v>0</v>
      </c>
      <c r="H22" s="52">
        <v>132.78233</v>
      </c>
      <c r="I22" s="52">
        <v>10.406000000000001</v>
      </c>
      <c r="J22" s="52">
        <v>7.7320000000000002</v>
      </c>
      <c r="K22" s="52">
        <v>14.278</v>
      </c>
      <c r="L22" s="52">
        <v>0</v>
      </c>
      <c r="M22" s="52">
        <v>0</v>
      </c>
      <c r="N22" s="52">
        <v>0</v>
      </c>
      <c r="O22" s="52">
        <v>0</v>
      </c>
      <c r="P22" s="53">
        <v>283.64751999999999</v>
      </c>
      <c r="Q22" s="81">
        <v>6.918232195121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243</v>
      </c>
    </row>
    <row r="24" spans="1:17" ht="14.4" customHeight="1" x14ac:dyDescent="0.3">
      <c r="A24" s="16" t="s">
        <v>39</v>
      </c>
      <c r="B24" s="51">
        <v>1.45519152283669E-11</v>
      </c>
      <c r="C24" s="52">
        <v>1.3642420526593899E-12</v>
      </c>
      <c r="D24" s="52">
        <v>1.4300099999989999</v>
      </c>
      <c r="E24" s="52">
        <v>0.11802</v>
      </c>
      <c r="F24" s="52">
        <v>-3.5499999990000002E-3</v>
      </c>
      <c r="G24" s="52">
        <v>-2.0899999989999998E-3</v>
      </c>
      <c r="H24" s="52">
        <v>2.7399999998999999E-2</v>
      </c>
      <c r="I24" s="52">
        <v>45.14434</v>
      </c>
      <c r="J24" s="52">
        <v>0.14787999999900001</v>
      </c>
      <c r="K24" s="52">
        <v>0.13938</v>
      </c>
      <c r="L24" s="52">
        <v>1.1984499999989999</v>
      </c>
      <c r="M24" s="52">
        <v>1.4783200000000001</v>
      </c>
      <c r="N24" s="52">
        <v>20.487369999999999</v>
      </c>
      <c r="O24" s="52">
        <v>16.047160000000002</v>
      </c>
      <c r="P24" s="53">
        <v>86.212689999999995</v>
      </c>
      <c r="Q24" s="81"/>
    </row>
    <row r="25" spans="1:17" ht="14.4" customHeight="1" x14ac:dyDescent="0.3">
      <c r="A25" s="17" t="s">
        <v>40</v>
      </c>
      <c r="B25" s="54">
        <v>42489.578292190999</v>
      </c>
      <c r="C25" s="55">
        <v>3540.7981910159201</v>
      </c>
      <c r="D25" s="55">
        <v>3476.0858600000001</v>
      </c>
      <c r="E25" s="55">
        <v>3565.4693499999998</v>
      </c>
      <c r="F25" s="55">
        <v>3563.7459600000102</v>
      </c>
      <c r="G25" s="55">
        <v>3456.6346600000202</v>
      </c>
      <c r="H25" s="55">
        <v>3889.5151099999998</v>
      </c>
      <c r="I25" s="55">
        <v>3691.0772999999999</v>
      </c>
      <c r="J25" s="55">
        <v>4449.7200199999997</v>
      </c>
      <c r="K25" s="55">
        <v>3546.83302</v>
      </c>
      <c r="L25" s="55">
        <v>3462.4897000000101</v>
      </c>
      <c r="M25" s="55">
        <v>3659.6079600000198</v>
      </c>
      <c r="N25" s="55">
        <v>4803.9455800000096</v>
      </c>
      <c r="O25" s="55">
        <v>4152.6286600000203</v>
      </c>
      <c r="P25" s="56">
        <v>45717.753180000102</v>
      </c>
      <c r="Q25" s="82">
        <v>1.0759756866870001</v>
      </c>
    </row>
    <row r="26" spans="1:17" ht="14.4" customHeight="1" x14ac:dyDescent="0.3">
      <c r="A26" s="15" t="s">
        <v>41</v>
      </c>
      <c r="B26" s="51">
        <v>6094.4807656904004</v>
      </c>
      <c r="C26" s="52">
        <v>507.87339714086698</v>
      </c>
      <c r="D26" s="52">
        <v>475.73262</v>
      </c>
      <c r="E26" s="52">
        <v>474.32351</v>
      </c>
      <c r="F26" s="52">
        <v>450.22730999999999</v>
      </c>
      <c r="G26" s="52">
        <v>460.14393999999999</v>
      </c>
      <c r="H26" s="52">
        <v>436.44486000000001</v>
      </c>
      <c r="I26" s="52">
        <v>683.98397</v>
      </c>
      <c r="J26" s="52">
        <v>562.41566999999998</v>
      </c>
      <c r="K26" s="52">
        <v>422.14134999999999</v>
      </c>
      <c r="L26" s="52">
        <v>450.24287000000101</v>
      </c>
      <c r="M26" s="52">
        <v>528.48455999999999</v>
      </c>
      <c r="N26" s="52">
        <v>509.36640999999997</v>
      </c>
      <c r="O26" s="52">
        <v>522.36935000000005</v>
      </c>
      <c r="P26" s="53">
        <v>5975.8764199999996</v>
      </c>
      <c r="Q26" s="81">
        <v>0.98053905652499995</v>
      </c>
    </row>
    <row r="27" spans="1:17" ht="14.4" customHeight="1" x14ac:dyDescent="0.3">
      <c r="A27" s="18" t="s">
        <v>42</v>
      </c>
      <c r="B27" s="54">
        <v>48584.059057881401</v>
      </c>
      <c r="C27" s="55">
        <v>4048.6715881567802</v>
      </c>
      <c r="D27" s="55">
        <v>3951.8184799999999</v>
      </c>
      <c r="E27" s="55">
        <v>4039.79286</v>
      </c>
      <c r="F27" s="55">
        <v>4013.97327000001</v>
      </c>
      <c r="G27" s="55">
        <v>3916.7786000000201</v>
      </c>
      <c r="H27" s="55">
        <v>4325.9599699999999</v>
      </c>
      <c r="I27" s="55">
        <v>4375.0612700000001</v>
      </c>
      <c r="J27" s="55">
        <v>5012.1356900000001</v>
      </c>
      <c r="K27" s="55">
        <v>3968.9743699999999</v>
      </c>
      <c r="L27" s="55">
        <v>3912.7325700000101</v>
      </c>
      <c r="M27" s="55">
        <v>4188.0925200000202</v>
      </c>
      <c r="N27" s="55">
        <v>5313.3119900000102</v>
      </c>
      <c r="O27" s="55">
        <v>4674.9980100000203</v>
      </c>
      <c r="P27" s="56">
        <v>51693.629600000102</v>
      </c>
      <c r="Q27" s="82">
        <v>1.0640039264400001</v>
      </c>
    </row>
    <row r="28" spans="1:17" ht="14.4" customHeight="1" x14ac:dyDescent="0.3">
      <c r="A28" s="16" t="s">
        <v>43</v>
      </c>
      <c r="B28" s="51">
        <v>11015.8325546249</v>
      </c>
      <c r="C28" s="52">
        <v>917.98604621874495</v>
      </c>
      <c r="D28" s="52">
        <v>589.69000000000005</v>
      </c>
      <c r="E28" s="52">
        <v>893.58412999999996</v>
      </c>
      <c r="F28" s="52">
        <v>1178.1604500000001</v>
      </c>
      <c r="G28" s="52">
        <v>1053.6780000000001</v>
      </c>
      <c r="H28" s="52">
        <v>1186.2684999999999</v>
      </c>
      <c r="I28" s="52">
        <v>943.75599999999997</v>
      </c>
      <c r="J28" s="52">
        <v>442.46499999999997</v>
      </c>
      <c r="K28" s="52">
        <v>487.29397999999998</v>
      </c>
      <c r="L28" s="52">
        <v>741.45399999999995</v>
      </c>
      <c r="M28" s="52">
        <v>1350.327</v>
      </c>
      <c r="N28" s="52">
        <v>1361.2373399999999</v>
      </c>
      <c r="O28" s="52">
        <v>815.71228000000099</v>
      </c>
      <c r="P28" s="53">
        <v>11043.626679999999</v>
      </c>
      <c r="Q28" s="81">
        <v>1.0025231071039999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243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12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12</v>
      </c>
      <c r="Q31" s="83" t="s">
        <v>243</v>
      </c>
    </row>
    <row r="32" spans="1:17" ht="14.4" customHeight="1" x14ac:dyDescent="0.3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 ht="14.4" customHeight="1" x14ac:dyDescent="0.3">
      <c r="A33" s="98" t="s">
        <v>133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</row>
    <row r="34" spans="1:17" ht="14.4" customHeight="1" x14ac:dyDescent="0.3">
      <c r="A34" s="120" t="s">
        <v>241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</row>
    <row r="35" spans="1:17" ht="14.4" customHeight="1" x14ac:dyDescent="0.3">
      <c r="A35" s="121" t="s">
        <v>47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4" customWidth="1"/>
    <col min="2" max="11" width="10" style="114" customWidth="1"/>
    <col min="12" max="16384" width="8.88671875" style="114"/>
  </cols>
  <sheetData>
    <row r="1" spans="1:11" s="60" customFormat="1" ht="18.600000000000001" customHeight="1" thickBot="1" x14ac:dyDescent="0.4">
      <c r="A1" s="316" t="s">
        <v>48</v>
      </c>
      <c r="B1" s="316"/>
      <c r="C1" s="316"/>
      <c r="D1" s="316"/>
      <c r="E1" s="316"/>
      <c r="F1" s="316"/>
      <c r="G1" s="316"/>
      <c r="H1" s="321"/>
      <c r="I1" s="321"/>
      <c r="J1" s="321"/>
      <c r="K1" s="321"/>
    </row>
    <row r="2" spans="1:11" s="60" customFormat="1" ht="14.4" customHeight="1" thickBot="1" x14ac:dyDescent="0.35">
      <c r="A2" s="207" t="s">
        <v>242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7" t="s">
        <v>49</v>
      </c>
      <c r="C3" s="318"/>
      <c r="D3" s="318"/>
      <c r="E3" s="318"/>
      <c r="F3" s="324" t="s">
        <v>50</v>
      </c>
      <c r="G3" s="318"/>
      <c r="H3" s="318"/>
      <c r="I3" s="318"/>
      <c r="J3" s="318"/>
      <c r="K3" s="325"/>
    </row>
    <row r="4" spans="1:11" ht="14.4" customHeight="1" x14ac:dyDescent="0.3">
      <c r="A4" s="69"/>
      <c r="B4" s="322"/>
      <c r="C4" s="323"/>
      <c r="D4" s="323"/>
      <c r="E4" s="323"/>
      <c r="F4" s="326" t="s">
        <v>237</v>
      </c>
      <c r="G4" s="328" t="s">
        <v>51</v>
      </c>
      <c r="H4" s="125" t="s">
        <v>120</v>
      </c>
      <c r="I4" s="326" t="s">
        <v>52</v>
      </c>
      <c r="J4" s="328" t="s">
        <v>239</v>
      </c>
      <c r="K4" s="329" t="s">
        <v>240</v>
      </c>
    </row>
    <row r="5" spans="1:11" ht="42" thickBot="1" x14ac:dyDescent="0.35">
      <c r="A5" s="70"/>
      <c r="B5" s="24" t="s">
        <v>233</v>
      </c>
      <c r="C5" s="25" t="s">
        <v>234</v>
      </c>
      <c r="D5" s="26" t="s">
        <v>235</v>
      </c>
      <c r="E5" s="26" t="s">
        <v>236</v>
      </c>
      <c r="F5" s="327"/>
      <c r="G5" s="327"/>
      <c r="H5" s="25" t="s">
        <v>238</v>
      </c>
      <c r="I5" s="327"/>
      <c r="J5" s="327"/>
      <c r="K5" s="330"/>
    </row>
    <row r="6" spans="1:11" ht="14.4" customHeight="1" thickBot="1" x14ac:dyDescent="0.35">
      <c r="A6" s="433" t="s">
        <v>245</v>
      </c>
      <c r="B6" s="415">
        <v>40505.6223291473</v>
      </c>
      <c r="C6" s="415">
        <v>42758.910080000001</v>
      </c>
      <c r="D6" s="416">
        <v>2253.2877508526899</v>
      </c>
      <c r="E6" s="417">
        <v>1.055629012005</v>
      </c>
      <c r="F6" s="415">
        <v>42489.578292190999</v>
      </c>
      <c r="G6" s="416">
        <v>42489.578292190999</v>
      </c>
      <c r="H6" s="418">
        <v>4152.6286600000203</v>
      </c>
      <c r="I6" s="415">
        <v>45717.753180000102</v>
      </c>
      <c r="J6" s="416">
        <v>3228.1748878090598</v>
      </c>
      <c r="K6" s="419">
        <v>1.0759756866870001</v>
      </c>
    </row>
    <row r="7" spans="1:11" ht="14.4" customHeight="1" thickBot="1" x14ac:dyDescent="0.35">
      <c r="A7" s="434" t="s">
        <v>246</v>
      </c>
      <c r="B7" s="415">
        <v>6330.0089014087398</v>
      </c>
      <c r="C7" s="415">
        <v>6087.5549300000002</v>
      </c>
      <c r="D7" s="416">
        <v>-242.45397140874601</v>
      </c>
      <c r="E7" s="417">
        <v>0.96169768871000005</v>
      </c>
      <c r="F7" s="415">
        <v>6121.1942589301298</v>
      </c>
      <c r="G7" s="416">
        <v>6121.1942589301298</v>
      </c>
      <c r="H7" s="418">
        <v>588.07380000000296</v>
      </c>
      <c r="I7" s="415">
        <v>5981.2363600000099</v>
      </c>
      <c r="J7" s="416">
        <v>-139.95789893012201</v>
      </c>
      <c r="K7" s="419">
        <v>0.97713552404799997</v>
      </c>
    </row>
    <row r="8" spans="1:11" ht="14.4" customHeight="1" thickBot="1" x14ac:dyDescent="0.35">
      <c r="A8" s="435" t="s">
        <v>247</v>
      </c>
      <c r="B8" s="415">
        <v>4819.1399997277003</v>
      </c>
      <c r="C8" s="415">
        <v>4610.8526300000003</v>
      </c>
      <c r="D8" s="416">
        <v>-208.28736972769701</v>
      </c>
      <c r="E8" s="417">
        <v>0.95677914114499996</v>
      </c>
      <c r="F8" s="415">
        <v>4707.9170496903798</v>
      </c>
      <c r="G8" s="416">
        <v>4707.9170496903798</v>
      </c>
      <c r="H8" s="418">
        <v>444.38869000000199</v>
      </c>
      <c r="I8" s="415">
        <v>4575.6914000000097</v>
      </c>
      <c r="J8" s="416">
        <v>-132.22564969037001</v>
      </c>
      <c r="K8" s="419">
        <v>0.97191419298699999</v>
      </c>
    </row>
    <row r="9" spans="1:11" ht="14.4" customHeight="1" thickBot="1" x14ac:dyDescent="0.35">
      <c r="A9" s="436" t="s">
        <v>248</v>
      </c>
      <c r="B9" s="420">
        <v>0</v>
      </c>
      <c r="C9" s="420">
        <v>-1.248E-2</v>
      </c>
      <c r="D9" s="421">
        <v>-1.248E-2</v>
      </c>
      <c r="E9" s="422" t="s">
        <v>243</v>
      </c>
      <c r="F9" s="420">
        <v>0</v>
      </c>
      <c r="G9" s="421">
        <v>0</v>
      </c>
      <c r="H9" s="423">
        <v>-2.8400000000000001E-3</v>
      </c>
      <c r="I9" s="420">
        <v>-2.7060000000000001E-2</v>
      </c>
      <c r="J9" s="421">
        <v>-2.7060000000000001E-2</v>
      </c>
      <c r="K9" s="424" t="s">
        <v>243</v>
      </c>
    </row>
    <row r="10" spans="1:11" ht="14.4" customHeight="1" thickBot="1" x14ac:dyDescent="0.35">
      <c r="A10" s="437" t="s">
        <v>249</v>
      </c>
      <c r="B10" s="415">
        <v>0</v>
      </c>
      <c r="C10" s="415">
        <v>-1.248E-2</v>
      </c>
      <c r="D10" s="416">
        <v>-1.248E-2</v>
      </c>
      <c r="E10" s="425" t="s">
        <v>243</v>
      </c>
      <c r="F10" s="415">
        <v>0</v>
      </c>
      <c r="G10" s="416">
        <v>0</v>
      </c>
      <c r="H10" s="418">
        <v>-2.8400000000000001E-3</v>
      </c>
      <c r="I10" s="415">
        <v>-2.7060000000000001E-2</v>
      </c>
      <c r="J10" s="416">
        <v>-2.7060000000000001E-2</v>
      </c>
      <c r="K10" s="426" t="s">
        <v>243</v>
      </c>
    </row>
    <row r="11" spans="1:11" ht="14.4" customHeight="1" thickBot="1" x14ac:dyDescent="0.35">
      <c r="A11" s="436" t="s">
        <v>250</v>
      </c>
      <c r="B11" s="420">
        <v>315</v>
      </c>
      <c r="C11" s="420">
        <v>356.09845999999999</v>
      </c>
      <c r="D11" s="421">
        <v>41.098459999999001</v>
      </c>
      <c r="E11" s="427">
        <v>1.130471301587</v>
      </c>
      <c r="F11" s="420">
        <v>380</v>
      </c>
      <c r="G11" s="421">
        <v>380</v>
      </c>
      <c r="H11" s="423">
        <v>21.877939999999999</v>
      </c>
      <c r="I11" s="420">
        <v>298.64305000000098</v>
      </c>
      <c r="J11" s="421">
        <v>-81.356949999999003</v>
      </c>
      <c r="K11" s="428">
        <v>0.78590276315700003</v>
      </c>
    </row>
    <row r="12" spans="1:11" ht="14.4" customHeight="1" thickBot="1" x14ac:dyDescent="0.35">
      <c r="A12" s="437" t="s">
        <v>251</v>
      </c>
      <c r="B12" s="415">
        <v>268</v>
      </c>
      <c r="C12" s="415">
        <v>247.58762999999999</v>
      </c>
      <c r="D12" s="416">
        <v>-20.412369999999999</v>
      </c>
      <c r="E12" s="417">
        <v>0.92383444029799999</v>
      </c>
      <c r="F12" s="415">
        <v>268</v>
      </c>
      <c r="G12" s="416">
        <v>268</v>
      </c>
      <c r="H12" s="418">
        <v>21.763020000000001</v>
      </c>
      <c r="I12" s="415">
        <v>205.34396000000001</v>
      </c>
      <c r="J12" s="416">
        <v>-62.656039999999003</v>
      </c>
      <c r="K12" s="419">
        <v>0.76620880596999996</v>
      </c>
    </row>
    <row r="13" spans="1:11" ht="14.4" customHeight="1" thickBot="1" x14ac:dyDescent="0.35">
      <c r="A13" s="437" t="s">
        <v>252</v>
      </c>
      <c r="B13" s="415">
        <v>2</v>
      </c>
      <c r="C13" s="415">
        <v>1.83683</v>
      </c>
      <c r="D13" s="416">
        <v>-0.16317000000000001</v>
      </c>
      <c r="E13" s="417">
        <v>0.91841499999999998</v>
      </c>
      <c r="F13" s="415">
        <v>2</v>
      </c>
      <c r="G13" s="416">
        <v>2</v>
      </c>
      <c r="H13" s="418">
        <v>0.11491999999999999</v>
      </c>
      <c r="I13" s="415">
        <v>1.66709</v>
      </c>
      <c r="J13" s="416">
        <v>-0.33290999999900001</v>
      </c>
      <c r="K13" s="419">
        <v>0.83354499999999998</v>
      </c>
    </row>
    <row r="14" spans="1:11" ht="14.4" customHeight="1" thickBot="1" x14ac:dyDescent="0.35">
      <c r="A14" s="437" t="s">
        <v>253</v>
      </c>
      <c r="B14" s="415">
        <v>45</v>
      </c>
      <c r="C14" s="415">
        <v>106.67400000000001</v>
      </c>
      <c r="D14" s="416">
        <v>61.673999999999999</v>
      </c>
      <c r="E14" s="417">
        <v>2.3705333333329999</v>
      </c>
      <c r="F14" s="415">
        <v>110</v>
      </c>
      <c r="G14" s="416">
        <v>110</v>
      </c>
      <c r="H14" s="418">
        <v>0</v>
      </c>
      <c r="I14" s="415">
        <v>91.632000000000005</v>
      </c>
      <c r="J14" s="416">
        <v>-18.367999999999</v>
      </c>
      <c r="K14" s="419">
        <v>0.83301818181800003</v>
      </c>
    </row>
    <row r="15" spans="1:11" ht="14.4" customHeight="1" thickBot="1" x14ac:dyDescent="0.35">
      <c r="A15" s="436" t="s">
        <v>254</v>
      </c>
      <c r="B15" s="420">
        <v>3818.8</v>
      </c>
      <c r="C15" s="420">
        <v>3611.2879899999998</v>
      </c>
      <c r="D15" s="421">
        <v>-207.51201</v>
      </c>
      <c r="E15" s="427">
        <v>0.945660414266</v>
      </c>
      <c r="F15" s="420">
        <v>3720</v>
      </c>
      <c r="G15" s="421">
        <v>3720</v>
      </c>
      <c r="H15" s="423">
        <v>382.82258000000201</v>
      </c>
      <c r="I15" s="420">
        <v>3616.95777000001</v>
      </c>
      <c r="J15" s="421">
        <v>-103.04222999999401</v>
      </c>
      <c r="K15" s="428">
        <v>0.97230047580599999</v>
      </c>
    </row>
    <row r="16" spans="1:11" ht="14.4" customHeight="1" thickBot="1" x14ac:dyDescent="0.35">
      <c r="A16" s="437" t="s">
        <v>255</v>
      </c>
      <c r="B16" s="415">
        <v>1</v>
      </c>
      <c r="C16" s="415">
        <v>0.74390000000000001</v>
      </c>
      <c r="D16" s="416">
        <v>-0.25609999999999999</v>
      </c>
      <c r="E16" s="417">
        <v>0.74390000000000001</v>
      </c>
      <c r="F16" s="415">
        <v>0</v>
      </c>
      <c r="G16" s="416">
        <v>0</v>
      </c>
      <c r="H16" s="418">
        <v>0</v>
      </c>
      <c r="I16" s="415">
        <v>1.02016</v>
      </c>
      <c r="J16" s="416">
        <v>1.02016</v>
      </c>
      <c r="K16" s="426" t="s">
        <v>243</v>
      </c>
    </row>
    <row r="17" spans="1:11" ht="14.4" customHeight="1" thickBot="1" x14ac:dyDescent="0.35">
      <c r="A17" s="437" t="s">
        <v>256</v>
      </c>
      <c r="B17" s="415">
        <v>62</v>
      </c>
      <c r="C17" s="415">
        <v>58.210560000000001</v>
      </c>
      <c r="D17" s="416">
        <v>-3.7894399999989998</v>
      </c>
      <c r="E17" s="417">
        <v>0.93888000000000005</v>
      </c>
      <c r="F17" s="415">
        <v>60</v>
      </c>
      <c r="G17" s="416">
        <v>60</v>
      </c>
      <c r="H17" s="418">
        <v>5.3491499999999998</v>
      </c>
      <c r="I17" s="415">
        <v>36.965249999999997</v>
      </c>
      <c r="J17" s="416">
        <v>-23.034749999999001</v>
      </c>
      <c r="K17" s="419">
        <v>0.61608750000000001</v>
      </c>
    </row>
    <row r="18" spans="1:11" ht="14.4" customHeight="1" thickBot="1" x14ac:dyDescent="0.35">
      <c r="A18" s="437" t="s">
        <v>257</v>
      </c>
      <c r="B18" s="415">
        <v>90</v>
      </c>
      <c r="C18" s="415">
        <v>78.495270000000005</v>
      </c>
      <c r="D18" s="416">
        <v>-11.50473</v>
      </c>
      <c r="E18" s="417">
        <v>0.87216966666600004</v>
      </c>
      <c r="F18" s="415">
        <v>80</v>
      </c>
      <c r="G18" s="416">
        <v>80</v>
      </c>
      <c r="H18" s="418">
        <v>5.0698999999999996</v>
      </c>
      <c r="I18" s="415">
        <v>78.029929999999993</v>
      </c>
      <c r="J18" s="416">
        <v>-1.9700699999989999</v>
      </c>
      <c r="K18" s="419">
        <v>0.97537412499999998</v>
      </c>
    </row>
    <row r="19" spans="1:11" ht="14.4" customHeight="1" thickBot="1" x14ac:dyDescent="0.35">
      <c r="A19" s="437" t="s">
        <v>258</v>
      </c>
      <c r="B19" s="415">
        <v>75</v>
      </c>
      <c r="C19" s="415">
        <v>92.653559999999999</v>
      </c>
      <c r="D19" s="416">
        <v>17.653559999999999</v>
      </c>
      <c r="E19" s="417">
        <v>1.2353807999999999</v>
      </c>
      <c r="F19" s="415">
        <v>100</v>
      </c>
      <c r="G19" s="416">
        <v>100</v>
      </c>
      <c r="H19" s="418">
        <v>8.3840000000000003</v>
      </c>
      <c r="I19" s="415">
        <v>54.789650000000002</v>
      </c>
      <c r="J19" s="416">
        <v>-45.210349999999004</v>
      </c>
      <c r="K19" s="419">
        <v>0.54789650000000001</v>
      </c>
    </row>
    <row r="20" spans="1:11" ht="14.4" customHeight="1" thickBot="1" x14ac:dyDescent="0.35">
      <c r="A20" s="437" t="s">
        <v>259</v>
      </c>
      <c r="B20" s="415">
        <v>6</v>
      </c>
      <c r="C20" s="415">
        <v>9.9032</v>
      </c>
      <c r="D20" s="416">
        <v>3.9032</v>
      </c>
      <c r="E20" s="417">
        <v>1.6505333333329999</v>
      </c>
      <c r="F20" s="415">
        <v>10</v>
      </c>
      <c r="G20" s="416">
        <v>10</v>
      </c>
      <c r="H20" s="418">
        <v>3.1120000000000001</v>
      </c>
      <c r="I20" s="415">
        <v>15.57263</v>
      </c>
      <c r="J20" s="416">
        <v>5.5726300000000002</v>
      </c>
      <c r="K20" s="419">
        <v>1.5572630000000001</v>
      </c>
    </row>
    <row r="21" spans="1:11" ht="14.4" customHeight="1" thickBot="1" x14ac:dyDescent="0.35">
      <c r="A21" s="437" t="s">
        <v>260</v>
      </c>
      <c r="B21" s="415">
        <v>180</v>
      </c>
      <c r="C21" s="415">
        <v>180.04849999999999</v>
      </c>
      <c r="D21" s="416">
        <v>4.8499999999000003E-2</v>
      </c>
      <c r="E21" s="417">
        <v>1.0002694444439999</v>
      </c>
      <c r="F21" s="415">
        <v>170</v>
      </c>
      <c r="G21" s="416">
        <v>170</v>
      </c>
      <c r="H21" s="418">
        <v>14.950100000000001</v>
      </c>
      <c r="I21" s="415">
        <v>165.70574999999999</v>
      </c>
      <c r="J21" s="416">
        <v>-4.2942499999989998</v>
      </c>
      <c r="K21" s="419">
        <v>0.97473970588199998</v>
      </c>
    </row>
    <row r="22" spans="1:11" ht="14.4" customHeight="1" thickBot="1" x14ac:dyDescent="0.35">
      <c r="A22" s="437" t="s">
        <v>261</v>
      </c>
      <c r="B22" s="415">
        <v>5</v>
      </c>
      <c r="C22" s="415">
        <v>1.444</v>
      </c>
      <c r="D22" s="416">
        <v>-3.556</v>
      </c>
      <c r="E22" s="417">
        <v>0.2888</v>
      </c>
      <c r="F22" s="415">
        <v>0</v>
      </c>
      <c r="G22" s="416">
        <v>0</v>
      </c>
      <c r="H22" s="418">
        <v>0</v>
      </c>
      <c r="I22" s="415">
        <v>1.0557000000000001</v>
      </c>
      <c r="J22" s="416">
        <v>1.0557000000000001</v>
      </c>
      <c r="K22" s="426" t="s">
        <v>243</v>
      </c>
    </row>
    <row r="23" spans="1:11" ht="14.4" customHeight="1" thickBot="1" x14ac:dyDescent="0.35">
      <c r="A23" s="437" t="s">
        <v>262</v>
      </c>
      <c r="B23" s="415">
        <v>3399.8</v>
      </c>
      <c r="C23" s="415">
        <v>3189.7890000000002</v>
      </c>
      <c r="D23" s="416">
        <v>-210.011</v>
      </c>
      <c r="E23" s="417">
        <v>0.93822842520100003</v>
      </c>
      <c r="F23" s="415">
        <v>3300</v>
      </c>
      <c r="G23" s="416">
        <v>3300</v>
      </c>
      <c r="H23" s="418">
        <v>345.95743000000198</v>
      </c>
      <c r="I23" s="415">
        <v>3263.8187000000098</v>
      </c>
      <c r="J23" s="416">
        <v>-36.181299999993001</v>
      </c>
      <c r="K23" s="419">
        <v>0.98903596969600005</v>
      </c>
    </row>
    <row r="24" spans="1:11" ht="14.4" customHeight="1" thickBot="1" x14ac:dyDescent="0.35">
      <c r="A24" s="436" t="s">
        <v>263</v>
      </c>
      <c r="B24" s="420">
        <v>485.88508802796503</v>
      </c>
      <c r="C24" s="420">
        <v>499.48579000000001</v>
      </c>
      <c r="D24" s="421">
        <v>13.600701972034001</v>
      </c>
      <c r="E24" s="427">
        <v>1.027991601938</v>
      </c>
      <c r="F24" s="420">
        <v>464.35756246402099</v>
      </c>
      <c r="G24" s="421">
        <v>464.35756246402099</v>
      </c>
      <c r="H24" s="423">
        <v>33.956330000000001</v>
      </c>
      <c r="I24" s="420">
        <v>498.35572000000099</v>
      </c>
      <c r="J24" s="421">
        <v>33.998157535978997</v>
      </c>
      <c r="K24" s="428">
        <v>1.0732154707579999</v>
      </c>
    </row>
    <row r="25" spans="1:11" ht="14.4" customHeight="1" thickBot="1" x14ac:dyDescent="0.35">
      <c r="A25" s="437" t="s">
        <v>264</v>
      </c>
      <c r="B25" s="415">
        <v>0</v>
      </c>
      <c r="C25" s="415">
        <v>7.0678999999999998</v>
      </c>
      <c r="D25" s="416">
        <v>7.0678999999999998</v>
      </c>
      <c r="E25" s="425" t="s">
        <v>243</v>
      </c>
      <c r="F25" s="415">
        <v>0</v>
      </c>
      <c r="G25" s="416">
        <v>0</v>
      </c>
      <c r="H25" s="418">
        <v>0</v>
      </c>
      <c r="I25" s="415">
        <v>0.999</v>
      </c>
      <c r="J25" s="416">
        <v>0.999</v>
      </c>
      <c r="K25" s="426" t="s">
        <v>243</v>
      </c>
    </row>
    <row r="26" spans="1:11" ht="14.4" customHeight="1" thickBot="1" x14ac:dyDescent="0.35">
      <c r="A26" s="437" t="s">
        <v>265</v>
      </c>
      <c r="B26" s="415">
        <v>25</v>
      </c>
      <c r="C26" s="415">
        <v>27.085039999999999</v>
      </c>
      <c r="D26" s="416">
        <v>2.0850399999999998</v>
      </c>
      <c r="E26" s="417">
        <v>1.0834016</v>
      </c>
      <c r="F26" s="415">
        <v>30</v>
      </c>
      <c r="G26" s="416">
        <v>30</v>
      </c>
      <c r="H26" s="418">
        <v>0.55901999999999996</v>
      </c>
      <c r="I26" s="415">
        <v>29.305070000000001</v>
      </c>
      <c r="J26" s="416">
        <v>-0.69492999999899996</v>
      </c>
      <c r="K26" s="419">
        <v>0.97683566666599997</v>
      </c>
    </row>
    <row r="27" spans="1:11" ht="14.4" customHeight="1" thickBot="1" x14ac:dyDescent="0.35">
      <c r="A27" s="437" t="s">
        <v>266</v>
      </c>
      <c r="B27" s="415">
        <v>171.546637730523</v>
      </c>
      <c r="C27" s="415">
        <v>195.98578000000001</v>
      </c>
      <c r="D27" s="416">
        <v>24.439142269476001</v>
      </c>
      <c r="E27" s="417">
        <v>1.142463545731</v>
      </c>
      <c r="F27" s="415">
        <v>174.495596474145</v>
      </c>
      <c r="G27" s="416">
        <v>174.495596474145</v>
      </c>
      <c r="H27" s="418">
        <v>17.086670000000002</v>
      </c>
      <c r="I27" s="415">
        <v>188.78573</v>
      </c>
      <c r="J27" s="416">
        <v>14.290133525853999</v>
      </c>
      <c r="K27" s="419">
        <v>1.0818939492720001</v>
      </c>
    </row>
    <row r="28" spans="1:11" ht="14.4" customHeight="1" thickBot="1" x14ac:dyDescent="0.35">
      <c r="A28" s="437" t="s">
        <v>267</v>
      </c>
      <c r="B28" s="415">
        <v>40</v>
      </c>
      <c r="C28" s="415">
        <v>39.877569999999999</v>
      </c>
      <c r="D28" s="416">
        <v>-0.12243</v>
      </c>
      <c r="E28" s="417">
        <v>0.99693925000000005</v>
      </c>
      <c r="F28" s="415">
        <v>40</v>
      </c>
      <c r="G28" s="416">
        <v>40</v>
      </c>
      <c r="H28" s="418">
        <v>2.3384100000000001</v>
      </c>
      <c r="I28" s="415">
        <v>38.191369999999999</v>
      </c>
      <c r="J28" s="416">
        <v>-1.8086299999990001</v>
      </c>
      <c r="K28" s="419">
        <v>0.95478425</v>
      </c>
    </row>
    <row r="29" spans="1:11" ht="14.4" customHeight="1" thickBot="1" x14ac:dyDescent="0.35">
      <c r="A29" s="437" t="s">
        <v>268</v>
      </c>
      <c r="B29" s="415">
        <v>14.389628373447</v>
      </c>
      <c r="C29" s="415">
        <v>29.901820000000001</v>
      </c>
      <c r="D29" s="416">
        <v>15.512191626551999</v>
      </c>
      <c r="E29" s="417">
        <v>2.0780119697299999</v>
      </c>
      <c r="F29" s="415">
        <v>30.737021976421001</v>
      </c>
      <c r="G29" s="416">
        <v>30.737021976421001</v>
      </c>
      <c r="H29" s="418">
        <v>3.1321699999999999</v>
      </c>
      <c r="I29" s="415">
        <v>51.246960000000001</v>
      </c>
      <c r="J29" s="416">
        <v>20.509938023578002</v>
      </c>
      <c r="K29" s="419">
        <v>1.6672714760489999</v>
      </c>
    </row>
    <row r="30" spans="1:11" ht="14.4" customHeight="1" thickBot="1" x14ac:dyDescent="0.35">
      <c r="A30" s="437" t="s">
        <v>269</v>
      </c>
      <c r="B30" s="415">
        <v>0</v>
      </c>
      <c r="C30" s="415">
        <v>0.02</v>
      </c>
      <c r="D30" s="416">
        <v>0.02</v>
      </c>
      <c r="E30" s="425" t="s">
        <v>243</v>
      </c>
      <c r="F30" s="415">
        <v>1.7282732219999999E-2</v>
      </c>
      <c r="G30" s="416">
        <v>1.7282732219999999E-2</v>
      </c>
      <c r="H30" s="418">
        <v>2.5999999999999999E-2</v>
      </c>
      <c r="I30" s="415">
        <v>2.5999999999999999E-2</v>
      </c>
      <c r="J30" s="416">
        <v>8.7172677790000007E-3</v>
      </c>
      <c r="K30" s="419">
        <v>1.504391763333</v>
      </c>
    </row>
    <row r="31" spans="1:11" ht="14.4" customHeight="1" thickBot="1" x14ac:dyDescent="0.35">
      <c r="A31" s="437" t="s">
        <v>270</v>
      </c>
      <c r="B31" s="415">
        <v>19</v>
      </c>
      <c r="C31" s="415">
        <v>0.426989999999</v>
      </c>
      <c r="D31" s="416">
        <v>-18.57301</v>
      </c>
      <c r="E31" s="417">
        <v>2.2473157894E-2</v>
      </c>
      <c r="F31" s="415">
        <v>1.0476840065369999</v>
      </c>
      <c r="G31" s="416">
        <v>1.0476840065369999</v>
      </c>
      <c r="H31" s="418">
        <v>0</v>
      </c>
      <c r="I31" s="415">
        <v>0.18676000000000001</v>
      </c>
      <c r="J31" s="416">
        <v>-0.86092400653699996</v>
      </c>
      <c r="K31" s="419">
        <v>0.17825985586699999</v>
      </c>
    </row>
    <row r="32" spans="1:11" ht="14.4" customHeight="1" thickBot="1" x14ac:dyDescent="0.35">
      <c r="A32" s="437" t="s">
        <v>271</v>
      </c>
      <c r="B32" s="415">
        <v>80</v>
      </c>
      <c r="C32" s="415">
        <v>78.418629999999993</v>
      </c>
      <c r="D32" s="416">
        <v>-1.5813699999990001</v>
      </c>
      <c r="E32" s="417">
        <v>0.980232875</v>
      </c>
      <c r="F32" s="415">
        <v>80</v>
      </c>
      <c r="G32" s="416">
        <v>80</v>
      </c>
      <c r="H32" s="418">
        <v>5.5898199999999996</v>
      </c>
      <c r="I32" s="415">
        <v>68.870829999999998</v>
      </c>
      <c r="J32" s="416">
        <v>-11.129169999999</v>
      </c>
      <c r="K32" s="419">
        <v>0.86088537499999995</v>
      </c>
    </row>
    <row r="33" spans="1:11" ht="14.4" customHeight="1" thickBot="1" x14ac:dyDescent="0.35">
      <c r="A33" s="437" t="s">
        <v>272</v>
      </c>
      <c r="B33" s="415">
        <v>25.948821923994</v>
      </c>
      <c r="C33" s="415">
        <v>17.27233</v>
      </c>
      <c r="D33" s="416">
        <v>-8.6764919239939999</v>
      </c>
      <c r="E33" s="417">
        <v>0.66563060360000004</v>
      </c>
      <c r="F33" s="415">
        <v>18.059977274695999</v>
      </c>
      <c r="G33" s="416">
        <v>18.059977274695999</v>
      </c>
      <c r="H33" s="418">
        <v>0</v>
      </c>
      <c r="I33" s="415">
        <v>8.3199199999999998</v>
      </c>
      <c r="J33" s="416">
        <v>-9.7400572746959995</v>
      </c>
      <c r="K33" s="419">
        <v>0.46068275022999999</v>
      </c>
    </row>
    <row r="34" spans="1:11" ht="14.4" customHeight="1" thickBot="1" x14ac:dyDescent="0.35">
      <c r="A34" s="437" t="s">
        <v>273</v>
      </c>
      <c r="B34" s="415">
        <v>0</v>
      </c>
      <c r="C34" s="415">
        <v>7.2599999999989997</v>
      </c>
      <c r="D34" s="416">
        <v>7.2599999999989997</v>
      </c>
      <c r="E34" s="425" t="s">
        <v>243</v>
      </c>
      <c r="F34" s="415">
        <v>0</v>
      </c>
      <c r="G34" s="416">
        <v>0</v>
      </c>
      <c r="H34" s="418">
        <v>0</v>
      </c>
      <c r="I34" s="415">
        <v>14.52</v>
      </c>
      <c r="J34" s="416">
        <v>14.52</v>
      </c>
      <c r="K34" s="426" t="s">
        <v>274</v>
      </c>
    </row>
    <row r="35" spans="1:11" ht="14.4" customHeight="1" thickBot="1" x14ac:dyDescent="0.35">
      <c r="A35" s="437" t="s">
        <v>275</v>
      </c>
      <c r="B35" s="415">
        <v>0</v>
      </c>
      <c r="C35" s="415">
        <v>4.6399999999999997</v>
      </c>
      <c r="D35" s="416">
        <v>4.6399999999999997</v>
      </c>
      <c r="E35" s="425" t="s">
        <v>243</v>
      </c>
      <c r="F35" s="415">
        <v>0</v>
      </c>
      <c r="G35" s="416">
        <v>0</v>
      </c>
      <c r="H35" s="418">
        <v>0</v>
      </c>
      <c r="I35" s="415">
        <v>1.325</v>
      </c>
      <c r="J35" s="416">
        <v>1.325</v>
      </c>
      <c r="K35" s="426" t="s">
        <v>243</v>
      </c>
    </row>
    <row r="36" spans="1:11" ht="14.4" customHeight="1" thickBot="1" x14ac:dyDescent="0.35">
      <c r="A36" s="437" t="s">
        <v>276</v>
      </c>
      <c r="B36" s="415">
        <v>0</v>
      </c>
      <c r="C36" s="415">
        <v>1.1919999999999999</v>
      </c>
      <c r="D36" s="416">
        <v>1.1919999999999999</v>
      </c>
      <c r="E36" s="425" t="s">
        <v>274</v>
      </c>
      <c r="F36" s="415">
        <v>0</v>
      </c>
      <c r="G36" s="416">
        <v>0</v>
      </c>
      <c r="H36" s="418">
        <v>0</v>
      </c>
      <c r="I36" s="415">
        <v>1.21</v>
      </c>
      <c r="J36" s="416">
        <v>1.21</v>
      </c>
      <c r="K36" s="426" t="s">
        <v>243</v>
      </c>
    </row>
    <row r="37" spans="1:11" ht="14.4" customHeight="1" thickBot="1" x14ac:dyDescent="0.35">
      <c r="A37" s="437" t="s">
        <v>277</v>
      </c>
      <c r="B37" s="415">
        <v>100</v>
      </c>
      <c r="C37" s="415">
        <v>90.337729999999993</v>
      </c>
      <c r="D37" s="416">
        <v>-9.6622699999999995</v>
      </c>
      <c r="E37" s="417">
        <v>0.90337730000000005</v>
      </c>
      <c r="F37" s="415">
        <v>90</v>
      </c>
      <c r="G37" s="416">
        <v>90</v>
      </c>
      <c r="H37" s="418">
        <v>5.22424</v>
      </c>
      <c r="I37" s="415">
        <v>95.369079999999997</v>
      </c>
      <c r="J37" s="416">
        <v>5.3690800000000003</v>
      </c>
      <c r="K37" s="419">
        <v>1.059656444444</v>
      </c>
    </row>
    <row r="38" spans="1:11" ht="14.4" customHeight="1" thickBot="1" x14ac:dyDescent="0.35">
      <c r="A38" s="437" t="s">
        <v>278</v>
      </c>
      <c r="B38" s="415">
        <v>10</v>
      </c>
      <c r="C38" s="415">
        <v>0</v>
      </c>
      <c r="D38" s="416">
        <v>-10</v>
      </c>
      <c r="E38" s="417">
        <v>0</v>
      </c>
      <c r="F38" s="415">
        <v>0</v>
      </c>
      <c r="G38" s="416">
        <v>0</v>
      </c>
      <c r="H38" s="418">
        <v>0</v>
      </c>
      <c r="I38" s="415">
        <v>0</v>
      </c>
      <c r="J38" s="416">
        <v>0</v>
      </c>
      <c r="K38" s="419">
        <v>12</v>
      </c>
    </row>
    <row r="39" spans="1:11" ht="14.4" customHeight="1" thickBot="1" x14ac:dyDescent="0.35">
      <c r="A39" s="436" t="s">
        <v>279</v>
      </c>
      <c r="B39" s="420">
        <v>80.304315999897995</v>
      </c>
      <c r="C39" s="420">
        <v>38.679279999999999</v>
      </c>
      <c r="D39" s="421">
        <v>-41.625035999898003</v>
      </c>
      <c r="E39" s="427">
        <v>0.48165879403099998</v>
      </c>
      <c r="F39" s="420">
        <v>33.431483377132999</v>
      </c>
      <c r="G39" s="421">
        <v>33.431483377132999</v>
      </c>
      <c r="H39" s="423">
        <v>0.78971000000000002</v>
      </c>
      <c r="I39" s="420">
        <v>70.343270000000004</v>
      </c>
      <c r="J39" s="421">
        <v>36.911786622866003</v>
      </c>
      <c r="K39" s="428">
        <v>2.1041025672260001</v>
      </c>
    </row>
    <row r="40" spans="1:11" ht="14.4" customHeight="1" thickBot="1" x14ac:dyDescent="0.35">
      <c r="A40" s="437" t="s">
        <v>280</v>
      </c>
      <c r="B40" s="415">
        <v>0</v>
      </c>
      <c r="C40" s="415">
        <v>32.700650000000003</v>
      </c>
      <c r="D40" s="416">
        <v>32.700650000000003</v>
      </c>
      <c r="E40" s="425" t="s">
        <v>243</v>
      </c>
      <c r="F40" s="415">
        <v>27.199608284627999</v>
      </c>
      <c r="G40" s="416">
        <v>27.199608284627999</v>
      </c>
      <c r="H40" s="418">
        <v>0</v>
      </c>
      <c r="I40" s="415">
        <v>22.868230000000001</v>
      </c>
      <c r="J40" s="416">
        <v>-4.3313782846280002</v>
      </c>
      <c r="K40" s="419">
        <v>0.84075585797700003</v>
      </c>
    </row>
    <row r="41" spans="1:11" ht="14.4" customHeight="1" thickBot="1" x14ac:dyDescent="0.35">
      <c r="A41" s="437" t="s">
        <v>281</v>
      </c>
      <c r="B41" s="415">
        <v>13.658759141219001</v>
      </c>
      <c r="C41" s="415">
        <v>1.0649999999999999</v>
      </c>
      <c r="D41" s="416">
        <v>-12.593759141219</v>
      </c>
      <c r="E41" s="417">
        <v>7.7971943789000006E-2</v>
      </c>
      <c r="F41" s="415">
        <v>0.98704917434899997</v>
      </c>
      <c r="G41" s="416">
        <v>0.98704917434899997</v>
      </c>
      <c r="H41" s="418">
        <v>0</v>
      </c>
      <c r="I41" s="415">
        <v>9.0570000000000004</v>
      </c>
      <c r="J41" s="416">
        <v>8.0699508256500003</v>
      </c>
      <c r="K41" s="419">
        <v>9.175834634548</v>
      </c>
    </row>
    <row r="42" spans="1:11" ht="14.4" customHeight="1" thickBot="1" x14ac:dyDescent="0.35">
      <c r="A42" s="437" t="s">
        <v>282</v>
      </c>
      <c r="B42" s="415">
        <v>64.020197211945003</v>
      </c>
      <c r="C42" s="415">
        <v>1.0649999999999999</v>
      </c>
      <c r="D42" s="416">
        <v>-62.955197211944999</v>
      </c>
      <c r="E42" s="417">
        <v>1.6635375184E-2</v>
      </c>
      <c r="F42" s="415">
        <v>1.0675052732250001</v>
      </c>
      <c r="G42" s="416">
        <v>1.0675052732250001</v>
      </c>
      <c r="H42" s="418">
        <v>0</v>
      </c>
      <c r="I42" s="415">
        <v>18.984000000000002</v>
      </c>
      <c r="J42" s="416">
        <v>17.916494726774001</v>
      </c>
      <c r="K42" s="419">
        <v>17.783518710534999</v>
      </c>
    </row>
    <row r="43" spans="1:11" ht="14.4" customHeight="1" thickBot="1" x14ac:dyDescent="0.35">
      <c r="A43" s="437" t="s">
        <v>283</v>
      </c>
      <c r="B43" s="415">
        <v>7.3328019063000002E-2</v>
      </c>
      <c r="C43" s="415">
        <v>0.19800000000000001</v>
      </c>
      <c r="D43" s="416">
        <v>0.124671980936</v>
      </c>
      <c r="E43" s="417">
        <v>2.7001956759489998</v>
      </c>
      <c r="F43" s="415">
        <v>0</v>
      </c>
      <c r="G43" s="416">
        <v>0</v>
      </c>
      <c r="H43" s="418">
        <v>0</v>
      </c>
      <c r="I43" s="415">
        <v>0.15661</v>
      </c>
      <c r="J43" s="416">
        <v>0.15661</v>
      </c>
      <c r="K43" s="426" t="s">
        <v>243</v>
      </c>
    </row>
    <row r="44" spans="1:11" ht="14.4" customHeight="1" thickBot="1" x14ac:dyDescent="0.35">
      <c r="A44" s="437" t="s">
        <v>284</v>
      </c>
      <c r="B44" s="415">
        <v>2.5520316276699999</v>
      </c>
      <c r="C44" s="415">
        <v>3.65063</v>
      </c>
      <c r="D44" s="416">
        <v>1.098598372329</v>
      </c>
      <c r="E44" s="417">
        <v>1.4304799205530001</v>
      </c>
      <c r="F44" s="415">
        <v>4.1773206449289999</v>
      </c>
      <c r="G44" s="416">
        <v>4.1773206449289999</v>
      </c>
      <c r="H44" s="418">
        <v>0.78971000000000002</v>
      </c>
      <c r="I44" s="415">
        <v>19.277429999999999</v>
      </c>
      <c r="J44" s="416">
        <v>15.10010935507</v>
      </c>
      <c r="K44" s="419">
        <v>4.6147834074930003</v>
      </c>
    </row>
    <row r="45" spans="1:11" ht="14.4" customHeight="1" thickBot="1" x14ac:dyDescent="0.35">
      <c r="A45" s="436" t="s">
        <v>285</v>
      </c>
      <c r="B45" s="420">
        <v>119.150595699832</v>
      </c>
      <c r="C45" s="420">
        <v>105.31359</v>
      </c>
      <c r="D45" s="421">
        <v>-13.837005699831</v>
      </c>
      <c r="E45" s="427">
        <v>0.88386960536299997</v>
      </c>
      <c r="F45" s="420">
        <v>110.12800384922301</v>
      </c>
      <c r="G45" s="421">
        <v>110.12800384922301</v>
      </c>
      <c r="H45" s="423">
        <v>4.9449699999999996</v>
      </c>
      <c r="I45" s="420">
        <v>91.41865</v>
      </c>
      <c r="J45" s="421">
        <v>-18.709353849223</v>
      </c>
      <c r="K45" s="428">
        <v>0.83011265804000001</v>
      </c>
    </row>
    <row r="46" spans="1:11" ht="14.4" customHeight="1" thickBot="1" x14ac:dyDescent="0.35">
      <c r="A46" s="437" t="s">
        <v>286</v>
      </c>
      <c r="B46" s="415">
        <v>0</v>
      </c>
      <c r="C46" s="415">
        <v>0.1152</v>
      </c>
      <c r="D46" s="416">
        <v>0.1152</v>
      </c>
      <c r="E46" s="425" t="s">
        <v>274</v>
      </c>
      <c r="F46" s="415">
        <v>0</v>
      </c>
      <c r="G46" s="416">
        <v>0</v>
      </c>
      <c r="H46" s="418">
        <v>0</v>
      </c>
      <c r="I46" s="415">
        <v>0</v>
      </c>
      <c r="J46" s="416">
        <v>0</v>
      </c>
      <c r="K46" s="426" t="s">
        <v>243</v>
      </c>
    </row>
    <row r="47" spans="1:11" ht="14.4" customHeight="1" thickBot="1" x14ac:dyDescent="0.35">
      <c r="A47" s="437" t="s">
        <v>287</v>
      </c>
      <c r="B47" s="415">
        <v>50</v>
      </c>
      <c r="C47" s="415">
        <v>35.87567</v>
      </c>
      <c r="D47" s="416">
        <v>-14.12433</v>
      </c>
      <c r="E47" s="417">
        <v>0.71751339999899999</v>
      </c>
      <c r="F47" s="415">
        <v>40.128003849222999</v>
      </c>
      <c r="G47" s="416">
        <v>40.128003849222999</v>
      </c>
      <c r="H47" s="418">
        <v>0.11495</v>
      </c>
      <c r="I47" s="415">
        <v>26.776759999999999</v>
      </c>
      <c r="J47" s="416">
        <v>-13.351243849223</v>
      </c>
      <c r="K47" s="419">
        <v>0.66728362817599995</v>
      </c>
    </row>
    <row r="48" spans="1:11" ht="14.4" customHeight="1" thickBot="1" x14ac:dyDescent="0.35">
      <c r="A48" s="437" t="s">
        <v>288</v>
      </c>
      <c r="B48" s="415">
        <v>23.525565710972</v>
      </c>
      <c r="C48" s="415">
        <v>18.568719999999999</v>
      </c>
      <c r="D48" s="416">
        <v>-4.9568457109719999</v>
      </c>
      <c r="E48" s="417">
        <v>0.78929961677100002</v>
      </c>
      <c r="F48" s="415">
        <v>20</v>
      </c>
      <c r="G48" s="416">
        <v>20</v>
      </c>
      <c r="H48" s="418">
        <v>0.61299000000000003</v>
      </c>
      <c r="I48" s="415">
        <v>15.929589999999999</v>
      </c>
      <c r="J48" s="416">
        <v>-4.0704099999989998</v>
      </c>
      <c r="K48" s="419">
        <v>0.79647950000000001</v>
      </c>
    </row>
    <row r="49" spans="1:11" ht="14.4" customHeight="1" thickBot="1" x14ac:dyDescent="0.35">
      <c r="A49" s="437" t="s">
        <v>289</v>
      </c>
      <c r="B49" s="415">
        <v>22.625029988859001</v>
      </c>
      <c r="C49" s="415">
        <v>19.40334</v>
      </c>
      <c r="D49" s="416">
        <v>-3.221689988859</v>
      </c>
      <c r="E49" s="417">
        <v>0.85760505111100005</v>
      </c>
      <c r="F49" s="415">
        <v>20</v>
      </c>
      <c r="G49" s="416">
        <v>20</v>
      </c>
      <c r="H49" s="418">
        <v>1.05545</v>
      </c>
      <c r="I49" s="415">
        <v>21.584440000000001</v>
      </c>
      <c r="J49" s="416">
        <v>1.5844400000000001</v>
      </c>
      <c r="K49" s="419">
        <v>1.0792219999999999</v>
      </c>
    </row>
    <row r="50" spans="1:11" ht="14.4" customHeight="1" thickBot="1" x14ac:dyDescent="0.35">
      <c r="A50" s="437" t="s">
        <v>290</v>
      </c>
      <c r="B50" s="415">
        <v>23</v>
      </c>
      <c r="C50" s="415">
        <v>31.350660000000001</v>
      </c>
      <c r="D50" s="416">
        <v>8.3506599999989994</v>
      </c>
      <c r="E50" s="417">
        <v>1.3630721739130001</v>
      </c>
      <c r="F50" s="415">
        <v>30</v>
      </c>
      <c r="G50" s="416">
        <v>30</v>
      </c>
      <c r="H50" s="418">
        <v>3.1615799999999998</v>
      </c>
      <c r="I50" s="415">
        <v>27.127859999999998</v>
      </c>
      <c r="J50" s="416">
        <v>-2.8721399999989998</v>
      </c>
      <c r="K50" s="419">
        <v>0.90426200000000001</v>
      </c>
    </row>
    <row r="51" spans="1:11" ht="14.4" customHeight="1" thickBot="1" x14ac:dyDescent="0.35">
      <c r="A51" s="435" t="s">
        <v>29</v>
      </c>
      <c r="B51" s="415">
        <v>1510.8689016810499</v>
      </c>
      <c r="C51" s="415">
        <v>1476.7022999999999</v>
      </c>
      <c r="D51" s="416">
        <v>-34.166601681048</v>
      </c>
      <c r="E51" s="417">
        <v>0.977386124207</v>
      </c>
      <c r="F51" s="415">
        <v>1413.2772092397499</v>
      </c>
      <c r="G51" s="416">
        <v>1413.2772092397499</v>
      </c>
      <c r="H51" s="418">
        <v>143.685110000001</v>
      </c>
      <c r="I51" s="415">
        <v>1405.5449599999999</v>
      </c>
      <c r="J51" s="416">
        <v>-7.732249239752</v>
      </c>
      <c r="K51" s="419">
        <v>0.994528851672</v>
      </c>
    </row>
    <row r="52" spans="1:11" ht="14.4" customHeight="1" thickBot="1" x14ac:dyDescent="0.35">
      <c r="A52" s="436" t="s">
        <v>291</v>
      </c>
      <c r="B52" s="420">
        <v>1510.8689016810499</v>
      </c>
      <c r="C52" s="420">
        <v>1476.7022999999999</v>
      </c>
      <c r="D52" s="421">
        <v>-34.166601681048</v>
      </c>
      <c r="E52" s="427">
        <v>0.977386124207</v>
      </c>
      <c r="F52" s="420">
        <v>1413.2772092397499</v>
      </c>
      <c r="G52" s="421">
        <v>1413.2772092397499</v>
      </c>
      <c r="H52" s="423">
        <v>143.685110000001</v>
      </c>
      <c r="I52" s="420">
        <v>1405.5449599999999</v>
      </c>
      <c r="J52" s="421">
        <v>-7.732249239752</v>
      </c>
      <c r="K52" s="428">
        <v>0.994528851672</v>
      </c>
    </row>
    <row r="53" spans="1:11" ht="14.4" customHeight="1" thickBot="1" x14ac:dyDescent="0.35">
      <c r="A53" s="437" t="s">
        <v>292</v>
      </c>
      <c r="B53" s="415">
        <v>522.99999999999795</v>
      </c>
      <c r="C53" s="415">
        <v>518.26824999999997</v>
      </c>
      <c r="D53" s="416">
        <v>-4.7317499999969996</v>
      </c>
      <c r="E53" s="417">
        <v>0.99095267686400001</v>
      </c>
      <c r="F53" s="415">
        <v>467.64579712222098</v>
      </c>
      <c r="G53" s="416">
        <v>467.64579712222098</v>
      </c>
      <c r="H53" s="418">
        <v>42.31</v>
      </c>
      <c r="I53" s="415">
        <v>544.34900000000096</v>
      </c>
      <c r="J53" s="416">
        <v>76.703202877779006</v>
      </c>
      <c r="K53" s="419">
        <v>1.1640198700590001</v>
      </c>
    </row>
    <row r="54" spans="1:11" ht="14.4" customHeight="1" thickBot="1" x14ac:dyDescent="0.35">
      <c r="A54" s="437" t="s">
        <v>293</v>
      </c>
      <c r="B54" s="415">
        <v>216.86890168105299</v>
      </c>
      <c r="C54" s="415">
        <v>197.40100000000001</v>
      </c>
      <c r="D54" s="416">
        <v>-19.467901681053</v>
      </c>
      <c r="E54" s="417">
        <v>0.91023193491400001</v>
      </c>
      <c r="F54" s="415">
        <v>209.909632465578</v>
      </c>
      <c r="G54" s="416">
        <v>209.909632465578</v>
      </c>
      <c r="H54" s="418">
        <v>12.763</v>
      </c>
      <c r="I54" s="415">
        <v>221.74100000000001</v>
      </c>
      <c r="J54" s="416">
        <v>11.831367534422</v>
      </c>
      <c r="K54" s="419">
        <v>1.056364100091</v>
      </c>
    </row>
    <row r="55" spans="1:11" ht="14.4" customHeight="1" thickBot="1" x14ac:dyDescent="0.35">
      <c r="A55" s="437" t="s">
        <v>294</v>
      </c>
      <c r="B55" s="415">
        <v>752.99999999999704</v>
      </c>
      <c r="C55" s="415">
        <v>750.37905000000001</v>
      </c>
      <c r="D55" s="416">
        <v>-2.6209499999969998</v>
      </c>
      <c r="E55" s="417">
        <v>0.99651932270900001</v>
      </c>
      <c r="F55" s="415">
        <v>729.93455494756802</v>
      </c>
      <c r="G55" s="416">
        <v>729.93455494756802</v>
      </c>
      <c r="H55" s="418">
        <v>90.363110000000006</v>
      </c>
      <c r="I55" s="415">
        <v>635.70596000000103</v>
      </c>
      <c r="J55" s="416">
        <v>-94.228594947565995</v>
      </c>
      <c r="K55" s="419">
        <v>0.87090815976699998</v>
      </c>
    </row>
    <row r="56" spans="1:11" ht="14.4" customHeight="1" thickBot="1" x14ac:dyDescent="0.35">
      <c r="A56" s="437" t="s">
        <v>295</v>
      </c>
      <c r="B56" s="415">
        <v>17.999999999999002</v>
      </c>
      <c r="C56" s="415">
        <v>10.654</v>
      </c>
      <c r="D56" s="416">
        <v>-7.345999999999</v>
      </c>
      <c r="E56" s="417">
        <v>0.59188888888799995</v>
      </c>
      <c r="F56" s="415">
        <v>5.7872247043870004</v>
      </c>
      <c r="G56" s="416">
        <v>5.7872247043870004</v>
      </c>
      <c r="H56" s="418">
        <v>-1.7509999999999999</v>
      </c>
      <c r="I56" s="415">
        <v>3.7490000000000001</v>
      </c>
      <c r="J56" s="416">
        <v>-2.0382247043869999</v>
      </c>
      <c r="K56" s="419">
        <v>0.64780619234500003</v>
      </c>
    </row>
    <row r="57" spans="1:11" ht="14.4" customHeight="1" thickBot="1" x14ac:dyDescent="0.35">
      <c r="A57" s="438" t="s">
        <v>296</v>
      </c>
      <c r="B57" s="420">
        <v>3317.61342773857</v>
      </c>
      <c r="C57" s="420">
        <v>3415.8448800000001</v>
      </c>
      <c r="D57" s="421">
        <v>98.231452261426995</v>
      </c>
      <c r="E57" s="427">
        <v>1.029609071219</v>
      </c>
      <c r="F57" s="420">
        <v>3032.92119940271</v>
      </c>
      <c r="G57" s="421">
        <v>3032.92119940271</v>
      </c>
      <c r="H57" s="423">
        <v>444.98861000000198</v>
      </c>
      <c r="I57" s="420">
        <v>3783.3877200000102</v>
      </c>
      <c r="J57" s="421">
        <v>750.466520597299</v>
      </c>
      <c r="K57" s="428">
        <v>1.247440164533</v>
      </c>
    </row>
    <row r="58" spans="1:11" ht="14.4" customHeight="1" thickBot="1" x14ac:dyDescent="0.35">
      <c r="A58" s="435" t="s">
        <v>32</v>
      </c>
      <c r="B58" s="415">
        <v>798.75325861768897</v>
      </c>
      <c r="C58" s="415">
        <v>829.51092000000006</v>
      </c>
      <c r="D58" s="416">
        <v>30.757661382310999</v>
      </c>
      <c r="E58" s="417">
        <v>1.038507087201</v>
      </c>
      <c r="F58" s="415">
        <v>901.57504452466503</v>
      </c>
      <c r="G58" s="416">
        <v>901.57504452466503</v>
      </c>
      <c r="H58" s="418">
        <v>35.050199999999997</v>
      </c>
      <c r="I58" s="415">
        <v>1175.9519</v>
      </c>
      <c r="J58" s="416">
        <v>274.37685547533601</v>
      </c>
      <c r="K58" s="419">
        <v>1.304330579181</v>
      </c>
    </row>
    <row r="59" spans="1:11" ht="14.4" customHeight="1" thickBot="1" x14ac:dyDescent="0.35">
      <c r="A59" s="439" t="s">
        <v>297</v>
      </c>
      <c r="B59" s="415">
        <v>798.75325861768897</v>
      </c>
      <c r="C59" s="415">
        <v>829.51092000000006</v>
      </c>
      <c r="D59" s="416">
        <v>30.757661382310999</v>
      </c>
      <c r="E59" s="417">
        <v>1.038507087201</v>
      </c>
      <c r="F59" s="415">
        <v>901.57504452466503</v>
      </c>
      <c r="G59" s="416">
        <v>901.57504452466503</v>
      </c>
      <c r="H59" s="418">
        <v>35.050199999999997</v>
      </c>
      <c r="I59" s="415">
        <v>1175.9519</v>
      </c>
      <c r="J59" s="416">
        <v>274.37685547533601</v>
      </c>
      <c r="K59" s="419">
        <v>1.304330579181</v>
      </c>
    </row>
    <row r="60" spans="1:11" ht="14.4" customHeight="1" thickBot="1" x14ac:dyDescent="0.35">
      <c r="A60" s="437" t="s">
        <v>298</v>
      </c>
      <c r="B60" s="415">
        <v>297.57648417584898</v>
      </c>
      <c r="C60" s="415">
        <v>369.75229000000002</v>
      </c>
      <c r="D60" s="416">
        <v>72.175805824150004</v>
      </c>
      <c r="E60" s="417">
        <v>1.2425453947539999</v>
      </c>
      <c r="F60" s="415">
        <v>468.78060732499</v>
      </c>
      <c r="G60" s="416">
        <v>468.78060732499</v>
      </c>
      <c r="H60" s="418">
        <v>18.632999999999999</v>
      </c>
      <c r="I60" s="415">
        <v>890.47890000000098</v>
      </c>
      <c r="J60" s="416">
        <v>421.69829267501098</v>
      </c>
      <c r="K60" s="419">
        <v>1.8995642867589999</v>
      </c>
    </row>
    <row r="61" spans="1:11" ht="14.4" customHeight="1" thickBot="1" x14ac:dyDescent="0.35">
      <c r="A61" s="437" t="s">
        <v>299</v>
      </c>
      <c r="B61" s="415">
        <v>235.17677444184</v>
      </c>
      <c r="C61" s="415">
        <v>57.017589999999998</v>
      </c>
      <c r="D61" s="416">
        <v>-178.15918444184001</v>
      </c>
      <c r="E61" s="417">
        <v>0.24244566724399999</v>
      </c>
      <c r="F61" s="415">
        <v>47.094738550975997</v>
      </c>
      <c r="G61" s="416">
        <v>47.094738550975997</v>
      </c>
      <c r="H61" s="418">
        <v>0</v>
      </c>
      <c r="I61" s="415">
        <v>9.1615000000000002</v>
      </c>
      <c r="J61" s="416">
        <v>-37.933238550976</v>
      </c>
      <c r="K61" s="419">
        <v>0.194533408229</v>
      </c>
    </row>
    <row r="62" spans="1:11" ht="14.4" customHeight="1" thickBot="1" x14ac:dyDescent="0.35">
      <c r="A62" s="437" t="s">
        <v>300</v>
      </c>
      <c r="B62" s="415">
        <v>84.999999999999005</v>
      </c>
      <c r="C62" s="415">
        <v>204.79989</v>
      </c>
      <c r="D62" s="416">
        <v>119.79989</v>
      </c>
      <c r="E62" s="417">
        <v>2.409410470588</v>
      </c>
      <c r="F62" s="415">
        <v>244.944462312497</v>
      </c>
      <c r="G62" s="416">
        <v>244.944462312497</v>
      </c>
      <c r="H62" s="418">
        <v>4.4991599999999998</v>
      </c>
      <c r="I62" s="415">
        <v>112.048</v>
      </c>
      <c r="J62" s="416">
        <v>-132.896462312496</v>
      </c>
      <c r="K62" s="419">
        <v>0.45744247059900001</v>
      </c>
    </row>
    <row r="63" spans="1:11" ht="14.4" customHeight="1" thickBot="1" x14ac:dyDescent="0.35">
      <c r="A63" s="437" t="s">
        <v>301</v>
      </c>
      <c r="B63" s="415">
        <v>180.99999999999901</v>
      </c>
      <c r="C63" s="415">
        <v>197.94114999999999</v>
      </c>
      <c r="D63" s="416">
        <v>16.94115</v>
      </c>
      <c r="E63" s="417">
        <v>1.093597513812</v>
      </c>
      <c r="F63" s="415">
        <v>140.75523633620199</v>
      </c>
      <c r="G63" s="416">
        <v>140.75523633620199</v>
      </c>
      <c r="H63" s="418">
        <v>11.91804</v>
      </c>
      <c r="I63" s="415">
        <v>164.26349999999999</v>
      </c>
      <c r="J63" s="416">
        <v>23.508263663796999</v>
      </c>
      <c r="K63" s="419">
        <v>1.167015197982</v>
      </c>
    </row>
    <row r="64" spans="1:11" ht="14.4" customHeight="1" thickBot="1" x14ac:dyDescent="0.35">
      <c r="A64" s="440" t="s">
        <v>33</v>
      </c>
      <c r="B64" s="420">
        <v>0</v>
      </c>
      <c r="C64" s="420">
        <v>31.702000000000002</v>
      </c>
      <c r="D64" s="421">
        <v>31.702000000000002</v>
      </c>
      <c r="E64" s="422" t="s">
        <v>274</v>
      </c>
      <c r="F64" s="420">
        <v>0</v>
      </c>
      <c r="G64" s="421">
        <v>0</v>
      </c>
      <c r="H64" s="423">
        <v>3.7189999999999999</v>
      </c>
      <c r="I64" s="420">
        <v>34.545000000000002</v>
      </c>
      <c r="J64" s="421">
        <v>34.545000000000002</v>
      </c>
      <c r="K64" s="424" t="s">
        <v>243</v>
      </c>
    </row>
    <row r="65" spans="1:11" ht="14.4" customHeight="1" thickBot="1" x14ac:dyDescent="0.35">
      <c r="A65" s="436" t="s">
        <v>302</v>
      </c>
      <c r="B65" s="420">
        <v>0</v>
      </c>
      <c r="C65" s="420">
        <v>31.702000000000002</v>
      </c>
      <c r="D65" s="421">
        <v>31.702000000000002</v>
      </c>
      <c r="E65" s="422" t="s">
        <v>274</v>
      </c>
      <c r="F65" s="420">
        <v>0</v>
      </c>
      <c r="G65" s="421">
        <v>0</v>
      </c>
      <c r="H65" s="423">
        <v>3.7189999999999999</v>
      </c>
      <c r="I65" s="420">
        <v>34.545000000000002</v>
      </c>
      <c r="J65" s="421">
        <v>34.545000000000002</v>
      </c>
      <c r="K65" s="424" t="s">
        <v>243</v>
      </c>
    </row>
    <row r="66" spans="1:11" ht="14.4" customHeight="1" thickBot="1" x14ac:dyDescent="0.35">
      <c r="A66" s="437" t="s">
        <v>303</v>
      </c>
      <c r="B66" s="415">
        <v>0</v>
      </c>
      <c r="C66" s="415">
        <v>31.702000000000002</v>
      </c>
      <c r="D66" s="416">
        <v>31.702000000000002</v>
      </c>
      <c r="E66" s="425" t="s">
        <v>274</v>
      </c>
      <c r="F66" s="415">
        <v>0</v>
      </c>
      <c r="G66" s="416">
        <v>0</v>
      </c>
      <c r="H66" s="418">
        <v>3.419</v>
      </c>
      <c r="I66" s="415">
        <v>34.244999999999997</v>
      </c>
      <c r="J66" s="416">
        <v>34.244999999999997</v>
      </c>
      <c r="K66" s="426" t="s">
        <v>243</v>
      </c>
    </row>
    <row r="67" spans="1:11" ht="14.4" customHeight="1" thickBot="1" x14ac:dyDescent="0.35">
      <c r="A67" s="437" t="s">
        <v>304</v>
      </c>
      <c r="B67" s="415">
        <v>0</v>
      </c>
      <c r="C67" s="415">
        <v>0</v>
      </c>
      <c r="D67" s="416">
        <v>0</v>
      </c>
      <c r="E67" s="417">
        <v>1</v>
      </c>
      <c r="F67" s="415">
        <v>0</v>
      </c>
      <c r="G67" s="416">
        <v>0</v>
      </c>
      <c r="H67" s="418">
        <v>0.3</v>
      </c>
      <c r="I67" s="415">
        <v>0.3</v>
      </c>
      <c r="J67" s="416">
        <v>0.3</v>
      </c>
      <c r="K67" s="426" t="s">
        <v>274</v>
      </c>
    </row>
    <row r="68" spans="1:11" ht="14.4" customHeight="1" thickBot="1" x14ac:dyDescent="0.35">
      <c r="A68" s="435" t="s">
        <v>34</v>
      </c>
      <c r="B68" s="415">
        <v>2518.8601691208801</v>
      </c>
      <c r="C68" s="415">
        <v>2554.6319600000002</v>
      </c>
      <c r="D68" s="416">
        <v>35.771790879115997</v>
      </c>
      <c r="E68" s="417">
        <v>1.0142015786809999</v>
      </c>
      <c r="F68" s="415">
        <v>2131.3461548780401</v>
      </c>
      <c r="G68" s="416">
        <v>2131.3461548780401</v>
      </c>
      <c r="H68" s="418">
        <v>406.21941000000197</v>
      </c>
      <c r="I68" s="415">
        <v>2572.8908200000101</v>
      </c>
      <c r="J68" s="416">
        <v>441.54466512196302</v>
      </c>
      <c r="K68" s="419">
        <v>1.2071670357769999</v>
      </c>
    </row>
    <row r="69" spans="1:11" ht="14.4" customHeight="1" thickBot="1" x14ac:dyDescent="0.35">
      <c r="A69" s="436" t="s">
        <v>305</v>
      </c>
      <c r="B69" s="420">
        <v>64.064981655786994</v>
      </c>
      <c r="C69" s="420">
        <v>51.459299999999999</v>
      </c>
      <c r="D69" s="421">
        <v>-12.605681655787</v>
      </c>
      <c r="E69" s="427">
        <v>0.80323600616099999</v>
      </c>
      <c r="F69" s="420">
        <v>52.446993742536002</v>
      </c>
      <c r="G69" s="421">
        <v>52.446993742536002</v>
      </c>
      <c r="H69" s="423">
        <v>3.6352899999999999</v>
      </c>
      <c r="I69" s="420">
        <v>45.190089999999998</v>
      </c>
      <c r="J69" s="421">
        <v>-7.256903742535</v>
      </c>
      <c r="K69" s="428">
        <v>0.86163356134000002</v>
      </c>
    </row>
    <row r="70" spans="1:11" ht="14.4" customHeight="1" thickBot="1" x14ac:dyDescent="0.35">
      <c r="A70" s="437" t="s">
        <v>306</v>
      </c>
      <c r="B70" s="415">
        <v>3.7763781683870001</v>
      </c>
      <c r="C70" s="415">
        <v>3.3359000000000001</v>
      </c>
      <c r="D70" s="416">
        <v>-0.44047816838699999</v>
      </c>
      <c r="E70" s="417">
        <v>0.88335962428899995</v>
      </c>
      <c r="F70" s="415">
        <v>2.956438702502</v>
      </c>
      <c r="G70" s="416">
        <v>2.956438702502</v>
      </c>
      <c r="H70" s="418">
        <v>0.43319999999999997</v>
      </c>
      <c r="I70" s="415">
        <v>2.8780000000000001</v>
      </c>
      <c r="J70" s="416">
        <v>-7.8438702501999996E-2</v>
      </c>
      <c r="K70" s="419">
        <v>0.97346851722700001</v>
      </c>
    </row>
    <row r="71" spans="1:11" ht="14.4" customHeight="1" thickBot="1" x14ac:dyDescent="0.35">
      <c r="A71" s="437" t="s">
        <v>307</v>
      </c>
      <c r="B71" s="415">
        <v>2.6494277236110002</v>
      </c>
      <c r="C71" s="415">
        <v>0</v>
      </c>
      <c r="D71" s="416">
        <v>-2.6494277236110002</v>
      </c>
      <c r="E71" s="417">
        <v>0</v>
      </c>
      <c r="F71" s="415">
        <v>0</v>
      </c>
      <c r="G71" s="416">
        <v>0</v>
      </c>
      <c r="H71" s="418">
        <v>0</v>
      </c>
      <c r="I71" s="415">
        <v>0</v>
      </c>
      <c r="J71" s="416">
        <v>0</v>
      </c>
      <c r="K71" s="419">
        <v>12</v>
      </c>
    </row>
    <row r="72" spans="1:11" ht="14.4" customHeight="1" thickBot="1" x14ac:dyDescent="0.35">
      <c r="A72" s="437" t="s">
        <v>308</v>
      </c>
      <c r="B72" s="415">
        <v>57.639175763788003</v>
      </c>
      <c r="C72" s="415">
        <v>48.123399999999997</v>
      </c>
      <c r="D72" s="416">
        <v>-9.5157757637879996</v>
      </c>
      <c r="E72" s="417">
        <v>0.83490784457400002</v>
      </c>
      <c r="F72" s="415">
        <v>49.490555040033001</v>
      </c>
      <c r="G72" s="416">
        <v>49.490555040033001</v>
      </c>
      <c r="H72" s="418">
        <v>3.2020900000000001</v>
      </c>
      <c r="I72" s="415">
        <v>42.312089999999998</v>
      </c>
      <c r="J72" s="416">
        <v>-7.1784650400330001</v>
      </c>
      <c r="K72" s="419">
        <v>0.85495282818600005</v>
      </c>
    </row>
    <row r="73" spans="1:11" ht="14.4" customHeight="1" thickBot="1" x14ac:dyDescent="0.35">
      <c r="A73" s="436" t="s">
        <v>309</v>
      </c>
      <c r="B73" s="420">
        <v>18</v>
      </c>
      <c r="C73" s="420">
        <v>24.732089999999999</v>
      </c>
      <c r="D73" s="421">
        <v>6.7320899999990003</v>
      </c>
      <c r="E73" s="427">
        <v>1.3740049999999999</v>
      </c>
      <c r="F73" s="420">
        <v>33.105358402862997</v>
      </c>
      <c r="G73" s="421">
        <v>33.105358402862997</v>
      </c>
      <c r="H73" s="423">
        <v>3.6720299999999999</v>
      </c>
      <c r="I73" s="420">
        <v>24.597619999999999</v>
      </c>
      <c r="J73" s="421">
        <v>-8.5077384028629996</v>
      </c>
      <c r="K73" s="428">
        <v>0.74301023117300002</v>
      </c>
    </row>
    <row r="74" spans="1:11" ht="14.4" customHeight="1" thickBot="1" x14ac:dyDescent="0.35">
      <c r="A74" s="437" t="s">
        <v>310</v>
      </c>
      <c r="B74" s="415">
        <v>3</v>
      </c>
      <c r="C74" s="415">
        <v>2.7</v>
      </c>
      <c r="D74" s="416">
        <v>-0.3</v>
      </c>
      <c r="E74" s="417">
        <v>0.89999999999900004</v>
      </c>
      <c r="F74" s="415">
        <v>2.8394366197180001</v>
      </c>
      <c r="G74" s="416">
        <v>2.8394366197180001</v>
      </c>
      <c r="H74" s="418">
        <v>0</v>
      </c>
      <c r="I74" s="415">
        <v>2.5649999999999999</v>
      </c>
      <c r="J74" s="416">
        <v>-0.27443661971799999</v>
      </c>
      <c r="K74" s="419">
        <v>0.90334821428500001</v>
      </c>
    </row>
    <row r="75" spans="1:11" ht="14.4" customHeight="1" thickBot="1" x14ac:dyDescent="0.35">
      <c r="A75" s="437" t="s">
        <v>311</v>
      </c>
      <c r="B75" s="415">
        <v>15</v>
      </c>
      <c r="C75" s="415">
        <v>22.03209</v>
      </c>
      <c r="D75" s="416">
        <v>7.0320899999990001</v>
      </c>
      <c r="E75" s="417">
        <v>1.4688060000000001</v>
      </c>
      <c r="F75" s="415">
        <v>30.265921783144002</v>
      </c>
      <c r="G75" s="416">
        <v>30.265921783144002</v>
      </c>
      <c r="H75" s="418">
        <v>3.6720299999999999</v>
      </c>
      <c r="I75" s="415">
        <v>22.032620000000001</v>
      </c>
      <c r="J75" s="416">
        <v>-8.2333017831440003</v>
      </c>
      <c r="K75" s="419">
        <v>0.72796791579200004</v>
      </c>
    </row>
    <row r="76" spans="1:11" ht="14.4" customHeight="1" thickBot="1" x14ac:dyDescent="0.35">
      <c r="A76" s="436" t="s">
        <v>312</v>
      </c>
      <c r="B76" s="420">
        <v>0</v>
      </c>
      <c r="C76" s="420">
        <v>0</v>
      </c>
      <c r="D76" s="421">
        <v>0</v>
      </c>
      <c r="E76" s="427">
        <v>1</v>
      </c>
      <c r="F76" s="420">
        <v>0</v>
      </c>
      <c r="G76" s="421">
        <v>0</v>
      </c>
      <c r="H76" s="423">
        <v>0</v>
      </c>
      <c r="I76" s="420">
        <v>3.63</v>
      </c>
      <c r="J76" s="421">
        <v>3.63</v>
      </c>
      <c r="K76" s="424" t="s">
        <v>274</v>
      </c>
    </row>
    <row r="77" spans="1:11" ht="14.4" customHeight="1" thickBot="1" x14ac:dyDescent="0.35">
      <c r="A77" s="437" t="s">
        <v>313</v>
      </c>
      <c r="B77" s="415">
        <v>0</v>
      </c>
      <c r="C77" s="415">
        <v>0</v>
      </c>
      <c r="D77" s="416">
        <v>0</v>
      </c>
      <c r="E77" s="417">
        <v>1</v>
      </c>
      <c r="F77" s="415">
        <v>0</v>
      </c>
      <c r="G77" s="416">
        <v>0</v>
      </c>
      <c r="H77" s="418">
        <v>0</v>
      </c>
      <c r="I77" s="415">
        <v>3.63</v>
      </c>
      <c r="J77" s="416">
        <v>3.63</v>
      </c>
      <c r="K77" s="426" t="s">
        <v>274</v>
      </c>
    </row>
    <row r="78" spans="1:11" ht="14.4" customHeight="1" thickBot="1" x14ac:dyDescent="0.35">
      <c r="A78" s="436" t="s">
        <v>314</v>
      </c>
      <c r="B78" s="420">
        <v>837.44211063696696</v>
      </c>
      <c r="C78" s="420">
        <v>839.27068999999995</v>
      </c>
      <c r="D78" s="421">
        <v>1.8285793630330001</v>
      </c>
      <c r="E78" s="427">
        <v>1.0021835292729999</v>
      </c>
      <c r="F78" s="420">
        <v>945.80730020148496</v>
      </c>
      <c r="G78" s="421">
        <v>945.80730020148496</v>
      </c>
      <c r="H78" s="423">
        <v>68.203590000000005</v>
      </c>
      <c r="I78" s="420">
        <v>866.53006000000096</v>
      </c>
      <c r="J78" s="421">
        <v>-79.277240201482996</v>
      </c>
      <c r="K78" s="428">
        <v>0.91618034647699997</v>
      </c>
    </row>
    <row r="79" spans="1:11" ht="14.4" customHeight="1" thickBot="1" x14ac:dyDescent="0.35">
      <c r="A79" s="437" t="s">
        <v>315</v>
      </c>
      <c r="B79" s="415">
        <v>790.00000000000102</v>
      </c>
      <c r="C79" s="415">
        <v>785.87378000000001</v>
      </c>
      <c r="D79" s="416">
        <v>-4.12622</v>
      </c>
      <c r="E79" s="417">
        <v>0.99477693670800005</v>
      </c>
      <c r="F79" s="415">
        <v>894.15638612897601</v>
      </c>
      <c r="G79" s="416">
        <v>894.15638612897601</v>
      </c>
      <c r="H79" s="418">
        <v>65.641249999999999</v>
      </c>
      <c r="I79" s="415">
        <v>822.84122000000104</v>
      </c>
      <c r="J79" s="416">
        <v>-71.315166128974994</v>
      </c>
      <c r="K79" s="419">
        <v>0.92024307242500003</v>
      </c>
    </row>
    <row r="80" spans="1:11" ht="14.4" customHeight="1" thickBot="1" x14ac:dyDescent="0.35">
      <c r="A80" s="437" t="s">
        <v>316</v>
      </c>
      <c r="B80" s="415">
        <v>0</v>
      </c>
      <c r="C80" s="415">
        <v>9.8312499999990006</v>
      </c>
      <c r="D80" s="416">
        <v>9.8312499999990006</v>
      </c>
      <c r="E80" s="425" t="s">
        <v>243</v>
      </c>
      <c r="F80" s="415">
        <v>7.2138035606060003</v>
      </c>
      <c r="G80" s="416">
        <v>7.2138035606060003</v>
      </c>
      <c r="H80" s="418">
        <v>0</v>
      </c>
      <c r="I80" s="415">
        <v>1.5972</v>
      </c>
      <c r="J80" s="416">
        <v>-5.6166035606060003</v>
      </c>
      <c r="K80" s="419">
        <v>0.221408856864</v>
      </c>
    </row>
    <row r="81" spans="1:11" ht="14.4" customHeight="1" thickBot="1" x14ac:dyDescent="0.35">
      <c r="A81" s="437" t="s">
        <v>317</v>
      </c>
      <c r="B81" s="415">
        <v>2.6063039891950002</v>
      </c>
      <c r="C81" s="415">
        <v>0.96799999999999997</v>
      </c>
      <c r="D81" s="416">
        <v>-1.638303989195</v>
      </c>
      <c r="E81" s="417">
        <v>0.37140717430199999</v>
      </c>
      <c r="F81" s="415">
        <v>0.99009900989999999</v>
      </c>
      <c r="G81" s="416">
        <v>0.99009900989999999</v>
      </c>
      <c r="H81" s="418">
        <v>0</v>
      </c>
      <c r="I81" s="415">
        <v>3.2669999999999999</v>
      </c>
      <c r="J81" s="416">
        <v>2.276900990099</v>
      </c>
      <c r="K81" s="419">
        <v>3.2996699999999999</v>
      </c>
    </row>
    <row r="82" spans="1:11" ht="14.4" customHeight="1" thickBot="1" x14ac:dyDescent="0.35">
      <c r="A82" s="437" t="s">
        <v>318</v>
      </c>
      <c r="B82" s="415">
        <v>44.835806647769999</v>
      </c>
      <c r="C82" s="415">
        <v>42.597659999999998</v>
      </c>
      <c r="D82" s="416">
        <v>-2.2381466477699998</v>
      </c>
      <c r="E82" s="417">
        <v>0.95008126729200004</v>
      </c>
      <c r="F82" s="415">
        <v>43.447011502000997</v>
      </c>
      <c r="G82" s="416">
        <v>43.447011502000997</v>
      </c>
      <c r="H82" s="418">
        <v>2.5623399999999998</v>
      </c>
      <c r="I82" s="415">
        <v>38.824640000000002</v>
      </c>
      <c r="J82" s="416">
        <v>-4.6223715020010001</v>
      </c>
      <c r="K82" s="419">
        <v>0.89360898846100001</v>
      </c>
    </row>
    <row r="83" spans="1:11" ht="14.4" customHeight="1" thickBot="1" x14ac:dyDescent="0.35">
      <c r="A83" s="436" t="s">
        <v>319</v>
      </c>
      <c r="B83" s="420">
        <v>566.31851984489401</v>
      </c>
      <c r="C83" s="420">
        <v>456.15541999999903</v>
      </c>
      <c r="D83" s="421">
        <v>-110.163099844895</v>
      </c>
      <c r="E83" s="427">
        <v>0.80547501805999999</v>
      </c>
      <c r="F83" s="420">
        <v>319.07000719990498</v>
      </c>
      <c r="G83" s="421">
        <v>319.07000719990498</v>
      </c>
      <c r="H83" s="423">
        <v>118.2535</v>
      </c>
      <c r="I83" s="420">
        <v>489.85894000000098</v>
      </c>
      <c r="J83" s="421">
        <v>170.78893280009601</v>
      </c>
      <c r="K83" s="428">
        <v>1.5352710344</v>
      </c>
    </row>
    <row r="84" spans="1:11" ht="14.4" customHeight="1" thickBot="1" x14ac:dyDescent="0.35">
      <c r="A84" s="437" t="s">
        <v>320</v>
      </c>
      <c r="B84" s="415">
        <v>0</v>
      </c>
      <c r="C84" s="415">
        <v>0</v>
      </c>
      <c r="D84" s="416">
        <v>0</v>
      </c>
      <c r="E84" s="425" t="s">
        <v>243</v>
      </c>
      <c r="F84" s="415">
        <v>35</v>
      </c>
      <c r="G84" s="416">
        <v>35</v>
      </c>
      <c r="H84" s="418">
        <v>0</v>
      </c>
      <c r="I84" s="415">
        <v>59.872999999999998</v>
      </c>
      <c r="J84" s="416">
        <v>24.873000000000001</v>
      </c>
      <c r="K84" s="419">
        <v>1.7106571428570001</v>
      </c>
    </row>
    <row r="85" spans="1:11" ht="14.4" customHeight="1" thickBot="1" x14ac:dyDescent="0.35">
      <c r="A85" s="437" t="s">
        <v>321</v>
      </c>
      <c r="B85" s="415">
        <v>366.68615769480101</v>
      </c>
      <c r="C85" s="415">
        <v>320.58472999999901</v>
      </c>
      <c r="D85" s="416">
        <v>-46.101427694800996</v>
      </c>
      <c r="E85" s="417">
        <v>0.87427551673899995</v>
      </c>
      <c r="F85" s="415">
        <v>151.96115977724301</v>
      </c>
      <c r="G85" s="416">
        <v>151.96115977724301</v>
      </c>
      <c r="H85" s="418">
        <v>110.42449999999999</v>
      </c>
      <c r="I85" s="415">
        <v>319.33934000000102</v>
      </c>
      <c r="J85" s="416">
        <v>167.37818022275701</v>
      </c>
      <c r="K85" s="419">
        <v>2.1014536903250001</v>
      </c>
    </row>
    <row r="86" spans="1:11" ht="14.4" customHeight="1" thickBot="1" x14ac:dyDescent="0.35">
      <c r="A86" s="437" t="s">
        <v>322</v>
      </c>
      <c r="B86" s="415">
        <v>3</v>
      </c>
      <c r="C86" s="415">
        <v>3.075999999999</v>
      </c>
      <c r="D86" s="416">
        <v>7.5999999999000006E-2</v>
      </c>
      <c r="E86" s="417">
        <v>1.0253333333329999</v>
      </c>
      <c r="F86" s="415">
        <v>13.451389804366</v>
      </c>
      <c r="G86" s="416">
        <v>13.451389804366</v>
      </c>
      <c r="H86" s="418">
        <v>0</v>
      </c>
      <c r="I86" s="415">
        <v>4.0090000000000003</v>
      </c>
      <c r="J86" s="416">
        <v>-9.442389804366</v>
      </c>
      <c r="K86" s="419">
        <v>0.29803611807399999</v>
      </c>
    </row>
    <row r="87" spans="1:11" ht="14.4" customHeight="1" thickBot="1" x14ac:dyDescent="0.35">
      <c r="A87" s="437" t="s">
        <v>323</v>
      </c>
      <c r="B87" s="415">
        <v>2.3263803933779998</v>
      </c>
      <c r="C87" s="415">
        <v>1.9359999999999999</v>
      </c>
      <c r="D87" s="416">
        <v>-0.39038039337800001</v>
      </c>
      <c r="E87" s="417">
        <v>0.83219408378299997</v>
      </c>
      <c r="F87" s="415">
        <v>0</v>
      </c>
      <c r="G87" s="416">
        <v>0</v>
      </c>
      <c r="H87" s="418">
        <v>0</v>
      </c>
      <c r="I87" s="415">
        <v>6.7515999999999998</v>
      </c>
      <c r="J87" s="416">
        <v>6.7515999999999998</v>
      </c>
      <c r="K87" s="426" t="s">
        <v>274</v>
      </c>
    </row>
    <row r="88" spans="1:11" ht="14.4" customHeight="1" thickBot="1" x14ac:dyDescent="0.35">
      <c r="A88" s="437" t="s">
        <v>324</v>
      </c>
      <c r="B88" s="415">
        <v>194.305981756714</v>
      </c>
      <c r="C88" s="415">
        <v>130.55869000000001</v>
      </c>
      <c r="D88" s="416">
        <v>-63.747291756713999</v>
      </c>
      <c r="E88" s="417">
        <v>0.67192316376200001</v>
      </c>
      <c r="F88" s="415">
        <v>118.657457618295</v>
      </c>
      <c r="G88" s="416">
        <v>118.657457618295</v>
      </c>
      <c r="H88" s="418">
        <v>7.8289999999999997</v>
      </c>
      <c r="I88" s="415">
        <v>99.885999999999996</v>
      </c>
      <c r="J88" s="416">
        <v>-18.771457618294999</v>
      </c>
      <c r="K88" s="419">
        <v>0.84180128248899999</v>
      </c>
    </row>
    <row r="89" spans="1:11" ht="14.4" customHeight="1" thickBot="1" x14ac:dyDescent="0.35">
      <c r="A89" s="436" t="s">
        <v>325</v>
      </c>
      <c r="B89" s="420">
        <v>0</v>
      </c>
      <c r="C89" s="420">
        <v>0</v>
      </c>
      <c r="D89" s="421">
        <v>0</v>
      </c>
      <c r="E89" s="427">
        <v>1</v>
      </c>
      <c r="F89" s="420">
        <v>0</v>
      </c>
      <c r="G89" s="421">
        <v>0</v>
      </c>
      <c r="H89" s="423">
        <v>0</v>
      </c>
      <c r="I89" s="420">
        <v>0.24737999999999999</v>
      </c>
      <c r="J89" s="421">
        <v>0.24737999999999999</v>
      </c>
      <c r="K89" s="424" t="s">
        <v>274</v>
      </c>
    </row>
    <row r="90" spans="1:11" ht="14.4" customHeight="1" thickBot="1" x14ac:dyDescent="0.35">
      <c r="A90" s="437" t="s">
        <v>326</v>
      </c>
      <c r="B90" s="415">
        <v>0</v>
      </c>
      <c r="C90" s="415">
        <v>0</v>
      </c>
      <c r="D90" s="416">
        <v>0</v>
      </c>
      <c r="E90" s="417">
        <v>1</v>
      </c>
      <c r="F90" s="415">
        <v>0</v>
      </c>
      <c r="G90" s="416">
        <v>0</v>
      </c>
      <c r="H90" s="418">
        <v>0</v>
      </c>
      <c r="I90" s="415">
        <v>0.24737999999999999</v>
      </c>
      <c r="J90" s="416">
        <v>0.24737999999999999</v>
      </c>
      <c r="K90" s="426" t="s">
        <v>274</v>
      </c>
    </row>
    <row r="91" spans="1:11" ht="14.4" customHeight="1" thickBot="1" x14ac:dyDescent="0.35">
      <c r="A91" s="436" t="s">
        <v>327</v>
      </c>
      <c r="B91" s="420">
        <v>1033.03455698324</v>
      </c>
      <c r="C91" s="420">
        <v>1183.0144600000001</v>
      </c>
      <c r="D91" s="421">
        <v>149.97990301676501</v>
      </c>
      <c r="E91" s="427">
        <v>1.145183819846</v>
      </c>
      <c r="F91" s="420">
        <v>780.91649533125201</v>
      </c>
      <c r="G91" s="421">
        <v>780.91649533125201</v>
      </c>
      <c r="H91" s="423">
        <v>212.45500000000101</v>
      </c>
      <c r="I91" s="420">
        <v>1142.83673</v>
      </c>
      <c r="J91" s="421">
        <v>361.92023466875003</v>
      </c>
      <c r="K91" s="428">
        <v>1.463455743133</v>
      </c>
    </row>
    <row r="92" spans="1:11" ht="14.4" customHeight="1" thickBot="1" x14ac:dyDescent="0.35">
      <c r="A92" s="437" t="s">
        <v>328</v>
      </c>
      <c r="B92" s="415">
        <v>0</v>
      </c>
      <c r="C92" s="415">
        <v>62.473999999999997</v>
      </c>
      <c r="D92" s="416">
        <v>62.473999999999997</v>
      </c>
      <c r="E92" s="425" t="s">
        <v>274</v>
      </c>
      <c r="F92" s="415">
        <v>0</v>
      </c>
      <c r="G92" s="416">
        <v>0</v>
      </c>
      <c r="H92" s="418">
        <v>0</v>
      </c>
      <c r="I92" s="415">
        <v>7.8650000000000002</v>
      </c>
      <c r="J92" s="416">
        <v>7.8650000000000002</v>
      </c>
      <c r="K92" s="426" t="s">
        <v>243</v>
      </c>
    </row>
    <row r="93" spans="1:11" ht="14.4" customHeight="1" thickBot="1" x14ac:dyDescent="0.35">
      <c r="A93" s="437" t="s">
        <v>329</v>
      </c>
      <c r="B93" s="415">
        <v>1033.03455698324</v>
      </c>
      <c r="C93" s="415">
        <v>1116.8204599999999</v>
      </c>
      <c r="D93" s="416">
        <v>83.785903016763996</v>
      </c>
      <c r="E93" s="417">
        <v>1.0811065829790001</v>
      </c>
      <c r="F93" s="415">
        <v>780.91649533125201</v>
      </c>
      <c r="G93" s="416">
        <v>780.91649533125201</v>
      </c>
      <c r="H93" s="418">
        <v>212.08300000000099</v>
      </c>
      <c r="I93" s="415">
        <v>1126.18803</v>
      </c>
      <c r="J93" s="416">
        <v>345.27153466875001</v>
      </c>
      <c r="K93" s="419">
        <v>1.442136306164</v>
      </c>
    </row>
    <row r="94" spans="1:11" ht="14.4" customHeight="1" thickBot="1" x14ac:dyDescent="0.35">
      <c r="A94" s="437" t="s">
        <v>330</v>
      </c>
      <c r="B94" s="415">
        <v>0</v>
      </c>
      <c r="C94" s="415">
        <v>3.72</v>
      </c>
      <c r="D94" s="416">
        <v>3.72</v>
      </c>
      <c r="E94" s="425" t="s">
        <v>243</v>
      </c>
      <c r="F94" s="415">
        <v>0</v>
      </c>
      <c r="G94" s="416">
        <v>0</v>
      </c>
      <c r="H94" s="418">
        <v>0.372</v>
      </c>
      <c r="I94" s="415">
        <v>4.4640000000000004</v>
      </c>
      <c r="J94" s="416">
        <v>4.4640000000000004</v>
      </c>
      <c r="K94" s="426" t="s">
        <v>243</v>
      </c>
    </row>
    <row r="95" spans="1:11" ht="14.4" customHeight="1" thickBot="1" x14ac:dyDescent="0.35">
      <c r="A95" s="437" t="s">
        <v>331</v>
      </c>
      <c r="B95" s="415">
        <v>0</v>
      </c>
      <c r="C95" s="415">
        <v>0</v>
      </c>
      <c r="D95" s="416">
        <v>0</v>
      </c>
      <c r="E95" s="417">
        <v>1</v>
      </c>
      <c r="F95" s="415">
        <v>0</v>
      </c>
      <c r="G95" s="416">
        <v>0</v>
      </c>
      <c r="H95" s="418">
        <v>0</v>
      </c>
      <c r="I95" s="415">
        <v>4.3197000000000001</v>
      </c>
      <c r="J95" s="416">
        <v>4.3197000000000001</v>
      </c>
      <c r="K95" s="426" t="s">
        <v>274</v>
      </c>
    </row>
    <row r="96" spans="1:11" ht="14.4" customHeight="1" thickBot="1" x14ac:dyDescent="0.35">
      <c r="A96" s="434" t="s">
        <v>35</v>
      </c>
      <c r="B96" s="415">
        <v>29462</v>
      </c>
      <c r="C96" s="415">
        <v>31601.677179999999</v>
      </c>
      <c r="D96" s="416">
        <v>2139.6771800000001</v>
      </c>
      <c r="E96" s="417">
        <v>1.0726249806529999</v>
      </c>
      <c r="F96" s="415">
        <v>31812.880000717902</v>
      </c>
      <c r="G96" s="416">
        <v>31812.880000717902</v>
      </c>
      <c r="H96" s="418">
        <v>2992.74325000001</v>
      </c>
      <c r="I96" s="415">
        <v>34234.832830000101</v>
      </c>
      <c r="J96" s="416">
        <v>2421.9528292821101</v>
      </c>
      <c r="K96" s="419">
        <v>1.0761312031229999</v>
      </c>
    </row>
    <row r="97" spans="1:11" ht="14.4" customHeight="1" thickBot="1" x14ac:dyDescent="0.35">
      <c r="A97" s="440" t="s">
        <v>332</v>
      </c>
      <c r="B97" s="420">
        <v>21735</v>
      </c>
      <c r="C97" s="420">
        <v>23338.526999999998</v>
      </c>
      <c r="D97" s="421">
        <v>1603.52699999998</v>
      </c>
      <c r="E97" s="427">
        <v>1.0737762594889999</v>
      </c>
      <c r="F97" s="420">
        <v>23474.560000717898</v>
      </c>
      <c r="G97" s="421">
        <v>23474.560000717898</v>
      </c>
      <c r="H97" s="423">
        <v>2208.0820000000099</v>
      </c>
      <c r="I97" s="420">
        <v>25274.526000000002</v>
      </c>
      <c r="J97" s="421">
        <v>1799.9659992821</v>
      </c>
      <c r="K97" s="428">
        <v>1.0766773051</v>
      </c>
    </row>
    <row r="98" spans="1:11" ht="14.4" customHeight="1" thickBot="1" x14ac:dyDescent="0.35">
      <c r="A98" s="436" t="s">
        <v>333</v>
      </c>
      <c r="B98" s="420">
        <v>21466</v>
      </c>
      <c r="C98" s="420">
        <v>22915.436000000002</v>
      </c>
      <c r="D98" s="421">
        <v>1449.4359999999899</v>
      </c>
      <c r="E98" s="427">
        <v>1.0675224075280001</v>
      </c>
      <c r="F98" s="420">
        <v>23161.999999999902</v>
      </c>
      <c r="G98" s="421">
        <v>23161.999999999902</v>
      </c>
      <c r="H98" s="423">
        <v>2157.8910000000101</v>
      </c>
      <c r="I98" s="420">
        <v>24723.78</v>
      </c>
      <c r="J98" s="421">
        <v>1561.78000000012</v>
      </c>
      <c r="K98" s="428">
        <v>1.0674285467569999</v>
      </c>
    </row>
    <row r="99" spans="1:11" ht="14.4" customHeight="1" thickBot="1" x14ac:dyDescent="0.35">
      <c r="A99" s="437" t="s">
        <v>334</v>
      </c>
      <c r="B99" s="415">
        <v>21466</v>
      </c>
      <c r="C99" s="415">
        <v>22915.436000000002</v>
      </c>
      <c r="D99" s="416">
        <v>1449.4359999999899</v>
      </c>
      <c r="E99" s="417">
        <v>1.0675224075280001</v>
      </c>
      <c r="F99" s="415">
        <v>23161.999999999902</v>
      </c>
      <c r="G99" s="416">
        <v>23161.999999999902</v>
      </c>
      <c r="H99" s="418">
        <v>2157.8910000000101</v>
      </c>
      <c r="I99" s="415">
        <v>24723.78</v>
      </c>
      <c r="J99" s="416">
        <v>1561.78000000012</v>
      </c>
      <c r="K99" s="419">
        <v>1.0674285467569999</v>
      </c>
    </row>
    <row r="100" spans="1:11" ht="14.4" customHeight="1" thickBot="1" x14ac:dyDescent="0.35">
      <c r="A100" s="436" t="s">
        <v>335</v>
      </c>
      <c r="B100" s="420">
        <v>210</v>
      </c>
      <c r="C100" s="420">
        <v>218.67</v>
      </c>
      <c r="D100" s="421">
        <v>8.67</v>
      </c>
      <c r="E100" s="427">
        <v>1.0412857142850001</v>
      </c>
      <c r="F100" s="420">
        <v>257.35900071802001</v>
      </c>
      <c r="G100" s="421">
        <v>257.35900071802001</v>
      </c>
      <c r="H100" s="423">
        <v>17.100000000000001</v>
      </c>
      <c r="I100" s="420">
        <v>243.81</v>
      </c>
      <c r="J100" s="421">
        <v>-13.549000718019</v>
      </c>
      <c r="K100" s="428">
        <v>0.94735369394400004</v>
      </c>
    </row>
    <row r="101" spans="1:11" ht="14.4" customHeight="1" thickBot="1" x14ac:dyDescent="0.35">
      <c r="A101" s="437" t="s">
        <v>336</v>
      </c>
      <c r="B101" s="415">
        <v>210</v>
      </c>
      <c r="C101" s="415">
        <v>218.67</v>
      </c>
      <c r="D101" s="416">
        <v>8.67</v>
      </c>
      <c r="E101" s="417">
        <v>1.0412857142850001</v>
      </c>
      <c r="F101" s="415">
        <v>257.35900071802001</v>
      </c>
      <c r="G101" s="416">
        <v>257.35900071802001</v>
      </c>
      <c r="H101" s="418">
        <v>17.100000000000001</v>
      </c>
      <c r="I101" s="415">
        <v>243.81</v>
      </c>
      <c r="J101" s="416">
        <v>-13.549000718019</v>
      </c>
      <c r="K101" s="419">
        <v>0.94735369394400004</v>
      </c>
    </row>
    <row r="102" spans="1:11" ht="14.4" customHeight="1" thickBot="1" x14ac:dyDescent="0.35">
      <c r="A102" s="436" t="s">
        <v>337</v>
      </c>
      <c r="B102" s="420">
        <v>59</v>
      </c>
      <c r="C102" s="420">
        <v>123.17100000000001</v>
      </c>
      <c r="D102" s="421">
        <v>64.170999999998998</v>
      </c>
      <c r="E102" s="427">
        <v>2.087644067796</v>
      </c>
      <c r="F102" s="420">
        <v>55.201000000000001</v>
      </c>
      <c r="G102" s="421">
        <v>55.201000000000001</v>
      </c>
      <c r="H102" s="423">
        <v>6.5910000000000002</v>
      </c>
      <c r="I102" s="420">
        <v>98.686000000000007</v>
      </c>
      <c r="J102" s="421">
        <v>43.484999999999999</v>
      </c>
      <c r="K102" s="428">
        <v>1.787757468161</v>
      </c>
    </row>
    <row r="103" spans="1:11" ht="14.4" customHeight="1" thickBot="1" x14ac:dyDescent="0.35">
      <c r="A103" s="437" t="s">
        <v>338</v>
      </c>
      <c r="B103" s="415">
        <v>59</v>
      </c>
      <c r="C103" s="415">
        <v>123.17100000000001</v>
      </c>
      <c r="D103" s="416">
        <v>64.170999999998998</v>
      </c>
      <c r="E103" s="417">
        <v>2.087644067796</v>
      </c>
      <c r="F103" s="415">
        <v>55.201000000000001</v>
      </c>
      <c r="G103" s="416">
        <v>55.201000000000001</v>
      </c>
      <c r="H103" s="418">
        <v>6.5910000000000002</v>
      </c>
      <c r="I103" s="415">
        <v>98.686000000000007</v>
      </c>
      <c r="J103" s="416">
        <v>43.484999999999999</v>
      </c>
      <c r="K103" s="419">
        <v>1.787757468161</v>
      </c>
    </row>
    <row r="104" spans="1:11" ht="14.4" customHeight="1" thickBot="1" x14ac:dyDescent="0.35">
      <c r="A104" s="439" t="s">
        <v>339</v>
      </c>
      <c r="B104" s="415">
        <v>0</v>
      </c>
      <c r="C104" s="415">
        <v>81.25</v>
      </c>
      <c r="D104" s="416">
        <v>81.25</v>
      </c>
      <c r="E104" s="425" t="s">
        <v>274</v>
      </c>
      <c r="F104" s="415">
        <v>0</v>
      </c>
      <c r="G104" s="416">
        <v>0</v>
      </c>
      <c r="H104" s="418">
        <v>26.5</v>
      </c>
      <c r="I104" s="415">
        <v>208.25</v>
      </c>
      <c r="J104" s="416">
        <v>208.25</v>
      </c>
      <c r="K104" s="426" t="s">
        <v>243</v>
      </c>
    </row>
    <row r="105" spans="1:11" ht="14.4" customHeight="1" thickBot="1" x14ac:dyDescent="0.35">
      <c r="A105" s="437" t="s">
        <v>340</v>
      </c>
      <c r="B105" s="415">
        <v>0</v>
      </c>
      <c r="C105" s="415">
        <v>81.25</v>
      </c>
      <c r="D105" s="416">
        <v>81.25</v>
      </c>
      <c r="E105" s="425" t="s">
        <v>274</v>
      </c>
      <c r="F105" s="415">
        <v>0</v>
      </c>
      <c r="G105" s="416">
        <v>0</v>
      </c>
      <c r="H105" s="418">
        <v>26.5</v>
      </c>
      <c r="I105" s="415">
        <v>208.25</v>
      </c>
      <c r="J105" s="416">
        <v>208.25</v>
      </c>
      <c r="K105" s="426" t="s">
        <v>243</v>
      </c>
    </row>
    <row r="106" spans="1:11" ht="14.4" customHeight="1" thickBot="1" x14ac:dyDescent="0.35">
      <c r="A106" s="435" t="s">
        <v>341</v>
      </c>
      <c r="B106" s="415">
        <v>7297.99999999999</v>
      </c>
      <c r="C106" s="415">
        <v>7802.3810100000001</v>
      </c>
      <c r="D106" s="416">
        <v>504.38101000000898</v>
      </c>
      <c r="E106" s="417">
        <v>1.069112223896</v>
      </c>
      <c r="F106" s="415">
        <v>7875.08</v>
      </c>
      <c r="G106" s="416">
        <v>7875.08</v>
      </c>
      <c r="H106" s="418">
        <v>741.37490000000298</v>
      </c>
      <c r="I106" s="415">
        <v>8463.8483000000106</v>
      </c>
      <c r="J106" s="416">
        <v>588.76830000001701</v>
      </c>
      <c r="K106" s="419">
        <v>1.074763469069</v>
      </c>
    </row>
    <row r="107" spans="1:11" ht="14.4" customHeight="1" thickBot="1" x14ac:dyDescent="0.35">
      <c r="A107" s="436" t="s">
        <v>342</v>
      </c>
      <c r="B107" s="420">
        <v>1930.99999999999</v>
      </c>
      <c r="C107" s="420">
        <v>2079.5947500000002</v>
      </c>
      <c r="D107" s="421">
        <v>148.59475000000799</v>
      </c>
      <c r="E107" s="427">
        <v>1.076952226825</v>
      </c>
      <c r="F107" s="420">
        <v>2084.58</v>
      </c>
      <c r="G107" s="421">
        <v>2084.58</v>
      </c>
      <c r="H107" s="423">
        <v>197.279400000001</v>
      </c>
      <c r="I107" s="420">
        <v>2254.3290499999998</v>
      </c>
      <c r="J107" s="421">
        <v>169.74904999999899</v>
      </c>
      <c r="K107" s="428">
        <v>1.081430815799</v>
      </c>
    </row>
    <row r="108" spans="1:11" ht="14.4" customHeight="1" thickBot="1" x14ac:dyDescent="0.35">
      <c r="A108" s="437" t="s">
        <v>343</v>
      </c>
      <c r="B108" s="415">
        <v>1930.99999999999</v>
      </c>
      <c r="C108" s="415">
        <v>2079.5947500000002</v>
      </c>
      <c r="D108" s="416">
        <v>148.59475000000799</v>
      </c>
      <c r="E108" s="417">
        <v>1.076952226825</v>
      </c>
      <c r="F108" s="415">
        <v>2084.58</v>
      </c>
      <c r="G108" s="416">
        <v>2084.58</v>
      </c>
      <c r="H108" s="418">
        <v>197.279400000001</v>
      </c>
      <c r="I108" s="415">
        <v>2254.3290499999998</v>
      </c>
      <c r="J108" s="416">
        <v>169.74904999999899</v>
      </c>
      <c r="K108" s="419">
        <v>1.081430815799</v>
      </c>
    </row>
    <row r="109" spans="1:11" ht="14.4" customHeight="1" thickBot="1" x14ac:dyDescent="0.35">
      <c r="A109" s="436" t="s">
        <v>344</v>
      </c>
      <c r="B109" s="420">
        <v>5367</v>
      </c>
      <c r="C109" s="420">
        <v>5722.7862599999999</v>
      </c>
      <c r="D109" s="421">
        <v>355.78626000000202</v>
      </c>
      <c r="E109" s="427">
        <v>1.0662914589150001</v>
      </c>
      <c r="F109" s="420">
        <v>5790.49999999999</v>
      </c>
      <c r="G109" s="421">
        <v>5790.49999999999</v>
      </c>
      <c r="H109" s="423">
        <v>544.09550000000195</v>
      </c>
      <c r="I109" s="420">
        <v>6209.5192500000103</v>
      </c>
      <c r="J109" s="421">
        <v>419.01925000001802</v>
      </c>
      <c r="K109" s="428">
        <v>1.0723632242459999</v>
      </c>
    </row>
    <row r="110" spans="1:11" ht="14.4" customHeight="1" thickBot="1" x14ac:dyDescent="0.35">
      <c r="A110" s="437" t="s">
        <v>345</v>
      </c>
      <c r="B110" s="415">
        <v>5367</v>
      </c>
      <c r="C110" s="415">
        <v>5722.7862599999999</v>
      </c>
      <c r="D110" s="416">
        <v>355.78626000000202</v>
      </c>
      <c r="E110" s="417">
        <v>1.0662914589150001</v>
      </c>
      <c r="F110" s="415">
        <v>5790.49999999999</v>
      </c>
      <c r="G110" s="416">
        <v>5790.49999999999</v>
      </c>
      <c r="H110" s="418">
        <v>544.09550000000195</v>
      </c>
      <c r="I110" s="415">
        <v>6209.5192500000103</v>
      </c>
      <c r="J110" s="416">
        <v>419.01925000001802</v>
      </c>
      <c r="K110" s="419">
        <v>1.0723632242459999</v>
      </c>
    </row>
    <row r="111" spans="1:11" ht="14.4" customHeight="1" thickBot="1" x14ac:dyDescent="0.35">
      <c r="A111" s="435" t="s">
        <v>346</v>
      </c>
      <c r="B111" s="415">
        <v>429</v>
      </c>
      <c r="C111" s="415">
        <v>460.76916999999997</v>
      </c>
      <c r="D111" s="416">
        <v>31.769169999999001</v>
      </c>
      <c r="E111" s="417">
        <v>1.0740540093240001</v>
      </c>
      <c r="F111" s="415">
        <v>463.240000000002</v>
      </c>
      <c r="G111" s="416">
        <v>463.240000000002</v>
      </c>
      <c r="H111" s="418">
        <v>43.286349999999999</v>
      </c>
      <c r="I111" s="415">
        <v>496.45853000000102</v>
      </c>
      <c r="J111" s="416">
        <v>33.218529999998999</v>
      </c>
      <c r="K111" s="419">
        <v>1.071709114066</v>
      </c>
    </row>
    <row r="112" spans="1:11" ht="14.4" customHeight="1" thickBot="1" x14ac:dyDescent="0.35">
      <c r="A112" s="436" t="s">
        <v>347</v>
      </c>
      <c r="B112" s="420">
        <v>429</v>
      </c>
      <c r="C112" s="420">
        <v>460.76916999999997</v>
      </c>
      <c r="D112" s="421">
        <v>31.769169999999001</v>
      </c>
      <c r="E112" s="427">
        <v>1.0740540093240001</v>
      </c>
      <c r="F112" s="420">
        <v>463.240000000002</v>
      </c>
      <c r="G112" s="421">
        <v>463.240000000002</v>
      </c>
      <c r="H112" s="423">
        <v>43.286349999999999</v>
      </c>
      <c r="I112" s="420">
        <v>496.45853000000102</v>
      </c>
      <c r="J112" s="421">
        <v>33.218529999998999</v>
      </c>
      <c r="K112" s="428">
        <v>1.071709114066</v>
      </c>
    </row>
    <row r="113" spans="1:11" ht="14.4" customHeight="1" thickBot="1" x14ac:dyDescent="0.35">
      <c r="A113" s="437" t="s">
        <v>348</v>
      </c>
      <c r="B113" s="415">
        <v>429</v>
      </c>
      <c r="C113" s="415">
        <v>460.76916999999997</v>
      </c>
      <c r="D113" s="416">
        <v>31.769169999999001</v>
      </c>
      <c r="E113" s="417">
        <v>1.0740540093240001</v>
      </c>
      <c r="F113" s="415">
        <v>463.240000000002</v>
      </c>
      <c r="G113" s="416">
        <v>463.240000000002</v>
      </c>
      <c r="H113" s="418">
        <v>43.286349999999999</v>
      </c>
      <c r="I113" s="415">
        <v>496.45853000000102</v>
      </c>
      <c r="J113" s="416">
        <v>33.218529999998999</v>
      </c>
      <c r="K113" s="419">
        <v>1.071709114066</v>
      </c>
    </row>
    <row r="114" spans="1:11" ht="14.4" customHeight="1" thickBot="1" x14ac:dyDescent="0.35">
      <c r="A114" s="434" t="s">
        <v>349</v>
      </c>
      <c r="B114" s="415">
        <v>0</v>
      </c>
      <c r="C114" s="415">
        <v>111.90958999999999</v>
      </c>
      <c r="D114" s="416">
        <v>111.90958999999999</v>
      </c>
      <c r="E114" s="425" t="s">
        <v>243</v>
      </c>
      <c r="F114" s="415">
        <v>0</v>
      </c>
      <c r="G114" s="416">
        <v>0</v>
      </c>
      <c r="H114" s="418">
        <v>16.05</v>
      </c>
      <c r="I114" s="415">
        <v>86.239750000000001</v>
      </c>
      <c r="J114" s="416">
        <v>86.239750000000001</v>
      </c>
      <c r="K114" s="426" t="s">
        <v>243</v>
      </c>
    </row>
    <row r="115" spans="1:11" ht="14.4" customHeight="1" thickBot="1" x14ac:dyDescent="0.35">
      <c r="A115" s="435" t="s">
        <v>350</v>
      </c>
      <c r="B115" s="415">
        <v>0</v>
      </c>
      <c r="C115" s="415">
        <v>111.90958999999999</v>
      </c>
      <c r="D115" s="416">
        <v>111.90958999999999</v>
      </c>
      <c r="E115" s="425" t="s">
        <v>243</v>
      </c>
      <c r="F115" s="415">
        <v>0</v>
      </c>
      <c r="G115" s="416">
        <v>0</v>
      </c>
      <c r="H115" s="418">
        <v>16.05</v>
      </c>
      <c r="I115" s="415">
        <v>86.239750000000001</v>
      </c>
      <c r="J115" s="416">
        <v>86.239750000000001</v>
      </c>
      <c r="K115" s="426" t="s">
        <v>243</v>
      </c>
    </row>
    <row r="116" spans="1:11" ht="14.4" customHeight="1" thickBot="1" x14ac:dyDescent="0.35">
      <c r="A116" s="436" t="s">
        <v>351</v>
      </c>
      <c r="B116" s="420">
        <v>0</v>
      </c>
      <c r="C116" s="420">
        <v>72.247590000000002</v>
      </c>
      <c r="D116" s="421">
        <v>72.247590000000002</v>
      </c>
      <c r="E116" s="422" t="s">
        <v>243</v>
      </c>
      <c r="F116" s="420">
        <v>0</v>
      </c>
      <c r="G116" s="421">
        <v>0</v>
      </c>
      <c r="H116" s="423">
        <v>16.05</v>
      </c>
      <c r="I116" s="420">
        <v>33.15175</v>
      </c>
      <c r="J116" s="421">
        <v>33.15175</v>
      </c>
      <c r="K116" s="424" t="s">
        <v>243</v>
      </c>
    </row>
    <row r="117" spans="1:11" ht="14.4" customHeight="1" thickBot="1" x14ac:dyDescent="0.35">
      <c r="A117" s="437" t="s">
        <v>352</v>
      </c>
      <c r="B117" s="415">
        <v>0</v>
      </c>
      <c r="C117" s="415">
        <v>1.53759</v>
      </c>
      <c r="D117" s="416">
        <v>1.53759</v>
      </c>
      <c r="E117" s="425" t="s">
        <v>243</v>
      </c>
      <c r="F117" s="415">
        <v>0</v>
      </c>
      <c r="G117" s="416">
        <v>0</v>
      </c>
      <c r="H117" s="418">
        <v>0</v>
      </c>
      <c r="I117" s="415">
        <v>1.0747500000000001</v>
      </c>
      <c r="J117" s="416">
        <v>1.0747500000000001</v>
      </c>
      <c r="K117" s="426" t="s">
        <v>243</v>
      </c>
    </row>
    <row r="118" spans="1:11" ht="14.4" customHeight="1" thickBot="1" x14ac:dyDescent="0.35">
      <c r="A118" s="437" t="s">
        <v>353</v>
      </c>
      <c r="B118" s="415">
        <v>0</v>
      </c>
      <c r="C118" s="415">
        <v>11.6</v>
      </c>
      <c r="D118" s="416">
        <v>11.6</v>
      </c>
      <c r="E118" s="425" t="s">
        <v>243</v>
      </c>
      <c r="F118" s="415">
        <v>0</v>
      </c>
      <c r="G118" s="416">
        <v>0</v>
      </c>
      <c r="H118" s="418">
        <v>4.05</v>
      </c>
      <c r="I118" s="415">
        <v>5.25</v>
      </c>
      <c r="J118" s="416">
        <v>5.25</v>
      </c>
      <c r="K118" s="426" t="s">
        <v>243</v>
      </c>
    </row>
    <row r="119" spans="1:11" ht="14.4" customHeight="1" thickBot="1" x14ac:dyDescent="0.35">
      <c r="A119" s="437" t="s">
        <v>354</v>
      </c>
      <c r="B119" s="415">
        <v>0</v>
      </c>
      <c r="C119" s="415">
        <v>59.11</v>
      </c>
      <c r="D119" s="416">
        <v>59.11</v>
      </c>
      <c r="E119" s="425" t="s">
        <v>243</v>
      </c>
      <c r="F119" s="415">
        <v>0</v>
      </c>
      <c r="G119" s="416">
        <v>0</v>
      </c>
      <c r="H119" s="418">
        <v>12</v>
      </c>
      <c r="I119" s="415">
        <v>26.606999999999999</v>
      </c>
      <c r="J119" s="416">
        <v>26.606999999999999</v>
      </c>
      <c r="K119" s="426" t="s">
        <v>243</v>
      </c>
    </row>
    <row r="120" spans="1:11" ht="14.4" customHeight="1" thickBot="1" x14ac:dyDescent="0.35">
      <c r="A120" s="437" t="s">
        <v>355</v>
      </c>
      <c r="B120" s="415">
        <v>0</v>
      </c>
      <c r="C120" s="415">
        <v>0</v>
      </c>
      <c r="D120" s="416">
        <v>0</v>
      </c>
      <c r="E120" s="425" t="s">
        <v>243</v>
      </c>
      <c r="F120" s="415">
        <v>0</v>
      </c>
      <c r="G120" s="416">
        <v>0</v>
      </c>
      <c r="H120" s="418">
        <v>0</v>
      </c>
      <c r="I120" s="415">
        <v>0.22</v>
      </c>
      <c r="J120" s="416">
        <v>0.22</v>
      </c>
      <c r="K120" s="426" t="s">
        <v>274</v>
      </c>
    </row>
    <row r="121" spans="1:11" ht="14.4" customHeight="1" thickBot="1" x14ac:dyDescent="0.35">
      <c r="A121" s="439" t="s">
        <v>356</v>
      </c>
      <c r="B121" s="415">
        <v>0</v>
      </c>
      <c r="C121" s="415">
        <v>39.661999999999999</v>
      </c>
      <c r="D121" s="416">
        <v>39.661999999999999</v>
      </c>
      <c r="E121" s="425" t="s">
        <v>274</v>
      </c>
      <c r="F121" s="415">
        <v>0</v>
      </c>
      <c r="G121" s="416">
        <v>0</v>
      </c>
      <c r="H121" s="418">
        <v>0</v>
      </c>
      <c r="I121" s="415">
        <v>0</v>
      </c>
      <c r="J121" s="416">
        <v>0</v>
      </c>
      <c r="K121" s="426" t="s">
        <v>243</v>
      </c>
    </row>
    <row r="122" spans="1:11" ht="14.4" customHeight="1" thickBot="1" x14ac:dyDescent="0.35">
      <c r="A122" s="437" t="s">
        <v>357</v>
      </c>
      <c r="B122" s="415">
        <v>0</v>
      </c>
      <c r="C122" s="415">
        <v>39.661999999999999</v>
      </c>
      <c r="D122" s="416">
        <v>39.661999999999999</v>
      </c>
      <c r="E122" s="425" t="s">
        <v>274</v>
      </c>
      <c r="F122" s="415">
        <v>0</v>
      </c>
      <c r="G122" s="416">
        <v>0</v>
      </c>
      <c r="H122" s="418">
        <v>0</v>
      </c>
      <c r="I122" s="415">
        <v>0</v>
      </c>
      <c r="J122" s="416">
        <v>0</v>
      </c>
      <c r="K122" s="426" t="s">
        <v>243</v>
      </c>
    </row>
    <row r="123" spans="1:11" ht="14.4" customHeight="1" thickBot="1" x14ac:dyDescent="0.35">
      <c r="A123" s="439" t="s">
        <v>358</v>
      </c>
      <c r="B123" s="415">
        <v>0</v>
      </c>
      <c r="C123" s="415">
        <v>0</v>
      </c>
      <c r="D123" s="416">
        <v>0</v>
      </c>
      <c r="E123" s="417">
        <v>1</v>
      </c>
      <c r="F123" s="415">
        <v>0</v>
      </c>
      <c r="G123" s="416">
        <v>0</v>
      </c>
      <c r="H123" s="418">
        <v>0</v>
      </c>
      <c r="I123" s="415">
        <v>8</v>
      </c>
      <c r="J123" s="416">
        <v>8</v>
      </c>
      <c r="K123" s="426" t="s">
        <v>274</v>
      </c>
    </row>
    <row r="124" spans="1:11" ht="14.4" customHeight="1" thickBot="1" x14ac:dyDescent="0.35">
      <c r="A124" s="437" t="s">
        <v>359</v>
      </c>
      <c r="B124" s="415">
        <v>0</v>
      </c>
      <c r="C124" s="415">
        <v>0</v>
      </c>
      <c r="D124" s="416">
        <v>0</v>
      </c>
      <c r="E124" s="417">
        <v>1</v>
      </c>
      <c r="F124" s="415">
        <v>0</v>
      </c>
      <c r="G124" s="416">
        <v>0</v>
      </c>
      <c r="H124" s="418">
        <v>0</v>
      </c>
      <c r="I124" s="415">
        <v>8</v>
      </c>
      <c r="J124" s="416">
        <v>8</v>
      </c>
      <c r="K124" s="426" t="s">
        <v>274</v>
      </c>
    </row>
    <row r="125" spans="1:11" ht="14.4" customHeight="1" thickBot="1" x14ac:dyDescent="0.35">
      <c r="A125" s="439" t="s">
        <v>360</v>
      </c>
      <c r="B125" s="415">
        <v>0</v>
      </c>
      <c r="C125" s="415">
        <v>0</v>
      </c>
      <c r="D125" s="416">
        <v>0</v>
      </c>
      <c r="E125" s="417">
        <v>1</v>
      </c>
      <c r="F125" s="415">
        <v>0</v>
      </c>
      <c r="G125" s="416">
        <v>0</v>
      </c>
      <c r="H125" s="418">
        <v>0</v>
      </c>
      <c r="I125" s="415">
        <v>45.088000000000001</v>
      </c>
      <c r="J125" s="416">
        <v>45.088000000000001</v>
      </c>
      <c r="K125" s="426" t="s">
        <v>274</v>
      </c>
    </row>
    <row r="126" spans="1:11" ht="14.4" customHeight="1" thickBot="1" x14ac:dyDescent="0.35">
      <c r="A126" s="437" t="s">
        <v>361</v>
      </c>
      <c r="B126" s="415">
        <v>0</v>
      </c>
      <c r="C126" s="415">
        <v>0</v>
      </c>
      <c r="D126" s="416">
        <v>0</v>
      </c>
      <c r="E126" s="417">
        <v>1</v>
      </c>
      <c r="F126" s="415">
        <v>0</v>
      </c>
      <c r="G126" s="416">
        <v>0</v>
      </c>
      <c r="H126" s="418">
        <v>0</v>
      </c>
      <c r="I126" s="415">
        <v>45.088000000000001</v>
      </c>
      <c r="J126" s="416">
        <v>45.088000000000001</v>
      </c>
      <c r="K126" s="426" t="s">
        <v>274</v>
      </c>
    </row>
    <row r="127" spans="1:11" ht="14.4" customHeight="1" thickBot="1" x14ac:dyDescent="0.35">
      <c r="A127" s="434" t="s">
        <v>362</v>
      </c>
      <c r="B127" s="415">
        <v>1396</v>
      </c>
      <c r="C127" s="415">
        <v>1541.9235000000001</v>
      </c>
      <c r="D127" s="416">
        <v>145.923499999998</v>
      </c>
      <c r="E127" s="417">
        <v>1.104529727793</v>
      </c>
      <c r="F127" s="415">
        <v>1522.5828331402199</v>
      </c>
      <c r="G127" s="416">
        <v>1522.5828331402199</v>
      </c>
      <c r="H127" s="418">
        <v>110.773</v>
      </c>
      <c r="I127" s="415">
        <v>1632.0565200000001</v>
      </c>
      <c r="J127" s="416">
        <v>109.473686859777</v>
      </c>
      <c r="K127" s="419">
        <v>1.0718999876240001</v>
      </c>
    </row>
    <row r="128" spans="1:11" ht="14.4" customHeight="1" thickBot="1" x14ac:dyDescent="0.35">
      <c r="A128" s="435" t="s">
        <v>363</v>
      </c>
      <c r="B128" s="415">
        <v>1393</v>
      </c>
      <c r="C128" s="415">
        <v>1501.104</v>
      </c>
      <c r="D128" s="416">
        <v>108.103999999998</v>
      </c>
      <c r="E128" s="417">
        <v>1.0776051686999999</v>
      </c>
      <c r="F128" s="415">
        <v>1481.5828331402199</v>
      </c>
      <c r="G128" s="416">
        <v>1481.5828331402199</v>
      </c>
      <c r="H128" s="418">
        <v>110.773</v>
      </c>
      <c r="I128" s="415">
        <v>1348.4090000000001</v>
      </c>
      <c r="J128" s="416">
        <v>-133.173833140223</v>
      </c>
      <c r="K128" s="419">
        <v>0.91011381195700003</v>
      </c>
    </row>
    <row r="129" spans="1:11" ht="14.4" customHeight="1" thickBot="1" x14ac:dyDescent="0.35">
      <c r="A129" s="436" t="s">
        <v>364</v>
      </c>
      <c r="B129" s="420">
        <v>1393</v>
      </c>
      <c r="C129" s="420">
        <v>1393.646</v>
      </c>
      <c r="D129" s="421">
        <v>0.64599999999699997</v>
      </c>
      <c r="E129" s="427">
        <v>1.0004637473069999</v>
      </c>
      <c r="F129" s="420">
        <v>1481.5828331402199</v>
      </c>
      <c r="G129" s="421">
        <v>1481.5828331402199</v>
      </c>
      <c r="H129" s="423">
        <v>110.773</v>
      </c>
      <c r="I129" s="420">
        <v>1320.2750000000001</v>
      </c>
      <c r="J129" s="421">
        <v>-161.30783314022301</v>
      </c>
      <c r="K129" s="428">
        <v>0.89112466104999999</v>
      </c>
    </row>
    <row r="130" spans="1:11" ht="14.4" customHeight="1" thickBot="1" x14ac:dyDescent="0.35">
      <c r="A130" s="437" t="s">
        <v>365</v>
      </c>
      <c r="B130" s="415">
        <v>785.00000000000102</v>
      </c>
      <c r="C130" s="415">
        <v>785.80399999999997</v>
      </c>
      <c r="D130" s="416">
        <v>0.80399999999899996</v>
      </c>
      <c r="E130" s="417">
        <v>1.001024203821</v>
      </c>
      <c r="F130" s="415">
        <v>835.11791995016199</v>
      </c>
      <c r="G130" s="416">
        <v>835.11791995016199</v>
      </c>
      <c r="H130" s="418">
        <v>72.762</v>
      </c>
      <c r="I130" s="415">
        <v>792.496000000001</v>
      </c>
      <c r="J130" s="416">
        <v>-42.621919950159999</v>
      </c>
      <c r="K130" s="419">
        <v>0.94896299201300005</v>
      </c>
    </row>
    <row r="131" spans="1:11" ht="14.4" customHeight="1" thickBot="1" x14ac:dyDescent="0.35">
      <c r="A131" s="437" t="s">
        <v>366</v>
      </c>
      <c r="B131" s="415">
        <v>164</v>
      </c>
      <c r="C131" s="415">
        <v>163.32400000000001</v>
      </c>
      <c r="D131" s="416">
        <v>-0.67600000000000005</v>
      </c>
      <c r="E131" s="417">
        <v>0.99587804877999997</v>
      </c>
      <c r="F131" s="415">
        <v>174.05073924795201</v>
      </c>
      <c r="G131" s="416">
        <v>174.05073924795201</v>
      </c>
      <c r="H131" s="418">
        <v>6.0720000000000001</v>
      </c>
      <c r="I131" s="415">
        <v>91.626999999999995</v>
      </c>
      <c r="J131" s="416">
        <v>-82.423739247952</v>
      </c>
      <c r="K131" s="419">
        <v>0.52643844200699996</v>
      </c>
    </row>
    <row r="132" spans="1:11" ht="14.4" customHeight="1" thickBot="1" x14ac:dyDescent="0.35">
      <c r="A132" s="437" t="s">
        <v>367</v>
      </c>
      <c r="B132" s="415">
        <v>117</v>
      </c>
      <c r="C132" s="415">
        <v>117.372</v>
      </c>
      <c r="D132" s="416">
        <v>0.37199999999900002</v>
      </c>
      <c r="E132" s="417">
        <v>1.0031794871790001</v>
      </c>
      <c r="F132" s="415">
        <v>124.737797848306</v>
      </c>
      <c r="G132" s="416">
        <v>124.737797848306</v>
      </c>
      <c r="H132" s="418">
        <v>9.7810000000000006</v>
      </c>
      <c r="I132" s="415">
        <v>117.372</v>
      </c>
      <c r="J132" s="416">
        <v>-7.3657978483060003</v>
      </c>
      <c r="K132" s="419">
        <v>0.94094975239699996</v>
      </c>
    </row>
    <row r="133" spans="1:11" ht="14.4" customHeight="1" thickBot="1" x14ac:dyDescent="0.35">
      <c r="A133" s="437" t="s">
        <v>368</v>
      </c>
      <c r="B133" s="415">
        <v>256</v>
      </c>
      <c r="C133" s="415">
        <v>255.93199999999999</v>
      </c>
      <c r="D133" s="416">
        <v>-6.8000000000000005E-2</v>
      </c>
      <c r="E133" s="417">
        <v>0.99973437499899998</v>
      </c>
      <c r="F133" s="415">
        <v>271.993269935868</v>
      </c>
      <c r="G133" s="416">
        <v>271.993269935868</v>
      </c>
      <c r="H133" s="418">
        <v>22.158000000000001</v>
      </c>
      <c r="I133" s="415">
        <v>256.33300000000003</v>
      </c>
      <c r="J133" s="416">
        <v>-15.660269935866999</v>
      </c>
      <c r="K133" s="419">
        <v>0.94242405358199999</v>
      </c>
    </row>
    <row r="134" spans="1:11" ht="14.4" customHeight="1" thickBot="1" x14ac:dyDescent="0.35">
      <c r="A134" s="437" t="s">
        <v>369</v>
      </c>
      <c r="B134" s="415">
        <v>71</v>
      </c>
      <c r="C134" s="415">
        <v>71.213999999999999</v>
      </c>
      <c r="D134" s="416">
        <v>0.21399999999899999</v>
      </c>
      <c r="E134" s="417">
        <v>1.0030140845069999</v>
      </c>
      <c r="F134" s="415">
        <v>75.683106157935995</v>
      </c>
      <c r="G134" s="416">
        <v>75.683106157935995</v>
      </c>
      <c r="H134" s="418">
        <v>0</v>
      </c>
      <c r="I134" s="415">
        <v>62.447000000000003</v>
      </c>
      <c r="J134" s="416">
        <v>-13.236106157936</v>
      </c>
      <c r="K134" s="419">
        <v>0.82511148352800001</v>
      </c>
    </row>
    <row r="135" spans="1:11" ht="14.4" customHeight="1" thickBot="1" x14ac:dyDescent="0.35">
      <c r="A135" s="436" t="s">
        <v>370</v>
      </c>
      <c r="B135" s="420">
        <v>0</v>
      </c>
      <c r="C135" s="420">
        <v>107.458</v>
      </c>
      <c r="D135" s="421">
        <v>107.458</v>
      </c>
      <c r="E135" s="422" t="s">
        <v>243</v>
      </c>
      <c r="F135" s="420">
        <v>0</v>
      </c>
      <c r="G135" s="421">
        <v>0</v>
      </c>
      <c r="H135" s="423">
        <v>0</v>
      </c>
      <c r="I135" s="420">
        <v>28.134</v>
      </c>
      <c r="J135" s="421">
        <v>28.134</v>
      </c>
      <c r="K135" s="424" t="s">
        <v>274</v>
      </c>
    </row>
    <row r="136" spans="1:11" ht="14.4" customHeight="1" thickBot="1" x14ac:dyDescent="0.35">
      <c r="A136" s="437" t="s">
        <v>371</v>
      </c>
      <c r="B136" s="415">
        <v>0</v>
      </c>
      <c r="C136" s="415">
        <v>107.458</v>
      </c>
      <c r="D136" s="416">
        <v>107.458</v>
      </c>
      <c r="E136" s="425" t="s">
        <v>243</v>
      </c>
      <c r="F136" s="415">
        <v>0</v>
      </c>
      <c r="G136" s="416">
        <v>0</v>
      </c>
      <c r="H136" s="418">
        <v>0</v>
      </c>
      <c r="I136" s="415">
        <v>28.134</v>
      </c>
      <c r="J136" s="416">
        <v>28.134</v>
      </c>
      <c r="K136" s="426" t="s">
        <v>274</v>
      </c>
    </row>
    <row r="137" spans="1:11" ht="14.4" customHeight="1" thickBot="1" x14ac:dyDescent="0.35">
      <c r="A137" s="435" t="s">
        <v>372</v>
      </c>
      <c r="B137" s="415">
        <v>3</v>
      </c>
      <c r="C137" s="415">
        <v>40.819499999999998</v>
      </c>
      <c r="D137" s="416">
        <v>37.819499999999998</v>
      </c>
      <c r="E137" s="417">
        <v>13.6065</v>
      </c>
      <c r="F137" s="415">
        <v>41</v>
      </c>
      <c r="G137" s="416">
        <v>41</v>
      </c>
      <c r="H137" s="418">
        <v>0</v>
      </c>
      <c r="I137" s="415">
        <v>283.64751999999999</v>
      </c>
      <c r="J137" s="416">
        <v>242.64751999999999</v>
      </c>
      <c r="K137" s="419">
        <v>6.918232195121</v>
      </c>
    </row>
    <row r="138" spans="1:11" ht="14.4" customHeight="1" thickBot="1" x14ac:dyDescent="0.35">
      <c r="A138" s="436" t="s">
        <v>373</v>
      </c>
      <c r="B138" s="420">
        <v>3</v>
      </c>
      <c r="C138" s="420">
        <v>3.9</v>
      </c>
      <c r="D138" s="421">
        <v>0.9</v>
      </c>
      <c r="E138" s="427">
        <v>1.3</v>
      </c>
      <c r="F138" s="420">
        <v>41</v>
      </c>
      <c r="G138" s="421">
        <v>41</v>
      </c>
      <c r="H138" s="423">
        <v>0</v>
      </c>
      <c r="I138" s="420">
        <v>53.252400000000002</v>
      </c>
      <c r="J138" s="421">
        <v>12.2524</v>
      </c>
      <c r="K138" s="428">
        <v>1.2988390243900001</v>
      </c>
    </row>
    <row r="139" spans="1:11" ht="14.4" customHeight="1" thickBot="1" x14ac:dyDescent="0.35">
      <c r="A139" s="437" t="s">
        <v>374</v>
      </c>
      <c r="B139" s="415">
        <v>3</v>
      </c>
      <c r="C139" s="415">
        <v>3.9</v>
      </c>
      <c r="D139" s="416">
        <v>0.9</v>
      </c>
      <c r="E139" s="417">
        <v>1.3</v>
      </c>
      <c r="F139" s="415">
        <v>41</v>
      </c>
      <c r="G139" s="416">
        <v>41</v>
      </c>
      <c r="H139" s="418">
        <v>0</v>
      </c>
      <c r="I139" s="415">
        <v>41.252400000000002</v>
      </c>
      <c r="J139" s="416">
        <v>0.25240000000000001</v>
      </c>
      <c r="K139" s="419">
        <v>1.0061560975599999</v>
      </c>
    </row>
    <row r="140" spans="1:11" ht="14.4" customHeight="1" thickBot="1" x14ac:dyDescent="0.35">
      <c r="A140" s="437" t="s">
        <v>375</v>
      </c>
      <c r="B140" s="415">
        <v>0</v>
      </c>
      <c r="C140" s="415">
        <v>0</v>
      </c>
      <c r="D140" s="416">
        <v>0</v>
      </c>
      <c r="E140" s="417">
        <v>1</v>
      </c>
      <c r="F140" s="415">
        <v>0</v>
      </c>
      <c r="G140" s="416">
        <v>0</v>
      </c>
      <c r="H140" s="418">
        <v>0</v>
      </c>
      <c r="I140" s="415">
        <v>12</v>
      </c>
      <c r="J140" s="416">
        <v>12</v>
      </c>
      <c r="K140" s="426" t="s">
        <v>274</v>
      </c>
    </row>
    <row r="141" spans="1:11" ht="14.4" customHeight="1" thickBot="1" x14ac:dyDescent="0.35">
      <c r="A141" s="436" t="s">
        <v>376</v>
      </c>
      <c r="B141" s="420">
        <v>0</v>
      </c>
      <c r="C141" s="420">
        <v>8.2544999999990001</v>
      </c>
      <c r="D141" s="421">
        <v>8.2544999999990001</v>
      </c>
      <c r="E141" s="422" t="s">
        <v>243</v>
      </c>
      <c r="F141" s="420">
        <v>0</v>
      </c>
      <c r="G141" s="421">
        <v>0</v>
      </c>
      <c r="H141" s="423">
        <v>0</v>
      </c>
      <c r="I141" s="420">
        <v>31.423829999999999</v>
      </c>
      <c r="J141" s="421">
        <v>31.423829999999999</v>
      </c>
      <c r="K141" s="424" t="s">
        <v>243</v>
      </c>
    </row>
    <row r="142" spans="1:11" ht="14.4" customHeight="1" thickBot="1" x14ac:dyDescent="0.35">
      <c r="A142" s="437" t="s">
        <v>377</v>
      </c>
      <c r="B142" s="415">
        <v>0</v>
      </c>
      <c r="C142" s="415">
        <v>3.206499999999</v>
      </c>
      <c r="D142" s="416">
        <v>3.206499999999</v>
      </c>
      <c r="E142" s="425" t="s">
        <v>243</v>
      </c>
      <c r="F142" s="415">
        <v>0</v>
      </c>
      <c r="G142" s="416">
        <v>0</v>
      </c>
      <c r="H142" s="418">
        <v>0</v>
      </c>
      <c r="I142" s="415">
        <v>26.438500000000001</v>
      </c>
      <c r="J142" s="416">
        <v>26.438500000000001</v>
      </c>
      <c r="K142" s="426" t="s">
        <v>243</v>
      </c>
    </row>
    <row r="143" spans="1:11" ht="14.4" customHeight="1" thickBot="1" x14ac:dyDescent="0.35">
      <c r="A143" s="437" t="s">
        <v>378</v>
      </c>
      <c r="B143" s="415">
        <v>0</v>
      </c>
      <c r="C143" s="415">
        <v>5.048</v>
      </c>
      <c r="D143" s="416">
        <v>5.048</v>
      </c>
      <c r="E143" s="425" t="s">
        <v>274</v>
      </c>
      <c r="F143" s="415">
        <v>0</v>
      </c>
      <c r="G143" s="416">
        <v>0</v>
      </c>
      <c r="H143" s="418">
        <v>0</v>
      </c>
      <c r="I143" s="415">
        <v>0</v>
      </c>
      <c r="J143" s="416">
        <v>0</v>
      </c>
      <c r="K143" s="426" t="s">
        <v>243</v>
      </c>
    </row>
    <row r="144" spans="1:11" ht="14.4" customHeight="1" thickBot="1" x14ac:dyDescent="0.35">
      <c r="A144" s="437" t="s">
        <v>379</v>
      </c>
      <c r="B144" s="415">
        <v>0</v>
      </c>
      <c r="C144" s="415">
        <v>0</v>
      </c>
      <c r="D144" s="416">
        <v>0</v>
      </c>
      <c r="E144" s="425" t="s">
        <v>243</v>
      </c>
      <c r="F144" s="415">
        <v>0</v>
      </c>
      <c r="G144" s="416">
        <v>0</v>
      </c>
      <c r="H144" s="418">
        <v>0</v>
      </c>
      <c r="I144" s="415">
        <v>4.9853300000000003</v>
      </c>
      <c r="J144" s="416">
        <v>4.9853300000000003</v>
      </c>
      <c r="K144" s="426" t="s">
        <v>274</v>
      </c>
    </row>
    <row r="145" spans="1:11" ht="14.4" customHeight="1" thickBot="1" x14ac:dyDescent="0.35">
      <c r="A145" s="436" t="s">
        <v>380</v>
      </c>
      <c r="B145" s="420">
        <v>0</v>
      </c>
      <c r="C145" s="420">
        <v>28.664999999999999</v>
      </c>
      <c r="D145" s="421">
        <v>28.664999999999999</v>
      </c>
      <c r="E145" s="422" t="s">
        <v>243</v>
      </c>
      <c r="F145" s="420">
        <v>0</v>
      </c>
      <c r="G145" s="421">
        <v>0</v>
      </c>
      <c r="H145" s="423">
        <v>0</v>
      </c>
      <c r="I145" s="420">
        <v>198.97129000000001</v>
      </c>
      <c r="J145" s="421">
        <v>198.97129000000001</v>
      </c>
      <c r="K145" s="424" t="s">
        <v>243</v>
      </c>
    </row>
    <row r="146" spans="1:11" ht="14.4" customHeight="1" thickBot="1" x14ac:dyDescent="0.35">
      <c r="A146" s="437" t="s">
        <v>381</v>
      </c>
      <c r="B146" s="415">
        <v>0</v>
      </c>
      <c r="C146" s="415">
        <v>28.664999999999999</v>
      </c>
      <c r="D146" s="416">
        <v>28.664999999999999</v>
      </c>
      <c r="E146" s="425" t="s">
        <v>243</v>
      </c>
      <c r="F146" s="415">
        <v>0</v>
      </c>
      <c r="G146" s="416">
        <v>0</v>
      </c>
      <c r="H146" s="418">
        <v>0</v>
      </c>
      <c r="I146" s="415">
        <v>198.97129000000001</v>
      </c>
      <c r="J146" s="416">
        <v>198.97129000000001</v>
      </c>
      <c r="K146" s="426" t="s">
        <v>243</v>
      </c>
    </row>
    <row r="147" spans="1:11" ht="14.4" customHeight="1" thickBot="1" x14ac:dyDescent="0.35">
      <c r="A147" s="433" t="s">
        <v>382</v>
      </c>
      <c r="B147" s="415">
        <v>29894.615513974499</v>
      </c>
      <c r="C147" s="415">
        <v>30099.122790000001</v>
      </c>
      <c r="D147" s="416">
        <v>204.50727602554599</v>
      </c>
      <c r="E147" s="417">
        <v>1.0068409401659999</v>
      </c>
      <c r="F147" s="415">
        <v>31041.149120659898</v>
      </c>
      <c r="G147" s="416">
        <v>31041.149120659898</v>
      </c>
      <c r="H147" s="418">
        <v>2203.1437500000002</v>
      </c>
      <c r="I147" s="415">
        <v>31158.049940000001</v>
      </c>
      <c r="J147" s="416">
        <v>116.900819340113</v>
      </c>
      <c r="K147" s="419">
        <v>1.0037659952239999</v>
      </c>
    </row>
    <row r="148" spans="1:11" ht="14.4" customHeight="1" thickBot="1" x14ac:dyDescent="0.35">
      <c r="A148" s="434" t="s">
        <v>383</v>
      </c>
      <c r="B148" s="415">
        <v>29621.5</v>
      </c>
      <c r="C148" s="415">
        <v>29654.453119999998</v>
      </c>
      <c r="D148" s="416">
        <v>32.953120000001</v>
      </c>
      <c r="E148" s="417">
        <v>1.001112473034</v>
      </c>
      <c r="F148" s="415">
        <v>30494.1245554208</v>
      </c>
      <c r="G148" s="416">
        <v>30494.1245554208</v>
      </c>
      <c r="H148" s="418">
        <v>2146.87968</v>
      </c>
      <c r="I148" s="415">
        <v>30401.674279999999</v>
      </c>
      <c r="J148" s="416">
        <v>-92.450275420785999</v>
      </c>
      <c r="K148" s="419">
        <v>0.99696825940099998</v>
      </c>
    </row>
    <row r="149" spans="1:11" ht="14.4" customHeight="1" thickBot="1" x14ac:dyDescent="0.35">
      <c r="A149" s="435" t="s">
        <v>384</v>
      </c>
      <c r="B149" s="415">
        <v>29621.5</v>
      </c>
      <c r="C149" s="415">
        <v>29654.453119999998</v>
      </c>
      <c r="D149" s="416">
        <v>32.953120000001</v>
      </c>
      <c r="E149" s="417">
        <v>1.001112473034</v>
      </c>
      <c r="F149" s="415">
        <v>30494.1245554208</v>
      </c>
      <c r="G149" s="416">
        <v>30494.1245554208</v>
      </c>
      <c r="H149" s="418">
        <v>2146.87968</v>
      </c>
      <c r="I149" s="415">
        <v>30401.674279999999</v>
      </c>
      <c r="J149" s="416">
        <v>-92.450275420785999</v>
      </c>
      <c r="K149" s="419">
        <v>0.99696825940099998</v>
      </c>
    </row>
    <row r="150" spans="1:11" ht="14.4" customHeight="1" thickBot="1" x14ac:dyDescent="0.35">
      <c r="A150" s="436" t="s">
        <v>385</v>
      </c>
      <c r="B150" s="420">
        <v>9269.5</v>
      </c>
      <c r="C150" s="420">
        <v>10271.568719999999</v>
      </c>
      <c r="D150" s="421">
        <v>1002.06872</v>
      </c>
      <c r="E150" s="427">
        <v>1.108103858892</v>
      </c>
      <c r="F150" s="420">
        <v>11015.8325546249</v>
      </c>
      <c r="G150" s="421">
        <v>11015.8325546249</v>
      </c>
      <c r="H150" s="423">
        <v>815.71228000000099</v>
      </c>
      <c r="I150" s="420">
        <v>11043.626679999999</v>
      </c>
      <c r="J150" s="421">
        <v>27.794125375065999</v>
      </c>
      <c r="K150" s="428">
        <v>1.0025231071039999</v>
      </c>
    </row>
    <row r="151" spans="1:11" ht="14.4" customHeight="1" thickBot="1" x14ac:dyDescent="0.35">
      <c r="A151" s="437" t="s">
        <v>386</v>
      </c>
      <c r="B151" s="415">
        <v>30</v>
      </c>
      <c r="C151" s="415">
        <v>51.522559999999999</v>
      </c>
      <c r="D151" s="416">
        <v>21.522559999999999</v>
      </c>
      <c r="E151" s="417">
        <v>1.7174186666660001</v>
      </c>
      <c r="F151" s="415">
        <v>52.252497851035997</v>
      </c>
      <c r="G151" s="416">
        <v>52.252497851035997</v>
      </c>
      <c r="H151" s="418">
        <v>4.8402799999999999</v>
      </c>
      <c r="I151" s="415">
        <v>73.788619999999995</v>
      </c>
      <c r="J151" s="416">
        <v>21.536122148962999</v>
      </c>
      <c r="K151" s="419">
        <v>1.4121548832040001</v>
      </c>
    </row>
    <row r="152" spans="1:11" ht="14.4" customHeight="1" thickBot="1" x14ac:dyDescent="0.35">
      <c r="A152" s="437" t="s">
        <v>387</v>
      </c>
      <c r="B152" s="415">
        <v>40</v>
      </c>
      <c r="C152" s="415">
        <v>29.285</v>
      </c>
      <c r="D152" s="416">
        <v>-10.715</v>
      </c>
      <c r="E152" s="417">
        <v>0.73212500000000003</v>
      </c>
      <c r="F152" s="415">
        <v>34.197295984941</v>
      </c>
      <c r="G152" s="416">
        <v>34.197295984941</v>
      </c>
      <c r="H152" s="418">
        <v>1.61</v>
      </c>
      <c r="I152" s="415">
        <v>30.859000000000002</v>
      </c>
      <c r="J152" s="416">
        <v>-3.3382959849409999</v>
      </c>
      <c r="K152" s="419">
        <v>0.90238128808700002</v>
      </c>
    </row>
    <row r="153" spans="1:11" ht="14.4" customHeight="1" thickBot="1" x14ac:dyDescent="0.35">
      <c r="A153" s="437" t="s">
        <v>388</v>
      </c>
      <c r="B153" s="415">
        <v>9199.5</v>
      </c>
      <c r="C153" s="415">
        <v>10190.76116</v>
      </c>
      <c r="D153" s="416">
        <v>991.26116000000002</v>
      </c>
      <c r="E153" s="417">
        <v>1.107751634327</v>
      </c>
      <c r="F153" s="415">
        <v>10929.382760789</v>
      </c>
      <c r="G153" s="416">
        <v>10929.382760789</v>
      </c>
      <c r="H153" s="418">
        <v>809.26200000000097</v>
      </c>
      <c r="I153" s="415">
        <v>10938.97906</v>
      </c>
      <c r="J153" s="416">
        <v>9.5962992110409999</v>
      </c>
      <c r="K153" s="419">
        <v>1.000878027553</v>
      </c>
    </row>
    <row r="154" spans="1:11" ht="14.4" customHeight="1" thickBot="1" x14ac:dyDescent="0.35">
      <c r="A154" s="436" t="s">
        <v>389</v>
      </c>
      <c r="B154" s="420">
        <v>5894</v>
      </c>
      <c r="C154" s="420">
        <v>5777.16</v>
      </c>
      <c r="D154" s="421">
        <v>-116.839999999997</v>
      </c>
      <c r="E154" s="427">
        <v>0.98017645062699998</v>
      </c>
      <c r="F154" s="420">
        <v>5874.7505643078202</v>
      </c>
      <c r="G154" s="421">
        <v>5874.7505643078202</v>
      </c>
      <c r="H154" s="423">
        <v>441.44140000000101</v>
      </c>
      <c r="I154" s="420">
        <v>5601.4888000000001</v>
      </c>
      <c r="J154" s="421">
        <v>-273.26176430781999</v>
      </c>
      <c r="K154" s="428">
        <v>0.95348538438899999</v>
      </c>
    </row>
    <row r="155" spans="1:11" ht="14.4" customHeight="1" thickBot="1" x14ac:dyDescent="0.35">
      <c r="A155" s="437" t="s">
        <v>390</v>
      </c>
      <c r="B155" s="415">
        <v>5887</v>
      </c>
      <c r="C155" s="415">
        <v>5774.2049999999999</v>
      </c>
      <c r="D155" s="416">
        <v>-112.794999999997</v>
      </c>
      <c r="E155" s="417">
        <v>0.98083998641000003</v>
      </c>
      <c r="F155" s="415">
        <v>5872</v>
      </c>
      <c r="G155" s="416">
        <v>5872</v>
      </c>
      <c r="H155" s="418">
        <v>441.44140000000101</v>
      </c>
      <c r="I155" s="415">
        <v>5603.4517999999998</v>
      </c>
      <c r="J155" s="416">
        <v>-268.54819999999899</v>
      </c>
      <c r="K155" s="419">
        <v>0.95426631471300005</v>
      </c>
    </row>
    <row r="156" spans="1:11" ht="14.4" customHeight="1" thickBot="1" x14ac:dyDescent="0.35">
      <c r="A156" s="437" t="s">
        <v>391</v>
      </c>
      <c r="B156" s="415">
        <v>0</v>
      </c>
      <c r="C156" s="415">
        <v>0</v>
      </c>
      <c r="D156" s="416">
        <v>0</v>
      </c>
      <c r="E156" s="417">
        <v>1</v>
      </c>
      <c r="F156" s="415">
        <v>0</v>
      </c>
      <c r="G156" s="416">
        <v>0</v>
      </c>
      <c r="H156" s="418">
        <v>0</v>
      </c>
      <c r="I156" s="415">
        <v>-4.3330000000000002</v>
      </c>
      <c r="J156" s="416">
        <v>-4.3330000000000002</v>
      </c>
      <c r="K156" s="426" t="s">
        <v>274</v>
      </c>
    </row>
    <row r="157" spans="1:11" ht="14.4" customHeight="1" thickBot="1" x14ac:dyDescent="0.35">
      <c r="A157" s="437" t="s">
        <v>392</v>
      </c>
      <c r="B157" s="415">
        <v>7</v>
      </c>
      <c r="C157" s="415">
        <v>2.9550000000000001</v>
      </c>
      <c r="D157" s="416">
        <v>-4.0449999999999999</v>
      </c>
      <c r="E157" s="417">
        <v>0.42214285714200001</v>
      </c>
      <c r="F157" s="415">
        <v>2.750564307821</v>
      </c>
      <c r="G157" s="416">
        <v>2.750564307821</v>
      </c>
      <c r="H157" s="418">
        <v>0</v>
      </c>
      <c r="I157" s="415">
        <v>2.37</v>
      </c>
      <c r="J157" s="416">
        <v>-0.38056430782099998</v>
      </c>
      <c r="K157" s="419">
        <v>0.86164137055800005</v>
      </c>
    </row>
    <row r="158" spans="1:11" ht="14.4" customHeight="1" thickBot="1" x14ac:dyDescent="0.35">
      <c r="A158" s="439" t="s">
        <v>393</v>
      </c>
      <c r="B158" s="415">
        <v>14458</v>
      </c>
      <c r="C158" s="415">
        <v>13607.64423</v>
      </c>
      <c r="D158" s="416">
        <v>-850.35577000000399</v>
      </c>
      <c r="E158" s="417">
        <v>0.94118441209000003</v>
      </c>
      <c r="F158" s="415">
        <v>13603.541436488</v>
      </c>
      <c r="G158" s="416">
        <v>13603.541436488</v>
      </c>
      <c r="H158" s="418">
        <v>889.72600000000102</v>
      </c>
      <c r="I158" s="415">
        <v>13756.558800000001</v>
      </c>
      <c r="J158" s="416">
        <v>153.01736351196999</v>
      </c>
      <c r="K158" s="419">
        <v>1.0112483476609999</v>
      </c>
    </row>
    <row r="159" spans="1:11" ht="14.4" customHeight="1" thickBot="1" x14ac:dyDescent="0.35">
      <c r="A159" s="437" t="s">
        <v>394</v>
      </c>
      <c r="B159" s="415">
        <v>14458</v>
      </c>
      <c r="C159" s="415">
        <v>13607.64423</v>
      </c>
      <c r="D159" s="416">
        <v>-850.35577000000399</v>
      </c>
      <c r="E159" s="417">
        <v>0.94118441209000003</v>
      </c>
      <c r="F159" s="415">
        <v>13603.541436488</v>
      </c>
      <c r="G159" s="416">
        <v>13603.541436488</v>
      </c>
      <c r="H159" s="418">
        <v>889.72600000000102</v>
      </c>
      <c r="I159" s="415">
        <v>13756.558800000001</v>
      </c>
      <c r="J159" s="416">
        <v>153.01736351196999</v>
      </c>
      <c r="K159" s="419">
        <v>1.0112483476609999</v>
      </c>
    </row>
    <row r="160" spans="1:11" ht="14.4" customHeight="1" thickBot="1" x14ac:dyDescent="0.35">
      <c r="A160" s="436" t="s">
        <v>395</v>
      </c>
      <c r="B160" s="420">
        <v>0</v>
      </c>
      <c r="C160" s="420">
        <v>-1.9198299999999999</v>
      </c>
      <c r="D160" s="421">
        <v>-1.9198299999999999</v>
      </c>
      <c r="E160" s="422" t="s">
        <v>243</v>
      </c>
      <c r="F160" s="420">
        <v>0</v>
      </c>
      <c r="G160" s="421">
        <v>0</v>
      </c>
      <c r="H160" s="423">
        <v>0</v>
      </c>
      <c r="I160" s="420">
        <v>0</v>
      </c>
      <c r="J160" s="421">
        <v>0</v>
      </c>
      <c r="K160" s="424" t="s">
        <v>243</v>
      </c>
    </row>
    <row r="161" spans="1:11" ht="14.4" customHeight="1" thickBot="1" x14ac:dyDescent="0.35">
      <c r="A161" s="437" t="s">
        <v>396</v>
      </c>
      <c r="B161" s="415">
        <v>0</v>
      </c>
      <c r="C161" s="415">
        <v>-1.9198299999999999</v>
      </c>
      <c r="D161" s="416">
        <v>-1.9198299999999999</v>
      </c>
      <c r="E161" s="425" t="s">
        <v>243</v>
      </c>
      <c r="F161" s="415">
        <v>0</v>
      </c>
      <c r="G161" s="416">
        <v>0</v>
      </c>
      <c r="H161" s="418">
        <v>0</v>
      </c>
      <c r="I161" s="415">
        <v>0</v>
      </c>
      <c r="J161" s="416">
        <v>0</v>
      </c>
      <c r="K161" s="426" t="s">
        <v>243</v>
      </c>
    </row>
    <row r="162" spans="1:11" ht="14.4" customHeight="1" thickBot="1" x14ac:dyDescent="0.35">
      <c r="A162" s="434" t="s">
        <v>397</v>
      </c>
      <c r="B162" s="415">
        <v>273.11551397445299</v>
      </c>
      <c r="C162" s="415">
        <v>444.58051999999998</v>
      </c>
      <c r="D162" s="416">
        <v>171.46500602554701</v>
      </c>
      <c r="E162" s="417">
        <v>1.6278113005379999</v>
      </c>
      <c r="F162" s="415">
        <v>547.02456523910496</v>
      </c>
      <c r="G162" s="416">
        <v>547.02456523910496</v>
      </c>
      <c r="H162" s="418">
        <v>56.264069999999997</v>
      </c>
      <c r="I162" s="415">
        <v>756.37566000000004</v>
      </c>
      <c r="J162" s="416">
        <v>209.35109476089499</v>
      </c>
      <c r="K162" s="419">
        <v>1.382708763123</v>
      </c>
    </row>
    <row r="163" spans="1:11" ht="14.4" customHeight="1" thickBot="1" x14ac:dyDescent="0.35">
      <c r="A163" s="435" t="s">
        <v>398</v>
      </c>
      <c r="B163" s="415">
        <v>0</v>
      </c>
      <c r="C163" s="415">
        <v>81.25</v>
      </c>
      <c r="D163" s="416">
        <v>81.25</v>
      </c>
      <c r="E163" s="425" t="s">
        <v>274</v>
      </c>
      <c r="F163" s="415">
        <v>0</v>
      </c>
      <c r="G163" s="416">
        <v>0</v>
      </c>
      <c r="H163" s="418">
        <v>26.5</v>
      </c>
      <c r="I163" s="415">
        <v>208.25</v>
      </c>
      <c r="J163" s="416">
        <v>208.25</v>
      </c>
      <c r="K163" s="426" t="s">
        <v>243</v>
      </c>
    </row>
    <row r="164" spans="1:11" ht="14.4" customHeight="1" thickBot="1" x14ac:dyDescent="0.35">
      <c r="A164" s="436" t="s">
        <v>399</v>
      </c>
      <c r="B164" s="420">
        <v>0</v>
      </c>
      <c r="C164" s="420">
        <v>81.25</v>
      </c>
      <c r="D164" s="421">
        <v>81.25</v>
      </c>
      <c r="E164" s="422" t="s">
        <v>274</v>
      </c>
      <c r="F164" s="420">
        <v>0</v>
      </c>
      <c r="G164" s="421">
        <v>0</v>
      </c>
      <c r="H164" s="423">
        <v>26.5</v>
      </c>
      <c r="I164" s="420">
        <v>208.25</v>
      </c>
      <c r="J164" s="421">
        <v>208.25</v>
      </c>
      <c r="K164" s="424" t="s">
        <v>243</v>
      </c>
    </row>
    <row r="165" spans="1:11" ht="14.4" customHeight="1" thickBot="1" x14ac:dyDescent="0.35">
      <c r="A165" s="437" t="s">
        <v>400</v>
      </c>
      <c r="B165" s="415">
        <v>0</v>
      </c>
      <c r="C165" s="415">
        <v>81.25</v>
      </c>
      <c r="D165" s="416">
        <v>81.25</v>
      </c>
      <c r="E165" s="425" t="s">
        <v>274</v>
      </c>
      <c r="F165" s="415">
        <v>0</v>
      </c>
      <c r="G165" s="416">
        <v>0</v>
      </c>
      <c r="H165" s="418">
        <v>26.5</v>
      </c>
      <c r="I165" s="415">
        <v>208.25</v>
      </c>
      <c r="J165" s="416">
        <v>208.25</v>
      </c>
      <c r="K165" s="426" t="s">
        <v>243</v>
      </c>
    </row>
    <row r="166" spans="1:11" ht="14.4" customHeight="1" thickBot="1" x14ac:dyDescent="0.35">
      <c r="A166" s="440" t="s">
        <v>401</v>
      </c>
      <c r="B166" s="420">
        <v>273.11551397445299</v>
      </c>
      <c r="C166" s="420">
        <v>363.33051999999998</v>
      </c>
      <c r="D166" s="421">
        <v>90.215006025546003</v>
      </c>
      <c r="E166" s="427">
        <v>1.330318130642</v>
      </c>
      <c r="F166" s="420">
        <v>547.02456523910496</v>
      </c>
      <c r="G166" s="421">
        <v>547.02456523910496</v>
      </c>
      <c r="H166" s="423">
        <v>29.76407</v>
      </c>
      <c r="I166" s="420">
        <v>548.12566000000004</v>
      </c>
      <c r="J166" s="421">
        <v>1.101094760894</v>
      </c>
      <c r="K166" s="428">
        <v>1.0020128799150001</v>
      </c>
    </row>
    <row r="167" spans="1:11" ht="14.4" customHeight="1" thickBot="1" x14ac:dyDescent="0.35">
      <c r="A167" s="436" t="s">
        <v>402</v>
      </c>
      <c r="B167" s="420">
        <v>0</v>
      </c>
      <c r="C167" s="420">
        <v>1.8500000000000001E-3</v>
      </c>
      <c r="D167" s="421">
        <v>1.8500000000000001E-3</v>
      </c>
      <c r="E167" s="422" t="s">
        <v>243</v>
      </c>
      <c r="F167" s="420">
        <v>0</v>
      </c>
      <c r="G167" s="421">
        <v>0</v>
      </c>
      <c r="H167" s="423">
        <v>1.0000000000000001E-5</v>
      </c>
      <c r="I167" s="420">
        <v>2.5000000000000001E-4</v>
      </c>
      <c r="J167" s="421">
        <v>2.5000000000000001E-4</v>
      </c>
      <c r="K167" s="424" t="s">
        <v>243</v>
      </c>
    </row>
    <row r="168" spans="1:11" ht="14.4" customHeight="1" thickBot="1" x14ac:dyDescent="0.35">
      <c r="A168" s="437" t="s">
        <v>403</v>
      </c>
      <c r="B168" s="415">
        <v>0</v>
      </c>
      <c r="C168" s="415">
        <v>1.8500000000000001E-3</v>
      </c>
      <c r="D168" s="416">
        <v>1.8500000000000001E-3</v>
      </c>
      <c r="E168" s="425" t="s">
        <v>243</v>
      </c>
      <c r="F168" s="415">
        <v>0</v>
      </c>
      <c r="G168" s="416">
        <v>0</v>
      </c>
      <c r="H168" s="418">
        <v>1.0000000000000001E-5</v>
      </c>
      <c r="I168" s="415">
        <v>2.5000000000000001E-4</v>
      </c>
      <c r="J168" s="416">
        <v>2.5000000000000001E-4</v>
      </c>
      <c r="K168" s="426" t="s">
        <v>243</v>
      </c>
    </row>
    <row r="169" spans="1:11" ht="14.4" customHeight="1" thickBot="1" x14ac:dyDescent="0.35">
      <c r="A169" s="436" t="s">
        <v>404</v>
      </c>
      <c r="B169" s="420">
        <v>273.11551397445299</v>
      </c>
      <c r="C169" s="420">
        <v>363.32866999999999</v>
      </c>
      <c r="D169" s="421">
        <v>90.213156025545999</v>
      </c>
      <c r="E169" s="427">
        <v>1.330311356952</v>
      </c>
      <c r="F169" s="420">
        <v>547.02456523910496</v>
      </c>
      <c r="G169" s="421">
        <v>547.02456523910496</v>
      </c>
      <c r="H169" s="423">
        <v>29.764060000000001</v>
      </c>
      <c r="I169" s="420">
        <v>536.12540999999999</v>
      </c>
      <c r="J169" s="421">
        <v>-10.899155239104999</v>
      </c>
      <c r="K169" s="428">
        <v>0.98007556528200002</v>
      </c>
    </row>
    <row r="170" spans="1:11" ht="14.4" customHeight="1" thickBot="1" x14ac:dyDescent="0.35">
      <c r="A170" s="437" t="s">
        <v>405</v>
      </c>
      <c r="B170" s="415">
        <v>0</v>
      </c>
      <c r="C170" s="415">
        <v>1.512</v>
      </c>
      <c r="D170" s="416">
        <v>1.512</v>
      </c>
      <c r="E170" s="425" t="s">
        <v>243</v>
      </c>
      <c r="F170" s="415">
        <v>2.4429977373759999</v>
      </c>
      <c r="G170" s="416">
        <v>2.4429977373759999</v>
      </c>
      <c r="H170" s="418">
        <v>1.2E-2</v>
      </c>
      <c r="I170" s="415">
        <v>0.91900000000000004</v>
      </c>
      <c r="J170" s="416">
        <v>-1.5239977373760001</v>
      </c>
      <c r="K170" s="419">
        <v>0.37617718016599999</v>
      </c>
    </row>
    <row r="171" spans="1:11" ht="14.4" customHeight="1" thickBot="1" x14ac:dyDescent="0.35">
      <c r="A171" s="437" t="s">
        <v>406</v>
      </c>
      <c r="B171" s="415">
        <v>273.11551397445299</v>
      </c>
      <c r="C171" s="415">
        <v>361.81666999999999</v>
      </c>
      <c r="D171" s="416">
        <v>88.701156025545998</v>
      </c>
      <c r="E171" s="417">
        <v>1.324775237901</v>
      </c>
      <c r="F171" s="415">
        <v>544.58156750172805</v>
      </c>
      <c r="G171" s="416">
        <v>544.58156750172805</v>
      </c>
      <c r="H171" s="418">
        <v>29.75206</v>
      </c>
      <c r="I171" s="415">
        <v>535.20641000000001</v>
      </c>
      <c r="J171" s="416">
        <v>-9.3751575017279993</v>
      </c>
      <c r="K171" s="419">
        <v>0.98278465878900001</v>
      </c>
    </row>
    <row r="172" spans="1:11" ht="14.4" customHeight="1" thickBot="1" x14ac:dyDescent="0.35">
      <c r="A172" s="436" t="s">
        <v>407</v>
      </c>
      <c r="B172" s="420">
        <v>0</v>
      </c>
      <c r="C172" s="420">
        <v>0</v>
      </c>
      <c r="D172" s="421">
        <v>0</v>
      </c>
      <c r="E172" s="427">
        <v>1</v>
      </c>
      <c r="F172" s="420">
        <v>0</v>
      </c>
      <c r="G172" s="421">
        <v>0</v>
      </c>
      <c r="H172" s="423">
        <v>0</v>
      </c>
      <c r="I172" s="420">
        <v>12</v>
      </c>
      <c r="J172" s="421">
        <v>12</v>
      </c>
      <c r="K172" s="424" t="s">
        <v>274</v>
      </c>
    </row>
    <row r="173" spans="1:11" ht="14.4" customHeight="1" thickBot="1" x14ac:dyDescent="0.35">
      <c r="A173" s="437" t="s">
        <v>408</v>
      </c>
      <c r="B173" s="415">
        <v>0</v>
      </c>
      <c r="C173" s="415">
        <v>0</v>
      </c>
      <c r="D173" s="416">
        <v>0</v>
      </c>
      <c r="E173" s="417">
        <v>1</v>
      </c>
      <c r="F173" s="415">
        <v>0</v>
      </c>
      <c r="G173" s="416">
        <v>0</v>
      </c>
      <c r="H173" s="418">
        <v>0</v>
      </c>
      <c r="I173" s="415">
        <v>12</v>
      </c>
      <c r="J173" s="416">
        <v>12</v>
      </c>
      <c r="K173" s="426" t="s">
        <v>274</v>
      </c>
    </row>
    <row r="174" spans="1:11" ht="14.4" customHeight="1" thickBot="1" x14ac:dyDescent="0.35">
      <c r="A174" s="434" t="s">
        <v>409</v>
      </c>
      <c r="B174" s="415">
        <v>0</v>
      </c>
      <c r="C174" s="415">
        <v>8.9149999999999993E-2</v>
      </c>
      <c r="D174" s="416">
        <v>8.9149999999999993E-2</v>
      </c>
      <c r="E174" s="425" t="s">
        <v>274</v>
      </c>
      <c r="F174" s="415">
        <v>0</v>
      </c>
      <c r="G174" s="416">
        <v>0</v>
      </c>
      <c r="H174" s="418">
        <v>0</v>
      </c>
      <c r="I174" s="415">
        <v>0</v>
      </c>
      <c r="J174" s="416">
        <v>0</v>
      </c>
      <c r="K174" s="426" t="s">
        <v>243</v>
      </c>
    </row>
    <row r="175" spans="1:11" ht="14.4" customHeight="1" thickBot="1" x14ac:dyDescent="0.35">
      <c r="A175" s="440" t="s">
        <v>410</v>
      </c>
      <c r="B175" s="420">
        <v>0</v>
      </c>
      <c r="C175" s="420">
        <v>8.9149999999999993E-2</v>
      </c>
      <c r="D175" s="421">
        <v>8.9149999999999993E-2</v>
      </c>
      <c r="E175" s="422" t="s">
        <v>274</v>
      </c>
      <c r="F175" s="420">
        <v>0</v>
      </c>
      <c r="G175" s="421">
        <v>0</v>
      </c>
      <c r="H175" s="423">
        <v>0</v>
      </c>
      <c r="I175" s="420">
        <v>0</v>
      </c>
      <c r="J175" s="421">
        <v>0</v>
      </c>
      <c r="K175" s="424" t="s">
        <v>243</v>
      </c>
    </row>
    <row r="176" spans="1:11" ht="14.4" customHeight="1" thickBot="1" x14ac:dyDescent="0.35">
      <c r="A176" s="436" t="s">
        <v>411</v>
      </c>
      <c r="B176" s="420">
        <v>0</v>
      </c>
      <c r="C176" s="420">
        <v>8.9149999999999993E-2</v>
      </c>
      <c r="D176" s="421">
        <v>8.9149999999999993E-2</v>
      </c>
      <c r="E176" s="422" t="s">
        <v>274</v>
      </c>
      <c r="F176" s="420">
        <v>0</v>
      </c>
      <c r="G176" s="421">
        <v>0</v>
      </c>
      <c r="H176" s="423">
        <v>0</v>
      </c>
      <c r="I176" s="420">
        <v>0</v>
      </c>
      <c r="J176" s="421">
        <v>0</v>
      </c>
      <c r="K176" s="424" t="s">
        <v>243</v>
      </c>
    </row>
    <row r="177" spans="1:11" ht="14.4" customHeight="1" thickBot="1" x14ac:dyDescent="0.35">
      <c r="A177" s="437" t="s">
        <v>412</v>
      </c>
      <c r="B177" s="415">
        <v>0</v>
      </c>
      <c r="C177" s="415">
        <v>8.9149999999999993E-2</v>
      </c>
      <c r="D177" s="416">
        <v>8.9149999999999993E-2</v>
      </c>
      <c r="E177" s="425" t="s">
        <v>274</v>
      </c>
      <c r="F177" s="415">
        <v>0</v>
      </c>
      <c r="G177" s="416">
        <v>0</v>
      </c>
      <c r="H177" s="418">
        <v>0</v>
      </c>
      <c r="I177" s="415">
        <v>0</v>
      </c>
      <c r="J177" s="416">
        <v>0</v>
      </c>
      <c r="K177" s="426" t="s">
        <v>243</v>
      </c>
    </row>
    <row r="178" spans="1:11" ht="14.4" customHeight="1" thickBot="1" x14ac:dyDescent="0.35">
      <c r="A178" s="433" t="s">
        <v>413</v>
      </c>
      <c r="B178" s="415">
        <v>3652.4431301675199</v>
      </c>
      <c r="C178" s="415">
        <v>4119.0947800000004</v>
      </c>
      <c r="D178" s="416">
        <v>466.65164983248098</v>
      </c>
      <c r="E178" s="417">
        <v>1.127764247984</v>
      </c>
      <c r="F178" s="415">
        <v>6094.4807656904004</v>
      </c>
      <c r="G178" s="416">
        <v>6094.4807656904004</v>
      </c>
      <c r="H178" s="418">
        <v>522.36935000000005</v>
      </c>
      <c r="I178" s="415">
        <v>5975.8764199999996</v>
      </c>
      <c r="J178" s="416">
        <v>-118.60434569040299</v>
      </c>
      <c r="K178" s="419">
        <v>0.98053905652499995</v>
      </c>
    </row>
    <row r="179" spans="1:11" ht="14.4" customHeight="1" thickBot="1" x14ac:dyDescent="0.35">
      <c r="A179" s="438" t="s">
        <v>414</v>
      </c>
      <c r="B179" s="420">
        <v>3652.4431301675199</v>
      </c>
      <c r="C179" s="420">
        <v>4119.0947800000004</v>
      </c>
      <c r="D179" s="421">
        <v>466.65164983248098</v>
      </c>
      <c r="E179" s="427">
        <v>1.127764247984</v>
      </c>
      <c r="F179" s="420">
        <v>6094.4807656904004</v>
      </c>
      <c r="G179" s="421">
        <v>6094.4807656904004</v>
      </c>
      <c r="H179" s="423">
        <v>522.36935000000005</v>
      </c>
      <c r="I179" s="420">
        <v>5975.8764199999996</v>
      </c>
      <c r="J179" s="421">
        <v>-118.60434569040299</v>
      </c>
      <c r="K179" s="428">
        <v>0.98053905652499995</v>
      </c>
    </row>
    <row r="180" spans="1:11" ht="14.4" customHeight="1" thickBot="1" x14ac:dyDescent="0.35">
      <c r="A180" s="440" t="s">
        <v>41</v>
      </c>
      <c r="B180" s="420">
        <v>3652.4431301675199</v>
      </c>
      <c r="C180" s="420">
        <v>4119.0947800000004</v>
      </c>
      <c r="D180" s="421">
        <v>466.65164983248098</v>
      </c>
      <c r="E180" s="427">
        <v>1.127764247984</v>
      </c>
      <c r="F180" s="420">
        <v>6094.4807656904004</v>
      </c>
      <c r="G180" s="421">
        <v>6094.4807656904004</v>
      </c>
      <c r="H180" s="423">
        <v>522.36935000000005</v>
      </c>
      <c r="I180" s="420">
        <v>5975.8764199999996</v>
      </c>
      <c r="J180" s="421">
        <v>-118.60434569040299</v>
      </c>
      <c r="K180" s="428">
        <v>0.98053905652499995</v>
      </c>
    </row>
    <row r="181" spans="1:11" ht="14.4" customHeight="1" thickBot="1" x14ac:dyDescent="0.35">
      <c r="A181" s="439" t="s">
        <v>415</v>
      </c>
      <c r="B181" s="415">
        <v>26.376109984854999</v>
      </c>
      <c r="C181" s="415">
        <v>16.633569999999999</v>
      </c>
      <c r="D181" s="416">
        <v>-9.7425399848550001</v>
      </c>
      <c r="E181" s="417">
        <v>0.63063014256200001</v>
      </c>
      <c r="F181" s="415">
        <v>0</v>
      </c>
      <c r="G181" s="416">
        <v>0</v>
      </c>
      <c r="H181" s="418">
        <v>1.87602</v>
      </c>
      <c r="I181" s="415">
        <v>12.24436</v>
      </c>
      <c r="J181" s="416">
        <v>12.24436</v>
      </c>
      <c r="K181" s="426" t="s">
        <v>274</v>
      </c>
    </row>
    <row r="182" spans="1:11" ht="14.4" customHeight="1" thickBot="1" x14ac:dyDescent="0.35">
      <c r="A182" s="437" t="s">
        <v>416</v>
      </c>
      <c r="B182" s="415">
        <v>26.376109984854999</v>
      </c>
      <c r="C182" s="415">
        <v>16.633569999999999</v>
      </c>
      <c r="D182" s="416">
        <v>-9.7425399848550001</v>
      </c>
      <c r="E182" s="417">
        <v>0.63063014256200001</v>
      </c>
      <c r="F182" s="415">
        <v>0</v>
      </c>
      <c r="G182" s="416">
        <v>0</v>
      </c>
      <c r="H182" s="418">
        <v>1.87602</v>
      </c>
      <c r="I182" s="415">
        <v>12.24436</v>
      </c>
      <c r="J182" s="416">
        <v>12.24436</v>
      </c>
      <c r="K182" s="426" t="s">
        <v>274</v>
      </c>
    </row>
    <row r="183" spans="1:11" ht="14.4" customHeight="1" thickBot="1" x14ac:dyDescent="0.35">
      <c r="A183" s="436" t="s">
        <v>417</v>
      </c>
      <c r="B183" s="420">
        <v>50.788534803095999</v>
      </c>
      <c r="C183" s="420">
        <v>54.801000000000002</v>
      </c>
      <c r="D183" s="421">
        <v>4.0124651969030003</v>
      </c>
      <c r="E183" s="427">
        <v>1.079003365867</v>
      </c>
      <c r="F183" s="420">
        <v>49.167005595321001</v>
      </c>
      <c r="G183" s="421">
        <v>49.167005595321001</v>
      </c>
      <c r="H183" s="423">
        <v>1.7</v>
      </c>
      <c r="I183" s="420">
        <v>27.781500000000001</v>
      </c>
      <c r="J183" s="421">
        <v>-21.385505595321</v>
      </c>
      <c r="K183" s="428">
        <v>0.56504356251900001</v>
      </c>
    </row>
    <row r="184" spans="1:11" ht="14.4" customHeight="1" thickBot="1" x14ac:dyDescent="0.35">
      <c r="A184" s="437" t="s">
        <v>418</v>
      </c>
      <c r="B184" s="415">
        <v>50.788534803095999</v>
      </c>
      <c r="C184" s="415">
        <v>54.801000000000002</v>
      </c>
      <c r="D184" s="416">
        <v>4.0124651969030003</v>
      </c>
      <c r="E184" s="417">
        <v>1.079003365867</v>
      </c>
      <c r="F184" s="415">
        <v>49.167005595321001</v>
      </c>
      <c r="G184" s="416">
        <v>49.167005595321001</v>
      </c>
      <c r="H184" s="418">
        <v>1.7</v>
      </c>
      <c r="I184" s="415">
        <v>27.781500000000001</v>
      </c>
      <c r="J184" s="416">
        <v>-21.385505595321</v>
      </c>
      <c r="K184" s="419">
        <v>0.56504356251900001</v>
      </c>
    </row>
    <row r="185" spans="1:11" ht="14.4" customHeight="1" thickBot="1" x14ac:dyDescent="0.35">
      <c r="A185" s="436" t="s">
        <v>419</v>
      </c>
      <c r="B185" s="420">
        <v>95.575343260140997</v>
      </c>
      <c r="C185" s="420">
        <v>89.022300000000001</v>
      </c>
      <c r="D185" s="421">
        <v>-6.553043260141</v>
      </c>
      <c r="E185" s="427">
        <v>0.93143583861000001</v>
      </c>
      <c r="F185" s="420">
        <v>42.713655974437998</v>
      </c>
      <c r="G185" s="421">
        <v>42.713655974437998</v>
      </c>
      <c r="H185" s="423">
        <v>2.3113000000000001</v>
      </c>
      <c r="I185" s="420">
        <v>37.992260000000002</v>
      </c>
      <c r="J185" s="421">
        <v>-4.7213959744379999</v>
      </c>
      <c r="K185" s="428">
        <v>0.88946401644299999</v>
      </c>
    </row>
    <row r="186" spans="1:11" ht="14.4" customHeight="1" thickBot="1" x14ac:dyDescent="0.35">
      <c r="A186" s="437" t="s">
        <v>420</v>
      </c>
      <c r="B186" s="415">
        <v>51.856464718204002</v>
      </c>
      <c r="C186" s="415">
        <v>51.06</v>
      </c>
      <c r="D186" s="416">
        <v>-0.796464718204</v>
      </c>
      <c r="E186" s="417">
        <v>0.98464097538200002</v>
      </c>
      <c r="F186" s="415">
        <v>0</v>
      </c>
      <c r="G186" s="416">
        <v>0</v>
      </c>
      <c r="H186" s="418">
        <v>0.37</v>
      </c>
      <c r="I186" s="415">
        <v>0.74</v>
      </c>
      <c r="J186" s="416">
        <v>0.74</v>
      </c>
      <c r="K186" s="426" t="s">
        <v>274</v>
      </c>
    </row>
    <row r="187" spans="1:11" ht="14.4" customHeight="1" thickBot="1" x14ac:dyDescent="0.35">
      <c r="A187" s="437" t="s">
        <v>421</v>
      </c>
      <c r="B187" s="415">
        <v>0.26417766293</v>
      </c>
      <c r="C187" s="415">
        <v>5.3600000000000002E-2</v>
      </c>
      <c r="D187" s="416">
        <v>-0.21057766292999999</v>
      </c>
      <c r="E187" s="417">
        <v>0.20289376249800001</v>
      </c>
      <c r="F187" s="415">
        <v>0</v>
      </c>
      <c r="G187" s="416">
        <v>0</v>
      </c>
      <c r="H187" s="418">
        <v>0</v>
      </c>
      <c r="I187" s="415">
        <v>0</v>
      </c>
      <c r="J187" s="416">
        <v>0</v>
      </c>
      <c r="K187" s="419">
        <v>12</v>
      </c>
    </row>
    <row r="188" spans="1:11" ht="14.4" customHeight="1" thickBot="1" x14ac:dyDescent="0.35">
      <c r="A188" s="437" t="s">
        <v>422</v>
      </c>
      <c r="B188" s="415">
        <v>43.454700879007</v>
      </c>
      <c r="C188" s="415">
        <v>37.908700000000003</v>
      </c>
      <c r="D188" s="416">
        <v>-5.5460008790069999</v>
      </c>
      <c r="E188" s="417">
        <v>0.87237282119399995</v>
      </c>
      <c r="F188" s="415">
        <v>42.713655974437998</v>
      </c>
      <c r="G188" s="416">
        <v>42.713655974437998</v>
      </c>
      <c r="H188" s="418">
        <v>1.9413</v>
      </c>
      <c r="I188" s="415">
        <v>37.25226</v>
      </c>
      <c r="J188" s="416">
        <v>-5.4613959744380001</v>
      </c>
      <c r="K188" s="419">
        <v>0.87213934630800005</v>
      </c>
    </row>
    <row r="189" spans="1:11" ht="14.4" customHeight="1" thickBot="1" x14ac:dyDescent="0.35">
      <c r="A189" s="436" t="s">
        <v>423</v>
      </c>
      <c r="B189" s="420">
        <v>157.328813058919</v>
      </c>
      <c r="C189" s="420">
        <v>161.48820000000001</v>
      </c>
      <c r="D189" s="421">
        <v>4.1593869410810003</v>
      </c>
      <c r="E189" s="427">
        <v>1.02643754097</v>
      </c>
      <c r="F189" s="420">
        <v>151.44985382700901</v>
      </c>
      <c r="G189" s="421">
        <v>151.44985382700901</v>
      </c>
      <c r="H189" s="423">
        <v>10.283799999999999</v>
      </c>
      <c r="I189" s="420">
        <v>152.20831000000001</v>
      </c>
      <c r="J189" s="421">
        <v>0.75845617299000001</v>
      </c>
      <c r="K189" s="428">
        <v>1.0050079689989999</v>
      </c>
    </row>
    <row r="190" spans="1:11" ht="14.4" customHeight="1" thickBot="1" x14ac:dyDescent="0.35">
      <c r="A190" s="437" t="s">
        <v>424</v>
      </c>
      <c r="B190" s="415">
        <v>157.328813058919</v>
      </c>
      <c r="C190" s="415">
        <v>161.48820000000001</v>
      </c>
      <c r="D190" s="416">
        <v>4.1593869410810003</v>
      </c>
      <c r="E190" s="417">
        <v>1.02643754097</v>
      </c>
      <c r="F190" s="415">
        <v>151.44985382700901</v>
      </c>
      <c r="G190" s="416">
        <v>151.44985382700901</v>
      </c>
      <c r="H190" s="418">
        <v>10.283799999999999</v>
      </c>
      <c r="I190" s="415">
        <v>152.20831000000001</v>
      </c>
      <c r="J190" s="416">
        <v>0.75845617299000001</v>
      </c>
      <c r="K190" s="419">
        <v>1.0050079689989999</v>
      </c>
    </row>
    <row r="191" spans="1:11" ht="14.4" customHeight="1" thickBot="1" x14ac:dyDescent="0.35">
      <c r="A191" s="436" t="s">
        <v>425</v>
      </c>
      <c r="B191" s="420">
        <v>0</v>
      </c>
      <c r="C191" s="420">
        <v>6.5739999999999998</v>
      </c>
      <c r="D191" s="421">
        <v>6.5739999999999998</v>
      </c>
      <c r="E191" s="422" t="s">
        <v>274</v>
      </c>
      <c r="F191" s="420">
        <v>0</v>
      </c>
      <c r="G191" s="421">
        <v>0</v>
      </c>
      <c r="H191" s="423">
        <v>0.36</v>
      </c>
      <c r="I191" s="420">
        <v>8.6579999999999995</v>
      </c>
      <c r="J191" s="421">
        <v>8.6579999999999995</v>
      </c>
      <c r="K191" s="424" t="s">
        <v>274</v>
      </c>
    </row>
    <row r="192" spans="1:11" ht="14.4" customHeight="1" thickBot="1" x14ac:dyDescent="0.35">
      <c r="A192" s="437" t="s">
        <v>426</v>
      </c>
      <c r="B192" s="415">
        <v>0</v>
      </c>
      <c r="C192" s="415">
        <v>6.5739999999999998</v>
      </c>
      <c r="D192" s="416">
        <v>6.5739999999999998</v>
      </c>
      <c r="E192" s="425" t="s">
        <v>274</v>
      </c>
      <c r="F192" s="415">
        <v>0</v>
      </c>
      <c r="G192" s="416">
        <v>0</v>
      </c>
      <c r="H192" s="418">
        <v>0.36</v>
      </c>
      <c r="I192" s="415">
        <v>8.6579999999999995</v>
      </c>
      <c r="J192" s="416">
        <v>8.6579999999999995</v>
      </c>
      <c r="K192" s="426" t="s">
        <v>274</v>
      </c>
    </row>
    <row r="193" spans="1:11" ht="14.4" customHeight="1" thickBot="1" x14ac:dyDescent="0.35">
      <c r="A193" s="436" t="s">
        <v>427</v>
      </c>
      <c r="B193" s="420">
        <v>512.92717678424299</v>
      </c>
      <c r="C193" s="420">
        <v>526.01575000000003</v>
      </c>
      <c r="D193" s="421">
        <v>13.088573215757</v>
      </c>
      <c r="E193" s="427">
        <v>1.025517410283</v>
      </c>
      <c r="F193" s="420">
        <v>2610.8472565762399</v>
      </c>
      <c r="G193" s="421">
        <v>2610.8472565762399</v>
      </c>
      <c r="H193" s="423">
        <v>182.74265</v>
      </c>
      <c r="I193" s="420">
        <v>2186.7183500000001</v>
      </c>
      <c r="J193" s="421">
        <v>-424.128906576242</v>
      </c>
      <c r="K193" s="428">
        <v>0.83755123724299996</v>
      </c>
    </row>
    <row r="194" spans="1:11" ht="14.4" customHeight="1" thickBot="1" x14ac:dyDescent="0.35">
      <c r="A194" s="437" t="s">
        <v>428</v>
      </c>
      <c r="B194" s="415">
        <v>512.92717678424299</v>
      </c>
      <c r="C194" s="415">
        <v>526.01575000000003</v>
      </c>
      <c r="D194" s="416">
        <v>13.088573215757</v>
      </c>
      <c r="E194" s="417">
        <v>1.025517410283</v>
      </c>
      <c r="F194" s="415">
        <v>2610.8472565762399</v>
      </c>
      <c r="G194" s="416">
        <v>2610.8472565762399</v>
      </c>
      <c r="H194" s="418">
        <v>182.74265</v>
      </c>
      <c r="I194" s="415">
        <v>2186.7183500000001</v>
      </c>
      <c r="J194" s="416">
        <v>-424.128906576242</v>
      </c>
      <c r="K194" s="419">
        <v>0.83755123724299996</v>
      </c>
    </row>
    <row r="195" spans="1:11" ht="14.4" customHeight="1" thickBot="1" x14ac:dyDescent="0.35">
      <c r="A195" s="436" t="s">
        <v>429</v>
      </c>
      <c r="B195" s="420">
        <v>2809.4471522762601</v>
      </c>
      <c r="C195" s="420">
        <v>3264.55996</v>
      </c>
      <c r="D195" s="421">
        <v>455.11280772373698</v>
      </c>
      <c r="E195" s="427">
        <v>1.161993724407</v>
      </c>
      <c r="F195" s="420">
        <v>3240.3029937173901</v>
      </c>
      <c r="G195" s="421">
        <v>3240.3029937173901</v>
      </c>
      <c r="H195" s="423">
        <v>323.09557999999998</v>
      </c>
      <c r="I195" s="420">
        <v>3550.2736399999999</v>
      </c>
      <c r="J195" s="421">
        <v>309.97064628260898</v>
      </c>
      <c r="K195" s="428">
        <v>1.095661006666</v>
      </c>
    </row>
    <row r="196" spans="1:11" ht="14.4" customHeight="1" thickBot="1" x14ac:dyDescent="0.35">
      <c r="A196" s="437" t="s">
        <v>430</v>
      </c>
      <c r="B196" s="415">
        <v>2809.4471522762601</v>
      </c>
      <c r="C196" s="415">
        <v>3264.55996</v>
      </c>
      <c r="D196" s="416">
        <v>455.11280772373698</v>
      </c>
      <c r="E196" s="417">
        <v>1.161993724407</v>
      </c>
      <c r="F196" s="415">
        <v>3240.3029937173901</v>
      </c>
      <c r="G196" s="416">
        <v>3240.3029937173901</v>
      </c>
      <c r="H196" s="418">
        <v>323.09557999999998</v>
      </c>
      <c r="I196" s="415">
        <v>3550.2736399999999</v>
      </c>
      <c r="J196" s="416">
        <v>309.97064628260898</v>
      </c>
      <c r="K196" s="419">
        <v>1.095661006666</v>
      </c>
    </row>
    <row r="197" spans="1:11" ht="14.4" customHeight="1" thickBot="1" x14ac:dyDescent="0.35">
      <c r="A197" s="441"/>
      <c r="B197" s="415">
        <v>-14263.449945340401</v>
      </c>
      <c r="C197" s="415">
        <v>-16778.88207</v>
      </c>
      <c r="D197" s="416">
        <v>-2515.4321246596201</v>
      </c>
      <c r="E197" s="417">
        <v>1.176355098822</v>
      </c>
      <c r="F197" s="415">
        <v>-17542.909937221499</v>
      </c>
      <c r="G197" s="416">
        <v>-17542.909937221499</v>
      </c>
      <c r="H197" s="418">
        <v>-2471.8542600000201</v>
      </c>
      <c r="I197" s="415">
        <v>-20535.579660000101</v>
      </c>
      <c r="J197" s="416">
        <v>-2992.6697227785498</v>
      </c>
      <c r="K197" s="419">
        <v>1.1705914089210001</v>
      </c>
    </row>
    <row r="198" spans="1:11" ht="14.4" customHeight="1" thickBot="1" x14ac:dyDescent="0.35">
      <c r="A198" s="442" t="s">
        <v>53</v>
      </c>
      <c r="B198" s="429">
        <v>-14263.449945340401</v>
      </c>
      <c r="C198" s="429">
        <v>-16778.88207</v>
      </c>
      <c r="D198" s="430">
        <v>-2515.4321246596201</v>
      </c>
      <c r="E198" s="431">
        <v>-1.176552319824</v>
      </c>
      <c r="F198" s="429">
        <v>-17542.909937221499</v>
      </c>
      <c r="G198" s="430">
        <v>-17542.909937221499</v>
      </c>
      <c r="H198" s="429">
        <v>-2471.8542600000201</v>
      </c>
      <c r="I198" s="429">
        <v>-20535.579660000101</v>
      </c>
      <c r="J198" s="430">
        <v>-2992.6697227785398</v>
      </c>
      <c r="K198" s="432">
        <v>1.1705914089210001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0" customWidth="1"/>
    <col min="2" max="2" width="61.109375" style="190" customWidth="1"/>
    <col min="3" max="3" width="9.5546875" style="114" hidden="1" customWidth="1" outlineLevel="1"/>
    <col min="4" max="4" width="9.5546875" style="191" customWidth="1" collapsed="1"/>
    <col min="5" max="5" width="2.21875" style="191" customWidth="1"/>
    <col min="6" max="6" width="9.5546875" style="192" customWidth="1"/>
    <col min="7" max="7" width="9.5546875" style="189" customWidth="1"/>
    <col min="8" max="9" width="9.5546875" style="114" customWidth="1"/>
    <col min="10" max="10" width="0" style="114" hidden="1" customWidth="1"/>
    <col min="11" max="16384" width="8.88671875" style="114"/>
  </cols>
  <sheetData>
    <row r="1" spans="1:10" ht="18.600000000000001" customHeight="1" thickBot="1" x14ac:dyDescent="0.4">
      <c r="A1" s="334" t="s">
        <v>117</v>
      </c>
      <c r="B1" s="335"/>
      <c r="C1" s="335"/>
      <c r="D1" s="335"/>
      <c r="E1" s="335"/>
      <c r="F1" s="335"/>
      <c r="G1" s="305"/>
      <c r="H1" s="336"/>
      <c r="I1" s="336"/>
    </row>
    <row r="2" spans="1:10" ht="14.4" customHeight="1" thickBot="1" x14ac:dyDescent="0.35">
      <c r="A2" s="207" t="s">
        <v>242</v>
      </c>
      <c r="B2" s="188"/>
      <c r="C2" s="188"/>
      <c r="D2" s="188"/>
      <c r="E2" s="188"/>
      <c r="F2" s="188"/>
    </row>
    <row r="3" spans="1:10" ht="14.4" customHeight="1" thickBot="1" x14ac:dyDescent="0.35">
      <c r="A3" s="207"/>
      <c r="B3" s="246"/>
      <c r="C3" s="245">
        <v>2015</v>
      </c>
      <c r="D3" s="214">
        <v>2017</v>
      </c>
      <c r="E3" s="7"/>
      <c r="F3" s="313">
        <v>2018</v>
      </c>
      <c r="G3" s="331"/>
      <c r="H3" s="331"/>
      <c r="I3" s="314"/>
    </row>
    <row r="4" spans="1:10" ht="14.4" customHeight="1" thickBot="1" x14ac:dyDescent="0.3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" customHeight="1" x14ac:dyDescent="0.3">
      <c r="A5" s="443" t="s">
        <v>431</v>
      </c>
      <c r="B5" s="444" t="s">
        <v>432</v>
      </c>
      <c r="C5" s="445" t="s">
        <v>433</v>
      </c>
      <c r="D5" s="445" t="s">
        <v>433</v>
      </c>
      <c r="E5" s="445"/>
      <c r="F5" s="445" t="s">
        <v>433</v>
      </c>
      <c r="G5" s="445" t="s">
        <v>433</v>
      </c>
      <c r="H5" s="445" t="s">
        <v>433</v>
      </c>
      <c r="I5" s="446" t="s">
        <v>433</v>
      </c>
      <c r="J5" s="447" t="s">
        <v>55</v>
      </c>
    </row>
    <row r="6" spans="1:10" ht="14.4" customHeight="1" x14ac:dyDescent="0.3">
      <c r="A6" s="443" t="s">
        <v>431</v>
      </c>
      <c r="B6" s="444" t="s">
        <v>434</v>
      </c>
      <c r="C6" s="445">
        <v>270.30925999999994</v>
      </c>
      <c r="D6" s="445">
        <v>247.58762999999996</v>
      </c>
      <c r="E6" s="445"/>
      <c r="F6" s="445">
        <v>205.34396000000007</v>
      </c>
      <c r="G6" s="445">
        <v>268</v>
      </c>
      <c r="H6" s="445">
        <v>-62.656039999999933</v>
      </c>
      <c r="I6" s="446">
        <v>0.76620880597014951</v>
      </c>
      <c r="J6" s="447" t="s">
        <v>1</v>
      </c>
    </row>
    <row r="7" spans="1:10" ht="14.4" customHeight="1" x14ac:dyDescent="0.3">
      <c r="A7" s="443" t="s">
        <v>431</v>
      </c>
      <c r="B7" s="444" t="s">
        <v>435</v>
      </c>
      <c r="C7" s="445">
        <v>1.4384999999999999</v>
      </c>
      <c r="D7" s="445">
        <v>1.8368300000000002</v>
      </c>
      <c r="E7" s="445"/>
      <c r="F7" s="445">
        <v>1.6670900000000002</v>
      </c>
      <c r="G7" s="445">
        <v>2</v>
      </c>
      <c r="H7" s="445">
        <v>-0.33290999999999982</v>
      </c>
      <c r="I7" s="446">
        <v>0.83354500000000009</v>
      </c>
      <c r="J7" s="447" t="s">
        <v>1</v>
      </c>
    </row>
    <row r="8" spans="1:10" ht="14.4" customHeight="1" x14ac:dyDescent="0.3">
      <c r="A8" s="443" t="s">
        <v>431</v>
      </c>
      <c r="B8" s="444" t="s">
        <v>436</v>
      </c>
      <c r="C8" s="445">
        <v>0</v>
      </c>
      <c r="D8" s="445">
        <v>0</v>
      </c>
      <c r="E8" s="445"/>
      <c r="F8" s="445">
        <v>0</v>
      </c>
      <c r="G8" s="445">
        <v>0</v>
      </c>
      <c r="H8" s="445">
        <v>0</v>
      </c>
      <c r="I8" s="446" t="s">
        <v>433</v>
      </c>
      <c r="J8" s="447" t="s">
        <v>1</v>
      </c>
    </row>
    <row r="9" spans="1:10" ht="14.4" customHeight="1" x14ac:dyDescent="0.3">
      <c r="A9" s="443" t="s">
        <v>431</v>
      </c>
      <c r="B9" s="444" t="s">
        <v>437</v>
      </c>
      <c r="C9" s="445">
        <v>47.195999999999998</v>
      </c>
      <c r="D9" s="445">
        <v>106.67400000000001</v>
      </c>
      <c r="E9" s="445"/>
      <c r="F9" s="445">
        <v>91.632000000000005</v>
      </c>
      <c r="G9" s="445">
        <v>110</v>
      </c>
      <c r="H9" s="445">
        <v>-18.367999999999995</v>
      </c>
      <c r="I9" s="446">
        <v>0.83301818181818188</v>
      </c>
      <c r="J9" s="447" t="s">
        <v>1</v>
      </c>
    </row>
    <row r="10" spans="1:10" ht="14.4" customHeight="1" x14ac:dyDescent="0.3">
      <c r="A10" s="443" t="s">
        <v>431</v>
      </c>
      <c r="B10" s="444" t="s">
        <v>438</v>
      </c>
      <c r="C10" s="445">
        <v>318.94375999999988</v>
      </c>
      <c r="D10" s="445">
        <v>356.09845999999993</v>
      </c>
      <c r="E10" s="445"/>
      <c r="F10" s="445">
        <v>298.64305000000007</v>
      </c>
      <c r="G10" s="445">
        <v>380</v>
      </c>
      <c r="H10" s="445">
        <v>-81.356949999999927</v>
      </c>
      <c r="I10" s="446">
        <v>0.78590276315789498</v>
      </c>
      <c r="J10" s="447" t="s">
        <v>439</v>
      </c>
    </row>
    <row r="12" spans="1:10" ht="14.4" customHeight="1" x14ac:dyDescent="0.3">
      <c r="A12" s="443" t="s">
        <v>431</v>
      </c>
      <c r="B12" s="444" t="s">
        <v>432</v>
      </c>
      <c r="C12" s="445" t="s">
        <v>433</v>
      </c>
      <c r="D12" s="445" t="s">
        <v>433</v>
      </c>
      <c r="E12" s="445"/>
      <c r="F12" s="445" t="s">
        <v>433</v>
      </c>
      <c r="G12" s="445" t="s">
        <v>433</v>
      </c>
      <c r="H12" s="445" t="s">
        <v>433</v>
      </c>
      <c r="I12" s="446" t="s">
        <v>433</v>
      </c>
      <c r="J12" s="447" t="s">
        <v>55</v>
      </c>
    </row>
    <row r="13" spans="1:10" ht="14.4" customHeight="1" x14ac:dyDescent="0.3">
      <c r="A13" s="443" t="s">
        <v>440</v>
      </c>
      <c r="B13" s="444" t="s">
        <v>441</v>
      </c>
      <c r="C13" s="445" t="s">
        <v>433</v>
      </c>
      <c r="D13" s="445" t="s">
        <v>433</v>
      </c>
      <c r="E13" s="445"/>
      <c r="F13" s="445" t="s">
        <v>433</v>
      </c>
      <c r="G13" s="445" t="s">
        <v>433</v>
      </c>
      <c r="H13" s="445" t="s">
        <v>433</v>
      </c>
      <c r="I13" s="446" t="s">
        <v>433</v>
      </c>
      <c r="J13" s="447" t="s">
        <v>0</v>
      </c>
    </row>
    <row r="14" spans="1:10" ht="14.4" customHeight="1" x14ac:dyDescent="0.3">
      <c r="A14" s="443" t="s">
        <v>440</v>
      </c>
      <c r="B14" s="444" t="s">
        <v>434</v>
      </c>
      <c r="C14" s="445">
        <v>270.30925999999994</v>
      </c>
      <c r="D14" s="445">
        <v>247.58762999999996</v>
      </c>
      <c r="E14" s="445"/>
      <c r="F14" s="445">
        <v>205.34396000000007</v>
      </c>
      <c r="G14" s="445">
        <v>268</v>
      </c>
      <c r="H14" s="445">
        <v>-62.656039999999933</v>
      </c>
      <c r="I14" s="446">
        <v>0.76620880597014951</v>
      </c>
      <c r="J14" s="447" t="s">
        <v>1</v>
      </c>
    </row>
    <row r="15" spans="1:10" ht="14.4" customHeight="1" x14ac:dyDescent="0.3">
      <c r="A15" s="443" t="s">
        <v>440</v>
      </c>
      <c r="B15" s="444" t="s">
        <v>435</v>
      </c>
      <c r="C15" s="445">
        <v>1.4384999999999999</v>
      </c>
      <c r="D15" s="445">
        <v>1.8368300000000002</v>
      </c>
      <c r="E15" s="445"/>
      <c r="F15" s="445">
        <v>1.6670900000000002</v>
      </c>
      <c r="G15" s="445">
        <v>2</v>
      </c>
      <c r="H15" s="445">
        <v>-0.33290999999999982</v>
      </c>
      <c r="I15" s="446">
        <v>0.83354500000000009</v>
      </c>
      <c r="J15" s="447" t="s">
        <v>1</v>
      </c>
    </row>
    <row r="16" spans="1:10" ht="14.4" customHeight="1" x14ac:dyDescent="0.3">
      <c r="A16" s="443" t="s">
        <v>440</v>
      </c>
      <c r="B16" s="444" t="s">
        <v>436</v>
      </c>
      <c r="C16" s="445">
        <v>0</v>
      </c>
      <c r="D16" s="445">
        <v>0</v>
      </c>
      <c r="E16" s="445"/>
      <c r="F16" s="445">
        <v>0</v>
      </c>
      <c r="G16" s="445">
        <v>0</v>
      </c>
      <c r="H16" s="445">
        <v>0</v>
      </c>
      <c r="I16" s="446" t="s">
        <v>433</v>
      </c>
      <c r="J16" s="447" t="s">
        <v>1</v>
      </c>
    </row>
    <row r="17" spans="1:10" ht="14.4" customHeight="1" x14ac:dyDescent="0.3">
      <c r="A17" s="443" t="s">
        <v>440</v>
      </c>
      <c r="B17" s="444" t="s">
        <v>437</v>
      </c>
      <c r="C17" s="445">
        <v>47.195999999999998</v>
      </c>
      <c r="D17" s="445">
        <v>106.67400000000001</v>
      </c>
      <c r="E17" s="445"/>
      <c r="F17" s="445">
        <v>91.632000000000005</v>
      </c>
      <c r="G17" s="445">
        <v>110</v>
      </c>
      <c r="H17" s="445">
        <v>-18.367999999999995</v>
      </c>
      <c r="I17" s="446">
        <v>0.83301818181818188</v>
      </c>
      <c r="J17" s="447" t="s">
        <v>1</v>
      </c>
    </row>
    <row r="18" spans="1:10" ht="14.4" customHeight="1" x14ac:dyDescent="0.3">
      <c r="A18" s="443" t="s">
        <v>440</v>
      </c>
      <c r="B18" s="444" t="s">
        <v>442</v>
      </c>
      <c r="C18" s="445">
        <v>318.94375999999988</v>
      </c>
      <c r="D18" s="445">
        <v>356.09845999999993</v>
      </c>
      <c r="E18" s="445"/>
      <c r="F18" s="445">
        <v>298.64305000000007</v>
      </c>
      <c r="G18" s="445">
        <v>380</v>
      </c>
      <c r="H18" s="445">
        <v>-81.356949999999927</v>
      </c>
      <c r="I18" s="446">
        <v>0.78590276315789498</v>
      </c>
      <c r="J18" s="447" t="s">
        <v>443</v>
      </c>
    </row>
    <row r="19" spans="1:10" ht="14.4" customHeight="1" x14ac:dyDescent="0.3">
      <c r="A19" s="443" t="s">
        <v>433</v>
      </c>
      <c r="B19" s="444" t="s">
        <v>433</v>
      </c>
      <c r="C19" s="445" t="s">
        <v>433</v>
      </c>
      <c r="D19" s="445" t="s">
        <v>433</v>
      </c>
      <c r="E19" s="445"/>
      <c r="F19" s="445" t="s">
        <v>433</v>
      </c>
      <c r="G19" s="445" t="s">
        <v>433</v>
      </c>
      <c r="H19" s="445" t="s">
        <v>433</v>
      </c>
      <c r="I19" s="446" t="s">
        <v>433</v>
      </c>
      <c r="J19" s="447" t="s">
        <v>444</v>
      </c>
    </row>
    <row r="20" spans="1:10" ht="14.4" customHeight="1" x14ac:dyDescent="0.3">
      <c r="A20" s="443" t="s">
        <v>431</v>
      </c>
      <c r="B20" s="444" t="s">
        <v>438</v>
      </c>
      <c r="C20" s="445">
        <v>318.94375999999988</v>
      </c>
      <c r="D20" s="445">
        <v>356.09845999999993</v>
      </c>
      <c r="E20" s="445"/>
      <c r="F20" s="445">
        <v>298.64305000000007</v>
      </c>
      <c r="G20" s="445">
        <v>380</v>
      </c>
      <c r="H20" s="445">
        <v>-81.356949999999927</v>
      </c>
      <c r="I20" s="446">
        <v>0.78590276315789498</v>
      </c>
      <c r="J20" s="447" t="s">
        <v>439</v>
      </c>
    </row>
  </sheetData>
  <mergeCells count="3">
    <mergeCell ref="F3:I3"/>
    <mergeCell ref="C4:D4"/>
    <mergeCell ref="A1:I1"/>
  </mergeCells>
  <conditionalFormatting sqref="F11 F21:F65537">
    <cfRule type="cellIs" dxfId="39" priority="18" stopIfTrue="1" operator="greaterThan">
      <formula>1</formula>
    </cfRule>
  </conditionalFormatting>
  <conditionalFormatting sqref="H5:H10">
    <cfRule type="expression" dxfId="38" priority="14">
      <formula>$H5&gt;0</formula>
    </cfRule>
  </conditionalFormatting>
  <conditionalFormatting sqref="I5:I10">
    <cfRule type="expression" dxfId="37" priority="15">
      <formula>$I5&gt;1</formula>
    </cfRule>
  </conditionalFormatting>
  <conditionalFormatting sqref="B5:B10">
    <cfRule type="expression" dxfId="36" priority="11">
      <formula>OR($J5="NS",$J5="SumaNS",$J5="Účet")</formula>
    </cfRule>
  </conditionalFormatting>
  <conditionalFormatting sqref="B5:D10 F5:I10">
    <cfRule type="expression" dxfId="35" priority="17">
      <formula>AND($J5&lt;&gt;"",$J5&lt;&gt;"mezeraKL")</formula>
    </cfRule>
  </conditionalFormatting>
  <conditionalFormatting sqref="B5:D10 F5:I10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3" priority="13">
      <formula>OR($J5="SumaNS",$J5="NS")</formula>
    </cfRule>
  </conditionalFormatting>
  <conditionalFormatting sqref="A5:A10">
    <cfRule type="expression" dxfId="32" priority="9">
      <formula>AND($J5&lt;&gt;"mezeraKL",$J5&lt;&gt;"")</formula>
    </cfRule>
  </conditionalFormatting>
  <conditionalFormatting sqref="A5:A10">
    <cfRule type="expression" dxfId="31" priority="10">
      <formula>AND($J5&lt;&gt;"",$J5&lt;&gt;"mezeraKL")</formula>
    </cfRule>
  </conditionalFormatting>
  <conditionalFormatting sqref="H12:H20">
    <cfRule type="expression" dxfId="30" priority="5">
      <formula>$H12&gt;0</formula>
    </cfRule>
  </conditionalFormatting>
  <conditionalFormatting sqref="A12:A20">
    <cfRule type="expression" dxfId="29" priority="2">
      <formula>AND($J12&lt;&gt;"mezeraKL",$J12&lt;&gt;"")</formula>
    </cfRule>
  </conditionalFormatting>
  <conditionalFormatting sqref="I12:I20">
    <cfRule type="expression" dxfId="28" priority="6">
      <formula>$I12&gt;1</formula>
    </cfRule>
  </conditionalFormatting>
  <conditionalFormatting sqref="B12:B20">
    <cfRule type="expression" dxfId="27" priority="1">
      <formula>OR($J12="NS",$J12="SumaNS",$J12="Účet")</formula>
    </cfRule>
  </conditionalFormatting>
  <conditionalFormatting sqref="A12:D20 F12:I20">
    <cfRule type="expression" dxfId="26" priority="8">
      <formula>AND($J12&lt;&gt;"",$J12&lt;&gt;"mezeraKL")</formula>
    </cfRule>
  </conditionalFormatting>
  <conditionalFormatting sqref="B12:D20 F12:I20">
    <cfRule type="expression" dxfId="25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4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4" hidden="1" customWidth="1" outlineLevel="1"/>
    <col min="2" max="2" width="28.33203125" style="114" hidden="1" customWidth="1" outlineLevel="1"/>
    <col min="3" max="3" width="5.33203125" style="191" bestFit="1" customWidth="1" collapsed="1"/>
    <col min="4" max="4" width="18.77734375" style="195" customWidth="1"/>
    <col min="5" max="5" width="9" style="250" bestFit="1" customWidth="1"/>
    <col min="6" max="6" width="18.77734375" style="195" customWidth="1"/>
    <col min="7" max="7" width="5" style="191" customWidth="1"/>
    <col min="8" max="8" width="12.44140625" style="191" hidden="1" customWidth="1" outlineLevel="1"/>
    <col min="9" max="9" width="8.5546875" style="191" hidden="1" customWidth="1" outlineLevel="1"/>
    <col min="10" max="10" width="25.77734375" style="191" customWidth="1" collapsed="1"/>
    <col min="11" max="11" width="8.77734375" style="191" customWidth="1"/>
    <col min="12" max="13" width="7.77734375" style="189" customWidth="1"/>
    <col min="14" max="14" width="12.6640625" style="189" customWidth="1"/>
    <col min="15" max="16384" width="8.88671875" style="114"/>
  </cols>
  <sheetData>
    <row r="1" spans="1:14" ht="18.600000000000001" customHeight="1" thickBot="1" x14ac:dyDescent="0.4">
      <c r="A1" s="341" t="s">
        <v>136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ht="14.4" customHeight="1" thickBot="1" x14ac:dyDescent="0.35">
      <c r="A2" s="207" t="s">
        <v>242</v>
      </c>
      <c r="B2" s="62"/>
      <c r="C2" s="193"/>
      <c r="D2" s="193"/>
      <c r="E2" s="249"/>
      <c r="F2" s="193"/>
      <c r="G2" s="193"/>
      <c r="H2" s="193"/>
      <c r="I2" s="193"/>
      <c r="J2" s="193"/>
      <c r="K2" s="193"/>
      <c r="L2" s="194"/>
      <c r="M2" s="194"/>
      <c r="N2" s="194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107</v>
      </c>
      <c r="K3" s="340"/>
      <c r="L3" s="84">
        <f>IF(M3&lt;&gt;0,N3/M3,0)</f>
        <v>114.99336273531161</v>
      </c>
      <c r="M3" s="84">
        <f>SUBTOTAL(9,M5:M1048576)</f>
        <v>1800.2</v>
      </c>
      <c r="N3" s="85">
        <f>SUBTOTAL(9,N5:N1048576)</f>
        <v>207011.05159610795</v>
      </c>
    </row>
    <row r="4" spans="1:14" s="190" customFormat="1" ht="14.4" customHeight="1" thickBot="1" x14ac:dyDescent="0.35">
      <c r="A4" s="448" t="s">
        <v>4</v>
      </c>
      <c r="B4" s="449" t="s">
        <v>5</v>
      </c>
      <c r="C4" s="449" t="s">
        <v>0</v>
      </c>
      <c r="D4" s="449" t="s">
        <v>6</v>
      </c>
      <c r="E4" s="450" t="s">
        <v>7</v>
      </c>
      <c r="F4" s="449" t="s">
        <v>1</v>
      </c>
      <c r="G4" s="449" t="s">
        <v>8</v>
      </c>
      <c r="H4" s="449" t="s">
        <v>9</v>
      </c>
      <c r="I4" s="449" t="s">
        <v>10</v>
      </c>
      <c r="J4" s="451" t="s">
        <v>11</v>
      </c>
      <c r="K4" s="451" t="s">
        <v>12</v>
      </c>
      <c r="L4" s="452" t="s">
        <v>121</v>
      </c>
      <c r="M4" s="452" t="s">
        <v>13</v>
      </c>
      <c r="N4" s="453" t="s">
        <v>132</v>
      </c>
    </row>
    <row r="5" spans="1:14" ht="14.4" customHeight="1" x14ac:dyDescent="0.3">
      <c r="A5" s="456" t="s">
        <v>431</v>
      </c>
      <c r="B5" s="457" t="s">
        <v>432</v>
      </c>
      <c r="C5" s="458" t="s">
        <v>440</v>
      </c>
      <c r="D5" s="459" t="s">
        <v>441</v>
      </c>
      <c r="E5" s="460">
        <v>50113001</v>
      </c>
      <c r="F5" s="459" t="s">
        <v>445</v>
      </c>
      <c r="G5" s="458" t="s">
        <v>446</v>
      </c>
      <c r="H5" s="458">
        <v>196886</v>
      </c>
      <c r="I5" s="458">
        <v>96886</v>
      </c>
      <c r="J5" s="458" t="s">
        <v>447</v>
      </c>
      <c r="K5" s="458" t="s">
        <v>448</v>
      </c>
      <c r="L5" s="461">
        <v>50.160000000000011</v>
      </c>
      <c r="M5" s="461">
        <v>5</v>
      </c>
      <c r="N5" s="462">
        <v>250.80000000000004</v>
      </c>
    </row>
    <row r="6" spans="1:14" ht="14.4" customHeight="1" x14ac:dyDescent="0.3">
      <c r="A6" s="463" t="s">
        <v>431</v>
      </c>
      <c r="B6" s="464" t="s">
        <v>432</v>
      </c>
      <c r="C6" s="465" t="s">
        <v>440</v>
      </c>
      <c r="D6" s="466" t="s">
        <v>441</v>
      </c>
      <c r="E6" s="467">
        <v>50113001</v>
      </c>
      <c r="F6" s="466" t="s">
        <v>445</v>
      </c>
      <c r="G6" s="465" t="s">
        <v>446</v>
      </c>
      <c r="H6" s="465">
        <v>100362</v>
      </c>
      <c r="I6" s="465">
        <v>362</v>
      </c>
      <c r="J6" s="465" t="s">
        <v>449</v>
      </c>
      <c r="K6" s="465" t="s">
        <v>450</v>
      </c>
      <c r="L6" s="468">
        <v>86.433000000000021</v>
      </c>
      <c r="M6" s="468">
        <v>10</v>
      </c>
      <c r="N6" s="469">
        <v>864.33000000000015</v>
      </c>
    </row>
    <row r="7" spans="1:14" ht="14.4" customHeight="1" x14ac:dyDescent="0.3">
      <c r="A7" s="463" t="s">
        <v>431</v>
      </c>
      <c r="B7" s="464" t="s">
        <v>432</v>
      </c>
      <c r="C7" s="465" t="s">
        <v>440</v>
      </c>
      <c r="D7" s="466" t="s">
        <v>441</v>
      </c>
      <c r="E7" s="467">
        <v>50113001</v>
      </c>
      <c r="F7" s="466" t="s">
        <v>445</v>
      </c>
      <c r="G7" s="465" t="s">
        <v>446</v>
      </c>
      <c r="H7" s="465">
        <v>196610</v>
      </c>
      <c r="I7" s="465">
        <v>96610</v>
      </c>
      <c r="J7" s="465" t="s">
        <v>451</v>
      </c>
      <c r="K7" s="465" t="s">
        <v>452</v>
      </c>
      <c r="L7" s="468">
        <v>46.3825</v>
      </c>
      <c r="M7" s="468">
        <v>4</v>
      </c>
      <c r="N7" s="469">
        <v>185.53</v>
      </c>
    </row>
    <row r="8" spans="1:14" ht="14.4" customHeight="1" x14ac:dyDescent="0.3">
      <c r="A8" s="463" t="s">
        <v>431</v>
      </c>
      <c r="B8" s="464" t="s">
        <v>432</v>
      </c>
      <c r="C8" s="465" t="s">
        <v>440</v>
      </c>
      <c r="D8" s="466" t="s">
        <v>441</v>
      </c>
      <c r="E8" s="467">
        <v>50113001</v>
      </c>
      <c r="F8" s="466" t="s">
        <v>445</v>
      </c>
      <c r="G8" s="465" t="s">
        <v>446</v>
      </c>
      <c r="H8" s="465">
        <v>156926</v>
      </c>
      <c r="I8" s="465">
        <v>56926</v>
      </c>
      <c r="J8" s="465" t="s">
        <v>453</v>
      </c>
      <c r="K8" s="465" t="s">
        <v>454</v>
      </c>
      <c r="L8" s="468">
        <v>48.400000000000006</v>
      </c>
      <c r="M8" s="468">
        <v>34</v>
      </c>
      <c r="N8" s="469">
        <v>1645.6000000000001</v>
      </c>
    </row>
    <row r="9" spans="1:14" ht="14.4" customHeight="1" x14ac:dyDescent="0.3">
      <c r="A9" s="463" t="s">
        <v>431</v>
      </c>
      <c r="B9" s="464" t="s">
        <v>432</v>
      </c>
      <c r="C9" s="465" t="s">
        <v>440</v>
      </c>
      <c r="D9" s="466" t="s">
        <v>441</v>
      </c>
      <c r="E9" s="467">
        <v>50113001</v>
      </c>
      <c r="F9" s="466" t="s">
        <v>445</v>
      </c>
      <c r="G9" s="465" t="s">
        <v>446</v>
      </c>
      <c r="H9" s="465">
        <v>10561</v>
      </c>
      <c r="I9" s="465">
        <v>10561</v>
      </c>
      <c r="J9" s="465" t="s">
        <v>453</v>
      </c>
      <c r="K9" s="465" t="s">
        <v>455</v>
      </c>
      <c r="L9" s="468">
        <v>250.79999999999995</v>
      </c>
      <c r="M9" s="468">
        <v>2</v>
      </c>
      <c r="N9" s="469">
        <v>501.59999999999991</v>
      </c>
    </row>
    <row r="10" spans="1:14" ht="14.4" customHeight="1" x14ac:dyDescent="0.3">
      <c r="A10" s="463" t="s">
        <v>431</v>
      </c>
      <c r="B10" s="464" t="s">
        <v>432</v>
      </c>
      <c r="C10" s="465" t="s">
        <v>440</v>
      </c>
      <c r="D10" s="466" t="s">
        <v>441</v>
      </c>
      <c r="E10" s="467">
        <v>50113001</v>
      </c>
      <c r="F10" s="466" t="s">
        <v>445</v>
      </c>
      <c r="G10" s="465" t="s">
        <v>446</v>
      </c>
      <c r="H10" s="465">
        <v>208456</v>
      </c>
      <c r="I10" s="465">
        <v>208456</v>
      </c>
      <c r="J10" s="465" t="s">
        <v>456</v>
      </c>
      <c r="K10" s="465" t="s">
        <v>457</v>
      </c>
      <c r="L10" s="468">
        <v>738.54000000000008</v>
      </c>
      <c r="M10" s="468">
        <v>0.2</v>
      </c>
      <c r="N10" s="469">
        <v>147.70800000000003</v>
      </c>
    </row>
    <row r="11" spans="1:14" ht="14.4" customHeight="1" x14ac:dyDescent="0.3">
      <c r="A11" s="463" t="s">
        <v>431</v>
      </c>
      <c r="B11" s="464" t="s">
        <v>432</v>
      </c>
      <c r="C11" s="465" t="s">
        <v>440</v>
      </c>
      <c r="D11" s="466" t="s">
        <v>441</v>
      </c>
      <c r="E11" s="467">
        <v>50113001</v>
      </c>
      <c r="F11" s="466" t="s">
        <v>445</v>
      </c>
      <c r="G11" s="465" t="s">
        <v>446</v>
      </c>
      <c r="H11" s="465">
        <v>100394</v>
      </c>
      <c r="I11" s="465">
        <v>394</v>
      </c>
      <c r="J11" s="465" t="s">
        <v>458</v>
      </c>
      <c r="K11" s="465" t="s">
        <v>459</v>
      </c>
      <c r="L11" s="468">
        <v>65.73</v>
      </c>
      <c r="M11" s="468">
        <v>3</v>
      </c>
      <c r="N11" s="469">
        <v>197.19</v>
      </c>
    </row>
    <row r="12" spans="1:14" ht="14.4" customHeight="1" x14ac:dyDescent="0.3">
      <c r="A12" s="463" t="s">
        <v>431</v>
      </c>
      <c r="B12" s="464" t="s">
        <v>432</v>
      </c>
      <c r="C12" s="465" t="s">
        <v>440</v>
      </c>
      <c r="D12" s="466" t="s">
        <v>441</v>
      </c>
      <c r="E12" s="467">
        <v>50113001</v>
      </c>
      <c r="F12" s="466" t="s">
        <v>445</v>
      </c>
      <c r="G12" s="465" t="s">
        <v>446</v>
      </c>
      <c r="H12" s="465">
        <v>112895</v>
      </c>
      <c r="I12" s="465">
        <v>12895</v>
      </c>
      <c r="J12" s="465" t="s">
        <v>460</v>
      </c>
      <c r="K12" s="465" t="s">
        <v>461</v>
      </c>
      <c r="L12" s="468">
        <v>106.58333333333336</v>
      </c>
      <c r="M12" s="468">
        <v>9</v>
      </c>
      <c r="N12" s="469">
        <v>959.25000000000023</v>
      </c>
    </row>
    <row r="13" spans="1:14" ht="14.4" customHeight="1" x14ac:dyDescent="0.3">
      <c r="A13" s="463" t="s">
        <v>431</v>
      </c>
      <c r="B13" s="464" t="s">
        <v>432</v>
      </c>
      <c r="C13" s="465" t="s">
        <v>440</v>
      </c>
      <c r="D13" s="466" t="s">
        <v>441</v>
      </c>
      <c r="E13" s="467">
        <v>50113001</v>
      </c>
      <c r="F13" s="466" t="s">
        <v>445</v>
      </c>
      <c r="G13" s="465" t="s">
        <v>446</v>
      </c>
      <c r="H13" s="465">
        <v>841498</v>
      </c>
      <c r="I13" s="465">
        <v>0</v>
      </c>
      <c r="J13" s="465" t="s">
        <v>462</v>
      </c>
      <c r="K13" s="465" t="s">
        <v>433</v>
      </c>
      <c r="L13" s="468">
        <v>47.200000000000017</v>
      </c>
      <c r="M13" s="468">
        <v>2</v>
      </c>
      <c r="N13" s="469">
        <v>94.400000000000034</v>
      </c>
    </row>
    <row r="14" spans="1:14" ht="14.4" customHeight="1" x14ac:dyDescent="0.3">
      <c r="A14" s="463" t="s">
        <v>431</v>
      </c>
      <c r="B14" s="464" t="s">
        <v>432</v>
      </c>
      <c r="C14" s="465" t="s">
        <v>440</v>
      </c>
      <c r="D14" s="466" t="s">
        <v>441</v>
      </c>
      <c r="E14" s="467">
        <v>50113001</v>
      </c>
      <c r="F14" s="466" t="s">
        <v>445</v>
      </c>
      <c r="G14" s="465" t="s">
        <v>446</v>
      </c>
      <c r="H14" s="465">
        <v>102477</v>
      </c>
      <c r="I14" s="465">
        <v>2477</v>
      </c>
      <c r="J14" s="465" t="s">
        <v>463</v>
      </c>
      <c r="K14" s="465" t="s">
        <v>464</v>
      </c>
      <c r="L14" s="468">
        <v>39.9</v>
      </c>
      <c r="M14" s="468">
        <v>1</v>
      </c>
      <c r="N14" s="469">
        <v>39.9</v>
      </c>
    </row>
    <row r="15" spans="1:14" ht="14.4" customHeight="1" x14ac:dyDescent="0.3">
      <c r="A15" s="463" t="s">
        <v>431</v>
      </c>
      <c r="B15" s="464" t="s">
        <v>432</v>
      </c>
      <c r="C15" s="465" t="s">
        <v>440</v>
      </c>
      <c r="D15" s="466" t="s">
        <v>441</v>
      </c>
      <c r="E15" s="467">
        <v>50113001</v>
      </c>
      <c r="F15" s="466" t="s">
        <v>445</v>
      </c>
      <c r="G15" s="465" t="s">
        <v>446</v>
      </c>
      <c r="H15" s="465">
        <v>117011</v>
      </c>
      <c r="I15" s="465">
        <v>17011</v>
      </c>
      <c r="J15" s="465" t="s">
        <v>465</v>
      </c>
      <c r="K15" s="465" t="s">
        <v>466</v>
      </c>
      <c r="L15" s="468">
        <v>145.64000000000001</v>
      </c>
      <c r="M15" s="468">
        <v>1</v>
      </c>
      <c r="N15" s="469">
        <v>145.64000000000001</v>
      </c>
    </row>
    <row r="16" spans="1:14" ht="14.4" customHeight="1" x14ac:dyDescent="0.3">
      <c r="A16" s="463" t="s">
        <v>431</v>
      </c>
      <c r="B16" s="464" t="s">
        <v>432</v>
      </c>
      <c r="C16" s="465" t="s">
        <v>440</v>
      </c>
      <c r="D16" s="466" t="s">
        <v>441</v>
      </c>
      <c r="E16" s="467">
        <v>50113001</v>
      </c>
      <c r="F16" s="466" t="s">
        <v>445</v>
      </c>
      <c r="G16" s="465" t="s">
        <v>446</v>
      </c>
      <c r="H16" s="465">
        <v>102479</v>
      </c>
      <c r="I16" s="465">
        <v>2479</v>
      </c>
      <c r="J16" s="465" t="s">
        <v>467</v>
      </c>
      <c r="K16" s="465" t="s">
        <v>468</v>
      </c>
      <c r="L16" s="468">
        <v>65.569999999999979</v>
      </c>
      <c r="M16" s="468">
        <v>1</v>
      </c>
      <c r="N16" s="469">
        <v>65.569999999999979</v>
      </c>
    </row>
    <row r="17" spans="1:14" ht="14.4" customHeight="1" x14ac:dyDescent="0.3">
      <c r="A17" s="463" t="s">
        <v>431</v>
      </c>
      <c r="B17" s="464" t="s">
        <v>432</v>
      </c>
      <c r="C17" s="465" t="s">
        <v>440</v>
      </c>
      <c r="D17" s="466" t="s">
        <v>441</v>
      </c>
      <c r="E17" s="467">
        <v>50113001</v>
      </c>
      <c r="F17" s="466" t="s">
        <v>445</v>
      </c>
      <c r="G17" s="465" t="s">
        <v>446</v>
      </c>
      <c r="H17" s="465">
        <v>900240</v>
      </c>
      <c r="I17" s="465">
        <v>0</v>
      </c>
      <c r="J17" s="465" t="s">
        <v>469</v>
      </c>
      <c r="K17" s="465" t="s">
        <v>433</v>
      </c>
      <c r="L17" s="468">
        <v>67.760005801562571</v>
      </c>
      <c r="M17" s="468">
        <v>3</v>
      </c>
      <c r="N17" s="469">
        <v>203.28001740468773</v>
      </c>
    </row>
    <row r="18" spans="1:14" ht="14.4" customHeight="1" x14ac:dyDescent="0.3">
      <c r="A18" s="463" t="s">
        <v>431</v>
      </c>
      <c r="B18" s="464" t="s">
        <v>432</v>
      </c>
      <c r="C18" s="465" t="s">
        <v>440</v>
      </c>
      <c r="D18" s="466" t="s">
        <v>441</v>
      </c>
      <c r="E18" s="467">
        <v>50113001</v>
      </c>
      <c r="F18" s="466" t="s">
        <v>445</v>
      </c>
      <c r="G18" s="465" t="s">
        <v>446</v>
      </c>
      <c r="H18" s="465">
        <v>498449</v>
      </c>
      <c r="I18" s="465">
        <v>0</v>
      </c>
      <c r="J18" s="465" t="s">
        <v>470</v>
      </c>
      <c r="K18" s="465" t="s">
        <v>471</v>
      </c>
      <c r="L18" s="468">
        <v>17.100000000000001</v>
      </c>
      <c r="M18" s="468">
        <v>1</v>
      </c>
      <c r="N18" s="469">
        <v>17.100000000000001</v>
      </c>
    </row>
    <row r="19" spans="1:14" ht="14.4" customHeight="1" x14ac:dyDescent="0.3">
      <c r="A19" s="463" t="s">
        <v>431</v>
      </c>
      <c r="B19" s="464" t="s">
        <v>432</v>
      </c>
      <c r="C19" s="465" t="s">
        <v>440</v>
      </c>
      <c r="D19" s="466" t="s">
        <v>441</v>
      </c>
      <c r="E19" s="467">
        <v>50113001</v>
      </c>
      <c r="F19" s="466" t="s">
        <v>445</v>
      </c>
      <c r="G19" s="465" t="s">
        <v>446</v>
      </c>
      <c r="H19" s="465">
        <v>501596</v>
      </c>
      <c r="I19" s="465">
        <v>0</v>
      </c>
      <c r="J19" s="465" t="s">
        <v>472</v>
      </c>
      <c r="K19" s="465" t="s">
        <v>471</v>
      </c>
      <c r="L19" s="468">
        <v>113.98288888888889</v>
      </c>
      <c r="M19" s="468">
        <v>9</v>
      </c>
      <c r="N19" s="469">
        <v>1025.846</v>
      </c>
    </row>
    <row r="20" spans="1:14" ht="14.4" customHeight="1" x14ac:dyDescent="0.3">
      <c r="A20" s="463" t="s">
        <v>431</v>
      </c>
      <c r="B20" s="464" t="s">
        <v>432</v>
      </c>
      <c r="C20" s="465" t="s">
        <v>440</v>
      </c>
      <c r="D20" s="466" t="s">
        <v>441</v>
      </c>
      <c r="E20" s="467">
        <v>50113001</v>
      </c>
      <c r="F20" s="466" t="s">
        <v>445</v>
      </c>
      <c r="G20" s="465" t="s">
        <v>446</v>
      </c>
      <c r="H20" s="465">
        <v>140631</v>
      </c>
      <c r="I20" s="465">
        <v>203909</v>
      </c>
      <c r="J20" s="465" t="s">
        <v>473</v>
      </c>
      <c r="K20" s="465" t="s">
        <v>474</v>
      </c>
      <c r="L20" s="468">
        <v>176.95333333333335</v>
      </c>
      <c r="M20" s="468">
        <v>6</v>
      </c>
      <c r="N20" s="469">
        <v>1061.72</v>
      </c>
    </row>
    <row r="21" spans="1:14" ht="14.4" customHeight="1" x14ac:dyDescent="0.3">
      <c r="A21" s="463" t="s">
        <v>431</v>
      </c>
      <c r="B21" s="464" t="s">
        <v>432</v>
      </c>
      <c r="C21" s="465" t="s">
        <v>440</v>
      </c>
      <c r="D21" s="466" t="s">
        <v>441</v>
      </c>
      <c r="E21" s="467">
        <v>50113001</v>
      </c>
      <c r="F21" s="466" t="s">
        <v>445</v>
      </c>
      <c r="G21" s="465" t="s">
        <v>446</v>
      </c>
      <c r="H21" s="465">
        <v>51384</v>
      </c>
      <c r="I21" s="465">
        <v>51384</v>
      </c>
      <c r="J21" s="465" t="s">
        <v>475</v>
      </c>
      <c r="K21" s="465" t="s">
        <v>476</v>
      </c>
      <c r="L21" s="468">
        <v>192.49999999999997</v>
      </c>
      <c r="M21" s="468">
        <v>2</v>
      </c>
      <c r="N21" s="469">
        <v>384.99999999999994</v>
      </c>
    </row>
    <row r="22" spans="1:14" ht="14.4" customHeight="1" x14ac:dyDescent="0.3">
      <c r="A22" s="463" t="s">
        <v>431</v>
      </c>
      <c r="B22" s="464" t="s">
        <v>432</v>
      </c>
      <c r="C22" s="465" t="s">
        <v>440</v>
      </c>
      <c r="D22" s="466" t="s">
        <v>441</v>
      </c>
      <c r="E22" s="467">
        <v>50113001</v>
      </c>
      <c r="F22" s="466" t="s">
        <v>445</v>
      </c>
      <c r="G22" s="465" t="s">
        <v>446</v>
      </c>
      <c r="H22" s="465">
        <v>51367</v>
      </c>
      <c r="I22" s="465">
        <v>51367</v>
      </c>
      <c r="J22" s="465" t="s">
        <v>475</v>
      </c>
      <c r="K22" s="465" t="s">
        <v>477</v>
      </c>
      <c r="L22" s="468">
        <v>92.95</v>
      </c>
      <c r="M22" s="468">
        <v>3</v>
      </c>
      <c r="N22" s="469">
        <v>278.85000000000002</v>
      </c>
    </row>
    <row r="23" spans="1:14" ht="14.4" customHeight="1" x14ac:dyDescent="0.3">
      <c r="A23" s="463" t="s">
        <v>431</v>
      </c>
      <c r="B23" s="464" t="s">
        <v>432</v>
      </c>
      <c r="C23" s="465" t="s">
        <v>440</v>
      </c>
      <c r="D23" s="466" t="s">
        <v>441</v>
      </c>
      <c r="E23" s="467">
        <v>50113001</v>
      </c>
      <c r="F23" s="466" t="s">
        <v>445</v>
      </c>
      <c r="G23" s="465" t="s">
        <v>446</v>
      </c>
      <c r="H23" s="465">
        <v>187659</v>
      </c>
      <c r="I23" s="465">
        <v>187659</v>
      </c>
      <c r="J23" s="465" t="s">
        <v>475</v>
      </c>
      <c r="K23" s="465" t="s">
        <v>478</v>
      </c>
      <c r="L23" s="468">
        <v>282.15000000000003</v>
      </c>
      <c r="M23" s="468">
        <v>1</v>
      </c>
      <c r="N23" s="469">
        <v>282.15000000000003</v>
      </c>
    </row>
    <row r="24" spans="1:14" ht="14.4" customHeight="1" x14ac:dyDescent="0.3">
      <c r="A24" s="463" t="s">
        <v>431</v>
      </c>
      <c r="B24" s="464" t="s">
        <v>432</v>
      </c>
      <c r="C24" s="465" t="s">
        <v>440</v>
      </c>
      <c r="D24" s="466" t="s">
        <v>441</v>
      </c>
      <c r="E24" s="467">
        <v>50113001</v>
      </c>
      <c r="F24" s="466" t="s">
        <v>445</v>
      </c>
      <c r="G24" s="465" t="s">
        <v>446</v>
      </c>
      <c r="H24" s="465">
        <v>132082</v>
      </c>
      <c r="I24" s="465">
        <v>32082</v>
      </c>
      <c r="J24" s="465" t="s">
        <v>479</v>
      </c>
      <c r="K24" s="465" t="s">
        <v>480</v>
      </c>
      <c r="L24" s="468">
        <v>82.149999999999991</v>
      </c>
      <c r="M24" s="468">
        <v>2</v>
      </c>
      <c r="N24" s="469">
        <v>164.29999999999998</v>
      </c>
    </row>
    <row r="25" spans="1:14" ht="14.4" customHeight="1" x14ac:dyDescent="0.3">
      <c r="A25" s="463" t="s">
        <v>431</v>
      </c>
      <c r="B25" s="464" t="s">
        <v>432</v>
      </c>
      <c r="C25" s="465" t="s">
        <v>440</v>
      </c>
      <c r="D25" s="466" t="s">
        <v>441</v>
      </c>
      <c r="E25" s="467">
        <v>50113001</v>
      </c>
      <c r="F25" s="466" t="s">
        <v>445</v>
      </c>
      <c r="G25" s="465" t="s">
        <v>446</v>
      </c>
      <c r="H25" s="465">
        <v>849829</v>
      </c>
      <c r="I25" s="465">
        <v>162673</v>
      </c>
      <c r="J25" s="465" t="s">
        <v>481</v>
      </c>
      <c r="K25" s="465" t="s">
        <v>482</v>
      </c>
      <c r="L25" s="468">
        <v>56.14</v>
      </c>
      <c r="M25" s="468">
        <v>1</v>
      </c>
      <c r="N25" s="469">
        <v>56.14</v>
      </c>
    </row>
    <row r="26" spans="1:14" ht="14.4" customHeight="1" x14ac:dyDescent="0.3">
      <c r="A26" s="463" t="s">
        <v>431</v>
      </c>
      <c r="B26" s="464" t="s">
        <v>432</v>
      </c>
      <c r="C26" s="465" t="s">
        <v>440</v>
      </c>
      <c r="D26" s="466" t="s">
        <v>441</v>
      </c>
      <c r="E26" s="467">
        <v>50113001</v>
      </c>
      <c r="F26" s="466" t="s">
        <v>445</v>
      </c>
      <c r="G26" s="465" t="s">
        <v>446</v>
      </c>
      <c r="H26" s="465">
        <v>394712</v>
      </c>
      <c r="I26" s="465">
        <v>0</v>
      </c>
      <c r="J26" s="465" t="s">
        <v>483</v>
      </c>
      <c r="K26" s="465" t="s">
        <v>484</v>
      </c>
      <c r="L26" s="468">
        <v>25.077272727272728</v>
      </c>
      <c r="M26" s="468">
        <v>198</v>
      </c>
      <c r="N26" s="469">
        <v>4965.3</v>
      </c>
    </row>
    <row r="27" spans="1:14" ht="14.4" customHeight="1" x14ac:dyDescent="0.3">
      <c r="A27" s="463" t="s">
        <v>431</v>
      </c>
      <c r="B27" s="464" t="s">
        <v>432</v>
      </c>
      <c r="C27" s="465" t="s">
        <v>440</v>
      </c>
      <c r="D27" s="466" t="s">
        <v>441</v>
      </c>
      <c r="E27" s="467">
        <v>50113001</v>
      </c>
      <c r="F27" s="466" t="s">
        <v>445</v>
      </c>
      <c r="G27" s="465" t="s">
        <v>446</v>
      </c>
      <c r="H27" s="465">
        <v>930444</v>
      </c>
      <c r="I27" s="465">
        <v>0</v>
      </c>
      <c r="J27" s="465" t="s">
        <v>485</v>
      </c>
      <c r="K27" s="465" t="s">
        <v>433</v>
      </c>
      <c r="L27" s="468">
        <v>40.553863522189118</v>
      </c>
      <c r="M27" s="468">
        <v>36</v>
      </c>
      <c r="N27" s="469">
        <v>1459.9390867988084</v>
      </c>
    </row>
    <row r="28" spans="1:14" ht="14.4" customHeight="1" x14ac:dyDescent="0.3">
      <c r="A28" s="463" t="s">
        <v>431</v>
      </c>
      <c r="B28" s="464" t="s">
        <v>432</v>
      </c>
      <c r="C28" s="465" t="s">
        <v>440</v>
      </c>
      <c r="D28" s="466" t="s">
        <v>441</v>
      </c>
      <c r="E28" s="467">
        <v>50113001</v>
      </c>
      <c r="F28" s="466" t="s">
        <v>445</v>
      </c>
      <c r="G28" s="465" t="s">
        <v>446</v>
      </c>
      <c r="H28" s="465">
        <v>930224</v>
      </c>
      <c r="I28" s="465">
        <v>0</v>
      </c>
      <c r="J28" s="465" t="s">
        <v>486</v>
      </c>
      <c r="K28" s="465" t="s">
        <v>433</v>
      </c>
      <c r="L28" s="468">
        <v>104.73592873185761</v>
      </c>
      <c r="M28" s="468">
        <v>3</v>
      </c>
      <c r="N28" s="469">
        <v>314.20778619557285</v>
      </c>
    </row>
    <row r="29" spans="1:14" ht="14.4" customHeight="1" x14ac:dyDescent="0.3">
      <c r="A29" s="463" t="s">
        <v>431</v>
      </c>
      <c r="B29" s="464" t="s">
        <v>432</v>
      </c>
      <c r="C29" s="465" t="s">
        <v>440</v>
      </c>
      <c r="D29" s="466" t="s">
        <v>441</v>
      </c>
      <c r="E29" s="467">
        <v>50113001</v>
      </c>
      <c r="F29" s="466" t="s">
        <v>445</v>
      </c>
      <c r="G29" s="465" t="s">
        <v>446</v>
      </c>
      <c r="H29" s="465">
        <v>921454</v>
      </c>
      <c r="I29" s="465">
        <v>0</v>
      </c>
      <c r="J29" s="465" t="s">
        <v>487</v>
      </c>
      <c r="K29" s="465" t="s">
        <v>433</v>
      </c>
      <c r="L29" s="468">
        <v>44.729927697475524</v>
      </c>
      <c r="M29" s="468">
        <v>19</v>
      </c>
      <c r="N29" s="469">
        <v>849.86862625203491</v>
      </c>
    </row>
    <row r="30" spans="1:14" ht="14.4" customHeight="1" x14ac:dyDescent="0.3">
      <c r="A30" s="463" t="s">
        <v>431</v>
      </c>
      <c r="B30" s="464" t="s">
        <v>432</v>
      </c>
      <c r="C30" s="465" t="s">
        <v>440</v>
      </c>
      <c r="D30" s="466" t="s">
        <v>441</v>
      </c>
      <c r="E30" s="467">
        <v>50113001</v>
      </c>
      <c r="F30" s="466" t="s">
        <v>445</v>
      </c>
      <c r="G30" s="465" t="s">
        <v>446</v>
      </c>
      <c r="H30" s="465">
        <v>921244</v>
      </c>
      <c r="I30" s="465">
        <v>0</v>
      </c>
      <c r="J30" s="465" t="s">
        <v>488</v>
      </c>
      <c r="K30" s="465" t="s">
        <v>433</v>
      </c>
      <c r="L30" s="468">
        <v>64.907563841560346</v>
      </c>
      <c r="M30" s="468">
        <v>5</v>
      </c>
      <c r="N30" s="469">
        <v>324.53781920780176</v>
      </c>
    </row>
    <row r="31" spans="1:14" ht="14.4" customHeight="1" x14ac:dyDescent="0.3">
      <c r="A31" s="463" t="s">
        <v>431</v>
      </c>
      <c r="B31" s="464" t="s">
        <v>432</v>
      </c>
      <c r="C31" s="465" t="s">
        <v>440</v>
      </c>
      <c r="D31" s="466" t="s">
        <v>441</v>
      </c>
      <c r="E31" s="467">
        <v>50113001</v>
      </c>
      <c r="F31" s="466" t="s">
        <v>445</v>
      </c>
      <c r="G31" s="465" t="s">
        <v>446</v>
      </c>
      <c r="H31" s="465">
        <v>911927</v>
      </c>
      <c r="I31" s="465">
        <v>0</v>
      </c>
      <c r="J31" s="465" t="s">
        <v>489</v>
      </c>
      <c r="K31" s="465" t="s">
        <v>433</v>
      </c>
      <c r="L31" s="468">
        <v>66.50991329974228</v>
      </c>
      <c r="M31" s="468">
        <v>1</v>
      </c>
      <c r="N31" s="469">
        <v>66.50991329974228</v>
      </c>
    </row>
    <row r="32" spans="1:14" ht="14.4" customHeight="1" x14ac:dyDescent="0.3">
      <c r="A32" s="463" t="s">
        <v>431</v>
      </c>
      <c r="B32" s="464" t="s">
        <v>432</v>
      </c>
      <c r="C32" s="465" t="s">
        <v>440</v>
      </c>
      <c r="D32" s="466" t="s">
        <v>441</v>
      </c>
      <c r="E32" s="467">
        <v>50113001</v>
      </c>
      <c r="F32" s="466" t="s">
        <v>445</v>
      </c>
      <c r="G32" s="465" t="s">
        <v>446</v>
      </c>
      <c r="H32" s="465">
        <v>911928</v>
      </c>
      <c r="I32" s="465">
        <v>0</v>
      </c>
      <c r="J32" s="465" t="s">
        <v>490</v>
      </c>
      <c r="K32" s="465" t="s">
        <v>433</v>
      </c>
      <c r="L32" s="468">
        <v>110.57551482914285</v>
      </c>
      <c r="M32" s="468">
        <v>1</v>
      </c>
      <c r="N32" s="469">
        <v>110.57551482914285</v>
      </c>
    </row>
    <row r="33" spans="1:14" ht="14.4" customHeight="1" x14ac:dyDescent="0.3">
      <c r="A33" s="463" t="s">
        <v>431</v>
      </c>
      <c r="B33" s="464" t="s">
        <v>432</v>
      </c>
      <c r="C33" s="465" t="s">
        <v>440</v>
      </c>
      <c r="D33" s="466" t="s">
        <v>441</v>
      </c>
      <c r="E33" s="467">
        <v>50113001</v>
      </c>
      <c r="F33" s="466" t="s">
        <v>445</v>
      </c>
      <c r="G33" s="465" t="s">
        <v>446</v>
      </c>
      <c r="H33" s="465">
        <v>900513</v>
      </c>
      <c r="I33" s="465">
        <v>0</v>
      </c>
      <c r="J33" s="465" t="s">
        <v>491</v>
      </c>
      <c r="K33" s="465" t="s">
        <v>433</v>
      </c>
      <c r="L33" s="468">
        <v>71.915070093644132</v>
      </c>
      <c r="M33" s="468">
        <v>23</v>
      </c>
      <c r="N33" s="469">
        <v>1654.046612153815</v>
      </c>
    </row>
    <row r="34" spans="1:14" ht="14.4" customHeight="1" x14ac:dyDescent="0.3">
      <c r="A34" s="463" t="s">
        <v>431</v>
      </c>
      <c r="B34" s="464" t="s">
        <v>432</v>
      </c>
      <c r="C34" s="465" t="s">
        <v>440</v>
      </c>
      <c r="D34" s="466" t="s">
        <v>441</v>
      </c>
      <c r="E34" s="467">
        <v>50113001</v>
      </c>
      <c r="F34" s="466" t="s">
        <v>445</v>
      </c>
      <c r="G34" s="465" t="s">
        <v>446</v>
      </c>
      <c r="H34" s="465">
        <v>930589</v>
      </c>
      <c r="I34" s="465">
        <v>0</v>
      </c>
      <c r="J34" s="465" t="s">
        <v>492</v>
      </c>
      <c r="K34" s="465" t="s">
        <v>433</v>
      </c>
      <c r="L34" s="468">
        <v>104.76001345394502</v>
      </c>
      <c r="M34" s="468">
        <v>1</v>
      </c>
      <c r="N34" s="469">
        <v>104.76001345394502</v>
      </c>
    </row>
    <row r="35" spans="1:14" ht="14.4" customHeight="1" x14ac:dyDescent="0.3">
      <c r="A35" s="463" t="s">
        <v>431</v>
      </c>
      <c r="B35" s="464" t="s">
        <v>432</v>
      </c>
      <c r="C35" s="465" t="s">
        <v>440</v>
      </c>
      <c r="D35" s="466" t="s">
        <v>441</v>
      </c>
      <c r="E35" s="467">
        <v>50113001</v>
      </c>
      <c r="F35" s="466" t="s">
        <v>445</v>
      </c>
      <c r="G35" s="465" t="s">
        <v>446</v>
      </c>
      <c r="H35" s="465">
        <v>501828</v>
      </c>
      <c r="I35" s="465">
        <v>0</v>
      </c>
      <c r="J35" s="465" t="s">
        <v>493</v>
      </c>
      <c r="K35" s="465" t="s">
        <v>433</v>
      </c>
      <c r="L35" s="468">
        <v>68.585888763086743</v>
      </c>
      <c r="M35" s="468">
        <v>25</v>
      </c>
      <c r="N35" s="469">
        <v>1714.6472190771685</v>
      </c>
    </row>
    <row r="36" spans="1:14" ht="14.4" customHeight="1" x14ac:dyDescent="0.3">
      <c r="A36" s="463" t="s">
        <v>431</v>
      </c>
      <c r="B36" s="464" t="s">
        <v>432</v>
      </c>
      <c r="C36" s="465" t="s">
        <v>440</v>
      </c>
      <c r="D36" s="466" t="s">
        <v>441</v>
      </c>
      <c r="E36" s="467">
        <v>50113001</v>
      </c>
      <c r="F36" s="466" t="s">
        <v>445</v>
      </c>
      <c r="G36" s="465" t="s">
        <v>446</v>
      </c>
      <c r="H36" s="465">
        <v>849383</v>
      </c>
      <c r="I36" s="465">
        <v>0</v>
      </c>
      <c r="J36" s="465" t="s">
        <v>494</v>
      </c>
      <c r="K36" s="465" t="s">
        <v>433</v>
      </c>
      <c r="L36" s="468">
        <v>189.31401839614128</v>
      </c>
      <c r="M36" s="468">
        <v>1</v>
      </c>
      <c r="N36" s="469">
        <v>189.31401839614128</v>
      </c>
    </row>
    <row r="37" spans="1:14" ht="14.4" customHeight="1" x14ac:dyDescent="0.3">
      <c r="A37" s="463" t="s">
        <v>431</v>
      </c>
      <c r="B37" s="464" t="s">
        <v>432</v>
      </c>
      <c r="C37" s="465" t="s">
        <v>440</v>
      </c>
      <c r="D37" s="466" t="s">
        <v>441</v>
      </c>
      <c r="E37" s="467">
        <v>50113001</v>
      </c>
      <c r="F37" s="466" t="s">
        <v>445</v>
      </c>
      <c r="G37" s="465" t="s">
        <v>446</v>
      </c>
      <c r="H37" s="465">
        <v>900857</v>
      </c>
      <c r="I37" s="465">
        <v>0</v>
      </c>
      <c r="J37" s="465" t="s">
        <v>495</v>
      </c>
      <c r="K37" s="465" t="s">
        <v>433</v>
      </c>
      <c r="L37" s="468">
        <v>202.04270315211008</v>
      </c>
      <c r="M37" s="468">
        <v>28</v>
      </c>
      <c r="N37" s="469">
        <v>5657.1956882590821</v>
      </c>
    </row>
    <row r="38" spans="1:14" ht="14.4" customHeight="1" x14ac:dyDescent="0.3">
      <c r="A38" s="463" t="s">
        <v>431</v>
      </c>
      <c r="B38" s="464" t="s">
        <v>432</v>
      </c>
      <c r="C38" s="465" t="s">
        <v>440</v>
      </c>
      <c r="D38" s="466" t="s">
        <v>441</v>
      </c>
      <c r="E38" s="467">
        <v>50113001</v>
      </c>
      <c r="F38" s="466" t="s">
        <v>445</v>
      </c>
      <c r="G38" s="465" t="s">
        <v>446</v>
      </c>
      <c r="H38" s="465">
        <v>930673</v>
      </c>
      <c r="I38" s="465">
        <v>0</v>
      </c>
      <c r="J38" s="465" t="s">
        <v>496</v>
      </c>
      <c r="K38" s="465" t="s">
        <v>497</v>
      </c>
      <c r="L38" s="468">
        <v>133.97730798742782</v>
      </c>
      <c r="M38" s="468">
        <v>17</v>
      </c>
      <c r="N38" s="469">
        <v>2277.6142357862727</v>
      </c>
    </row>
    <row r="39" spans="1:14" ht="14.4" customHeight="1" x14ac:dyDescent="0.3">
      <c r="A39" s="463" t="s">
        <v>431</v>
      </c>
      <c r="B39" s="464" t="s">
        <v>432</v>
      </c>
      <c r="C39" s="465" t="s">
        <v>440</v>
      </c>
      <c r="D39" s="466" t="s">
        <v>441</v>
      </c>
      <c r="E39" s="467">
        <v>50113001</v>
      </c>
      <c r="F39" s="466" t="s">
        <v>445</v>
      </c>
      <c r="G39" s="465" t="s">
        <v>446</v>
      </c>
      <c r="H39" s="465">
        <v>930671</v>
      </c>
      <c r="I39" s="465">
        <v>0</v>
      </c>
      <c r="J39" s="465" t="s">
        <v>498</v>
      </c>
      <c r="K39" s="465" t="s">
        <v>497</v>
      </c>
      <c r="L39" s="468">
        <v>146.13317787445575</v>
      </c>
      <c r="M39" s="468">
        <v>24</v>
      </c>
      <c r="N39" s="469">
        <v>3507.1962689869383</v>
      </c>
    </row>
    <row r="40" spans="1:14" ht="14.4" customHeight="1" x14ac:dyDescent="0.3">
      <c r="A40" s="463" t="s">
        <v>431</v>
      </c>
      <c r="B40" s="464" t="s">
        <v>432</v>
      </c>
      <c r="C40" s="465" t="s">
        <v>440</v>
      </c>
      <c r="D40" s="466" t="s">
        <v>441</v>
      </c>
      <c r="E40" s="467">
        <v>50113001</v>
      </c>
      <c r="F40" s="466" t="s">
        <v>445</v>
      </c>
      <c r="G40" s="465" t="s">
        <v>446</v>
      </c>
      <c r="H40" s="465">
        <v>930670</v>
      </c>
      <c r="I40" s="465">
        <v>0</v>
      </c>
      <c r="J40" s="465" t="s">
        <v>499</v>
      </c>
      <c r="K40" s="465" t="s">
        <v>497</v>
      </c>
      <c r="L40" s="468">
        <v>98.895848702864711</v>
      </c>
      <c r="M40" s="468">
        <v>25</v>
      </c>
      <c r="N40" s="469">
        <v>2472.3962175716179</v>
      </c>
    </row>
    <row r="41" spans="1:14" ht="14.4" customHeight="1" x14ac:dyDescent="0.3">
      <c r="A41" s="463" t="s">
        <v>431</v>
      </c>
      <c r="B41" s="464" t="s">
        <v>432</v>
      </c>
      <c r="C41" s="465" t="s">
        <v>440</v>
      </c>
      <c r="D41" s="466" t="s">
        <v>441</v>
      </c>
      <c r="E41" s="467">
        <v>50113001</v>
      </c>
      <c r="F41" s="466" t="s">
        <v>445</v>
      </c>
      <c r="G41" s="465" t="s">
        <v>446</v>
      </c>
      <c r="H41" s="465">
        <v>930674</v>
      </c>
      <c r="I41" s="465">
        <v>0</v>
      </c>
      <c r="J41" s="465" t="s">
        <v>500</v>
      </c>
      <c r="K41" s="465" t="s">
        <v>433</v>
      </c>
      <c r="L41" s="468">
        <v>124.5131531635578</v>
      </c>
      <c r="M41" s="468">
        <v>107</v>
      </c>
      <c r="N41" s="469">
        <v>13322.907388500686</v>
      </c>
    </row>
    <row r="42" spans="1:14" ht="14.4" customHeight="1" x14ac:dyDescent="0.3">
      <c r="A42" s="463" t="s">
        <v>431</v>
      </c>
      <c r="B42" s="464" t="s">
        <v>432</v>
      </c>
      <c r="C42" s="465" t="s">
        <v>440</v>
      </c>
      <c r="D42" s="466" t="s">
        <v>441</v>
      </c>
      <c r="E42" s="467">
        <v>50113001</v>
      </c>
      <c r="F42" s="466" t="s">
        <v>445</v>
      </c>
      <c r="G42" s="465" t="s">
        <v>446</v>
      </c>
      <c r="H42" s="465">
        <v>921272</v>
      </c>
      <c r="I42" s="465">
        <v>0</v>
      </c>
      <c r="J42" s="465" t="s">
        <v>501</v>
      </c>
      <c r="K42" s="465" t="s">
        <v>433</v>
      </c>
      <c r="L42" s="468">
        <v>121.28154867955975</v>
      </c>
      <c r="M42" s="468">
        <v>28</v>
      </c>
      <c r="N42" s="469">
        <v>3395.8833630276731</v>
      </c>
    </row>
    <row r="43" spans="1:14" ht="14.4" customHeight="1" x14ac:dyDescent="0.3">
      <c r="A43" s="463" t="s">
        <v>431</v>
      </c>
      <c r="B43" s="464" t="s">
        <v>432</v>
      </c>
      <c r="C43" s="465" t="s">
        <v>440</v>
      </c>
      <c r="D43" s="466" t="s">
        <v>441</v>
      </c>
      <c r="E43" s="467">
        <v>50113001</v>
      </c>
      <c r="F43" s="466" t="s">
        <v>445</v>
      </c>
      <c r="G43" s="465" t="s">
        <v>446</v>
      </c>
      <c r="H43" s="465">
        <v>900321</v>
      </c>
      <c r="I43" s="465">
        <v>0</v>
      </c>
      <c r="J43" s="465" t="s">
        <v>502</v>
      </c>
      <c r="K43" s="465" t="s">
        <v>433</v>
      </c>
      <c r="L43" s="468">
        <v>132.57980668062399</v>
      </c>
      <c r="M43" s="468">
        <v>26</v>
      </c>
      <c r="N43" s="469">
        <v>3447.0749736962234</v>
      </c>
    </row>
    <row r="44" spans="1:14" ht="14.4" customHeight="1" x14ac:dyDescent="0.3">
      <c r="A44" s="463" t="s">
        <v>431</v>
      </c>
      <c r="B44" s="464" t="s">
        <v>432</v>
      </c>
      <c r="C44" s="465" t="s">
        <v>440</v>
      </c>
      <c r="D44" s="466" t="s">
        <v>441</v>
      </c>
      <c r="E44" s="467">
        <v>50113001</v>
      </c>
      <c r="F44" s="466" t="s">
        <v>445</v>
      </c>
      <c r="G44" s="465" t="s">
        <v>446</v>
      </c>
      <c r="H44" s="465">
        <v>501065</v>
      </c>
      <c r="I44" s="465">
        <v>0</v>
      </c>
      <c r="J44" s="465" t="s">
        <v>503</v>
      </c>
      <c r="K44" s="465" t="s">
        <v>433</v>
      </c>
      <c r="L44" s="468">
        <v>75.898066053209746</v>
      </c>
      <c r="M44" s="468">
        <v>12</v>
      </c>
      <c r="N44" s="469">
        <v>910.77679263851701</v>
      </c>
    </row>
    <row r="45" spans="1:14" ht="14.4" customHeight="1" x14ac:dyDescent="0.3">
      <c r="A45" s="463" t="s">
        <v>431</v>
      </c>
      <c r="B45" s="464" t="s">
        <v>432</v>
      </c>
      <c r="C45" s="465" t="s">
        <v>440</v>
      </c>
      <c r="D45" s="466" t="s">
        <v>441</v>
      </c>
      <c r="E45" s="467">
        <v>50113001</v>
      </c>
      <c r="F45" s="466" t="s">
        <v>445</v>
      </c>
      <c r="G45" s="465" t="s">
        <v>446</v>
      </c>
      <c r="H45" s="465">
        <v>921241</v>
      </c>
      <c r="I45" s="465">
        <v>0</v>
      </c>
      <c r="J45" s="465" t="s">
        <v>504</v>
      </c>
      <c r="K45" s="465" t="s">
        <v>433</v>
      </c>
      <c r="L45" s="468">
        <v>137.41603302459495</v>
      </c>
      <c r="M45" s="468">
        <v>10</v>
      </c>
      <c r="N45" s="469">
        <v>1374.1603302459496</v>
      </c>
    </row>
    <row r="46" spans="1:14" ht="14.4" customHeight="1" x14ac:dyDescent="0.3">
      <c r="A46" s="463" t="s">
        <v>431</v>
      </c>
      <c r="B46" s="464" t="s">
        <v>432</v>
      </c>
      <c r="C46" s="465" t="s">
        <v>440</v>
      </c>
      <c r="D46" s="466" t="s">
        <v>441</v>
      </c>
      <c r="E46" s="467">
        <v>50113001</v>
      </c>
      <c r="F46" s="466" t="s">
        <v>445</v>
      </c>
      <c r="G46" s="465" t="s">
        <v>446</v>
      </c>
      <c r="H46" s="465">
        <v>920355</v>
      </c>
      <c r="I46" s="465">
        <v>0</v>
      </c>
      <c r="J46" s="465" t="s">
        <v>505</v>
      </c>
      <c r="K46" s="465" t="s">
        <v>433</v>
      </c>
      <c r="L46" s="468">
        <v>46.649827589597678</v>
      </c>
      <c r="M46" s="468">
        <v>5</v>
      </c>
      <c r="N46" s="469">
        <v>233.2491379479884</v>
      </c>
    </row>
    <row r="47" spans="1:14" ht="14.4" customHeight="1" x14ac:dyDescent="0.3">
      <c r="A47" s="463" t="s">
        <v>431</v>
      </c>
      <c r="B47" s="464" t="s">
        <v>432</v>
      </c>
      <c r="C47" s="465" t="s">
        <v>440</v>
      </c>
      <c r="D47" s="466" t="s">
        <v>441</v>
      </c>
      <c r="E47" s="467">
        <v>50113001</v>
      </c>
      <c r="F47" s="466" t="s">
        <v>445</v>
      </c>
      <c r="G47" s="465" t="s">
        <v>446</v>
      </c>
      <c r="H47" s="465">
        <v>920380</v>
      </c>
      <c r="I47" s="465">
        <v>0</v>
      </c>
      <c r="J47" s="465" t="s">
        <v>506</v>
      </c>
      <c r="K47" s="465" t="s">
        <v>433</v>
      </c>
      <c r="L47" s="468">
        <v>261.81054171907641</v>
      </c>
      <c r="M47" s="468">
        <v>4</v>
      </c>
      <c r="N47" s="469">
        <v>1047.2421668763056</v>
      </c>
    </row>
    <row r="48" spans="1:14" ht="14.4" customHeight="1" x14ac:dyDescent="0.3">
      <c r="A48" s="463" t="s">
        <v>431</v>
      </c>
      <c r="B48" s="464" t="s">
        <v>432</v>
      </c>
      <c r="C48" s="465" t="s">
        <v>440</v>
      </c>
      <c r="D48" s="466" t="s">
        <v>441</v>
      </c>
      <c r="E48" s="467">
        <v>50113001</v>
      </c>
      <c r="F48" s="466" t="s">
        <v>445</v>
      </c>
      <c r="G48" s="465" t="s">
        <v>446</v>
      </c>
      <c r="H48" s="465">
        <v>921320</v>
      </c>
      <c r="I48" s="465">
        <v>0</v>
      </c>
      <c r="J48" s="465" t="s">
        <v>507</v>
      </c>
      <c r="K48" s="465" t="s">
        <v>433</v>
      </c>
      <c r="L48" s="468">
        <v>43.219088404878043</v>
      </c>
      <c r="M48" s="468">
        <v>28</v>
      </c>
      <c r="N48" s="469">
        <v>1210.1344753365852</v>
      </c>
    </row>
    <row r="49" spans="1:14" ht="14.4" customHeight="1" x14ac:dyDescent="0.3">
      <c r="A49" s="463" t="s">
        <v>431</v>
      </c>
      <c r="B49" s="464" t="s">
        <v>432</v>
      </c>
      <c r="C49" s="465" t="s">
        <v>440</v>
      </c>
      <c r="D49" s="466" t="s">
        <v>441</v>
      </c>
      <c r="E49" s="467">
        <v>50113001</v>
      </c>
      <c r="F49" s="466" t="s">
        <v>445</v>
      </c>
      <c r="G49" s="465" t="s">
        <v>446</v>
      </c>
      <c r="H49" s="465">
        <v>920376</v>
      </c>
      <c r="I49" s="465">
        <v>0</v>
      </c>
      <c r="J49" s="465" t="s">
        <v>508</v>
      </c>
      <c r="K49" s="465" t="s">
        <v>433</v>
      </c>
      <c r="L49" s="468">
        <v>68.918426881752723</v>
      </c>
      <c r="M49" s="468">
        <v>37</v>
      </c>
      <c r="N49" s="469">
        <v>2549.9817946248509</v>
      </c>
    </row>
    <row r="50" spans="1:14" ht="14.4" customHeight="1" x14ac:dyDescent="0.3">
      <c r="A50" s="463" t="s">
        <v>431</v>
      </c>
      <c r="B50" s="464" t="s">
        <v>432</v>
      </c>
      <c r="C50" s="465" t="s">
        <v>440</v>
      </c>
      <c r="D50" s="466" t="s">
        <v>441</v>
      </c>
      <c r="E50" s="467">
        <v>50113001</v>
      </c>
      <c r="F50" s="466" t="s">
        <v>445</v>
      </c>
      <c r="G50" s="465" t="s">
        <v>446</v>
      </c>
      <c r="H50" s="465">
        <v>920377</v>
      </c>
      <c r="I50" s="465">
        <v>0</v>
      </c>
      <c r="J50" s="465" t="s">
        <v>509</v>
      </c>
      <c r="K50" s="465" t="s">
        <v>433</v>
      </c>
      <c r="L50" s="468">
        <v>90.128021582705856</v>
      </c>
      <c r="M50" s="468">
        <v>12</v>
      </c>
      <c r="N50" s="469">
        <v>1081.5362589924703</v>
      </c>
    </row>
    <row r="51" spans="1:14" ht="14.4" customHeight="1" x14ac:dyDescent="0.3">
      <c r="A51" s="463" t="s">
        <v>431</v>
      </c>
      <c r="B51" s="464" t="s">
        <v>432</v>
      </c>
      <c r="C51" s="465" t="s">
        <v>440</v>
      </c>
      <c r="D51" s="466" t="s">
        <v>441</v>
      </c>
      <c r="E51" s="467">
        <v>50113001</v>
      </c>
      <c r="F51" s="466" t="s">
        <v>445</v>
      </c>
      <c r="G51" s="465" t="s">
        <v>446</v>
      </c>
      <c r="H51" s="465">
        <v>920064</v>
      </c>
      <c r="I51" s="465">
        <v>0</v>
      </c>
      <c r="J51" s="465" t="s">
        <v>510</v>
      </c>
      <c r="K51" s="465" t="s">
        <v>433</v>
      </c>
      <c r="L51" s="468">
        <v>43.065216788321358</v>
      </c>
      <c r="M51" s="468">
        <v>2</v>
      </c>
      <c r="N51" s="469">
        <v>86.130433576642716</v>
      </c>
    </row>
    <row r="52" spans="1:14" ht="14.4" customHeight="1" x14ac:dyDescent="0.3">
      <c r="A52" s="463" t="s">
        <v>431</v>
      </c>
      <c r="B52" s="464" t="s">
        <v>432</v>
      </c>
      <c r="C52" s="465" t="s">
        <v>440</v>
      </c>
      <c r="D52" s="466" t="s">
        <v>441</v>
      </c>
      <c r="E52" s="467">
        <v>50113001</v>
      </c>
      <c r="F52" s="466" t="s">
        <v>445</v>
      </c>
      <c r="G52" s="465" t="s">
        <v>446</v>
      </c>
      <c r="H52" s="465">
        <v>921453</v>
      </c>
      <c r="I52" s="465">
        <v>0</v>
      </c>
      <c r="J52" s="465" t="s">
        <v>511</v>
      </c>
      <c r="K52" s="465" t="s">
        <v>433</v>
      </c>
      <c r="L52" s="468">
        <v>65.566913996125763</v>
      </c>
      <c r="M52" s="468">
        <v>25</v>
      </c>
      <c r="N52" s="469">
        <v>1639.1728499031442</v>
      </c>
    </row>
    <row r="53" spans="1:14" ht="14.4" customHeight="1" x14ac:dyDescent="0.3">
      <c r="A53" s="463" t="s">
        <v>431</v>
      </c>
      <c r="B53" s="464" t="s">
        <v>432</v>
      </c>
      <c r="C53" s="465" t="s">
        <v>440</v>
      </c>
      <c r="D53" s="466" t="s">
        <v>441</v>
      </c>
      <c r="E53" s="467">
        <v>50113001</v>
      </c>
      <c r="F53" s="466" t="s">
        <v>445</v>
      </c>
      <c r="G53" s="465" t="s">
        <v>446</v>
      </c>
      <c r="H53" s="465">
        <v>930417</v>
      </c>
      <c r="I53" s="465">
        <v>0</v>
      </c>
      <c r="J53" s="465" t="s">
        <v>512</v>
      </c>
      <c r="K53" s="465" t="s">
        <v>433</v>
      </c>
      <c r="L53" s="468">
        <v>110.23040205642927</v>
      </c>
      <c r="M53" s="468">
        <v>34</v>
      </c>
      <c r="N53" s="469">
        <v>3747.8336699185952</v>
      </c>
    </row>
    <row r="54" spans="1:14" ht="14.4" customHeight="1" x14ac:dyDescent="0.3">
      <c r="A54" s="463" t="s">
        <v>431</v>
      </c>
      <c r="B54" s="464" t="s">
        <v>432</v>
      </c>
      <c r="C54" s="465" t="s">
        <v>440</v>
      </c>
      <c r="D54" s="466" t="s">
        <v>441</v>
      </c>
      <c r="E54" s="467">
        <v>50113001</v>
      </c>
      <c r="F54" s="466" t="s">
        <v>445</v>
      </c>
      <c r="G54" s="465" t="s">
        <v>446</v>
      </c>
      <c r="H54" s="465">
        <v>921184</v>
      </c>
      <c r="I54" s="465">
        <v>0</v>
      </c>
      <c r="J54" s="465" t="s">
        <v>513</v>
      </c>
      <c r="K54" s="465" t="s">
        <v>433</v>
      </c>
      <c r="L54" s="468">
        <v>57.316540606096453</v>
      </c>
      <c r="M54" s="468">
        <v>6</v>
      </c>
      <c r="N54" s="469">
        <v>343.89924363657872</v>
      </c>
    </row>
    <row r="55" spans="1:14" ht="14.4" customHeight="1" x14ac:dyDescent="0.3">
      <c r="A55" s="463" t="s">
        <v>431</v>
      </c>
      <c r="B55" s="464" t="s">
        <v>432</v>
      </c>
      <c r="C55" s="465" t="s">
        <v>440</v>
      </c>
      <c r="D55" s="466" t="s">
        <v>441</v>
      </c>
      <c r="E55" s="467">
        <v>50113001</v>
      </c>
      <c r="F55" s="466" t="s">
        <v>445</v>
      </c>
      <c r="G55" s="465" t="s">
        <v>446</v>
      </c>
      <c r="H55" s="465">
        <v>900873</v>
      </c>
      <c r="I55" s="465">
        <v>0</v>
      </c>
      <c r="J55" s="465" t="s">
        <v>514</v>
      </c>
      <c r="K55" s="465" t="s">
        <v>433</v>
      </c>
      <c r="L55" s="468">
        <v>56.643196536154825</v>
      </c>
      <c r="M55" s="468">
        <v>3</v>
      </c>
      <c r="N55" s="469">
        <v>169.92958960846448</v>
      </c>
    </row>
    <row r="56" spans="1:14" ht="14.4" customHeight="1" x14ac:dyDescent="0.3">
      <c r="A56" s="463" t="s">
        <v>431</v>
      </c>
      <c r="B56" s="464" t="s">
        <v>432</v>
      </c>
      <c r="C56" s="465" t="s">
        <v>440</v>
      </c>
      <c r="D56" s="466" t="s">
        <v>441</v>
      </c>
      <c r="E56" s="467">
        <v>50113001</v>
      </c>
      <c r="F56" s="466" t="s">
        <v>445</v>
      </c>
      <c r="G56" s="465" t="s">
        <v>446</v>
      </c>
      <c r="H56" s="465">
        <v>921230</v>
      </c>
      <c r="I56" s="465">
        <v>0</v>
      </c>
      <c r="J56" s="465" t="s">
        <v>515</v>
      </c>
      <c r="K56" s="465" t="s">
        <v>433</v>
      </c>
      <c r="L56" s="468">
        <v>39.006388671235023</v>
      </c>
      <c r="M56" s="468">
        <v>65</v>
      </c>
      <c r="N56" s="469">
        <v>2535.4152636302765</v>
      </c>
    </row>
    <row r="57" spans="1:14" ht="14.4" customHeight="1" x14ac:dyDescent="0.3">
      <c r="A57" s="463" t="s">
        <v>431</v>
      </c>
      <c r="B57" s="464" t="s">
        <v>432</v>
      </c>
      <c r="C57" s="465" t="s">
        <v>440</v>
      </c>
      <c r="D57" s="466" t="s">
        <v>441</v>
      </c>
      <c r="E57" s="467">
        <v>50113001</v>
      </c>
      <c r="F57" s="466" t="s">
        <v>445</v>
      </c>
      <c r="G57" s="465" t="s">
        <v>446</v>
      </c>
      <c r="H57" s="465">
        <v>921403</v>
      </c>
      <c r="I57" s="465">
        <v>0</v>
      </c>
      <c r="J57" s="465" t="s">
        <v>516</v>
      </c>
      <c r="K57" s="465" t="s">
        <v>433</v>
      </c>
      <c r="L57" s="468">
        <v>44.806438283537609</v>
      </c>
      <c r="M57" s="468">
        <v>11</v>
      </c>
      <c r="N57" s="469">
        <v>492.87082111891374</v>
      </c>
    </row>
    <row r="58" spans="1:14" ht="14.4" customHeight="1" x14ac:dyDescent="0.3">
      <c r="A58" s="463" t="s">
        <v>431</v>
      </c>
      <c r="B58" s="464" t="s">
        <v>432</v>
      </c>
      <c r="C58" s="465" t="s">
        <v>440</v>
      </c>
      <c r="D58" s="466" t="s">
        <v>441</v>
      </c>
      <c r="E58" s="467">
        <v>50113001</v>
      </c>
      <c r="F58" s="466" t="s">
        <v>445</v>
      </c>
      <c r="G58" s="465" t="s">
        <v>446</v>
      </c>
      <c r="H58" s="465">
        <v>203092</v>
      </c>
      <c r="I58" s="465">
        <v>203092</v>
      </c>
      <c r="J58" s="465" t="s">
        <v>517</v>
      </c>
      <c r="K58" s="465" t="s">
        <v>518</v>
      </c>
      <c r="L58" s="468">
        <v>150.50870967741935</v>
      </c>
      <c r="M58" s="468">
        <v>31</v>
      </c>
      <c r="N58" s="469">
        <v>4665.7699999999995</v>
      </c>
    </row>
    <row r="59" spans="1:14" ht="14.4" customHeight="1" x14ac:dyDescent="0.3">
      <c r="A59" s="463" t="s">
        <v>431</v>
      </c>
      <c r="B59" s="464" t="s">
        <v>432</v>
      </c>
      <c r="C59" s="465" t="s">
        <v>440</v>
      </c>
      <c r="D59" s="466" t="s">
        <v>441</v>
      </c>
      <c r="E59" s="467">
        <v>50113001</v>
      </c>
      <c r="F59" s="466" t="s">
        <v>445</v>
      </c>
      <c r="G59" s="465" t="s">
        <v>446</v>
      </c>
      <c r="H59" s="465">
        <v>100498</v>
      </c>
      <c r="I59" s="465">
        <v>498</v>
      </c>
      <c r="J59" s="465" t="s">
        <v>519</v>
      </c>
      <c r="K59" s="465" t="s">
        <v>520</v>
      </c>
      <c r="L59" s="468">
        <v>108.75</v>
      </c>
      <c r="M59" s="468">
        <v>6</v>
      </c>
      <c r="N59" s="469">
        <v>652.5</v>
      </c>
    </row>
    <row r="60" spans="1:14" ht="14.4" customHeight="1" x14ac:dyDescent="0.3">
      <c r="A60" s="463" t="s">
        <v>431</v>
      </c>
      <c r="B60" s="464" t="s">
        <v>432</v>
      </c>
      <c r="C60" s="465" t="s">
        <v>440</v>
      </c>
      <c r="D60" s="466" t="s">
        <v>441</v>
      </c>
      <c r="E60" s="467">
        <v>50113001</v>
      </c>
      <c r="F60" s="466" t="s">
        <v>445</v>
      </c>
      <c r="G60" s="465" t="s">
        <v>446</v>
      </c>
      <c r="H60" s="465">
        <v>100499</v>
      </c>
      <c r="I60" s="465">
        <v>499</v>
      </c>
      <c r="J60" s="465" t="s">
        <v>519</v>
      </c>
      <c r="K60" s="465" t="s">
        <v>521</v>
      </c>
      <c r="L60" s="468">
        <v>113.18000000000002</v>
      </c>
      <c r="M60" s="468">
        <v>5</v>
      </c>
      <c r="N60" s="469">
        <v>565.90000000000009</v>
      </c>
    </row>
    <row r="61" spans="1:14" ht="14.4" customHeight="1" x14ac:dyDescent="0.3">
      <c r="A61" s="463" t="s">
        <v>431</v>
      </c>
      <c r="B61" s="464" t="s">
        <v>432</v>
      </c>
      <c r="C61" s="465" t="s">
        <v>440</v>
      </c>
      <c r="D61" s="466" t="s">
        <v>441</v>
      </c>
      <c r="E61" s="467">
        <v>50113001</v>
      </c>
      <c r="F61" s="466" t="s">
        <v>445</v>
      </c>
      <c r="G61" s="465" t="s">
        <v>446</v>
      </c>
      <c r="H61" s="465">
        <v>215978</v>
      </c>
      <c r="I61" s="465">
        <v>215978</v>
      </c>
      <c r="J61" s="465" t="s">
        <v>522</v>
      </c>
      <c r="K61" s="465" t="s">
        <v>523</v>
      </c>
      <c r="L61" s="468">
        <v>118.8870588235294</v>
      </c>
      <c r="M61" s="468">
        <v>17</v>
      </c>
      <c r="N61" s="469">
        <v>2021.08</v>
      </c>
    </row>
    <row r="62" spans="1:14" ht="14.4" customHeight="1" x14ac:dyDescent="0.3">
      <c r="A62" s="463" t="s">
        <v>431</v>
      </c>
      <c r="B62" s="464" t="s">
        <v>432</v>
      </c>
      <c r="C62" s="465" t="s">
        <v>440</v>
      </c>
      <c r="D62" s="466" t="s">
        <v>441</v>
      </c>
      <c r="E62" s="467">
        <v>50113001</v>
      </c>
      <c r="F62" s="466" t="s">
        <v>445</v>
      </c>
      <c r="G62" s="465" t="s">
        <v>446</v>
      </c>
      <c r="H62" s="465">
        <v>100502</v>
      </c>
      <c r="I62" s="465">
        <v>502</v>
      </c>
      <c r="J62" s="465" t="s">
        <v>524</v>
      </c>
      <c r="K62" s="465" t="s">
        <v>525</v>
      </c>
      <c r="L62" s="468">
        <v>238.68000000000006</v>
      </c>
      <c r="M62" s="468">
        <v>1</v>
      </c>
      <c r="N62" s="469">
        <v>238.68000000000006</v>
      </c>
    </row>
    <row r="63" spans="1:14" ht="14.4" customHeight="1" x14ac:dyDescent="0.3">
      <c r="A63" s="463" t="s">
        <v>431</v>
      </c>
      <c r="B63" s="464" t="s">
        <v>432</v>
      </c>
      <c r="C63" s="465" t="s">
        <v>440</v>
      </c>
      <c r="D63" s="466" t="s">
        <v>441</v>
      </c>
      <c r="E63" s="467">
        <v>50113001</v>
      </c>
      <c r="F63" s="466" t="s">
        <v>445</v>
      </c>
      <c r="G63" s="465" t="s">
        <v>446</v>
      </c>
      <c r="H63" s="465">
        <v>100514</v>
      </c>
      <c r="I63" s="465">
        <v>514</v>
      </c>
      <c r="J63" s="465" t="s">
        <v>526</v>
      </c>
      <c r="K63" s="465" t="s">
        <v>527</v>
      </c>
      <c r="L63" s="468">
        <v>87.768461538461537</v>
      </c>
      <c r="M63" s="468">
        <v>39</v>
      </c>
      <c r="N63" s="469">
        <v>3422.97</v>
      </c>
    </row>
    <row r="64" spans="1:14" ht="14.4" customHeight="1" x14ac:dyDescent="0.3">
      <c r="A64" s="463" t="s">
        <v>431</v>
      </c>
      <c r="B64" s="464" t="s">
        <v>432</v>
      </c>
      <c r="C64" s="465" t="s">
        <v>440</v>
      </c>
      <c r="D64" s="466" t="s">
        <v>441</v>
      </c>
      <c r="E64" s="467">
        <v>50113001</v>
      </c>
      <c r="F64" s="466" t="s">
        <v>445</v>
      </c>
      <c r="G64" s="465" t="s">
        <v>446</v>
      </c>
      <c r="H64" s="465">
        <v>100876</v>
      </c>
      <c r="I64" s="465">
        <v>876</v>
      </c>
      <c r="J64" s="465" t="s">
        <v>528</v>
      </c>
      <c r="K64" s="465" t="s">
        <v>529</v>
      </c>
      <c r="L64" s="468">
        <v>68.525000000000006</v>
      </c>
      <c r="M64" s="468">
        <v>4</v>
      </c>
      <c r="N64" s="469">
        <v>274.10000000000002</v>
      </c>
    </row>
    <row r="65" spans="1:14" ht="14.4" customHeight="1" x14ac:dyDescent="0.3">
      <c r="A65" s="463" t="s">
        <v>431</v>
      </c>
      <c r="B65" s="464" t="s">
        <v>432</v>
      </c>
      <c r="C65" s="465" t="s">
        <v>440</v>
      </c>
      <c r="D65" s="466" t="s">
        <v>441</v>
      </c>
      <c r="E65" s="467">
        <v>50113001</v>
      </c>
      <c r="F65" s="466" t="s">
        <v>445</v>
      </c>
      <c r="G65" s="465" t="s">
        <v>446</v>
      </c>
      <c r="H65" s="465">
        <v>200863</v>
      </c>
      <c r="I65" s="465">
        <v>200863</v>
      </c>
      <c r="J65" s="465" t="s">
        <v>528</v>
      </c>
      <c r="K65" s="465" t="s">
        <v>530</v>
      </c>
      <c r="L65" s="468">
        <v>87.4</v>
      </c>
      <c r="M65" s="468">
        <v>1</v>
      </c>
      <c r="N65" s="469">
        <v>87.4</v>
      </c>
    </row>
    <row r="66" spans="1:14" ht="14.4" customHeight="1" x14ac:dyDescent="0.3">
      <c r="A66" s="463" t="s">
        <v>431</v>
      </c>
      <c r="B66" s="464" t="s">
        <v>432</v>
      </c>
      <c r="C66" s="465" t="s">
        <v>440</v>
      </c>
      <c r="D66" s="466" t="s">
        <v>441</v>
      </c>
      <c r="E66" s="467">
        <v>50113001</v>
      </c>
      <c r="F66" s="466" t="s">
        <v>445</v>
      </c>
      <c r="G66" s="465" t="s">
        <v>446</v>
      </c>
      <c r="H66" s="465">
        <v>849941</v>
      </c>
      <c r="I66" s="465">
        <v>162142</v>
      </c>
      <c r="J66" s="465" t="s">
        <v>531</v>
      </c>
      <c r="K66" s="465" t="s">
        <v>532</v>
      </c>
      <c r="L66" s="468">
        <v>29.725000000000009</v>
      </c>
      <c r="M66" s="468">
        <v>2</v>
      </c>
      <c r="N66" s="469">
        <v>59.450000000000017</v>
      </c>
    </row>
    <row r="67" spans="1:14" ht="14.4" customHeight="1" x14ac:dyDescent="0.3">
      <c r="A67" s="463" t="s">
        <v>431</v>
      </c>
      <c r="B67" s="464" t="s">
        <v>432</v>
      </c>
      <c r="C67" s="465" t="s">
        <v>440</v>
      </c>
      <c r="D67" s="466" t="s">
        <v>441</v>
      </c>
      <c r="E67" s="467">
        <v>50113001</v>
      </c>
      <c r="F67" s="466" t="s">
        <v>445</v>
      </c>
      <c r="G67" s="465" t="s">
        <v>446</v>
      </c>
      <c r="H67" s="465">
        <v>202953</v>
      </c>
      <c r="I67" s="465">
        <v>202953</v>
      </c>
      <c r="J67" s="465" t="s">
        <v>533</v>
      </c>
      <c r="K67" s="465" t="s">
        <v>534</v>
      </c>
      <c r="L67" s="468">
        <v>488.73846153846159</v>
      </c>
      <c r="M67" s="468">
        <v>13</v>
      </c>
      <c r="N67" s="469">
        <v>6353.6</v>
      </c>
    </row>
    <row r="68" spans="1:14" ht="14.4" customHeight="1" x14ac:dyDescent="0.3">
      <c r="A68" s="463" t="s">
        <v>431</v>
      </c>
      <c r="B68" s="464" t="s">
        <v>432</v>
      </c>
      <c r="C68" s="465" t="s">
        <v>440</v>
      </c>
      <c r="D68" s="466" t="s">
        <v>441</v>
      </c>
      <c r="E68" s="467">
        <v>50113001</v>
      </c>
      <c r="F68" s="466" t="s">
        <v>445</v>
      </c>
      <c r="G68" s="465" t="s">
        <v>446</v>
      </c>
      <c r="H68" s="465">
        <v>114632</v>
      </c>
      <c r="I68" s="465">
        <v>136396</v>
      </c>
      <c r="J68" s="465" t="s">
        <v>535</v>
      </c>
      <c r="K68" s="465" t="s">
        <v>536</v>
      </c>
      <c r="L68" s="468">
        <v>0</v>
      </c>
      <c r="M68" s="468">
        <v>0</v>
      </c>
      <c r="N68" s="469">
        <v>0</v>
      </c>
    </row>
    <row r="69" spans="1:14" ht="14.4" customHeight="1" x14ac:dyDescent="0.3">
      <c r="A69" s="463" t="s">
        <v>431</v>
      </c>
      <c r="B69" s="464" t="s">
        <v>432</v>
      </c>
      <c r="C69" s="465" t="s">
        <v>440</v>
      </c>
      <c r="D69" s="466" t="s">
        <v>441</v>
      </c>
      <c r="E69" s="467">
        <v>50113001</v>
      </c>
      <c r="F69" s="466" t="s">
        <v>445</v>
      </c>
      <c r="G69" s="465" t="s">
        <v>446</v>
      </c>
      <c r="H69" s="465">
        <v>185793</v>
      </c>
      <c r="I69" s="465">
        <v>136395</v>
      </c>
      <c r="J69" s="465" t="s">
        <v>537</v>
      </c>
      <c r="K69" s="465" t="s">
        <v>538</v>
      </c>
      <c r="L69" s="468">
        <v>190.7410005155306</v>
      </c>
      <c r="M69" s="468">
        <v>10</v>
      </c>
      <c r="N69" s="469">
        <v>1907.410005155306</v>
      </c>
    </row>
    <row r="70" spans="1:14" ht="14.4" customHeight="1" x14ac:dyDescent="0.3">
      <c r="A70" s="463" t="s">
        <v>431</v>
      </c>
      <c r="B70" s="464" t="s">
        <v>432</v>
      </c>
      <c r="C70" s="465" t="s">
        <v>440</v>
      </c>
      <c r="D70" s="466" t="s">
        <v>441</v>
      </c>
      <c r="E70" s="467">
        <v>50113001</v>
      </c>
      <c r="F70" s="466" t="s">
        <v>445</v>
      </c>
      <c r="G70" s="465" t="s">
        <v>446</v>
      </c>
      <c r="H70" s="465">
        <v>193109</v>
      </c>
      <c r="I70" s="465">
        <v>93109</v>
      </c>
      <c r="J70" s="465" t="s">
        <v>539</v>
      </c>
      <c r="K70" s="465" t="s">
        <v>540</v>
      </c>
      <c r="L70" s="468">
        <v>153.79853025936603</v>
      </c>
      <c r="M70" s="468">
        <v>694</v>
      </c>
      <c r="N70" s="469">
        <v>106736.18000000002</v>
      </c>
    </row>
    <row r="71" spans="1:14" ht="14.4" customHeight="1" x14ac:dyDescent="0.3">
      <c r="A71" s="463" t="s">
        <v>431</v>
      </c>
      <c r="B71" s="464" t="s">
        <v>432</v>
      </c>
      <c r="C71" s="465" t="s">
        <v>440</v>
      </c>
      <c r="D71" s="466" t="s">
        <v>441</v>
      </c>
      <c r="E71" s="467">
        <v>50113001</v>
      </c>
      <c r="F71" s="466" t="s">
        <v>445</v>
      </c>
      <c r="G71" s="465" t="s">
        <v>446</v>
      </c>
      <c r="H71" s="465">
        <v>395294</v>
      </c>
      <c r="I71" s="465">
        <v>180306</v>
      </c>
      <c r="J71" s="465" t="s">
        <v>541</v>
      </c>
      <c r="K71" s="465" t="s">
        <v>542</v>
      </c>
      <c r="L71" s="468">
        <v>175.66055555555553</v>
      </c>
      <c r="M71" s="468">
        <v>36</v>
      </c>
      <c r="N71" s="469">
        <v>6323.7799999999988</v>
      </c>
    </row>
    <row r="72" spans="1:14" ht="14.4" customHeight="1" x14ac:dyDescent="0.3">
      <c r="A72" s="463" t="s">
        <v>431</v>
      </c>
      <c r="B72" s="464" t="s">
        <v>432</v>
      </c>
      <c r="C72" s="465" t="s">
        <v>440</v>
      </c>
      <c r="D72" s="466" t="s">
        <v>441</v>
      </c>
      <c r="E72" s="467">
        <v>50113001</v>
      </c>
      <c r="F72" s="466" t="s">
        <v>445</v>
      </c>
      <c r="G72" s="465" t="s">
        <v>543</v>
      </c>
      <c r="H72" s="465">
        <v>131934</v>
      </c>
      <c r="I72" s="465">
        <v>31934</v>
      </c>
      <c r="J72" s="465" t="s">
        <v>544</v>
      </c>
      <c r="K72" s="465" t="s">
        <v>545</v>
      </c>
      <c r="L72" s="468">
        <v>49.819999999999993</v>
      </c>
      <c r="M72" s="468">
        <v>1</v>
      </c>
      <c r="N72" s="469">
        <v>49.819999999999993</v>
      </c>
    </row>
    <row r="73" spans="1:14" ht="14.4" customHeight="1" x14ac:dyDescent="0.3">
      <c r="A73" s="463" t="s">
        <v>431</v>
      </c>
      <c r="B73" s="464" t="s">
        <v>432</v>
      </c>
      <c r="C73" s="465" t="s">
        <v>440</v>
      </c>
      <c r="D73" s="466" t="s">
        <v>441</v>
      </c>
      <c r="E73" s="467">
        <v>50113001</v>
      </c>
      <c r="F73" s="466" t="s">
        <v>445</v>
      </c>
      <c r="G73" s="465" t="s">
        <v>446</v>
      </c>
      <c r="H73" s="465">
        <v>100643</v>
      </c>
      <c r="I73" s="465">
        <v>643</v>
      </c>
      <c r="J73" s="465" t="s">
        <v>546</v>
      </c>
      <c r="K73" s="465" t="s">
        <v>547</v>
      </c>
      <c r="L73" s="468">
        <v>63.640000000000008</v>
      </c>
      <c r="M73" s="468">
        <v>2</v>
      </c>
      <c r="N73" s="469">
        <v>127.28000000000002</v>
      </c>
    </row>
    <row r="74" spans="1:14" ht="14.4" customHeight="1" x14ac:dyDescent="0.3">
      <c r="A74" s="463" t="s">
        <v>431</v>
      </c>
      <c r="B74" s="464" t="s">
        <v>432</v>
      </c>
      <c r="C74" s="465" t="s">
        <v>440</v>
      </c>
      <c r="D74" s="466" t="s">
        <v>441</v>
      </c>
      <c r="E74" s="467">
        <v>50113001</v>
      </c>
      <c r="F74" s="466" t="s">
        <v>445</v>
      </c>
      <c r="G74" s="465" t="s">
        <v>543</v>
      </c>
      <c r="H74" s="465">
        <v>166030</v>
      </c>
      <c r="I74" s="465">
        <v>66030</v>
      </c>
      <c r="J74" s="465" t="s">
        <v>548</v>
      </c>
      <c r="K74" s="465" t="s">
        <v>549</v>
      </c>
      <c r="L74" s="468">
        <v>29.83</v>
      </c>
      <c r="M74" s="468">
        <v>1</v>
      </c>
      <c r="N74" s="469">
        <v>29.83</v>
      </c>
    </row>
    <row r="75" spans="1:14" ht="14.4" customHeight="1" x14ac:dyDescent="0.3">
      <c r="A75" s="463" t="s">
        <v>431</v>
      </c>
      <c r="B75" s="464" t="s">
        <v>432</v>
      </c>
      <c r="C75" s="465" t="s">
        <v>440</v>
      </c>
      <c r="D75" s="466" t="s">
        <v>441</v>
      </c>
      <c r="E75" s="467">
        <v>50113013</v>
      </c>
      <c r="F75" s="466" t="s">
        <v>550</v>
      </c>
      <c r="G75" s="465" t="s">
        <v>543</v>
      </c>
      <c r="H75" s="465">
        <v>105951</v>
      </c>
      <c r="I75" s="465">
        <v>5951</v>
      </c>
      <c r="J75" s="465" t="s">
        <v>551</v>
      </c>
      <c r="K75" s="465" t="s">
        <v>552</v>
      </c>
      <c r="L75" s="468">
        <v>114.40384615384617</v>
      </c>
      <c r="M75" s="468">
        <v>13</v>
      </c>
      <c r="N75" s="469">
        <v>1487.2500000000002</v>
      </c>
    </row>
    <row r="76" spans="1:14" ht="14.4" customHeight="1" x14ac:dyDescent="0.3">
      <c r="A76" s="463" t="s">
        <v>431</v>
      </c>
      <c r="B76" s="464" t="s">
        <v>432</v>
      </c>
      <c r="C76" s="465" t="s">
        <v>440</v>
      </c>
      <c r="D76" s="466" t="s">
        <v>441</v>
      </c>
      <c r="E76" s="467">
        <v>50113013</v>
      </c>
      <c r="F76" s="466" t="s">
        <v>550</v>
      </c>
      <c r="G76" s="465" t="s">
        <v>446</v>
      </c>
      <c r="H76" s="465">
        <v>190778</v>
      </c>
      <c r="I76" s="465">
        <v>90778</v>
      </c>
      <c r="J76" s="465" t="s">
        <v>553</v>
      </c>
      <c r="K76" s="465" t="s">
        <v>554</v>
      </c>
      <c r="L76" s="468">
        <v>82.239999999999966</v>
      </c>
      <c r="M76" s="468">
        <v>1</v>
      </c>
      <c r="N76" s="469">
        <v>82.239999999999966</v>
      </c>
    </row>
    <row r="77" spans="1:14" ht="14.4" customHeight="1" thickBot="1" x14ac:dyDescent="0.35">
      <c r="A77" s="470" t="s">
        <v>431</v>
      </c>
      <c r="B77" s="471" t="s">
        <v>432</v>
      </c>
      <c r="C77" s="472" t="s">
        <v>440</v>
      </c>
      <c r="D77" s="473" t="s">
        <v>441</v>
      </c>
      <c r="E77" s="474">
        <v>50113013</v>
      </c>
      <c r="F77" s="473" t="s">
        <v>550</v>
      </c>
      <c r="G77" s="472" t="s">
        <v>446</v>
      </c>
      <c r="H77" s="472">
        <v>844576</v>
      </c>
      <c r="I77" s="472">
        <v>100339</v>
      </c>
      <c r="J77" s="472" t="s">
        <v>555</v>
      </c>
      <c r="K77" s="472" t="s">
        <v>556</v>
      </c>
      <c r="L77" s="475">
        <v>97.599999999999966</v>
      </c>
      <c r="M77" s="475">
        <v>1</v>
      </c>
      <c r="N77" s="476">
        <v>97.599999999999966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4" customWidth="1"/>
    <col min="2" max="2" width="10" style="189" customWidth="1"/>
    <col min="3" max="3" width="5.5546875" style="192" customWidth="1"/>
    <col min="4" max="4" width="10.88671875" style="189" customWidth="1"/>
    <col min="5" max="5" width="5.5546875" style="192" customWidth="1"/>
    <col min="6" max="6" width="10.88671875" style="189" customWidth="1"/>
    <col min="7" max="16384" width="8.88671875" style="114"/>
  </cols>
  <sheetData>
    <row r="1" spans="1:6" ht="37.200000000000003" customHeight="1" thickBot="1" x14ac:dyDescent="0.4">
      <c r="A1" s="342" t="s">
        <v>137</v>
      </c>
      <c r="B1" s="343"/>
      <c r="C1" s="343"/>
      <c r="D1" s="343"/>
      <c r="E1" s="343"/>
      <c r="F1" s="343"/>
    </row>
    <row r="2" spans="1:6" ht="14.4" customHeight="1" thickBot="1" x14ac:dyDescent="0.35">
      <c r="A2" s="207" t="s">
        <v>242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109</v>
      </c>
      <c r="C3" s="345"/>
      <c r="D3" s="346" t="s">
        <v>108</v>
      </c>
      <c r="E3" s="345"/>
      <c r="F3" s="72" t="s">
        <v>3</v>
      </c>
    </row>
    <row r="4" spans="1:6" ht="14.4" customHeight="1" thickBot="1" x14ac:dyDescent="0.35">
      <c r="A4" s="477" t="s">
        <v>122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89" t="s">
        <v>557</v>
      </c>
      <c r="B5" s="454"/>
      <c r="C5" s="481">
        <v>0</v>
      </c>
      <c r="D5" s="454">
        <v>1566.9000000000003</v>
      </c>
      <c r="E5" s="481">
        <v>1</v>
      </c>
      <c r="F5" s="455">
        <v>1566.9000000000003</v>
      </c>
    </row>
    <row r="6" spans="1:6" ht="14.4" customHeight="1" thickBot="1" x14ac:dyDescent="0.35">
      <c r="A6" s="485" t="s">
        <v>3</v>
      </c>
      <c r="B6" s="486"/>
      <c r="C6" s="487">
        <v>0</v>
      </c>
      <c r="D6" s="486">
        <v>1566.9000000000003</v>
      </c>
      <c r="E6" s="487">
        <v>1</v>
      </c>
      <c r="F6" s="488">
        <v>1566.9000000000003</v>
      </c>
    </row>
    <row r="7" spans="1:6" ht="14.4" customHeight="1" thickBot="1" x14ac:dyDescent="0.35"/>
    <row r="8" spans="1:6" ht="14.4" customHeight="1" x14ac:dyDescent="0.3">
      <c r="A8" s="495" t="s">
        <v>558</v>
      </c>
      <c r="B8" s="461"/>
      <c r="C8" s="482">
        <v>0</v>
      </c>
      <c r="D8" s="461">
        <v>49.819999999999993</v>
      </c>
      <c r="E8" s="482">
        <v>1</v>
      </c>
      <c r="F8" s="462">
        <v>49.819999999999993</v>
      </c>
    </row>
    <row r="9" spans="1:6" ht="14.4" customHeight="1" x14ac:dyDescent="0.3">
      <c r="A9" s="496" t="s">
        <v>559</v>
      </c>
      <c r="B9" s="468"/>
      <c r="C9" s="491">
        <v>0</v>
      </c>
      <c r="D9" s="468">
        <v>29.83</v>
      </c>
      <c r="E9" s="491">
        <v>1</v>
      </c>
      <c r="F9" s="469">
        <v>29.83</v>
      </c>
    </row>
    <row r="10" spans="1:6" ht="14.4" customHeight="1" thickBot="1" x14ac:dyDescent="0.35">
      <c r="A10" s="497" t="s">
        <v>560</v>
      </c>
      <c r="B10" s="492"/>
      <c r="C10" s="493">
        <v>0</v>
      </c>
      <c r="D10" s="492">
        <v>1487.2500000000002</v>
      </c>
      <c r="E10" s="493">
        <v>1</v>
      </c>
      <c r="F10" s="494">
        <v>1487.2500000000002</v>
      </c>
    </row>
    <row r="11" spans="1:6" ht="14.4" customHeight="1" thickBot="1" x14ac:dyDescent="0.35">
      <c r="A11" s="485" t="s">
        <v>3</v>
      </c>
      <c r="B11" s="486"/>
      <c r="C11" s="487">
        <v>0</v>
      </c>
      <c r="D11" s="486">
        <v>1566.9000000000003</v>
      </c>
      <c r="E11" s="487">
        <v>1</v>
      </c>
      <c r="F11" s="488">
        <v>1566.9000000000003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4" bestFit="1" customWidth="1"/>
    <col min="2" max="2" width="8.88671875" style="114" bestFit="1" customWidth="1"/>
    <col min="3" max="3" width="7" style="114" bestFit="1" customWidth="1"/>
    <col min="4" max="4" width="53.44140625" style="114" bestFit="1" customWidth="1"/>
    <col min="5" max="5" width="28.44140625" style="114" bestFit="1" customWidth="1"/>
    <col min="6" max="6" width="6.6640625" style="189" customWidth="1"/>
    <col min="7" max="7" width="10" style="189" customWidth="1"/>
    <col min="8" max="8" width="6.77734375" style="192" bestFit="1" customWidth="1"/>
    <col min="9" max="9" width="6.6640625" style="189" customWidth="1"/>
    <col min="10" max="10" width="10.88671875" style="189" customWidth="1"/>
    <col min="11" max="11" width="6.77734375" style="192" bestFit="1" customWidth="1"/>
    <col min="12" max="12" width="6.6640625" style="189" customWidth="1"/>
    <col min="13" max="13" width="10.88671875" style="189" customWidth="1"/>
    <col min="14" max="16384" width="8.88671875" style="114"/>
  </cols>
  <sheetData>
    <row r="1" spans="1:13" ht="18.600000000000001" customHeight="1" thickBot="1" x14ac:dyDescent="0.4">
      <c r="A1" s="343" t="s">
        <v>571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4"/>
      <c r="M1" s="304"/>
    </row>
    <row r="2" spans="1:13" ht="14.4" customHeight="1" thickBot="1" x14ac:dyDescent="0.35">
      <c r="A2" s="207" t="s">
        <v>242</v>
      </c>
      <c r="B2" s="188"/>
      <c r="C2" s="188"/>
      <c r="D2" s="188"/>
      <c r="E2" s="188"/>
      <c r="F2" s="196"/>
      <c r="G2" s="196"/>
      <c r="H2" s="197"/>
      <c r="I2" s="196"/>
      <c r="J2" s="196"/>
      <c r="K2" s="197"/>
      <c r="L2" s="196"/>
    </row>
    <row r="3" spans="1:13" ht="14.4" customHeight="1" thickBot="1" x14ac:dyDescent="0.35">
      <c r="E3" s="71" t="s">
        <v>107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15</v>
      </c>
      <c r="J3" s="43">
        <f>SUBTOTAL(9,J6:J1048576)</f>
        <v>1566.9</v>
      </c>
      <c r="K3" s="44">
        <f>IF(M3=0,0,J3/M3)</f>
        <v>1</v>
      </c>
      <c r="L3" s="43">
        <f>SUBTOTAL(9,L6:L1048576)</f>
        <v>15</v>
      </c>
      <c r="M3" s="45">
        <f>SUBTOTAL(9,M6:M1048576)</f>
        <v>1566.9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109</v>
      </c>
      <c r="G4" s="348"/>
      <c r="H4" s="349"/>
      <c r="I4" s="350" t="s">
        <v>108</v>
      </c>
      <c r="J4" s="348"/>
      <c r="K4" s="349"/>
      <c r="L4" s="351" t="s">
        <v>3</v>
      </c>
      <c r="M4" s="352"/>
    </row>
    <row r="5" spans="1:13" ht="14.4" customHeight="1" thickBot="1" x14ac:dyDescent="0.35">
      <c r="A5" s="477" t="s">
        <v>110</v>
      </c>
      <c r="B5" s="498" t="s">
        <v>111</v>
      </c>
      <c r="C5" s="498" t="s">
        <v>57</v>
      </c>
      <c r="D5" s="498" t="s">
        <v>112</v>
      </c>
      <c r="E5" s="498" t="s">
        <v>113</v>
      </c>
      <c r="F5" s="499" t="s">
        <v>15</v>
      </c>
      <c r="G5" s="499" t="s">
        <v>14</v>
      </c>
      <c r="H5" s="479" t="s">
        <v>114</v>
      </c>
      <c r="I5" s="478" t="s">
        <v>15</v>
      </c>
      <c r="J5" s="499" t="s">
        <v>14</v>
      </c>
      <c r="K5" s="479" t="s">
        <v>114</v>
      </c>
      <c r="L5" s="478" t="s">
        <v>15</v>
      </c>
      <c r="M5" s="500" t="s">
        <v>14</v>
      </c>
    </row>
    <row r="6" spans="1:13" ht="14.4" customHeight="1" x14ac:dyDescent="0.3">
      <c r="A6" s="456" t="s">
        <v>440</v>
      </c>
      <c r="B6" s="457" t="s">
        <v>561</v>
      </c>
      <c r="C6" s="457" t="s">
        <v>562</v>
      </c>
      <c r="D6" s="457" t="s">
        <v>563</v>
      </c>
      <c r="E6" s="457" t="s">
        <v>564</v>
      </c>
      <c r="F6" s="461"/>
      <c r="G6" s="461"/>
      <c r="H6" s="482">
        <v>0</v>
      </c>
      <c r="I6" s="461">
        <v>13</v>
      </c>
      <c r="J6" s="461">
        <v>1487.2500000000002</v>
      </c>
      <c r="K6" s="482">
        <v>1</v>
      </c>
      <c r="L6" s="461">
        <v>13</v>
      </c>
      <c r="M6" s="462">
        <v>1487.2500000000002</v>
      </c>
    </row>
    <row r="7" spans="1:13" ht="14.4" customHeight="1" x14ac:dyDescent="0.3">
      <c r="A7" s="463" t="s">
        <v>440</v>
      </c>
      <c r="B7" s="464" t="s">
        <v>565</v>
      </c>
      <c r="C7" s="464" t="s">
        <v>566</v>
      </c>
      <c r="D7" s="464" t="s">
        <v>544</v>
      </c>
      <c r="E7" s="464" t="s">
        <v>567</v>
      </c>
      <c r="F7" s="468"/>
      <c r="G7" s="468"/>
      <c r="H7" s="491">
        <v>0</v>
      </c>
      <c r="I7" s="468">
        <v>1</v>
      </c>
      <c r="J7" s="468">
        <v>49.819999999999993</v>
      </c>
      <c r="K7" s="491">
        <v>1</v>
      </c>
      <c r="L7" s="468">
        <v>1</v>
      </c>
      <c r="M7" s="469">
        <v>49.819999999999993</v>
      </c>
    </row>
    <row r="8" spans="1:13" ht="14.4" customHeight="1" thickBot="1" x14ac:dyDescent="0.35">
      <c r="A8" s="470" t="s">
        <v>440</v>
      </c>
      <c r="B8" s="471" t="s">
        <v>568</v>
      </c>
      <c r="C8" s="471" t="s">
        <v>569</v>
      </c>
      <c r="D8" s="471" t="s">
        <v>548</v>
      </c>
      <c r="E8" s="471" t="s">
        <v>570</v>
      </c>
      <c r="F8" s="475"/>
      <c r="G8" s="475"/>
      <c r="H8" s="483">
        <v>0</v>
      </c>
      <c r="I8" s="475">
        <v>1</v>
      </c>
      <c r="J8" s="475">
        <v>29.83</v>
      </c>
      <c r="K8" s="483">
        <v>1</v>
      </c>
      <c r="L8" s="475">
        <v>1</v>
      </c>
      <c r="M8" s="476">
        <v>29.83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33" customWidth="1"/>
    <col min="2" max="2" width="5.44140625" style="189" bestFit="1" customWidth="1"/>
    <col min="3" max="3" width="6.109375" style="189" bestFit="1" customWidth="1"/>
    <col min="4" max="4" width="7.44140625" style="189" bestFit="1" customWidth="1"/>
    <col min="5" max="5" width="6.21875" style="189" bestFit="1" customWidth="1"/>
    <col min="6" max="6" width="6.33203125" style="192" bestFit="1" customWidth="1"/>
    <col min="7" max="7" width="6.109375" style="192" bestFit="1" customWidth="1"/>
    <col min="8" max="8" width="7.44140625" style="192" bestFit="1" customWidth="1"/>
    <col min="9" max="9" width="6.21875" style="192" bestFit="1" customWidth="1"/>
    <col min="10" max="10" width="5.44140625" style="189" bestFit="1" customWidth="1"/>
    <col min="11" max="11" width="6.109375" style="189" bestFit="1" customWidth="1"/>
    <col min="12" max="12" width="7.44140625" style="189" bestFit="1" customWidth="1"/>
    <col min="13" max="13" width="6.21875" style="189" bestFit="1" customWidth="1"/>
    <col min="14" max="14" width="5.33203125" style="192" bestFit="1" customWidth="1"/>
    <col min="15" max="15" width="6.109375" style="192" bestFit="1" customWidth="1"/>
    <col min="16" max="16" width="7.44140625" style="192" bestFit="1" customWidth="1"/>
    <col min="17" max="17" width="6.21875" style="192" bestFit="1" customWidth="1"/>
    <col min="18" max="16384" width="8.88671875" style="114"/>
  </cols>
  <sheetData>
    <row r="1" spans="1:17" ht="18.600000000000001" customHeight="1" thickBot="1" x14ac:dyDescent="0.4">
      <c r="A1" s="343" t="s">
        <v>168</v>
      </c>
      <c r="B1" s="343"/>
      <c r="C1" s="343"/>
      <c r="D1" s="343"/>
      <c r="E1" s="343"/>
      <c r="F1" s="305"/>
      <c r="G1" s="305"/>
      <c r="H1" s="305"/>
      <c r="I1" s="305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07" t="s">
        <v>242</v>
      </c>
      <c r="B2" s="196"/>
      <c r="C2" s="196"/>
      <c r="D2" s="196"/>
      <c r="E2" s="196"/>
    </row>
    <row r="3" spans="1:17" ht="14.4" customHeight="1" thickBot="1" x14ac:dyDescent="0.35">
      <c r="A3" s="222" t="s">
        <v>3</v>
      </c>
      <c r="B3" s="226">
        <f>SUM(B6:B1048576)</f>
        <v>835</v>
      </c>
      <c r="C3" s="227">
        <f>SUM(C6:C1048576)</f>
        <v>0</v>
      </c>
      <c r="D3" s="227">
        <f>SUM(D6:D1048576)</f>
        <v>0</v>
      </c>
      <c r="E3" s="228">
        <f>SUM(E6:E1048576)</f>
        <v>0</v>
      </c>
      <c r="F3" s="225">
        <f>IF(SUM($B3:$E3)=0,"",B3/SUM($B3:$E3))</f>
        <v>1</v>
      </c>
      <c r="G3" s="223">
        <f t="shared" ref="G3:I3" si="0">IF(SUM($B3:$E3)=0,"",C3/SUM($B3:$E3))</f>
        <v>0</v>
      </c>
      <c r="H3" s="223">
        <f t="shared" si="0"/>
        <v>0</v>
      </c>
      <c r="I3" s="224">
        <f t="shared" si="0"/>
        <v>0</v>
      </c>
      <c r="J3" s="227">
        <f>SUM(J6:J1048576)</f>
        <v>142</v>
      </c>
      <c r="K3" s="227">
        <f>SUM(K6:K1048576)</f>
        <v>0</v>
      </c>
      <c r="L3" s="227">
        <f>SUM(L6:L1048576)</f>
        <v>0</v>
      </c>
      <c r="M3" s="228">
        <f>SUM(M6:M1048576)</f>
        <v>0</v>
      </c>
      <c r="N3" s="225">
        <f>IF(SUM($J3:$M3)=0,"",J3/SUM($J3:$M3))</f>
        <v>1</v>
      </c>
      <c r="O3" s="223">
        <f t="shared" ref="O3:Q3" si="1">IF(SUM($J3:$M3)=0,"",K3/SUM($J3:$M3))</f>
        <v>0</v>
      </c>
      <c r="P3" s="223">
        <f t="shared" si="1"/>
        <v>0</v>
      </c>
      <c r="Q3" s="224">
        <f t="shared" si="1"/>
        <v>0</v>
      </c>
    </row>
    <row r="4" spans="1:17" ht="14.4" customHeight="1" thickBot="1" x14ac:dyDescent="0.35">
      <c r="A4" s="221"/>
      <c r="B4" s="356" t="s">
        <v>170</v>
      </c>
      <c r="C4" s="357"/>
      <c r="D4" s="357"/>
      <c r="E4" s="358"/>
      <c r="F4" s="353" t="s">
        <v>175</v>
      </c>
      <c r="G4" s="354"/>
      <c r="H4" s="354"/>
      <c r="I4" s="355"/>
      <c r="J4" s="356" t="s">
        <v>176</v>
      </c>
      <c r="K4" s="357"/>
      <c r="L4" s="357"/>
      <c r="M4" s="358"/>
      <c r="N4" s="353" t="s">
        <v>177</v>
      </c>
      <c r="O4" s="354"/>
      <c r="P4" s="354"/>
      <c r="Q4" s="355"/>
    </row>
    <row r="5" spans="1:17" ht="14.4" customHeight="1" thickBot="1" x14ac:dyDescent="0.35">
      <c r="A5" s="501" t="s">
        <v>169</v>
      </c>
      <c r="B5" s="502" t="s">
        <v>171</v>
      </c>
      <c r="C5" s="502" t="s">
        <v>172</v>
      </c>
      <c r="D5" s="502" t="s">
        <v>173</v>
      </c>
      <c r="E5" s="503" t="s">
        <v>174</v>
      </c>
      <c r="F5" s="504" t="s">
        <v>171</v>
      </c>
      <c r="G5" s="505" t="s">
        <v>172</v>
      </c>
      <c r="H5" s="505" t="s">
        <v>173</v>
      </c>
      <c r="I5" s="506" t="s">
        <v>174</v>
      </c>
      <c r="J5" s="502" t="s">
        <v>171</v>
      </c>
      <c r="K5" s="502" t="s">
        <v>172</v>
      </c>
      <c r="L5" s="502" t="s">
        <v>173</v>
      </c>
      <c r="M5" s="503" t="s">
        <v>174</v>
      </c>
      <c r="N5" s="504" t="s">
        <v>171</v>
      </c>
      <c r="O5" s="505" t="s">
        <v>172</v>
      </c>
      <c r="P5" s="505" t="s">
        <v>173</v>
      </c>
      <c r="Q5" s="506" t="s">
        <v>174</v>
      </c>
    </row>
    <row r="6" spans="1:17" ht="14.4" customHeight="1" x14ac:dyDescent="0.3">
      <c r="A6" s="509" t="s">
        <v>572</v>
      </c>
      <c r="B6" s="513"/>
      <c r="C6" s="461"/>
      <c r="D6" s="461"/>
      <c r="E6" s="462"/>
      <c r="F6" s="511"/>
      <c r="G6" s="482"/>
      <c r="H6" s="482"/>
      <c r="I6" s="515"/>
      <c r="J6" s="513"/>
      <c r="K6" s="461"/>
      <c r="L6" s="461"/>
      <c r="M6" s="462"/>
      <c r="N6" s="511"/>
      <c r="O6" s="482"/>
      <c r="P6" s="482"/>
      <c r="Q6" s="507"/>
    </row>
    <row r="7" spans="1:17" ht="14.4" customHeight="1" thickBot="1" x14ac:dyDescent="0.35">
      <c r="A7" s="510" t="s">
        <v>573</v>
      </c>
      <c r="B7" s="514">
        <v>835</v>
      </c>
      <c r="C7" s="475"/>
      <c r="D7" s="475"/>
      <c r="E7" s="476"/>
      <c r="F7" s="512">
        <v>1</v>
      </c>
      <c r="G7" s="483">
        <v>0</v>
      </c>
      <c r="H7" s="483">
        <v>0</v>
      </c>
      <c r="I7" s="516">
        <v>0</v>
      </c>
      <c r="J7" s="514">
        <v>142</v>
      </c>
      <c r="K7" s="475"/>
      <c r="L7" s="475"/>
      <c r="M7" s="476"/>
      <c r="N7" s="512">
        <v>1</v>
      </c>
      <c r="O7" s="483">
        <v>0</v>
      </c>
      <c r="P7" s="483">
        <v>0</v>
      </c>
      <c r="Q7" s="50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0" customWidth="1"/>
    <col min="2" max="2" width="61.109375" style="190" customWidth="1"/>
    <col min="3" max="3" width="9.5546875" style="114" hidden="1" customWidth="1" outlineLevel="1"/>
    <col min="4" max="4" width="9.5546875" style="191" customWidth="1" collapsed="1"/>
    <col min="5" max="5" width="2.21875" style="191" customWidth="1"/>
    <col min="6" max="6" width="9.5546875" style="192" customWidth="1"/>
    <col min="7" max="7" width="9.5546875" style="189" customWidth="1"/>
    <col min="8" max="9" width="9.5546875" style="114" customWidth="1"/>
    <col min="10" max="10" width="0" style="114" hidden="1" customWidth="1"/>
    <col min="11" max="16384" width="8.88671875" style="114"/>
  </cols>
  <sheetData>
    <row r="1" spans="1:10" ht="18.600000000000001" customHeight="1" thickBot="1" x14ac:dyDescent="0.4">
      <c r="A1" s="334" t="s">
        <v>118</v>
      </c>
      <c r="B1" s="335"/>
      <c r="C1" s="335"/>
      <c r="D1" s="335"/>
      <c r="E1" s="335"/>
      <c r="F1" s="335"/>
      <c r="G1" s="305"/>
      <c r="H1" s="336"/>
      <c r="I1" s="336"/>
    </row>
    <row r="2" spans="1:10" ht="14.4" customHeight="1" thickBot="1" x14ac:dyDescent="0.35">
      <c r="A2" s="207" t="s">
        <v>242</v>
      </c>
      <c r="B2" s="188"/>
      <c r="C2" s="188"/>
      <c r="D2" s="188"/>
      <c r="E2" s="188"/>
      <c r="F2" s="188"/>
    </row>
    <row r="3" spans="1:10" ht="14.4" customHeight="1" thickBot="1" x14ac:dyDescent="0.35">
      <c r="A3" s="207"/>
      <c r="B3" s="246"/>
      <c r="C3" s="213">
        <v>2015</v>
      </c>
      <c r="D3" s="214">
        <v>2017</v>
      </c>
      <c r="E3" s="7"/>
      <c r="F3" s="313">
        <v>2018</v>
      </c>
      <c r="G3" s="331"/>
      <c r="H3" s="331"/>
      <c r="I3" s="314"/>
    </row>
    <row r="4" spans="1:10" ht="14.4" customHeight="1" thickBot="1" x14ac:dyDescent="0.3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" customHeight="1" x14ac:dyDescent="0.3">
      <c r="A5" s="443" t="s">
        <v>431</v>
      </c>
      <c r="B5" s="444" t="s">
        <v>432</v>
      </c>
      <c r="C5" s="445" t="s">
        <v>433</v>
      </c>
      <c r="D5" s="445" t="s">
        <v>433</v>
      </c>
      <c r="E5" s="445"/>
      <c r="F5" s="445" t="s">
        <v>433</v>
      </c>
      <c r="G5" s="445" t="s">
        <v>433</v>
      </c>
      <c r="H5" s="445" t="s">
        <v>433</v>
      </c>
      <c r="I5" s="446" t="s">
        <v>433</v>
      </c>
      <c r="J5" s="447" t="s">
        <v>55</v>
      </c>
    </row>
    <row r="6" spans="1:10" ht="14.4" customHeight="1" x14ac:dyDescent="0.3">
      <c r="A6" s="443" t="s">
        <v>431</v>
      </c>
      <c r="B6" s="444" t="s">
        <v>574</v>
      </c>
      <c r="C6" s="445">
        <v>0</v>
      </c>
      <c r="D6" s="445">
        <v>0</v>
      </c>
      <c r="E6" s="445"/>
      <c r="F6" s="445">
        <v>0</v>
      </c>
      <c r="G6" s="445">
        <v>0</v>
      </c>
      <c r="H6" s="445">
        <v>0</v>
      </c>
      <c r="I6" s="446" t="s">
        <v>433</v>
      </c>
      <c r="J6" s="447" t="s">
        <v>1</v>
      </c>
    </row>
    <row r="7" spans="1:10" ht="14.4" customHeight="1" x14ac:dyDescent="0.3">
      <c r="A7" s="443" t="s">
        <v>431</v>
      </c>
      <c r="B7" s="444" t="s">
        <v>575</v>
      </c>
      <c r="C7" s="445">
        <v>0.86099999999999999</v>
      </c>
      <c r="D7" s="445">
        <v>0.74389999999999989</v>
      </c>
      <c r="E7" s="445"/>
      <c r="F7" s="445">
        <v>1.0201600000000002</v>
      </c>
      <c r="G7" s="445">
        <v>0</v>
      </c>
      <c r="H7" s="445">
        <v>1.0201600000000002</v>
      </c>
      <c r="I7" s="446" t="s">
        <v>433</v>
      </c>
      <c r="J7" s="447" t="s">
        <v>1</v>
      </c>
    </row>
    <row r="8" spans="1:10" ht="14.4" customHeight="1" x14ac:dyDescent="0.3">
      <c r="A8" s="443" t="s">
        <v>431</v>
      </c>
      <c r="B8" s="444" t="s">
        <v>576</v>
      </c>
      <c r="C8" s="445">
        <v>57.330400000000012</v>
      </c>
      <c r="D8" s="445">
        <v>58.210560000000022</v>
      </c>
      <c r="E8" s="445"/>
      <c r="F8" s="445">
        <v>36.965250000000005</v>
      </c>
      <c r="G8" s="445">
        <v>60</v>
      </c>
      <c r="H8" s="445">
        <v>-23.034749999999995</v>
      </c>
      <c r="I8" s="446">
        <v>0.61608750000000012</v>
      </c>
      <c r="J8" s="447" t="s">
        <v>1</v>
      </c>
    </row>
    <row r="9" spans="1:10" ht="14.4" customHeight="1" x14ac:dyDescent="0.3">
      <c r="A9" s="443" t="s">
        <v>431</v>
      </c>
      <c r="B9" s="444" t="s">
        <v>577</v>
      </c>
      <c r="C9" s="445">
        <v>82.366670000000013</v>
      </c>
      <c r="D9" s="445">
        <v>78.495269999999991</v>
      </c>
      <c r="E9" s="445"/>
      <c r="F9" s="445">
        <v>78.029929999999979</v>
      </c>
      <c r="G9" s="445">
        <v>80</v>
      </c>
      <c r="H9" s="445">
        <v>-1.9700700000000211</v>
      </c>
      <c r="I9" s="446">
        <v>0.97537412499999976</v>
      </c>
      <c r="J9" s="447" t="s">
        <v>1</v>
      </c>
    </row>
    <row r="10" spans="1:10" ht="14.4" customHeight="1" x14ac:dyDescent="0.3">
      <c r="A10" s="443" t="s">
        <v>431</v>
      </c>
      <c r="B10" s="444" t="s">
        <v>578</v>
      </c>
      <c r="C10" s="445">
        <v>75.110210000000023</v>
      </c>
      <c r="D10" s="445">
        <v>92.653559999999999</v>
      </c>
      <c r="E10" s="445"/>
      <c r="F10" s="445">
        <v>54.789650000000002</v>
      </c>
      <c r="G10" s="445">
        <v>100</v>
      </c>
      <c r="H10" s="445">
        <v>-45.210349999999998</v>
      </c>
      <c r="I10" s="446">
        <v>0.54789650000000001</v>
      </c>
      <c r="J10" s="447" t="s">
        <v>1</v>
      </c>
    </row>
    <row r="11" spans="1:10" ht="14.4" customHeight="1" x14ac:dyDescent="0.3">
      <c r="A11" s="443" t="s">
        <v>431</v>
      </c>
      <c r="B11" s="444" t="s">
        <v>579</v>
      </c>
      <c r="C11" s="445">
        <v>7.8138800000000002</v>
      </c>
      <c r="D11" s="445">
        <v>9.9032</v>
      </c>
      <c r="E11" s="445"/>
      <c r="F11" s="445">
        <v>15.572629999999998</v>
      </c>
      <c r="G11" s="445">
        <v>10</v>
      </c>
      <c r="H11" s="445">
        <v>5.5726299999999984</v>
      </c>
      <c r="I11" s="446">
        <v>1.5572629999999998</v>
      </c>
      <c r="J11" s="447" t="s">
        <v>1</v>
      </c>
    </row>
    <row r="12" spans="1:10" ht="14.4" customHeight="1" x14ac:dyDescent="0.3">
      <c r="A12" s="443" t="s">
        <v>431</v>
      </c>
      <c r="B12" s="444" t="s">
        <v>580</v>
      </c>
      <c r="C12" s="445">
        <v>177.42264000000006</v>
      </c>
      <c r="D12" s="445">
        <v>180.04850000000002</v>
      </c>
      <c r="E12" s="445"/>
      <c r="F12" s="445">
        <v>165.70575000000002</v>
      </c>
      <c r="G12" s="445">
        <v>170</v>
      </c>
      <c r="H12" s="445">
        <v>-4.2942499999999768</v>
      </c>
      <c r="I12" s="446">
        <v>0.97473970588235304</v>
      </c>
      <c r="J12" s="447" t="s">
        <v>1</v>
      </c>
    </row>
    <row r="13" spans="1:10" ht="14.4" customHeight="1" x14ac:dyDescent="0.3">
      <c r="A13" s="443" t="s">
        <v>431</v>
      </c>
      <c r="B13" s="444" t="s">
        <v>581</v>
      </c>
      <c r="C13" s="445">
        <v>2.2835900000000002</v>
      </c>
      <c r="D13" s="445">
        <v>1.444</v>
      </c>
      <c r="E13" s="445"/>
      <c r="F13" s="445">
        <v>1.0557000000000001</v>
      </c>
      <c r="G13" s="445">
        <v>0</v>
      </c>
      <c r="H13" s="445">
        <v>1.0557000000000001</v>
      </c>
      <c r="I13" s="446" t="s">
        <v>433</v>
      </c>
      <c r="J13" s="447" t="s">
        <v>1</v>
      </c>
    </row>
    <row r="14" spans="1:10" ht="14.4" customHeight="1" x14ac:dyDescent="0.3">
      <c r="A14" s="443" t="s">
        <v>431</v>
      </c>
      <c r="B14" s="444" t="s">
        <v>582</v>
      </c>
      <c r="C14" s="445">
        <v>3025.045090000001</v>
      </c>
      <c r="D14" s="445">
        <v>3189.7889999999998</v>
      </c>
      <c r="E14" s="445"/>
      <c r="F14" s="445">
        <v>3263.8186999999994</v>
      </c>
      <c r="G14" s="445">
        <v>3300</v>
      </c>
      <c r="H14" s="445">
        <v>-36.181300000000647</v>
      </c>
      <c r="I14" s="446">
        <v>0.9890359696969695</v>
      </c>
      <c r="J14" s="447" t="s">
        <v>1</v>
      </c>
    </row>
    <row r="15" spans="1:10" ht="14.4" customHeight="1" x14ac:dyDescent="0.3">
      <c r="A15" s="443" t="s">
        <v>431</v>
      </c>
      <c r="B15" s="444" t="s">
        <v>438</v>
      </c>
      <c r="C15" s="445">
        <v>3428.2334800000012</v>
      </c>
      <c r="D15" s="445">
        <v>3611.2879899999998</v>
      </c>
      <c r="E15" s="445"/>
      <c r="F15" s="445">
        <v>3616.9577699999995</v>
      </c>
      <c r="G15" s="445">
        <v>3720</v>
      </c>
      <c r="H15" s="445">
        <v>-103.04223000000047</v>
      </c>
      <c r="I15" s="446">
        <v>0.97230047580645151</v>
      </c>
      <c r="J15" s="447" t="s">
        <v>439</v>
      </c>
    </row>
    <row r="17" spans="1:10" ht="14.4" customHeight="1" x14ac:dyDescent="0.3">
      <c r="A17" s="443" t="s">
        <v>431</v>
      </c>
      <c r="B17" s="444" t="s">
        <v>432</v>
      </c>
      <c r="C17" s="445" t="s">
        <v>433</v>
      </c>
      <c r="D17" s="445" t="s">
        <v>433</v>
      </c>
      <c r="E17" s="445"/>
      <c r="F17" s="445" t="s">
        <v>433</v>
      </c>
      <c r="G17" s="445" t="s">
        <v>433</v>
      </c>
      <c r="H17" s="445" t="s">
        <v>433</v>
      </c>
      <c r="I17" s="446" t="s">
        <v>433</v>
      </c>
      <c r="J17" s="447" t="s">
        <v>55</v>
      </c>
    </row>
    <row r="18" spans="1:10" ht="14.4" customHeight="1" x14ac:dyDescent="0.3">
      <c r="A18" s="443" t="s">
        <v>440</v>
      </c>
      <c r="B18" s="444" t="s">
        <v>441</v>
      </c>
      <c r="C18" s="445" t="s">
        <v>433</v>
      </c>
      <c r="D18" s="445" t="s">
        <v>433</v>
      </c>
      <c r="E18" s="445"/>
      <c r="F18" s="445" t="s">
        <v>433</v>
      </c>
      <c r="G18" s="445" t="s">
        <v>433</v>
      </c>
      <c r="H18" s="445" t="s">
        <v>433</v>
      </c>
      <c r="I18" s="446" t="s">
        <v>433</v>
      </c>
      <c r="J18" s="447" t="s">
        <v>0</v>
      </c>
    </row>
    <row r="19" spans="1:10" ht="14.4" customHeight="1" x14ac:dyDescent="0.3">
      <c r="A19" s="443" t="s">
        <v>440</v>
      </c>
      <c r="B19" s="444" t="s">
        <v>574</v>
      </c>
      <c r="C19" s="445">
        <v>0</v>
      </c>
      <c r="D19" s="445">
        <v>0</v>
      </c>
      <c r="E19" s="445"/>
      <c r="F19" s="445">
        <v>0</v>
      </c>
      <c r="G19" s="445">
        <v>0</v>
      </c>
      <c r="H19" s="445">
        <v>0</v>
      </c>
      <c r="I19" s="446" t="s">
        <v>433</v>
      </c>
      <c r="J19" s="447" t="s">
        <v>1</v>
      </c>
    </row>
    <row r="20" spans="1:10" ht="14.4" customHeight="1" x14ac:dyDescent="0.3">
      <c r="A20" s="443" t="s">
        <v>440</v>
      </c>
      <c r="B20" s="444" t="s">
        <v>575</v>
      </c>
      <c r="C20" s="445">
        <v>0.86099999999999999</v>
      </c>
      <c r="D20" s="445">
        <v>0.74389999999999989</v>
      </c>
      <c r="E20" s="445"/>
      <c r="F20" s="445">
        <v>1.0201600000000002</v>
      </c>
      <c r="G20" s="445">
        <v>0</v>
      </c>
      <c r="H20" s="445">
        <v>1.0201600000000002</v>
      </c>
      <c r="I20" s="446" t="s">
        <v>433</v>
      </c>
      <c r="J20" s="447" t="s">
        <v>1</v>
      </c>
    </row>
    <row r="21" spans="1:10" ht="14.4" customHeight="1" x14ac:dyDescent="0.3">
      <c r="A21" s="443" t="s">
        <v>440</v>
      </c>
      <c r="B21" s="444" t="s">
        <v>576</v>
      </c>
      <c r="C21" s="445">
        <v>57.330400000000012</v>
      </c>
      <c r="D21" s="445">
        <v>58.210560000000022</v>
      </c>
      <c r="E21" s="445"/>
      <c r="F21" s="445">
        <v>36.965250000000005</v>
      </c>
      <c r="G21" s="445">
        <v>60</v>
      </c>
      <c r="H21" s="445">
        <v>-23.034749999999995</v>
      </c>
      <c r="I21" s="446">
        <v>0.61608750000000012</v>
      </c>
      <c r="J21" s="447" t="s">
        <v>1</v>
      </c>
    </row>
    <row r="22" spans="1:10" ht="14.4" customHeight="1" x14ac:dyDescent="0.3">
      <c r="A22" s="443" t="s">
        <v>440</v>
      </c>
      <c r="B22" s="444" t="s">
        <v>577</v>
      </c>
      <c r="C22" s="445">
        <v>82.366670000000013</v>
      </c>
      <c r="D22" s="445">
        <v>78.495269999999991</v>
      </c>
      <c r="E22" s="445"/>
      <c r="F22" s="445">
        <v>78.029929999999979</v>
      </c>
      <c r="G22" s="445">
        <v>80</v>
      </c>
      <c r="H22" s="445">
        <v>-1.9700700000000211</v>
      </c>
      <c r="I22" s="446">
        <v>0.97537412499999976</v>
      </c>
      <c r="J22" s="447" t="s">
        <v>1</v>
      </c>
    </row>
    <row r="23" spans="1:10" ht="14.4" customHeight="1" x14ac:dyDescent="0.3">
      <c r="A23" s="443" t="s">
        <v>440</v>
      </c>
      <c r="B23" s="444" t="s">
        <v>578</v>
      </c>
      <c r="C23" s="445">
        <v>75.110210000000023</v>
      </c>
      <c r="D23" s="445">
        <v>92.653559999999999</v>
      </c>
      <c r="E23" s="445"/>
      <c r="F23" s="445">
        <v>54.789650000000002</v>
      </c>
      <c r="G23" s="445">
        <v>100</v>
      </c>
      <c r="H23" s="445">
        <v>-45.210349999999998</v>
      </c>
      <c r="I23" s="446">
        <v>0.54789650000000001</v>
      </c>
      <c r="J23" s="447" t="s">
        <v>1</v>
      </c>
    </row>
    <row r="24" spans="1:10" ht="14.4" customHeight="1" x14ac:dyDescent="0.3">
      <c r="A24" s="443" t="s">
        <v>440</v>
      </c>
      <c r="B24" s="444" t="s">
        <v>579</v>
      </c>
      <c r="C24" s="445">
        <v>7.8138800000000002</v>
      </c>
      <c r="D24" s="445">
        <v>9.9032</v>
      </c>
      <c r="E24" s="445"/>
      <c r="F24" s="445">
        <v>15.572629999999998</v>
      </c>
      <c r="G24" s="445">
        <v>10</v>
      </c>
      <c r="H24" s="445">
        <v>5.5726299999999984</v>
      </c>
      <c r="I24" s="446">
        <v>1.5572629999999998</v>
      </c>
      <c r="J24" s="447" t="s">
        <v>1</v>
      </c>
    </row>
    <row r="25" spans="1:10" ht="14.4" customHeight="1" x14ac:dyDescent="0.3">
      <c r="A25" s="443" t="s">
        <v>440</v>
      </c>
      <c r="B25" s="444" t="s">
        <v>580</v>
      </c>
      <c r="C25" s="445">
        <v>177.42264000000006</v>
      </c>
      <c r="D25" s="445">
        <v>180.04850000000002</v>
      </c>
      <c r="E25" s="445"/>
      <c r="F25" s="445">
        <v>165.70575000000002</v>
      </c>
      <c r="G25" s="445">
        <v>170</v>
      </c>
      <c r="H25" s="445">
        <v>-4.2942499999999768</v>
      </c>
      <c r="I25" s="446">
        <v>0.97473970588235304</v>
      </c>
      <c r="J25" s="447" t="s">
        <v>1</v>
      </c>
    </row>
    <row r="26" spans="1:10" ht="14.4" customHeight="1" x14ac:dyDescent="0.3">
      <c r="A26" s="443" t="s">
        <v>440</v>
      </c>
      <c r="B26" s="444" t="s">
        <v>581</v>
      </c>
      <c r="C26" s="445">
        <v>2.2835900000000002</v>
      </c>
      <c r="D26" s="445">
        <v>1.444</v>
      </c>
      <c r="E26" s="445"/>
      <c r="F26" s="445">
        <v>1.0557000000000001</v>
      </c>
      <c r="G26" s="445">
        <v>0</v>
      </c>
      <c r="H26" s="445">
        <v>1.0557000000000001</v>
      </c>
      <c r="I26" s="446" t="s">
        <v>433</v>
      </c>
      <c r="J26" s="447" t="s">
        <v>1</v>
      </c>
    </row>
    <row r="27" spans="1:10" ht="14.4" customHeight="1" x14ac:dyDescent="0.3">
      <c r="A27" s="443" t="s">
        <v>440</v>
      </c>
      <c r="B27" s="444" t="s">
        <v>582</v>
      </c>
      <c r="C27" s="445">
        <v>3025.045090000001</v>
      </c>
      <c r="D27" s="445">
        <v>3189.7889999999998</v>
      </c>
      <c r="E27" s="445"/>
      <c r="F27" s="445">
        <v>3263.8186999999994</v>
      </c>
      <c r="G27" s="445">
        <v>3300</v>
      </c>
      <c r="H27" s="445">
        <v>-36.181300000000647</v>
      </c>
      <c r="I27" s="446">
        <v>0.9890359696969695</v>
      </c>
      <c r="J27" s="447" t="s">
        <v>1</v>
      </c>
    </row>
    <row r="28" spans="1:10" ht="14.4" customHeight="1" x14ac:dyDescent="0.3">
      <c r="A28" s="443" t="s">
        <v>440</v>
      </c>
      <c r="B28" s="444" t="s">
        <v>442</v>
      </c>
      <c r="C28" s="445">
        <v>3428.2334800000012</v>
      </c>
      <c r="D28" s="445">
        <v>3611.2879899999998</v>
      </c>
      <c r="E28" s="445"/>
      <c r="F28" s="445">
        <v>3616.9577699999995</v>
      </c>
      <c r="G28" s="445">
        <v>3720</v>
      </c>
      <c r="H28" s="445">
        <v>-103.04223000000047</v>
      </c>
      <c r="I28" s="446">
        <v>0.97230047580645151</v>
      </c>
      <c r="J28" s="447" t="s">
        <v>443</v>
      </c>
    </row>
    <row r="29" spans="1:10" ht="14.4" customHeight="1" x14ac:dyDescent="0.3">
      <c r="A29" s="443" t="s">
        <v>433</v>
      </c>
      <c r="B29" s="444" t="s">
        <v>433</v>
      </c>
      <c r="C29" s="445" t="s">
        <v>433</v>
      </c>
      <c r="D29" s="445" t="s">
        <v>433</v>
      </c>
      <c r="E29" s="445"/>
      <c r="F29" s="445" t="s">
        <v>433</v>
      </c>
      <c r="G29" s="445" t="s">
        <v>433</v>
      </c>
      <c r="H29" s="445" t="s">
        <v>433</v>
      </c>
      <c r="I29" s="446" t="s">
        <v>433</v>
      </c>
      <c r="J29" s="447" t="s">
        <v>444</v>
      </c>
    </row>
    <row r="30" spans="1:10" ht="14.4" customHeight="1" x14ac:dyDescent="0.3">
      <c r="A30" s="443" t="s">
        <v>431</v>
      </c>
      <c r="B30" s="444" t="s">
        <v>438</v>
      </c>
      <c r="C30" s="445">
        <v>3428.2334800000012</v>
      </c>
      <c r="D30" s="445">
        <v>3611.2879899999998</v>
      </c>
      <c r="E30" s="445"/>
      <c r="F30" s="445">
        <v>3616.9577699999995</v>
      </c>
      <c r="G30" s="445">
        <v>3720</v>
      </c>
      <c r="H30" s="445">
        <v>-103.04223000000047</v>
      </c>
      <c r="I30" s="446">
        <v>0.97230047580645151</v>
      </c>
      <c r="J30" s="447" t="s">
        <v>439</v>
      </c>
    </row>
  </sheetData>
  <mergeCells count="3">
    <mergeCell ref="A1:I1"/>
    <mergeCell ref="F3:I3"/>
    <mergeCell ref="C4:D4"/>
  </mergeCells>
  <conditionalFormatting sqref="F16 F31:F65537">
    <cfRule type="cellIs" dxfId="20" priority="18" stopIfTrue="1" operator="greaterThan">
      <formula>1</formula>
    </cfRule>
  </conditionalFormatting>
  <conditionalFormatting sqref="H5:H15">
    <cfRule type="expression" dxfId="19" priority="14">
      <formula>$H5&gt;0</formula>
    </cfRule>
  </conditionalFormatting>
  <conditionalFormatting sqref="I5:I15">
    <cfRule type="expression" dxfId="18" priority="15">
      <formula>$I5&gt;1</formula>
    </cfRule>
  </conditionalFormatting>
  <conditionalFormatting sqref="B5:B15">
    <cfRule type="expression" dxfId="17" priority="11">
      <formula>OR($J5="NS",$J5="SumaNS",$J5="Účet")</formula>
    </cfRule>
  </conditionalFormatting>
  <conditionalFormatting sqref="F5:I15 B5:D15">
    <cfRule type="expression" dxfId="16" priority="17">
      <formula>AND($J5&lt;&gt;"",$J5&lt;&gt;"mezeraKL")</formula>
    </cfRule>
  </conditionalFormatting>
  <conditionalFormatting sqref="B5:D15 F5:I15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14" priority="13">
      <formula>OR($J5="SumaNS",$J5="NS")</formula>
    </cfRule>
  </conditionalFormatting>
  <conditionalFormatting sqref="A5:A15">
    <cfRule type="expression" dxfId="13" priority="9">
      <formula>AND($J5&lt;&gt;"mezeraKL",$J5&lt;&gt;"")</formula>
    </cfRule>
  </conditionalFormatting>
  <conditionalFormatting sqref="A5:A15">
    <cfRule type="expression" dxfId="12" priority="10">
      <formula>AND($J5&lt;&gt;"",$J5&lt;&gt;"mezeraKL")</formula>
    </cfRule>
  </conditionalFormatting>
  <conditionalFormatting sqref="H17:H30">
    <cfRule type="expression" dxfId="11" priority="6">
      <formula>$H17&gt;0</formula>
    </cfRule>
  </conditionalFormatting>
  <conditionalFormatting sqref="A17:A30">
    <cfRule type="expression" dxfId="10" priority="5">
      <formula>AND($J17&lt;&gt;"mezeraKL",$J17&lt;&gt;"")</formula>
    </cfRule>
  </conditionalFormatting>
  <conditionalFormatting sqref="I17:I30">
    <cfRule type="expression" dxfId="9" priority="7">
      <formula>$I17&gt;1</formula>
    </cfRule>
  </conditionalFormatting>
  <conditionalFormatting sqref="B17:B30">
    <cfRule type="expression" dxfId="8" priority="4">
      <formula>OR($J17="NS",$J17="SumaNS",$J17="Účet")</formula>
    </cfRule>
  </conditionalFormatting>
  <conditionalFormatting sqref="A17:D30 F17:I30">
    <cfRule type="expression" dxfId="7" priority="8">
      <formula>AND($J17&lt;&gt;"",$J17&lt;&gt;"mezeraKL")</formula>
    </cfRule>
  </conditionalFormatting>
  <conditionalFormatting sqref="B17:D30 F17:I30">
    <cfRule type="expression" dxfId="6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30 F17:I30">
    <cfRule type="expression" dxfId="5" priority="2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0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4" hidden="1" customWidth="1" outlineLevel="1"/>
    <col min="2" max="2" width="28.33203125" style="114" hidden="1" customWidth="1" outlineLevel="1"/>
    <col min="3" max="3" width="5.33203125" style="191" bestFit="1" customWidth="1" collapsed="1"/>
    <col min="4" max="4" width="18.77734375" style="195" customWidth="1"/>
    <col min="5" max="5" width="9" style="191" bestFit="1" customWidth="1"/>
    <col min="6" max="6" width="18.77734375" style="195" customWidth="1"/>
    <col min="7" max="7" width="12.44140625" style="191" hidden="1" customWidth="1" outlineLevel="1"/>
    <col min="8" max="8" width="25.77734375" style="191" customWidth="1" collapsed="1"/>
    <col min="9" max="9" width="7.77734375" style="189" customWidth="1"/>
    <col min="10" max="10" width="10" style="189" customWidth="1"/>
    <col min="11" max="11" width="11.109375" style="189" customWidth="1"/>
    <col min="12" max="16384" width="8.88671875" style="114"/>
  </cols>
  <sheetData>
    <row r="1" spans="1:11" ht="18.600000000000001" customHeight="1" thickBot="1" x14ac:dyDescent="0.4">
      <c r="A1" s="341" t="s">
        <v>1981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4.4" customHeight="1" thickBot="1" x14ac:dyDescent="0.35">
      <c r="A2" s="207" t="s">
        <v>242</v>
      </c>
      <c r="B2" s="62"/>
      <c r="C2" s="193"/>
      <c r="D2" s="193"/>
      <c r="E2" s="193"/>
      <c r="F2" s="193"/>
      <c r="G2" s="193"/>
      <c r="H2" s="193"/>
      <c r="I2" s="194"/>
      <c r="J2" s="194"/>
      <c r="K2" s="194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6" t="s">
        <v>107</v>
      </c>
      <c r="I3" s="84">
        <f>IF(J3&lt;&gt;0,K3/J3,0)</f>
        <v>10.019693157322951</v>
      </c>
      <c r="J3" s="84">
        <f>SUBTOTAL(9,J5:J1048576)</f>
        <v>354208</v>
      </c>
      <c r="K3" s="85">
        <f>SUBTOTAL(9,K5:K1048576)</f>
        <v>3549055.4738690481</v>
      </c>
    </row>
    <row r="4" spans="1:11" s="190" customFormat="1" ht="14.4" customHeight="1" thickBot="1" x14ac:dyDescent="0.35">
      <c r="A4" s="448" t="s">
        <v>4</v>
      </c>
      <c r="B4" s="449" t="s">
        <v>5</v>
      </c>
      <c r="C4" s="449" t="s">
        <v>0</v>
      </c>
      <c r="D4" s="449" t="s">
        <v>6</v>
      </c>
      <c r="E4" s="449" t="s">
        <v>7</v>
      </c>
      <c r="F4" s="449" t="s">
        <v>1</v>
      </c>
      <c r="G4" s="449" t="s">
        <v>57</v>
      </c>
      <c r="H4" s="451" t="s">
        <v>11</v>
      </c>
      <c r="I4" s="452" t="s">
        <v>121</v>
      </c>
      <c r="J4" s="452" t="s">
        <v>13</v>
      </c>
      <c r="K4" s="453" t="s">
        <v>132</v>
      </c>
    </row>
    <row r="5" spans="1:11" ht="14.4" customHeight="1" x14ac:dyDescent="0.3">
      <c r="A5" s="456" t="s">
        <v>431</v>
      </c>
      <c r="B5" s="457" t="s">
        <v>432</v>
      </c>
      <c r="C5" s="458" t="s">
        <v>440</v>
      </c>
      <c r="D5" s="459" t="s">
        <v>441</v>
      </c>
      <c r="E5" s="458" t="s">
        <v>583</v>
      </c>
      <c r="F5" s="459" t="s">
        <v>584</v>
      </c>
      <c r="G5" s="458" t="s">
        <v>585</v>
      </c>
      <c r="H5" s="458" t="s">
        <v>586</v>
      </c>
      <c r="I5" s="461">
        <v>104.3547202127333</v>
      </c>
      <c r="J5" s="461">
        <v>0</v>
      </c>
      <c r="K5" s="462">
        <v>0</v>
      </c>
    </row>
    <row r="6" spans="1:11" ht="14.4" customHeight="1" x14ac:dyDescent="0.3">
      <c r="A6" s="463" t="s">
        <v>431</v>
      </c>
      <c r="B6" s="464" t="s">
        <v>432</v>
      </c>
      <c r="C6" s="465" t="s">
        <v>440</v>
      </c>
      <c r="D6" s="466" t="s">
        <v>441</v>
      </c>
      <c r="E6" s="465" t="s">
        <v>587</v>
      </c>
      <c r="F6" s="466" t="s">
        <v>588</v>
      </c>
      <c r="G6" s="465" t="s">
        <v>589</v>
      </c>
      <c r="H6" s="465" t="s">
        <v>590</v>
      </c>
      <c r="I6" s="468">
        <v>38.360000610351563</v>
      </c>
      <c r="J6" s="468">
        <v>1</v>
      </c>
      <c r="K6" s="469">
        <v>38.360000610351563</v>
      </c>
    </row>
    <row r="7" spans="1:11" ht="14.4" customHeight="1" x14ac:dyDescent="0.3">
      <c r="A7" s="463" t="s">
        <v>431</v>
      </c>
      <c r="B7" s="464" t="s">
        <v>432</v>
      </c>
      <c r="C7" s="465" t="s">
        <v>440</v>
      </c>
      <c r="D7" s="466" t="s">
        <v>441</v>
      </c>
      <c r="E7" s="465" t="s">
        <v>587</v>
      </c>
      <c r="F7" s="466" t="s">
        <v>588</v>
      </c>
      <c r="G7" s="465" t="s">
        <v>591</v>
      </c>
      <c r="H7" s="465" t="s">
        <v>592</v>
      </c>
      <c r="I7" s="468">
        <v>32.430000305175781</v>
      </c>
      <c r="J7" s="468">
        <v>1</v>
      </c>
      <c r="K7" s="469">
        <v>32.430000305175781</v>
      </c>
    </row>
    <row r="8" spans="1:11" ht="14.4" customHeight="1" x14ac:dyDescent="0.3">
      <c r="A8" s="463" t="s">
        <v>431</v>
      </c>
      <c r="B8" s="464" t="s">
        <v>432</v>
      </c>
      <c r="C8" s="465" t="s">
        <v>440</v>
      </c>
      <c r="D8" s="466" t="s">
        <v>441</v>
      </c>
      <c r="E8" s="465" t="s">
        <v>587</v>
      </c>
      <c r="F8" s="466" t="s">
        <v>588</v>
      </c>
      <c r="G8" s="465" t="s">
        <v>593</v>
      </c>
      <c r="H8" s="465" t="s">
        <v>594</v>
      </c>
      <c r="I8" s="468">
        <v>32.069999694824219</v>
      </c>
      <c r="J8" s="468">
        <v>1</v>
      </c>
      <c r="K8" s="469">
        <v>32.069999694824219</v>
      </c>
    </row>
    <row r="9" spans="1:11" ht="14.4" customHeight="1" x14ac:dyDescent="0.3">
      <c r="A9" s="463" t="s">
        <v>431</v>
      </c>
      <c r="B9" s="464" t="s">
        <v>432</v>
      </c>
      <c r="C9" s="465" t="s">
        <v>440</v>
      </c>
      <c r="D9" s="466" t="s">
        <v>441</v>
      </c>
      <c r="E9" s="465" t="s">
        <v>587</v>
      </c>
      <c r="F9" s="466" t="s">
        <v>588</v>
      </c>
      <c r="G9" s="465" t="s">
        <v>595</v>
      </c>
      <c r="H9" s="465" t="s">
        <v>596</v>
      </c>
      <c r="I9" s="468">
        <v>37.75</v>
      </c>
      <c r="J9" s="468">
        <v>1</v>
      </c>
      <c r="K9" s="469">
        <v>37.75</v>
      </c>
    </row>
    <row r="10" spans="1:11" ht="14.4" customHeight="1" x14ac:dyDescent="0.3">
      <c r="A10" s="463" t="s">
        <v>431</v>
      </c>
      <c r="B10" s="464" t="s">
        <v>432</v>
      </c>
      <c r="C10" s="465" t="s">
        <v>440</v>
      </c>
      <c r="D10" s="466" t="s">
        <v>441</v>
      </c>
      <c r="E10" s="465" t="s">
        <v>587</v>
      </c>
      <c r="F10" s="466" t="s">
        <v>588</v>
      </c>
      <c r="G10" s="465" t="s">
        <v>597</v>
      </c>
      <c r="H10" s="465" t="s">
        <v>598</v>
      </c>
      <c r="I10" s="468">
        <v>432.22000122070312</v>
      </c>
      <c r="J10" s="468">
        <v>1</v>
      </c>
      <c r="K10" s="469">
        <v>432.22000122070312</v>
      </c>
    </row>
    <row r="11" spans="1:11" ht="14.4" customHeight="1" x14ac:dyDescent="0.3">
      <c r="A11" s="463" t="s">
        <v>431</v>
      </c>
      <c r="B11" s="464" t="s">
        <v>432</v>
      </c>
      <c r="C11" s="465" t="s">
        <v>440</v>
      </c>
      <c r="D11" s="466" t="s">
        <v>441</v>
      </c>
      <c r="E11" s="465" t="s">
        <v>587</v>
      </c>
      <c r="F11" s="466" t="s">
        <v>588</v>
      </c>
      <c r="G11" s="465" t="s">
        <v>599</v>
      </c>
      <c r="H11" s="465" t="s">
        <v>600</v>
      </c>
      <c r="I11" s="468">
        <v>135.52000427246094</v>
      </c>
      <c r="J11" s="468">
        <v>2</v>
      </c>
      <c r="K11" s="469">
        <v>271.04000854492187</v>
      </c>
    </row>
    <row r="12" spans="1:11" ht="14.4" customHeight="1" x14ac:dyDescent="0.3">
      <c r="A12" s="463" t="s">
        <v>431</v>
      </c>
      <c r="B12" s="464" t="s">
        <v>432</v>
      </c>
      <c r="C12" s="465" t="s">
        <v>440</v>
      </c>
      <c r="D12" s="466" t="s">
        <v>441</v>
      </c>
      <c r="E12" s="465" t="s">
        <v>587</v>
      </c>
      <c r="F12" s="466" t="s">
        <v>588</v>
      </c>
      <c r="G12" s="465" t="s">
        <v>601</v>
      </c>
      <c r="H12" s="465" t="s">
        <v>602</v>
      </c>
      <c r="I12" s="468">
        <v>86.25</v>
      </c>
      <c r="J12" s="468">
        <v>1</v>
      </c>
      <c r="K12" s="469">
        <v>86.25</v>
      </c>
    </row>
    <row r="13" spans="1:11" ht="14.4" customHeight="1" x14ac:dyDescent="0.3">
      <c r="A13" s="463" t="s">
        <v>431</v>
      </c>
      <c r="B13" s="464" t="s">
        <v>432</v>
      </c>
      <c r="C13" s="465" t="s">
        <v>440</v>
      </c>
      <c r="D13" s="466" t="s">
        <v>441</v>
      </c>
      <c r="E13" s="465" t="s">
        <v>587</v>
      </c>
      <c r="F13" s="466" t="s">
        <v>588</v>
      </c>
      <c r="G13" s="465" t="s">
        <v>603</v>
      </c>
      <c r="H13" s="465" t="s">
        <v>604</v>
      </c>
      <c r="I13" s="468">
        <v>90.040000915527344</v>
      </c>
      <c r="J13" s="468">
        <v>1</v>
      </c>
      <c r="K13" s="469">
        <v>90.040000915527344</v>
      </c>
    </row>
    <row r="14" spans="1:11" ht="14.4" customHeight="1" x14ac:dyDescent="0.3">
      <c r="A14" s="463" t="s">
        <v>431</v>
      </c>
      <c r="B14" s="464" t="s">
        <v>432</v>
      </c>
      <c r="C14" s="465" t="s">
        <v>440</v>
      </c>
      <c r="D14" s="466" t="s">
        <v>441</v>
      </c>
      <c r="E14" s="465" t="s">
        <v>605</v>
      </c>
      <c r="F14" s="466" t="s">
        <v>606</v>
      </c>
      <c r="G14" s="465" t="s">
        <v>607</v>
      </c>
      <c r="H14" s="465" t="s">
        <v>608</v>
      </c>
      <c r="I14" s="468">
        <v>5.2750000953674316</v>
      </c>
      <c r="J14" s="468">
        <v>100</v>
      </c>
      <c r="K14" s="469">
        <v>527.25997924804687</v>
      </c>
    </row>
    <row r="15" spans="1:11" ht="14.4" customHeight="1" x14ac:dyDescent="0.3">
      <c r="A15" s="463" t="s">
        <v>431</v>
      </c>
      <c r="B15" s="464" t="s">
        <v>432</v>
      </c>
      <c r="C15" s="465" t="s">
        <v>440</v>
      </c>
      <c r="D15" s="466" t="s">
        <v>441</v>
      </c>
      <c r="E15" s="465" t="s">
        <v>605</v>
      </c>
      <c r="F15" s="466" t="s">
        <v>606</v>
      </c>
      <c r="G15" s="465" t="s">
        <v>609</v>
      </c>
      <c r="H15" s="465" t="s">
        <v>610</v>
      </c>
      <c r="I15" s="468">
        <v>0.63999998569488525</v>
      </c>
      <c r="J15" s="468">
        <v>3000</v>
      </c>
      <c r="K15" s="469">
        <v>1914.75</v>
      </c>
    </row>
    <row r="16" spans="1:11" ht="14.4" customHeight="1" x14ac:dyDescent="0.3">
      <c r="A16" s="463" t="s">
        <v>431</v>
      </c>
      <c r="B16" s="464" t="s">
        <v>432</v>
      </c>
      <c r="C16" s="465" t="s">
        <v>440</v>
      </c>
      <c r="D16" s="466" t="s">
        <v>441</v>
      </c>
      <c r="E16" s="465" t="s">
        <v>605</v>
      </c>
      <c r="F16" s="466" t="s">
        <v>606</v>
      </c>
      <c r="G16" s="465" t="s">
        <v>611</v>
      </c>
      <c r="H16" s="465" t="s">
        <v>612</v>
      </c>
      <c r="I16" s="468">
        <v>0.5899999737739563</v>
      </c>
      <c r="J16" s="468">
        <v>5000</v>
      </c>
      <c r="K16" s="469">
        <v>2950</v>
      </c>
    </row>
    <row r="17" spans="1:11" ht="14.4" customHeight="1" x14ac:dyDescent="0.3">
      <c r="A17" s="463" t="s">
        <v>431</v>
      </c>
      <c r="B17" s="464" t="s">
        <v>432</v>
      </c>
      <c r="C17" s="465" t="s">
        <v>440</v>
      </c>
      <c r="D17" s="466" t="s">
        <v>441</v>
      </c>
      <c r="E17" s="465" t="s">
        <v>605</v>
      </c>
      <c r="F17" s="466" t="s">
        <v>606</v>
      </c>
      <c r="G17" s="465" t="s">
        <v>611</v>
      </c>
      <c r="H17" s="465" t="s">
        <v>613</v>
      </c>
      <c r="I17" s="468">
        <v>0.5899999737739563</v>
      </c>
      <c r="J17" s="468">
        <v>10000</v>
      </c>
      <c r="K17" s="469">
        <v>5900</v>
      </c>
    </row>
    <row r="18" spans="1:11" ht="14.4" customHeight="1" x14ac:dyDescent="0.3">
      <c r="A18" s="463" t="s">
        <v>431</v>
      </c>
      <c r="B18" s="464" t="s">
        <v>432</v>
      </c>
      <c r="C18" s="465" t="s">
        <v>440</v>
      </c>
      <c r="D18" s="466" t="s">
        <v>441</v>
      </c>
      <c r="E18" s="465" t="s">
        <v>605</v>
      </c>
      <c r="F18" s="466" t="s">
        <v>606</v>
      </c>
      <c r="G18" s="465" t="s">
        <v>614</v>
      </c>
      <c r="H18" s="465" t="s">
        <v>615</v>
      </c>
      <c r="I18" s="468">
        <v>3.0199999809265137</v>
      </c>
      <c r="J18" s="468">
        <v>20</v>
      </c>
      <c r="K18" s="469">
        <v>60.400001525878906</v>
      </c>
    </row>
    <row r="19" spans="1:11" ht="14.4" customHeight="1" x14ac:dyDescent="0.3">
      <c r="A19" s="463" t="s">
        <v>431</v>
      </c>
      <c r="B19" s="464" t="s">
        <v>432</v>
      </c>
      <c r="C19" s="465" t="s">
        <v>440</v>
      </c>
      <c r="D19" s="466" t="s">
        <v>441</v>
      </c>
      <c r="E19" s="465" t="s">
        <v>605</v>
      </c>
      <c r="F19" s="466" t="s">
        <v>606</v>
      </c>
      <c r="G19" s="465" t="s">
        <v>616</v>
      </c>
      <c r="H19" s="465" t="s">
        <v>617</v>
      </c>
      <c r="I19" s="468">
        <v>18.399999618530273</v>
      </c>
      <c r="J19" s="468">
        <v>250</v>
      </c>
      <c r="K19" s="469">
        <v>4600</v>
      </c>
    </row>
    <row r="20" spans="1:11" ht="14.4" customHeight="1" x14ac:dyDescent="0.3">
      <c r="A20" s="463" t="s">
        <v>431</v>
      </c>
      <c r="B20" s="464" t="s">
        <v>432</v>
      </c>
      <c r="C20" s="465" t="s">
        <v>440</v>
      </c>
      <c r="D20" s="466" t="s">
        <v>441</v>
      </c>
      <c r="E20" s="465" t="s">
        <v>605</v>
      </c>
      <c r="F20" s="466" t="s">
        <v>606</v>
      </c>
      <c r="G20" s="465" t="s">
        <v>618</v>
      </c>
      <c r="H20" s="465" t="s">
        <v>619</v>
      </c>
      <c r="I20" s="468">
        <v>98.405002593994141</v>
      </c>
      <c r="J20" s="468">
        <v>10</v>
      </c>
      <c r="K20" s="469">
        <v>984.08999633789062</v>
      </c>
    </row>
    <row r="21" spans="1:11" ht="14.4" customHeight="1" x14ac:dyDescent="0.3">
      <c r="A21" s="463" t="s">
        <v>431</v>
      </c>
      <c r="B21" s="464" t="s">
        <v>432</v>
      </c>
      <c r="C21" s="465" t="s">
        <v>440</v>
      </c>
      <c r="D21" s="466" t="s">
        <v>441</v>
      </c>
      <c r="E21" s="465" t="s">
        <v>605</v>
      </c>
      <c r="F21" s="466" t="s">
        <v>606</v>
      </c>
      <c r="G21" s="465" t="s">
        <v>620</v>
      </c>
      <c r="H21" s="465" t="s">
        <v>621</v>
      </c>
      <c r="I21" s="468">
        <v>123.25</v>
      </c>
      <c r="J21" s="468">
        <v>10</v>
      </c>
      <c r="K21" s="469">
        <v>1232.5400390625</v>
      </c>
    </row>
    <row r="22" spans="1:11" ht="14.4" customHeight="1" x14ac:dyDescent="0.3">
      <c r="A22" s="463" t="s">
        <v>431</v>
      </c>
      <c r="B22" s="464" t="s">
        <v>432</v>
      </c>
      <c r="C22" s="465" t="s">
        <v>440</v>
      </c>
      <c r="D22" s="466" t="s">
        <v>441</v>
      </c>
      <c r="E22" s="465" t="s">
        <v>605</v>
      </c>
      <c r="F22" s="466" t="s">
        <v>606</v>
      </c>
      <c r="G22" s="465" t="s">
        <v>622</v>
      </c>
      <c r="H22" s="465" t="s">
        <v>623</v>
      </c>
      <c r="I22" s="468">
        <v>145.19999694824219</v>
      </c>
      <c r="J22" s="468">
        <v>10</v>
      </c>
      <c r="K22" s="469">
        <v>1451.969970703125</v>
      </c>
    </row>
    <row r="23" spans="1:11" ht="14.4" customHeight="1" x14ac:dyDescent="0.3">
      <c r="A23" s="463" t="s">
        <v>431</v>
      </c>
      <c r="B23" s="464" t="s">
        <v>432</v>
      </c>
      <c r="C23" s="465" t="s">
        <v>440</v>
      </c>
      <c r="D23" s="466" t="s">
        <v>441</v>
      </c>
      <c r="E23" s="465" t="s">
        <v>605</v>
      </c>
      <c r="F23" s="466" t="s">
        <v>606</v>
      </c>
      <c r="G23" s="465" t="s">
        <v>624</v>
      </c>
      <c r="H23" s="465" t="s">
        <v>625</v>
      </c>
      <c r="I23" s="468">
        <v>2.875</v>
      </c>
      <c r="J23" s="468">
        <v>100</v>
      </c>
      <c r="K23" s="469">
        <v>287.5</v>
      </c>
    </row>
    <row r="24" spans="1:11" ht="14.4" customHeight="1" x14ac:dyDescent="0.3">
      <c r="A24" s="463" t="s">
        <v>431</v>
      </c>
      <c r="B24" s="464" t="s">
        <v>432</v>
      </c>
      <c r="C24" s="465" t="s">
        <v>440</v>
      </c>
      <c r="D24" s="466" t="s">
        <v>441</v>
      </c>
      <c r="E24" s="465" t="s">
        <v>605</v>
      </c>
      <c r="F24" s="466" t="s">
        <v>606</v>
      </c>
      <c r="G24" s="465" t="s">
        <v>626</v>
      </c>
      <c r="H24" s="465" t="s">
        <v>627</v>
      </c>
      <c r="I24" s="468">
        <v>13.016000366210937</v>
      </c>
      <c r="J24" s="468">
        <v>22</v>
      </c>
      <c r="K24" s="469">
        <v>286.34000396728516</v>
      </c>
    </row>
    <row r="25" spans="1:11" ht="14.4" customHeight="1" x14ac:dyDescent="0.3">
      <c r="A25" s="463" t="s">
        <v>431</v>
      </c>
      <c r="B25" s="464" t="s">
        <v>432</v>
      </c>
      <c r="C25" s="465" t="s">
        <v>440</v>
      </c>
      <c r="D25" s="466" t="s">
        <v>441</v>
      </c>
      <c r="E25" s="465" t="s">
        <v>605</v>
      </c>
      <c r="F25" s="466" t="s">
        <v>606</v>
      </c>
      <c r="G25" s="465" t="s">
        <v>628</v>
      </c>
      <c r="H25" s="465" t="s">
        <v>629</v>
      </c>
      <c r="I25" s="468">
        <v>26.170000076293945</v>
      </c>
      <c r="J25" s="468">
        <v>2</v>
      </c>
      <c r="K25" s="469">
        <v>52.340000152587891</v>
      </c>
    </row>
    <row r="26" spans="1:11" ht="14.4" customHeight="1" x14ac:dyDescent="0.3">
      <c r="A26" s="463" t="s">
        <v>431</v>
      </c>
      <c r="B26" s="464" t="s">
        <v>432</v>
      </c>
      <c r="C26" s="465" t="s">
        <v>440</v>
      </c>
      <c r="D26" s="466" t="s">
        <v>441</v>
      </c>
      <c r="E26" s="465" t="s">
        <v>605</v>
      </c>
      <c r="F26" s="466" t="s">
        <v>606</v>
      </c>
      <c r="G26" s="465" t="s">
        <v>630</v>
      </c>
      <c r="H26" s="465" t="s">
        <v>631</v>
      </c>
      <c r="I26" s="468">
        <v>15.020000457763672</v>
      </c>
      <c r="J26" s="468">
        <v>2</v>
      </c>
      <c r="K26" s="469">
        <v>30.040000915527344</v>
      </c>
    </row>
    <row r="27" spans="1:11" ht="14.4" customHeight="1" x14ac:dyDescent="0.3">
      <c r="A27" s="463" t="s">
        <v>431</v>
      </c>
      <c r="B27" s="464" t="s">
        <v>432</v>
      </c>
      <c r="C27" s="465" t="s">
        <v>440</v>
      </c>
      <c r="D27" s="466" t="s">
        <v>441</v>
      </c>
      <c r="E27" s="465" t="s">
        <v>605</v>
      </c>
      <c r="F27" s="466" t="s">
        <v>606</v>
      </c>
      <c r="G27" s="465" t="s">
        <v>632</v>
      </c>
      <c r="H27" s="465" t="s">
        <v>633</v>
      </c>
      <c r="I27" s="468">
        <v>98.370002746582031</v>
      </c>
      <c r="J27" s="468">
        <v>2</v>
      </c>
      <c r="K27" s="469">
        <v>196.74000549316406</v>
      </c>
    </row>
    <row r="28" spans="1:11" ht="14.4" customHeight="1" x14ac:dyDescent="0.3">
      <c r="A28" s="463" t="s">
        <v>431</v>
      </c>
      <c r="B28" s="464" t="s">
        <v>432</v>
      </c>
      <c r="C28" s="465" t="s">
        <v>440</v>
      </c>
      <c r="D28" s="466" t="s">
        <v>441</v>
      </c>
      <c r="E28" s="465" t="s">
        <v>605</v>
      </c>
      <c r="F28" s="466" t="s">
        <v>606</v>
      </c>
      <c r="G28" s="465" t="s">
        <v>634</v>
      </c>
      <c r="H28" s="465" t="s">
        <v>635</v>
      </c>
      <c r="I28" s="468">
        <v>46.319999694824219</v>
      </c>
      <c r="J28" s="468">
        <v>12</v>
      </c>
      <c r="K28" s="469">
        <v>555.84002685546875</v>
      </c>
    </row>
    <row r="29" spans="1:11" ht="14.4" customHeight="1" x14ac:dyDescent="0.3">
      <c r="A29" s="463" t="s">
        <v>431</v>
      </c>
      <c r="B29" s="464" t="s">
        <v>432</v>
      </c>
      <c r="C29" s="465" t="s">
        <v>440</v>
      </c>
      <c r="D29" s="466" t="s">
        <v>441</v>
      </c>
      <c r="E29" s="465" t="s">
        <v>605</v>
      </c>
      <c r="F29" s="466" t="s">
        <v>606</v>
      </c>
      <c r="G29" s="465" t="s">
        <v>636</v>
      </c>
      <c r="H29" s="465" t="s">
        <v>637</v>
      </c>
      <c r="I29" s="468">
        <v>0.37999999523162842</v>
      </c>
      <c r="J29" s="468">
        <v>10</v>
      </c>
      <c r="K29" s="469">
        <v>3.7999999523162842</v>
      </c>
    </row>
    <row r="30" spans="1:11" ht="14.4" customHeight="1" x14ac:dyDescent="0.3">
      <c r="A30" s="463" t="s">
        <v>431</v>
      </c>
      <c r="B30" s="464" t="s">
        <v>432</v>
      </c>
      <c r="C30" s="465" t="s">
        <v>440</v>
      </c>
      <c r="D30" s="466" t="s">
        <v>441</v>
      </c>
      <c r="E30" s="465" t="s">
        <v>605</v>
      </c>
      <c r="F30" s="466" t="s">
        <v>606</v>
      </c>
      <c r="G30" s="465" t="s">
        <v>638</v>
      </c>
      <c r="H30" s="465" t="s">
        <v>639</v>
      </c>
      <c r="I30" s="468">
        <v>16.680000305175781</v>
      </c>
      <c r="J30" s="468">
        <v>2</v>
      </c>
      <c r="K30" s="469">
        <v>33.349998474121094</v>
      </c>
    </row>
    <row r="31" spans="1:11" ht="14.4" customHeight="1" x14ac:dyDescent="0.3">
      <c r="A31" s="463" t="s">
        <v>431</v>
      </c>
      <c r="B31" s="464" t="s">
        <v>432</v>
      </c>
      <c r="C31" s="465" t="s">
        <v>440</v>
      </c>
      <c r="D31" s="466" t="s">
        <v>441</v>
      </c>
      <c r="E31" s="465" t="s">
        <v>605</v>
      </c>
      <c r="F31" s="466" t="s">
        <v>606</v>
      </c>
      <c r="G31" s="465" t="s">
        <v>640</v>
      </c>
      <c r="H31" s="465" t="s">
        <v>641</v>
      </c>
      <c r="I31" s="468">
        <v>7.5900001525878906</v>
      </c>
      <c r="J31" s="468">
        <v>2</v>
      </c>
      <c r="K31" s="469">
        <v>15.180000305175781</v>
      </c>
    </row>
    <row r="32" spans="1:11" ht="14.4" customHeight="1" x14ac:dyDescent="0.3">
      <c r="A32" s="463" t="s">
        <v>431</v>
      </c>
      <c r="B32" s="464" t="s">
        <v>432</v>
      </c>
      <c r="C32" s="465" t="s">
        <v>440</v>
      </c>
      <c r="D32" s="466" t="s">
        <v>441</v>
      </c>
      <c r="E32" s="465" t="s">
        <v>605</v>
      </c>
      <c r="F32" s="466" t="s">
        <v>606</v>
      </c>
      <c r="G32" s="465" t="s">
        <v>642</v>
      </c>
      <c r="H32" s="465" t="s">
        <v>643</v>
      </c>
      <c r="I32" s="468">
        <v>8.1649999618530273</v>
      </c>
      <c r="J32" s="468">
        <v>3</v>
      </c>
      <c r="K32" s="469">
        <v>24.489999771118164</v>
      </c>
    </row>
    <row r="33" spans="1:11" ht="14.4" customHeight="1" x14ac:dyDescent="0.3">
      <c r="A33" s="463" t="s">
        <v>431</v>
      </c>
      <c r="B33" s="464" t="s">
        <v>432</v>
      </c>
      <c r="C33" s="465" t="s">
        <v>440</v>
      </c>
      <c r="D33" s="466" t="s">
        <v>441</v>
      </c>
      <c r="E33" s="465" t="s">
        <v>605</v>
      </c>
      <c r="F33" s="466" t="s">
        <v>606</v>
      </c>
      <c r="G33" s="465" t="s">
        <v>644</v>
      </c>
      <c r="H33" s="465" t="s">
        <v>645</v>
      </c>
      <c r="I33" s="468">
        <v>1462.5016682942708</v>
      </c>
      <c r="J33" s="468">
        <v>7</v>
      </c>
      <c r="K33" s="469">
        <v>10275.010009765625</v>
      </c>
    </row>
    <row r="34" spans="1:11" ht="14.4" customHeight="1" x14ac:dyDescent="0.3">
      <c r="A34" s="463" t="s">
        <v>431</v>
      </c>
      <c r="B34" s="464" t="s">
        <v>432</v>
      </c>
      <c r="C34" s="465" t="s">
        <v>440</v>
      </c>
      <c r="D34" s="466" t="s">
        <v>441</v>
      </c>
      <c r="E34" s="465" t="s">
        <v>605</v>
      </c>
      <c r="F34" s="466" t="s">
        <v>606</v>
      </c>
      <c r="G34" s="465" t="s">
        <v>646</v>
      </c>
      <c r="H34" s="465" t="s">
        <v>647</v>
      </c>
      <c r="I34" s="468">
        <v>2.7350000143051147</v>
      </c>
      <c r="J34" s="468">
        <v>18</v>
      </c>
      <c r="K34" s="469">
        <v>49.260000228881836</v>
      </c>
    </row>
    <row r="35" spans="1:11" ht="14.4" customHeight="1" x14ac:dyDescent="0.3">
      <c r="A35" s="463" t="s">
        <v>431</v>
      </c>
      <c r="B35" s="464" t="s">
        <v>432</v>
      </c>
      <c r="C35" s="465" t="s">
        <v>440</v>
      </c>
      <c r="D35" s="466" t="s">
        <v>441</v>
      </c>
      <c r="E35" s="465" t="s">
        <v>605</v>
      </c>
      <c r="F35" s="466" t="s">
        <v>606</v>
      </c>
      <c r="G35" s="465" t="s">
        <v>648</v>
      </c>
      <c r="H35" s="465" t="s">
        <v>649</v>
      </c>
      <c r="I35" s="468">
        <v>10.119999885559082</v>
      </c>
      <c r="J35" s="468">
        <v>2</v>
      </c>
      <c r="K35" s="469">
        <v>20.239999771118164</v>
      </c>
    </row>
    <row r="36" spans="1:11" ht="14.4" customHeight="1" x14ac:dyDescent="0.3">
      <c r="A36" s="463" t="s">
        <v>431</v>
      </c>
      <c r="B36" s="464" t="s">
        <v>432</v>
      </c>
      <c r="C36" s="465" t="s">
        <v>440</v>
      </c>
      <c r="D36" s="466" t="s">
        <v>441</v>
      </c>
      <c r="E36" s="465" t="s">
        <v>605</v>
      </c>
      <c r="F36" s="466" t="s">
        <v>606</v>
      </c>
      <c r="G36" s="465" t="s">
        <v>650</v>
      </c>
      <c r="H36" s="465" t="s">
        <v>651</v>
      </c>
      <c r="I36" s="468">
        <v>1.9299999475479126</v>
      </c>
      <c r="J36" s="468">
        <v>100</v>
      </c>
      <c r="K36" s="469">
        <v>193.19999694824219</v>
      </c>
    </row>
    <row r="37" spans="1:11" ht="14.4" customHeight="1" x14ac:dyDescent="0.3">
      <c r="A37" s="463" t="s">
        <v>431</v>
      </c>
      <c r="B37" s="464" t="s">
        <v>432</v>
      </c>
      <c r="C37" s="465" t="s">
        <v>440</v>
      </c>
      <c r="D37" s="466" t="s">
        <v>441</v>
      </c>
      <c r="E37" s="465" t="s">
        <v>605</v>
      </c>
      <c r="F37" s="466" t="s">
        <v>606</v>
      </c>
      <c r="G37" s="465" t="s">
        <v>652</v>
      </c>
      <c r="H37" s="465" t="s">
        <v>653</v>
      </c>
      <c r="I37" s="468">
        <v>1.1500000357627869</v>
      </c>
      <c r="J37" s="468">
        <v>2000</v>
      </c>
      <c r="K37" s="469">
        <v>2300</v>
      </c>
    </row>
    <row r="38" spans="1:11" ht="14.4" customHeight="1" x14ac:dyDescent="0.3">
      <c r="A38" s="463" t="s">
        <v>431</v>
      </c>
      <c r="B38" s="464" t="s">
        <v>432</v>
      </c>
      <c r="C38" s="465" t="s">
        <v>440</v>
      </c>
      <c r="D38" s="466" t="s">
        <v>441</v>
      </c>
      <c r="E38" s="465" t="s">
        <v>605</v>
      </c>
      <c r="F38" s="466" t="s">
        <v>606</v>
      </c>
      <c r="G38" s="465" t="s">
        <v>654</v>
      </c>
      <c r="H38" s="465" t="s">
        <v>655</v>
      </c>
      <c r="I38" s="468">
        <v>27.876666386922199</v>
      </c>
      <c r="J38" s="468">
        <v>72</v>
      </c>
      <c r="K38" s="469">
        <v>2007.1199951171875</v>
      </c>
    </row>
    <row r="39" spans="1:11" ht="14.4" customHeight="1" x14ac:dyDescent="0.3">
      <c r="A39" s="463" t="s">
        <v>431</v>
      </c>
      <c r="B39" s="464" t="s">
        <v>432</v>
      </c>
      <c r="C39" s="465" t="s">
        <v>440</v>
      </c>
      <c r="D39" s="466" t="s">
        <v>441</v>
      </c>
      <c r="E39" s="465" t="s">
        <v>605</v>
      </c>
      <c r="F39" s="466" t="s">
        <v>606</v>
      </c>
      <c r="G39" s="465" t="s">
        <v>656</v>
      </c>
      <c r="H39" s="465" t="s">
        <v>657</v>
      </c>
      <c r="I39" s="468">
        <v>29.329999923706055</v>
      </c>
      <c r="J39" s="468">
        <v>12</v>
      </c>
      <c r="K39" s="469">
        <v>351.96000480651855</v>
      </c>
    </row>
    <row r="40" spans="1:11" ht="14.4" customHeight="1" x14ac:dyDescent="0.3">
      <c r="A40" s="463" t="s">
        <v>431</v>
      </c>
      <c r="B40" s="464" t="s">
        <v>432</v>
      </c>
      <c r="C40" s="465" t="s">
        <v>440</v>
      </c>
      <c r="D40" s="466" t="s">
        <v>441</v>
      </c>
      <c r="E40" s="465" t="s">
        <v>605</v>
      </c>
      <c r="F40" s="466" t="s">
        <v>606</v>
      </c>
      <c r="G40" s="465" t="s">
        <v>658</v>
      </c>
      <c r="H40" s="465" t="s">
        <v>659</v>
      </c>
      <c r="I40" s="468">
        <v>28.733332951863606</v>
      </c>
      <c r="J40" s="468">
        <v>13</v>
      </c>
      <c r="K40" s="469">
        <v>373.53999328613281</v>
      </c>
    </row>
    <row r="41" spans="1:11" ht="14.4" customHeight="1" x14ac:dyDescent="0.3">
      <c r="A41" s="463" t="s">
        <v>431</v>
      </c>
      <c r="B41" s="464" t="s">
        <v>432</v>
      </c>
      <c r="C41" s="465" t="s">
        <v>440</v>
      </c>
      <c r="D41" s="466" t="s">
        <v>441</v>
      </c>
      <c r="E41" s="465" t="s">
        <v>605</v>
      </c>
      <c r="F41" s="466" t="s">
        <v>606</v>
      </c>
      <c r="G41" s="465" t="s">
        <v>660</v>
      </c>
      <c r="H41" s="465" t="s">
        <v>661</v>
      </c>
      <c r="I41" s="468">
        <v>260.29998779296875</v>
      </c>
      <c r="J41" s="468">
        <v>1</v>
      </c>
      <c r="K41" s="469">
        <v>260.29998779296875</v>
      </c>
    </row>
    <row r="42" spans="1:11" ht="14.4" customHeight="1" x14ac:dyDescent="0.3">
      <c r="A42" s="463" t="s">
        <v>431</v>
      </c>
      <c r="B42" s="464" t="s">
        <v>432</v>
      </c>
      <c r="C42" s="465" t="s">
        <v>440</v>
      </c>
      <c r="D42" s="466" t="s">
        <v>441</v>
      </c>
      <c r="E42" s="465" t="s">
        <v>605</v>
      </c>
      <c r="F42" s="466" t="s">
        <v>606</v>
      </c>
      <c r="G42" s="465" t="s">
        <v>662</v>
      </c>
      <c r="H42" s="465" t="s">
        <v>663</v>
      </c>
      <c r="I42" s="468">
        <v>9.3299999237060547</v>
      </c>
      <c r="J42" s="468">
        <v>3</v>
      </c>
      <c r="K42" s="469">
        <v>27.989999771118164</v>
      </c>
    </row>
    <row r="43" spans="1:11" ht="14.4" customHeight="1" x14ac:dyDescent="0.3">
      <c r="A43" s="463" t="s">
        <v>431</v>
      </c>
      <c r="B43" s="464" t="s">
        <v>432</v>
      </c>
      <c r="C43" s="465" t="s">
        <v>440</v>
      </c>
      <c r="D43" s="466" t="s">
        <v>441</v>
      </c>
      <c r="E43" s="465" t="s">
        <v>664</v>
      </c>
      <c r="F43" s="466" t="s">
        <v>665</v>
      </c>
      <c r="G43" s="465" t="s">
        <v>666</v>
      </c>
      <c r="H43" s="465" t="s">
        <v>667</v>
      </c>
      <c r="I43" s="468">
        <v>650.33001708984375</v>
      </c>
      <c r="J43" s="468">
        <v>1</v>
      </c>
      <c r="K43" s="469">
        <v>650.33001708984375</v>
      </c>
    </row>
    <row r="44" spans="1:11" ht="14.4" customHeight="1" x14ac:dyDescent="0.3">
      <c r="A44" s="463" t="s">
        <v>431</v>
      </c>
      <c r="B44" s="464" t="s">
        <v>432</v>
      </c>
      <c r="C44" s="465" t="s">
        <v>440</v>
      </c>
      <c r="D44" s="466" t="s">
        <v>441</v>
      </c>
      <c r="E44" s="465" t="s">
        <v>664</v>
      </c>
      <c r="F44" s="466" t="s">
        <v>665</v>
      </c>
      <c r="G44" s="465" t="s">
        <v>668</v>
      </c>
      <c r="H44" s="465" t="s">
        <v>669</v>
      </c>
      <c r="I44" s="468">
        <v>650.33001708984375</v>
      </c>
      <c r="J44" s="468">
        <v>3</v>
      </c>
      <c r="K44" s="469">
        <v>1950.97998046875</v>
      </c>
    </row>
    <row r="45" spans="1:11" ht="14.4" customHeight="1" x14ac:dyDescent="0.3">
      <c r="A45" s="463" t="s">
        <v>431</v>
      </c>
      <c r="B45" s="464" t="s">
        <v>432</v>
      </c>
      <c r="C45" s="465" t="s">
        <v>440</v>
      </c>
      <c r="D45" s="466" t="s">
        <v>441</v>
      </c>
      <c r="E45" s="465" t="s">
        <v>664</v>
      </c>
      <c r="F45" s="466" t="s">
        <v>665</v>
      </c>
      <c r="G45" s="465" t="s">
        <v>670</v>
      </c>
      <c r="H45" s="465" t="s">
        <v>671</v>
      </c>
      <c r="I45" s="468">
        <v>13.810000419616699</v>
      </c>
      <c r="J45" s="468">
        <v>4</v>
      </c>
      <c r="K45" s="469">
        <v>55.220001220703125</v>
      </c>
    </row>
    <row r="46" spans="1:11" ht="14.4" customHeight="1" x14ac:dyDescent="0.3">
      <c r="A46" s="463" t="s">
        <v>431</v>
      </c>
      <c r="B46" s="464" t="s">
        <v>432</v>
      </c>
      <c r="C46" s="465" t="s">
        <v>440</v>
      </c>
      <c r="D46" s="466" t="s">
        <v>441</v>
      </c>
      <c r="E46" s="465" t="s">
        <v>664</v>
      </c>
      <c r="F46" s="466" t="s">
        <v>665</v>
      </c>
      <c r="G46" s="465" t="s">
        <v>672</v>
      </c>
      <c r="H46" s="465" t="s">
        <v>673</v>
      </c>
      <c r="I46" s="468">
        <v>2.9100000858306885</v>
      </c>
      <c r="J46" s="468">
        <v>10</v>
      </c>
      <c r="K46" s="469">
        <v>29.100000381469727</v>
      </c>
    </row>
    <row r="47" spans="1:11" ht="14.4" customHeight="1" x14ac:dyDescent="0.3">
      <c r="A47" s="463" t="s">
        <v>431</v>
      </c>
      <c r="B47" s="464" t="s">
        <v>432</v>
      </c>
      <c r="C47" s="465" t="s">
        <v>440</v>
      </c>
      <c r="D47" s="466" t="s">
        <v>441</v>
      </c>
      <c r="E47" s="465" t="s">
        <v>664</v>
      </c>
      <c r="F47" s="466" t="s">
        <v>665</v>
      </c>
      <c r="G47" s="465" t="s">
        <v>674</v>
      </c>
      <c r="H47" s="465" t="s">
        <v>675</v>
      </c>
      <c r="I47" s="468">
        <v>2.9100000858306885</v>
      </c>
      <c r="J47" s="468">
        <v>10</v>
      </c>
      <c r="K47" s="469">
        <v>29.100000381469727</v>
      </c>
    </row>
    <row r="48" spans="1:11" ht="14.4" customHeight="1" x14ac:dyDescent="0.3">
      <c r="A48" s="463" t="s">
        <v>431</v>
      </c>
      <c r="B48" s="464" t="s">
        <v>432</v>
      </c>
      <c r="C48" s="465" t="s">
        <v>440</v>
      </c>
      <c r="D48" s="466" t="s">
        <v>441</v>
      </c>
      <c r="E48" s="465" t="s">
        <v>664</v>
      </c>
      <c r="F48" s="466" t="s">
        <v>665</v>
      </c>
      <c r="G48" s="465" t="s">
        <v>676</v>
      </c>
      <c r="H48" s="465" t="s">
        <v>677</v>
      </c>
      <c r="I48" s="468">
        <v>2.9100000858306885</v>
      </c>
      <c r="J48" s="468">
        <v>100</v>
      </c>
      <c r="K48" s="469">
        <v>291</v>
      </c>
    </row>
    <row r="49" spans="1:11" ht="14.4" customHeight="1" x14ac:dyDescent="0.3">
      <c r="A49" s="463" t="s">
        <v>431</v>
      </c>
      <c r="B49" s="464" t="s">
        <v>432</v>
      </c>
      <c r="C49" s="465" t="s">
        <v>440</v>
      </c>
      <c r="D49" s="466" t="s">
        <v>441</v>
      </c>
      <c r="E49" s="465" t="s">
        <v>664</v>
      </c>
      <c r="F49" s="466" t="s">
        <v>665</v>
      </c>
      <c r="G49" s="465" t="s">
        <v>678</v>
      </c>
      <c r="H49" s="465" t="s">
        <v>679</v>
      </c>
      <c r="I49" s="468">
        <v>2.9016667604446411</v>
      </c>
      <c r="J49" s="468">
        <v>1000</v>
      </c>
      <c r="K49" s="469">
        <v>2901.75</v>
      </c>
    </row>
    <row r="50" spans="1:11" ht="14.4" customHeight="1" x14ac:dyDescent="0.3">
      <c r="A50" s="463" t="s">
        <v>431</v>
      </c>
      <c r="B50" s="464" t="s">
        <v>432</v>
      </c>
      <c r="C50" s="465" t="s">
        <v>440</v>
      </c>
      <c r="D50" s="466" t="s">
        <v>441</v>
      </c>
      <c r="E50" s="465" t="s">
        <v>664</v>
      </c>
      <c r="F50" s="466" t="s">
        <v>665</v>
      </c>
      <c r="G50" s="465" t="s">
        <v>680</v>
      </c>
      <c r="H50" s="465" t="s">
        <v>681</v>
      </c>
      <c r="I50" s="468">
        <v>699.3800048828125</v>
      </c>
      <c r="J50" s="468">
        <v>1</v>
      </c>
      <c r="K50" s="469">
        <v>699.3800048828125</v>
      </c>
    </row>
    <row r="51" spans="1:11" ht="14.4" customHeight="1" x14ac:dyDescent="0.3">
      <c r="A51" s="463" t="s">
        <v>431</v>
      </c>
      <c r="B51" s="464" t="s">
        <v>432</v>
      </c>
      <c r="C51" s="465" t="s">
        <v>440</v>
      </c>
      <c r="D51" s="466" t="s">
        <v>441</v>
      </c>
      <c r="E51" s="465" t="s">
        <v>664</v>
      </c>
      <c r="F51" s="466" t="s">
        <v>665</v>
      </c>
      <c r="G51" s="465" t="s">
        <v>682</v>
      </c>
      <c r="H51" s="465" t="s">
        <v>683</v>
      </c>
      <c r="I51" s="468">
        <v>33.873334248860679</v>
      </c>
      <c r="J51" s="468">
        <v>4</v>
      </c>
      <c r="K51" s="469">
        <v>135.50000381469727</v>
      </c>
    </row>
    <row r="52" spans="1:11" ht="14.4" customHeight="1" x14ac:dyDescent="0.3">
      <c r="A52" s="463" t="s">
        <v>431</v>
      </c>
      <c r="B52" s="464" t="s">
        <v>432</v>
      </c>
      <c r="C52" s="465" t="s">
        <v>440</v>
      </c>
      <c r="D52" s="466" t="s">
        <v>441</v>
      </c>
      <c r="E52" s="465" t="s">
        <v>664</v>
      </c>
      <c r="F52" s="466" t="s">
        <v>665</v>
      </c>
      <c r="G52" s="465" t="s">
        <v>684</v>
      </c>
      <c r="H52" s="465" t="s">
        <v>685</v>
      </c>
      <c r="I52" s="468">
        <v>11.489999771118164</v>
      </c>
      <c r="J52" s="468">
        <v>3</v>
      </c>
      <c r="K52" s="469">
        <v>34.470001220703125</v>
      </c>
    </row>
    <row r="53" spans="1:11" ht="14.4" customHeight="1" x14ac:dyDescent="0.3">
      <c r="A53" s="463" t="s">
        <v>431</v>
      </c>
      <c r="B53" s="464" t="s">
        <v>432</v>
      </c>
      <c r="C53" s="465" t="s">
        <v>440</v>
      </c>
      <c r="D53" s="466" t="s">
        <v>441</v>
      </c>
      <c r="E53" s="465" t="s">
        <v>664</v>
      </c>
      <c r="F53" s="466" t="s">
        <v>665</v>
      </c>
      <c r="G53" s="465" t="s">
        <v>686</v>
      </c>
      <c r="H53" s="465" t="s">
        <v>687</v>
      </c>
      <c r="I53" s="468">
        <v>1510.6199951171875</v>
      </c>
      <c r="J53" s="468">
        <v>1</v>
      </c>
      <c r="K53" s="469">
        <v>1510.6199951171875</v>
      </c>
    </row>
    <row r="54" spans="1:11" ht="14.4" customHeight="1" x14ac:dyDescent="0.3">
      <c r="A54" s="463" t="s">
        <v>431</v>
      </c>
      <c r="B54" s="464" t="s">
        <v>432</v>
      </c>
      <c r="C54" s="465" t="s">
        <v>440</v>
      </c>
      <c r="D54" s="466" t="s">
        <v>441</v>
      </c>
      <c r="E54" s="465" t="s">
        <v>664</v>
      </c>
      <c r="F54" s="466" t="s">
        <v>665</v>
      </c>
      <c r="G54" s="465" t="s">
        <v>688</v>
      </c>
      <c r="H54" s="465" t="s">
        <v>689</v>
      </c>
      <c r="I54" s="468">
        <v>1510.6199951171875</v>
      </c>
      <c r="J54" s="468">
        <v>1</v>
      </c>
      <c r="K54" s="469">
        <v>1510.6199951171875</v>
      </c>
    </row>
    <row r="55" spans="1:11" ht="14.4" customHeight="1" x14ac:dyDescent="0.3">
      <c r="A55" s="463" t="s">
        <v>431</v>
      </c>
      <c r="B55" s="464" t="s">
        <v>432</v>
      </c>
      <c r="C55" s="465" t="s">
        <v>440</v>
      </c>
      <c r="D55" s="466" t="s">
        <v>441</v>
      </c>
      <c r="E55" s="465" t="s">
        <v>664</v>
      </c>
      <c r="F55" s="466" t="s">
        <v>665</v>
      </c>
      <c r="G55" s="465" t="s">
        <v>690</v>
      </c>
      <c r="H55" s="465" t="s">
        <v>691</v>
      </c>
      <c r="I55" s="468">
        <v>1557.6300048828125</v>
      </c>
      <c r="J55" s="468">
        <v>1</v>
      </c>
      <c r="K55" s="469">
        <v>1557.6300048828125</v>
      </c>
    </row>
    <row r="56" spans="1:11" ht="14.4" customHeight="1" x14ac:dyDescent="0.3">
      <c r="A56" s="463" t="s">
        <v>431</v>
      </c>
      <c r="B56" s="464" t="s">
        <v>432</v>
      </c>
      <c r="C56" s="465" t="s">
        <v>440</v>
      </c>
      <c r="D56" s="466" t="s">
        <v>441</v>
      </c>
      <c r="E56" s="465" t="s">
        <v>664</v>
      </c>
      <c r="F56" s="466" t="s">
        <v>665</v>
      </c>
      <c r="G56" s="465" t="s">
        <v>692</v>
      </c>
      <c r="H56" s="465" t="s">
        <v>693</v>
      </c>
      <c r="I56" s="468">
        <v>5553.35986328125</v>
      </c>
      <c r="J56" s="468">
        <v>1</v>
      </c>
      <c r="K56" s="469">
        <v>5553.35986328125</v>
      </c>
    </row>
    <row r="57" spans="1:11" ht="14.4" customHeight="1" x14ac:dyDescent="0.3">
      <c r="A57" s="463" t="s">
        <v>431</v>
      </c>
      <c r="B57" s="464" t="s">
        <v>432</v>
      </c>
      <c r="C57" s="465" t="s">
        <v>440</v>
      </c>
      <c r="D57" s="466" t="s">
        <v>441</v>
      </c>
      <c r="E57" s="465" t="s">
        <v>664</v>
      </c>
      <c r="F57" s="466" t="s">
        <v>665</v>
      </c>
      <c r="G57" s="465" t="s">
        <v>694</v>
      </c>
      <c r="H57" s="465" t="s">
        <v>695</v>
      </c>
      <c r="I57" s="468">
        <v>4.0300002098083496</v>
      </c>
      <c r="J57" s="468">
        <v>10</v>
      </c>
      <c r="K57" s="469">
        <v>40.299999237060547</v>
      </c>
    </row>
    <row r="58" spans="1:11" ht="14.4" customHeight="1" x14ac:dyDescent="0.3">
      <c r="A58" s="463" t="s">
        <v>431</v>
      </c>
      <c r="B58" s="464" t="s">
        <v>432</v>
      </c>
      <c r="C58" s="465" t="s">
        <v>440</v>
      </c>
      <c r="D58" s="466" t="s">
        <v>441</v>
      </c>
      <c r="E58" s="465" t="s">
        <v>664</v>
      </c>
      <c r="F58" s="466" t="s">
        <v>665</v>
      </c>
      <c r="G58" s="465" t="s">
        <v>696</v>
      </c>
      <c r="H58" s="465" t="s">
        <v>697</v>
      </c>
      <c r="I58" s="468">
        <v>0.25</v>
      </c>
      <c r="J58" s="468">
        <v>200</v>
      </c>
      <c r="K58" s="469">
        <v>50</v>
      </c>
    </row>
    <row r="59" spans="1:11" ht="14.4" customHeight="1" x14ac:dyDescent="0.3">
      <c r="A59" s="463" t="s">
        <v>431</v>
      </c>
      <c r="B59" s="464" t="s">
        <v>432</v>
      </c>
      <c r="C59" s="465" t="s">
        <v>440</v>
      </c>
      <c r="D59" s="466" t="s">
        <v>441</v>
      </c>
      <c r="E59" s="465" t="s">
        <v>664</v>
      </c>
      <c r="F59" s="466" t="s">
        <v>665</v>
      </c>
      <c r="G59" s="465" t="s">
        <v>698</v>
      </c>
      <c r="H59" s="465" t="s">
        <v>699</v>
      </c>
      <c r="I59" s="468">
        <v>5.5999999046325684</v>
      </c>
      <c r="J59" s="468">
        <v>200</v>
      </c>
      <c r="K59" s="469">
        <v>1119.7000122070312</v>
      </c>
    </row>
    <row r="60" spans="1:11" ht="14.4" customHeight="1" x14ac:dyDescent="0.3">
      <c r="A60" s="463" t="s">
        <v>431</v>
      </c>
      <c r="B60" s="464" t="s">
        <v>432</v>
      </c>
      <c r="C60" s="465" t="s">
        <v>440</v>
      </c>
      <c r="D60" s="466" t="s">
        <v>441</v>
      </c>
      <c r="E60" s="465" t="s">
        <v>664</v>
      </c>
      <c r="F60" s="466" t="s">
        <v>665</v>
      </c>
      <c r="G60" s="465" t="s">
        <v>700</v>
      </c>
      <c r="H60" s="465" t="s">
        <v>701</v>
      </c>
      <c r="I60" s="468">
        <v>11.737999725341798</v>
      </c>
      <c r="J60" s="468">
        <v>115</v>
      </c>
      <c r="K60" s="469">
        <v>1349.8000259399414</v>
      </c>
    </row>
    <row r="61" spans="1:11" ht="14.4" customHeight="1" x14ac:dyDescent="0.3">
      <c r="A61" s="463" t="s">
        <v>431</v>
      </c>
      <c r="B61" s="464" t="s">
        <v>432</v>
      </c>
      <c r="C61" s="465" t="s">
        <v>440</v>
      </c>
      <c r="D61" s="466" t="s">
        <v>441</v>
      </c>
      <c r="E61" s="465" t="s">
        <v>664</v>
      </c>
      <c r="F61" s="466" t="s">
        <v>665</v>
      </c>
      <c r="G61" s="465" t="s">
        <v>702</v>
      </c>
      <c r="H61" s="465" t="s">
        <v>703</v>
      </c>
      <c r="I61" s="468">
        <v>13.310000419616699</v>
      </c>
      <c r="J61" s="468">
        <v>26</v>
      </c>
      <c r="K61" s="469">
        <v>346.06001281738281</v>
      </c>
    </row>
    <row r="62" spans="1:11" ht="14.4" customHeight="1" x14ac:dyDescent="0.3">
      <c r="A62" s="463" t="s">
        <v>431</v>
      </c>
      <c r="B62" s="464" t="s">
        <v>432</v>
      </c>
      <c r="C62" s="465" t="s">
        <v>440</v>
      </c>
      <c r="D62" s="466" t="s">
        <v>441</v>
      </c>
      <c r="E62" s="465" t="s">
        <v>664</v>
      </c>
      <c r="F62" s="466" t="s">
        <v>665</v>
      </c>
      <c r="G62" s="465" t="s">
        <v>704</v>
      </c>
      <c r="H62" s="465" t="s">
        <v>705</v>
      </c>
      <c r="I62" s="468">
        <v>66.550003051757812</v>
      </c>
      <c r="J62" s="468">
        <v>375</v>
      </c>
      <c r="K62" s="469">
        <v>24956.25</v>
      </c>
    </row>
    <row r="63" spans="1:11" ht="14.4" customHeight="1" x14ac:dyDescent="0.3">
      <c r="A63" s="463" t="s">
        <v>431</v>
      </c>
      <c r="B63" s="464" t="s">
        <v>432</v>
      </c>
      <c r="C63" s="465" t="s">
        <v>440</v>
      </c>
      <c r="D63" s="466" t="s">
        <v>441</v>
      </c>
      <c r="E63" s="465" t="s">
        <v>664</v>
      </c>
      <c r="F63" s="466" t="s">
        <v>665</v>
      </c>
      <c r="G63" s="465" t="s">
        <v>706</v>
      </c>
      <c r="H63" s="465" t="s">
        <v>707</v>
      </c>
      <c r="I63" s="468">
        <v>311.67999267578125</v>
      </c>
      <c r="J63" s="468">
        <v>2</v>
      </c>
      <c r="K63" s="469">
        <v>623.3599853515625</v>
      </c>
    </row>
    <row r="64" spans="1:11" ht="14.4" customHeight="1" x14ac:dyDescent="0.3">
      <c r="A64" s="463" t="s">
        <v>431</v>
      </c>
      <c r="B64" s="464" t="s">
        <v>432</v>
      </c>
      <c r="C64" s="465" t="s">
        <v>440</v>
      </c>
      <c r="D64" s="466" t="s">
        <v>441</v>
      </c>
      <c r="E64" s="465" t="s">
        <v>664</v>
      </c>
      <c r="F64" s="466" t="s">
        <v>665</v>
      </c>
      <c r="G64" s="465" t="s">
        <v>708</v>
      </c>
      <c r="H64" s="465" t="s">
        <v>709</v>
      </c>
      <c r="I64" s="468">
        <v>321.76998901367187</v>
      </c>
      <c r="J64" s="468">
        <v>1</v>
      </c>
      <c r="K64" s="469">
        <v>321.76998901367187</v>
      </c>
    </row>
    <row r="65" spans="1:11" ht="14.4" customHeight="1" x14ac:dyDescent="0.3">
      <c r="A65" s="463" t="s">
        <v>431</v>
      </c>
      <c r="B65" s="464" t="s">
        <v>432</v>
      </c>
      <c r="C65" s="465" t="s">
        <v>440</v>
      </c>
      <c r="D65" s="466" t="s">
        <v>441</v>
      </c>
      <c r="E65" s="465" t="s">
        <v>664</v>
      </c>
      <c r="F65" s="466" t="s">
        <v>665</v>
      </c>
      <c r="G65" s="465" t="s">
        <v>710</v>
      </c>
      <c r="H65" s="465" t="s">
        <v>711</v>
      </c>
      <c r="I65" s="468">
        <v>214.00999450683594</v>
      </c>
      <c r="J65" s="468">
        <v>4</v>
      </c>
      <c r="K65" s="469">
        <v>856.03997802734375</v>
      </c>
    </row>
    <row r="66" spans="1:11" ht="14.4" customHeight="1" x14ac:dyDescent="0.3">
      <c r="A66" s="463" t="s">
        <v>431</v>
      </c>
      <c r="B66" s="464" t="s">
        <v>432</v>
      </c>
      <c r="C66" s="465" t="s">
        <v>440</v>
      </c>
      <c r="D66" s="466" t="s">
        <v>441</v>
      </c>
      <c r="E66" s="465" t="s">
        <v>664</v>
      </c>
      <c r="F66" s="466" t="s">
        <v>665</v>
      </c>
      <c r="G66" s="465" t="s">
        <v>710</v>
      </c>
      <c r="H66" s="465" t="s">
        <v>712</v>
      </c>
      <c r="I66" s="468">
        <v>214.00999450683594</v>
      </c>
      <c r="J66" s="468">
        <v>1</v>
      </c>
      <c r="K66" s="469">
        <v>214.00999450683594</v>
      </c>
    </row>
    <row r="67" spans="1:11" ht="14.4" customHeight="1" x14ac:dyDescent="0.3">
      <c r="A67" s="463" t="s">
        <v>431</v>
      </c>
      <c r="B67" s="464" t="s">
        <v>432</v>
      </c>
      <c r="C67" s="465" t="s">
        <v>440</v>
      </c>
      <c r="D67" s="466" t="s">
        <v>441</v>
      </c>
      <c r="E67" s="465" t="s">
        <v>664</v>
      </c>
      <c r="F67" s="466" t="s">
        <v>665</v>
      </c>
      <c r="G67" s="465" t="s">
        <v>713</v>
      </c>
      <c r="H67" s="465" t="s">
        <v>714</v>
      </c>
      <c r="I67" s="468">
        <v>519.09002685546875</v>
      </c>
      <c r="J67" s="468">
        <v>1</v>
      </c>
      <c r="K67" s="469">
        <v>519.09002685546875</v>
      </c>
    </row>
    <row r="68" spans="1:11" ht="14.4" customHeight="1" x14ac:dyDescent="0.3">
      <c r="A68" s="463" t="s">
        <v>431</v>
      </c>
      <c r="B68" s="464" t="s">
        <v>432</v>
      </c>
      <c r="C68" s="465" t="s">
        <v>440</v>
      </c>
      <c r="D68" s="466" t="s">
        <v>441</v>
      </c>
      <c r="E68" s="465" t="s">
        <v>664</v>
      </c>
      <c r="F68" s="466" t="s">
        <v>665</v>
      </c>
      <c r="G68" s="465" t="s">
        <v>715</v>
      </c>
      <c r="H68" s="465" t="s">
        <v>716</v>
      </c>
      <c r="I68" s="468">
        <v>790.25</v>
      </c>
      <c r="J68" s="468">
        <v>2</v>
      </c>
      <c r="K68" s="469">
        <v>1580.5</v>
      </c>
    </row>
    <row r="69" spans="1:11" ht="14.4" customHeight="1" x14ac:dyDescent="0.3">
      <c r="A69" s="463" t="s">
        <v>431</v>
      </c>
      <c r="B69" s="464" t="s">
        <v>432</v>
      </c>
      <c r="C69" s="465" t="s">
        <v>440</v>
      </c>
      <c r="D69" s="466" t="s">
        <v>441</v>
      </c>
      <c r="E69" s="465" t="s">
        <v>664</v>
      </c>
      <c r="F69" s="466" t="s">
        <v>665</v>
      </c>
      <c r="G69" s="465" t="s">
        <v>717</v>
      </c>
      <c r="H69" s="465" t="s">
        <v>718</v>
      </c>
      <c r="I69" s="468">
        <v>448</v>
      </c>
      <c r="J69" s="468">
        <v>3</v>
      </c>
      <c r="K69" s="469">
        <v>1344</v>
      </c>
    </row>
    <row r="70" spans="1:11" ht="14.4" customHeight="1" x14ac:dyDescent="0.3">
      <c r="A70" s="463" t="s">
        <v>431</v>
      </c>
      <c r="B70" s="464" t="s">
        <v>432</v>
      </c>
      <c r="C70" s="465" t="s">
        <v>440</v>
      </c>
      <c r="D70" s="466" t="s">
        <v>441</v>
      </c>
      <c r="E70" s="465" t="s">
        <v>664</v>
      </c>
      <c r="F70" s="466" t="s">
        <v>665</v>
      </c>
      <c r="G70" s="465" t="s">
        <v>719</v>
      </c>
      <c r="H70" s="465" t="s">
        <v>720</v>
      </c>
      <c r="I70" s="468">
        <v>1.0900000333786011</v>
      </c>
      <c r="J70" s="468">
        <v>300</v>
      </c>
      <c r="K70" s="469">
        <v>327</v>
      </c>
    </row>
    <row r="71" spans="1:11" ht="14.4" customHeight="1" x14ac:dyDescent="0.3">
      <c r="A71" s="463" t="s">
        <v>431</v>
      </c>
      <c r="B71" s="464" t="s">
        <v>432</v>
      </c>
      <c r="C71" s="465" t="s">
        <v>440</v>
      </c>
      <c r="D71" s="466" t="s">
        <v>441</v>
      </c>
      <c r="E71" s="465" t="s">
        <v>664</v>
      </c>
      <c r="F71" s="466" t="s">
        <v>665</v>
      </c>
      <c r="G71" s="465" t="s">
        <v>721</v>
      </c>
      <c r="H71" s="465" t="s">
        <v>722</v>
      </c>
      <c r="I71" s="468">
        <v>0.47727271914482117</v>
      </c>
      <c r="J71" s="468">
        <v>6800</v>
      </c>
      <c r="K71" s="469">
        <v>3244</v>
      </c>
    </row>
    <row r="72" spans="1:11" ht="14.4" customHeight="1" x14ac:dyDescent="0.3">
      <c r="A72" s="463" t="s">
        <v>431</v>
      </c>
      <c r="B72" s="464" t="s">
        <v>432</v>
      </c>
      <c r="C72" s="465" t="s">
        <v>440</v>
      </c>
      <c r="D72" s="466" t="s">
        <v>441</v>
      </c>
      <c r="E72" s="465" t="s">
        <v>664</v>
      </c>
      <c r="F72" s="466" t="s">
        <v>665</v>
      </c>
      <c r="G72" s="465" t="s">
        <v>723</v>
      </c>
      <c r="H72" s="465" t="s">
        <v>724</v>
      </c>
      <c r="I72" s="468">
        <v>0.6691666841506958</v>
      </c>
      <c r="J72" s="468">
        <v>11500</v>
      </c>
      <c r="K72" s="469">
        <v>7693</v>
      </c>
    </row>
    <row r="73" spans="1:11" ht="14.4" customHeight="1" x14ac:dyDescent="0.3">
      <c r="A73" s="463" t="s">
        <v>431</v>
      </c>
      <c r="B73" s="464" t="s">
        <v>432</v>
      </c>
      <c r="C73" s="465" t="s">
        <v>440</v>
      </c>
      <c r="D73" s="466" t="s">
        <v>441</v>
      </c>
      <c r="E73" s="465" t="s">
        <v>664</v>
      </c>
      <c r="F73" s="466" t="s">
        <v>665</v>
      </c>
      <c r="G73" s="465" t="s">
        <v>725</v>
      </c>
      <c r="H73" s="465" t="s">
        <v>726</v>
      </c>
      <c r="I73" s="468">
        <v>6.3142857551574707</v>
      </c>
      <c r="J73" s="468">
        <v>900</v>
      </c>
      <c r="K73" s="469">
        <v>5683.43994140625</v>
      </c>
    </row>
    <row r="74" spans="1:11" ht="14.4" customHeight="1" x14ac:dyDescent="0.3">
      <c r="A74" s="463" t="s">
        <v>431</v>
      </c>
      <c r="B74" s="464" t="s">
        <v>432</v>
      </c>
      <c r="C74" s="465" t="s">
        <v>440</v>
      </c>
      <c r="D74" s="466" t="s">
        <v>441</v>
      </c>
      <c r="E74" s="465" t="s">
        <v>664</v>
      </c>
      <c r="F74" s="466" t="s">
        <v>665</v>
      </c>
      <c r="G74" s="465" t="s">
        <v>727</v>
      </c>
      <c r="H74" s="465" t="s">
        <v>728</v>
      </c>
      <c r="I74" s="468">
        <v>5.4149999618530273</v>
      </c>
      <c r="J74" s="468">
        <v>300</v>
      </c>
      <c r="K74" s="469">
        <v>1624.7599487304687</v>
      </c>
    </row>
    <row r="75" spans="1:11" ht="14.4" customHeight="1" x14ac:dyDescent="0.3">
      <c r="A75" s="463" t="s">
        <v>431</v>
      </c>
      <c r="B75" s="464" t="s">
        <v>432</v>
      </c>
      <c r="C75" s="465" t="s">
        <v>440</v>
      </c>
      <c r="D75" s="466" t="s">
        <v>441</v>
      </c>
      <c r="E75" s="465" t="s">
        <v>664</v>
      </c>
      <c r="F75" s="466" t="s">
        <v>665</v>
      </c>
      <c r="G75" s="465" t="s">
        <v>729</v>
      </c>
      <c r="H75" s="465" t="s">
        <v>730</v>
      </c>
      <c r="I75" s="468">
        <v>56.020000457763672</v>
      </c>
      <c r="J75" s="468">
        <v>10</v>
      </c>
      <c r="K75" s="469">
        <v>560.239990234375</v>
      </c>
    </row>
    <row r="76" spans="1:11" ht="14.4" customHeight="1" x14ac:dyDescent="0.3">
      <c r="A76" s="463" t="s">
        <v>431</v>
      </c>
      <c r="B76" s="464" t="s">
        <v>432</v>
      </c>
      <c r="C76" s="465" t="s">
        <v>440</v>
      </c>
      <c r="D76" s="466" t="s">
        <v>441</v>
      </c>
      <c r="E76" s="465" t="s">
        <v>664</v>
      </c>
      <c r="F76" s="466" t="s">
        <v>665</v>
      </c>
      <c r="G76" s="465" t="s">
        <v>731</v>
      </c>
      <c r="H76" s="465" t="s">
        <v>732</v>
      </c>
      <c r="I76" s="468">
        <v>56.020000457763672</v>
      </c>
      <c r="J76" s="468">
        <v>10</v>
      </c>
      <c r="K76" s="469">
        <v>560.20001220703125</v>
      </c>
    </row>
    <row r="77" spans="1:11" ht="14.4" customHeight="1" x14ac:dyDescent="0.3">
      <c r="A77" s="463" t="s">
        <v>431</v>
      </c>
      <c r="B77" s="464" t="s">
        <v>432</v>
      </c>
      <c r="C77" s="465" t="s">
        <v>440</v>
      </c>
      <c r="D77" s="466" t="s">
        <v>441</v>
      </c>
      <c r="E77" s="465" t="s">
        <v>664</v>
      </c>
      <c r="F77" s="466" t="s">
        <v>665</v>
      </c>
      <c r="G77" s="465" t="s">
        <v>733</v>
      </c>
      <c r="H77" s="465" t="s">
        <v>734</v>
      </c>
      <c r="I77" s="468">
        <v>173.63999938964844</v>
      </c>
      <c r="J77" s="468">
        <v>10</v>
      </c>
      <c r="K77" s="469">
        <v>1736.3499755859375</v>
      </c>
    </row>
    <row r="78" spans="1:11" ht="14.4" customHeight="1" x14ac:dyDescent="0.3">
      <c r="A78" s="463" t="s">
        <v>431</v>
      </c>
      <c r="B78" s="464" t="s">
        <v>432</v>
      </c>
      <c r="C78" s="465" t="s">
        <v>440</v>
      </c>
      <c r="D78" s="466" t="s">
        <v>441</v>
      </c>
      <c r="E78" s="465" t="s">
        <v>664</v>
      </c>
      <c r="F78" s="466" t="s">
        <v>665</v>
      </c>
      <c r="G78" s="465" t="s">
        <v>735</v>
      </c>
      <c r="H78" s="465" t="s">
        <v>736</v>
      </c>
      <c r="I78" s="468">
        <v>21.236666361490887</v>
      </c>
      <c r="J78" s="468">
        <v>300</v>
      </c>
      <c r="K78" s="469">
        <v>6371</v>
      </c>
    </row>
    <row r="79" spans="1:11" ht="14.4" customHeight="1" x14ac:dyDescent="0.3">
      <c r="A79" s="463" t="s">
        <v>431</v>
      </c>
      <c r="B79" s="464" t="s">
        <v>432</v>
      </c>
      <c r="C79" s="465" t="s">
        <v>440</v>
      </c>
      <c r="D79" s="466" t="s">
        <v>441</v>
      </c>
      <c r="E79" s="465" t="s">
        <v>737</v>
      </c>
      <c r="F79" s="466" t="s">
        <v>738</v>
      </c>
      <c r="G79" s="465" t="s">
        <v>739</v>
      </c>
      <c r="H79" s="465" t="s">
        <v>740</v>
      </c>
      <c r="I79" s="468">
        <v>39.680000305175781</v>
      </c>
      <c r="J79" s="468">
        <v>36</v>
      </c>
      <c r="K79" s="469">
        <v>1428.300048828125</v>
      </c>
    </row>
    <row r="80" spans="1:11" ht="14.4" customHeight="1" x14ac:dyDescent="0.3">
      <c r="A80" s="463" t="s">
        <v>431</v>
      </c>
      <c r="B80" s="464" t="s">
        <v>432</v>
      </c>
      <c r="C80" s="465" t="s">
        <v>440</v>
      </c>
      <c r="D80" s="466" t="s">
        <v>441</v>
      </c>
      <c r="E80" s="465" t="s">
        <v>737</v>
      </c>
      <c r="F80" s="466" t="s">
        <v>738</v>
      </c>
      <c r="G80" s="465" t="s">
        <v>741</v>
      </c>
      <c r="H80" s="465" t="s">
        <v>742</v>
      </c>
      <c r="I80" s="468">
        <v>96.30999755859375</v>
      </c>
      <c r="J80" s="468">
        <v>144</v>
      </c>
      <c r="K80" s="469">
        <v>13869</v>
      </c>
    </row>
    <row r="81" spans="1:11" ht="14.4" customHeight="1" x14ac:dyDescent="0.3">
      <c r="A81" s="463" t="s">
        <v>431</v>
      </c>
      <c r="B81" s="464" t="s">
        <v>432</v>
      </c>
      <c r="C81" s="465" t="s">
        <v>440</v>
      </c>
      <c r="D81" s="466" t="s">
        <v>441</v>
      </c>
      <c r="E81" s="465" t="s">
        <v>737</v>
      </c>
      <c r="F81" s="466" t="s">
        <v>738</v>
      </c>
      <c r="G81" s="465" t="s">
        <v>743</v>
      </c>
      <c r="H81" s="465" t="s">
        <v>744</v>
      </c>
      <c r="I81" s="468">
        <v>67.419998168945313</v>
      </c>
      <c r="J81" s="468">
        <v>24</v>
      </c>
      <c r="K81" s="469">
        <v>1618.1099853515625</v>
      </c>
    </row>
    <row r="82" spans="1:11" ht="14.4" customHeight="1" x14ac:dyDescent="0.3">
      <c r="A82" s="463" t="s">
        <v>431</v>
      </c>
      <c r="B82" s="464" t="s">
        <v>432</v>
      </c>
      <c r="C82" s="465" t="s">
        <v>440</v>
      </c>
      <c r="D82" s="466" t="s">
        <v>441</v>
      </c>
      <c r="E82" s="465" t="s">
        <v>737</v>
      </c>
      <c r="F82" s="466" t="s">
        <v>738</v>
      </c>
      <c r="G82" s="465" t="s">
        <v>745</v>
      </c>
      <c r="H82" s="465" t="s">
        <v>746</v>
      </c>
      <c r="I82" s="468">
        <v>65.400001525878906</v>
      </c>
      <c r="J82" s="468">
        <v>24</v>
      </c>
      <c r="K82" s="469">
        <v>1569.5999755859375</v>
      </c>
    </row>
    <row r="83" spans="1:11" ht="14.4" customHeight="1" x14ac:dyDescent="0.3">
      <c r="A83" s="463" t="s">
        <v>431</v>
      </c>
      <c r="B83" s="464" t="s">
        <v>432</v>
      </c>
      <c r="C83" s="465" t="s">
        <v>440</v>
      </c>
      <c r="D83" s="466" t="s">
        <v>441</v>
      </c>
      <c r="E83" s="465" t="s">
        <v>737</v>
      </c>
      <c r="F83" s="466" t="s">
        <v>738</v>
      </c>
      <c r="G83" s="465" t="s">
        <v>747</v>
      </c>
      <c r="H83" s="465" t="s">
        <v>748</v>
      </c>
      <c r="I83" s="468">
        <v>72.69000244140625</v>
      </c>
      <c r="J83" s="468">
        <v>72</v>
      </c>
      <c r="K83" s="469">
        <v>5233.64990234375</v>
      </c>
    </row>
    <row r="84" spans="1:11" ht="14.4" customHeight="1" x14ac:dyDescent="0.3">
      <c r="A84" s="463" t="s">
        <v>431</v>
      </c>
      <c r="B84" s="464" t="s">
        <v>432</v>
      </c>
      <c r="C84" s="465" t="s">
        <v>440</v>
      </c>
      <c r="D84" s="466" t="s">
        <v>441</v>
      </c>
      <c r="E84" s="465" t="s">
        <v>737</v>
      </c>
      <c r="F84" s="466" t="s">
        <v>738</v>
      </c>
      <c r="G84" s="465" t="s">
        <v>749</v>
      </c>
      <c r="H84" s="465" t="s">
        <v>750</v>
      </c>
      <c r="I84" s="468">
        <v>60.386667887369789</v>
      </c>
      <c r="J84" s="468">
        <v>96</v>
      </c>
      <c r="K84" s="469">
        <v>5796.5</v>
      </c>
    </row>
    <row r="85" spans="1:11" ht="14.4" customHeight="1" x14ac:dyDescent="0.3">
      <c r="A85" s="463" t="s">
        <v>431</v>
      </c>
      <c r="B85" s="464" t="s">
        <v>432</v>
      </c>
      <c r="C85" s="465" t="s">
        <v>440</v>
      </c>
      <c r="D85" s="466" t="s">
        <v>441</v>
      </c>
      <c r="E85" s="465" t="s">
        <v>737</v>
      </c>
      <c r="F85" s="466" t="s">
        <v>738</v>
      </c>
      <c r="G85" s="465" t="s">
        <v>751</v>
      </c>
      <c r="H85" s="465" t="s">
        <v>752</v>
      </c>
      <c r="I85" s="468">
        <v>91.889999389648438</v>
      </c>
      <c r="J85" s="468">
        <v>36</v>
      </c>
      <c r="K85" s="469">
        <v>3307.860107421875</v>
      </c>
    </row>
    <row r="86" spans="1:11" ht="14.4" customHeight="1" x14ac:dyDescent="0.3">
      <c r="A86" s="463" t="s">
        <v>431</v>
      </c>
      <c r="B86" s="464" t="s">
        <v>432</v>
      </c>
      <c r="C86" s="465" t="s">
        <v>440</v>
      </c>
      <c r="D86" s="466" t="s">
        <v>441</v>
      </c>
      <c r="E86" s="465" t="s">
        <v>737</v>
      </c>
      <c r="F86" s="466" t="s">
        <v>738</v>
      </c>
      <c r="G86" s="465" t="s">
        <v>753</v>
      </c>
      <c r="H86" s="465" t="s">
        <v>754</v>
      </c>
      <c r="I86" s="468">
        <v>30</v>
      </c>
      <c r="J86" s="468">
        <v>36</v>
      </c>
      <c r="K86" s="469">
        <v>1079.8499755859375</v>
      </c>
    </row>
    <row r="87" spans="1:11" ht="14.4" customHeight="1" x14ac:dyDescent="0.3">
      <c r="A87" s="463" t="s">
        <v>431</v>
      </c>
      <c r="B87" s="464" t="s">
        <v>432</v>
      </c>
      <c r="C87" s="465" t="s">
        <v>440</v>
      </c>
      <c r="D87" s="466" t="s">
        <v>441</v>
      </c>
      <c r="E87" s="465" t="s">
        <v>737</v>
      </c>
      <c r="F87" s="466" t="s">
        <v>738</v>
      </c>
      <c r="G87" s="465" t="s">
        <v>755</v>
      </c>
      <c r="H87" s="465" t="s">
        <v>756</v>
      </c>
      <c r="I87" s="468">
        <v>41.180000305175781</v>
      </c>
      <c r="J87" s="468">
        <v>36</v>
      </c>
      <c r="K87" s="469">
        <v>1482.5799560546875</v>
      </c>
    </row>
    <row r="88" spans="1:11" ht="14.4" customHeight="1" x14ac:dyDescent="0.3">
      <c r="A88" s="463" t="s">
        <v>431</v>
      </c>
      <c r="B88" s="464" t="s">
        <v>432</v>
      </c>
      <c r="C88" s="465" t="s">
        <v>440</v>
      </c>
      <c r="D88" s="466" t="s">
        <v>441</v>
      </c>
      <c r="E88" s="465" t="s">
        <v>737</v>
      </c>
      <c r="F88" s="466" t="s">
        <v>738</v>
      </c>
      <c r="G88" s="465" t="s">
        <v>757</v>
      </c>
      <c r="H88" s="465" t="s">
        <v>758</v>
      </c>
      <c r="I88" s="468">
        <v>44.439998626708984</v>
      </c>
      <c r="J88" s="468">
        <v>72</v>
      </c>
      <c r="K88" s="469">
        <v>3200</v>
      </c>
    </row>
    <row r="89" spans="1:11" ht="14.4" customHeight="1" x14ac:dyDescent="0.3">
      <c r="A89" s="463" t="s">
        <v>431</v>
      </c>
      <c r="B89" s="464" t="s">
        <v>432</v>
      </c>
      <c r="C89" s="465" t="s">
        <v>440</v>
      </c>
      <c r="D89" s="466" t="s">
        <v>441</v>
      </c>
      <c r="E89" s="465" t="s">
        <v>737</v>
      </c>
      <c r="F89" s="466" t="s">
        <v>738</v>
      </c>
      <c r="G89" s="465" t="s">
        <v>759</v>
      </c>
      <c r="H89" s="465" t="s">
        <v>760</v>
      </c>
      <c r="I89" s="468">
        <v>42.099998474121094</v>
      </c>
      <c r="J89" s="468">
        <v>72</v>
      </c>
      <c r="K89" s="469">
        <v>3031.39990234375</v>
      </c>
    </row>
    <row r="90" spans="1:11" ht="14.4" customHeight="1" x14ac:dyDescent="0.3">
      <c r="A90" s="463" t="s">
        <v>431</v>
      </c>
      <c r="B90" s="464" t="s">
        <v>432</v>
      </c>
      <c r="C90" s="465" t="s">
        <v>440</v>
      </c>
      <c r="D90" s="466" t="s">
        <v>441</v>
      </c>
      <c r="E90" s="465" t="s">
        <v>737</v>
      </c>
      <c r="F90" s="466" t="s">
        <v>738</v>
      </c>
      <c r="G90" s="465" t="s">
        <v>761</v>
      </c>
      <c r="H90" s="465" t="s">
        <v>762</v>
      </c>
      <c r="I90" s="468">
        <v>40.200000762939453</v>
      </c>
      <c r="J90" s="468">
        <v>144</v>
      </c>
      <c r="K90" s="469">
        <v>5788.64013671875</v>
      </c>
    </row>
    <row r="91" spans="1:11" ht="14.4" customHeight="1" x14ac:dyDescent="0.3">
      <c r="A91" s="463" t="s">
        <v>431</v>
      </c>
      <c r="B91" s="464" t="s">
        <v>432</v>
      </c>
      <c r="C91" s="465" t="s">
        <v>440</v>
      </c>
      <c r="D91" s="466" t="s">
        <v>441</v>
      </c>
      <c r="E91" s="465" t="s">
        <v>737</v>
      </c>
      <c r="F91" s="466" t="s">
        <v>738</v>
      </c>
      <c r="G91" s="465" t="s">
        <v>763</v>
      </c>
      <c r="H91" s="465" t="s">
        <v>764</v>
      </c>
      <c r="I91" s="468">
        <v>32.608000183105467</v>
      </c>
      <c r="J91" s="468">
        <v>180</v>
      </c>
      <c r="K91" s="469">
        <v>5869.0401611328125</v>
      </c>
    </row>
    <row r="92" spans="1:11" ht="14.4" customHeight="1" x14ac:dyDescent="0.3">
      <c r="A92" s="463" t="s">
        <v>431</v>
      </c>
      <c r="B92" s="464" t="s">
        <v>432</v>
      </c>
      <c r="C92" s="465" t="s">
        <v>440</v>
      </c>
      <c r="D92" s="466" t="s">
        <v>441</v>
      </c>
      <c r="E92" s="465" t="s">
        <v>737</v>
      </c>
      <c r="F92" s="466" t="s">
        <v>738</v>
      </c>
      <c r="G92" s="465" t="s">
        <v>765</v>
      </c>
      <c r="H92" s="465" t="s">
        <v>766</v>
      </c>
      <c r="I92" s="468">
        <v>63.130001068115234</v>
      </c>
      <c r="J92" s="468">
        <v>24</v>
      </c>
      <c r="K92" s="469">
        <v>1515.1199951171875</v>
      </c>
    </row>
    <row r="93" spans="1:11" ht="14.4" customHeight="1" x14ac:dyDescent="0.3">
      <c r="A93" s="463" t="s">
        <v>431</v>
      </c>
      <c r="B93" s="464" t="s">
        <v>432</v>
      </c>
      <c r="C93" s="465" t="s">
        <v>440</v>
      </c>
      <c r="D93" s="466" t="s">
        <v>441</v>
      </c>
      <c r="E93" s="465" t="s">
        <v>767</v>
      </c>
      <c r="F93" s="466" t="s">
        <v>768</v>
      </c>
      <c r="G93" s="465" t="s">
        <v>769</v>
      </c>
      <c r="H93" s="465" t="s">
        <v>770</v>
      </c>
      <c r="I93" s="468">
        <v>0.47999998927116394</v>
      </c>
      <c r="J93" s="468">
        <v>1300</v>
      </c>
      <c r="K93" s="469">
        <v>624</v>
      </c>
    </row>
    <row r="94" spans="1:11" ht="14.4" customHeight="1" x14ac:dyDescent="0.3">
      <c r="A94" s="463" t="s">
        <v>431</v>
      </c>
      <c r="B94" s="464" t="s">
        <v>432</v>
      </c>
      <c r="C94" s="465" t="s">
        <v>440</v>
      </c>
      <c r="D94" s="466" t="s">
        <v>441</v>
      </c>
      <c r="E94" s="465" t="s">
        <v>767</v>
      </c>
      <c r="F94" s="466" t="s">
        <v>768</v>
      </c>
      <c r="G94" s="465" t="s">
        <v>771</v>
      </c>
      <c r="H94" s="465" t="s">
        <v>772</v>
      </c>
      <c r="I94" s="468">
        <v>0.30100001096725465</v>
      </c>
      <c r="J94" s="468">
        <v>4390</v>
      </c>
      <c r="K94" s="469">
        <v>1319.4599990844727</v>
      </c>
    </row>
    <row r="95" spans="1:11" ht="14.4" customHeight="1" x14ac:dyDescent="0.3">
      <c r="A95" s="463" t="s">
        <v>431</v>
      </c>
      <c r="B95" s="464" t="s">
        <v>432</v>
      </c>
      <c r="C95" s="465" t="s">
        <v>440</v>
      </c>
      <c r="D95" s="466" t="s">
        <v>441</v>
      </c>
      <c r="E95" s="465" t="s">
        <v>767</v>
      </c>
      <c r="F95" s="466" t="s">
        <v>768</v>
      </c>
      <c r="G95" s="465" t="s">
        <v>773</v>
      </c>
      <c r="H95" s="465" t="s">
        <v>774</v>
      </c>
      <c r="I95" s="468">
        <v>0.29833334187666577</v>
      </c>
      <c r="J95" s="468">
        <v>5600</v>
      </c>
      <c r="K95" s="469">
        <v>1670</v>
      </c>
    </row>
    <row r="96" spans="1:11" ht="14.4" customHeight="1" x14ac:dyDescent="0.3">
      <c r="A96" s="463" t="s">
        <v>431</v>
      </c>
      <c r="B96" s="464" t="s">
        <v>432</v>
      </c>
      <c r="C96" s="465" t="s">
        <v>440</v>
      </c>
      <c r="D96" s="466" t="s">
        <v>441</v>
      </c>
      <c r="E96" s="465" t="s">
        <v>767</v>
      </c>
      <c r="F96" s="466" t="s">
        <v>768</v>
      </c>
      <c r="G96" s="465" t="s">
        <v>775</v>
      </c>
      <c r="H96" s="465" t="s">
        <v>776</v>
      </c>
      <c r="I96" s="468">
        <v>3.8399999141693115</v>
      </c>
      <c r="J96" s="468">
        <v>900</v>
      </c>
      <c r="K96" s="469">
        <v>3456.1699829101562</v>
      </c>
    </row>
    <row r="97" spans="1:11" ht="14.4" customHeight="1" x14ac:dyDescent="0.3">
      <c r="A97" s="463" t="s">
        <v>431</v>
      </c>
      <c r="B97" s="464" t="s">
        <v>432</v>
      </c>
      <c r="C97" s="465" t="s">
        <v>440</v>
      </c>
      <c r="D97" s="466" t="s">
        <v>441</v>
      </c>
      <c r="E97" s="465" t="s">
        <v>767</v>
      </c>
      <c r="F97" s="466" t="s">
        <v>768</v>
      </c>
      <c r="G97" s="465" t="s">
        <v>777</v>
      </c>
      <c r="H97" s="465" t="s">
        <v>778</v>
      </c>
      <c r="I97" s="468">
        <v>0.96545455130663782</v>
      </c>
      <c r="J97" s="468">
        <v>8800</v>
      </c>
      <c r="K97" s="469">
        <v>8503</v>
      </c>
    </row>
    <row r="98" spans="1:11" ht="14.4" customHeight="1" x14ac:dyDescent="0.3">
      <c r="A98" s="463" t="s">
        <v>431</v>
      </c>
      <c r="B98" s="464" t="s">
        <v>432</v>
      </c>
      <c r="C98" s="465" t="s">
        <v>440</v>
      </c>
      <c r="D98" s="466" t="s">
        <v>441</v>
      </c>
      <c r="E98" s="465" t="s">
        <v>779</v>
      </c>
      <c r="F98" s="466" t="s">
        <v>780</v>
      </c>
      <c r="G98" s="465" t="s">
        <v>781</v>
      </c>
      <c r="H98" s="465" t="s">
        <v>782</v>
      </c>
      <c r="I98" s="468">
        <v>1.2200000286102295</v>
      </c>
      <c r="J98" s="468">
        <v>2000</v>
      </c>
      <c r="K98" s="469">
        <v>2438.219970703125</v>
      </c>
    </row>
    <row r="99" spans="1:11" ht="14.4" customHeight="1" x14ac:dyDescent="0.3">
      <c r="A99" s="463" t="s">
        <v>431</v>
      </c>
      <c r="B99" s="464" t="s">
        <v>432</v>
      </c>
      <c r="C99" s="465" t="s">
        <v>440</v>
      </c>
      <c r="D99" s="466" t="s">
        <v>441</v>
      </c>
      <c r="E99" s="465" t="s">
        <v>779</v>
      </c>
      <c r="F99" s="466" t="s">
        <v>780</v>
      </c>
      <c r="G99" s="465" t="s">
        <v>783</v>
      </c>
      <c r="H99" s="465" t="s">
        <v>784</v>
      </c>
      <c r="I99" s="468">
        <v>0.93999999761581421</v>
      </c>
      <c r="J99" s="468">
        <v>100</v>
      </c>
      <c r="K99" s="469">
        <v>93.779998779296875</v>
      </c>
    </row>
    <row r="100" spans="1:11" ht="14.4" customHeight="1" x14ac:dyDescent="0.3">
      <c r="A100" s="463" t="s">
        <v>431</v>
      </c>
      <c r="B100" s="464" t="s">
        <v>432</v>
      </c>
      <c r="C100" s="465" t="s">
        <v>440</v>
      </c>
      <c r="D100" s="466" t="s">
        <v>441</v>
      </c>
      <c r="E100" s="465" t="s">
        <v>779</v>
      </c>
      <c r="F100" s="466" t="s">
        <v>780</v>
      </c>
      <c r="G100" s="465" t="s">
        <v>785</v>
      </c>
      <c r="H100" s="465" t="s">
        <v>786</v>
      </c>
      <c r="I100" s="468">
        <v>0.81999999284744263</v>
      </c>
      <c r="J100" s="468">
        <v>2000</v>
      </c>
      <c r="K100" s="469">
        <v>1645.6400146484375</v>
      </c>
    </row>
    <row r="101" spans="1:11" ht="14.4" customHeight="1" x14ac:dyDescent="0.3">
      <c r="A101" s="463" t="s">
        <v>431</v>
      </c>
      <c r="B101" s="464" t="s">
        <v>432</v>
      </c>
      <c r="C101" s="465" t="s">
        <v>440</v>
      </c>
      <c r="D101" s="466" t="s">
        <v>441</v>
      </c>
      <c r="E101" s="465" t="s">
        <v>779</v>
      </c>
      <c r="F101" s="466" t="s">
        <v>780</v>
      </c>
      <c r="G101" s="465" t="s">
        <v>787</v>
      </c>
      <c r="H101" s="465" t="s">
        <v>788</v>
      </c>
      <c r="I101" s="468">
        <v>0.81999999284744263</v>
      </c>
      <c r="J101" s="468">
        <v>1000</v>
      </c>
      <c r="K101" s="469">
        <v>822.79998779296875</v>
      </c>
    </row>
    <row r="102" spans="1:11" ht="14.4" customHeight="1" x14ac:dyDescent="0.3">
      <c r="A102" s="463" t="s">
        <v>431</v>
      </c>
      <c r="B102" s="464" t="s">
        <v>432</v>
      </c>
      <c r="C102" s="465" t="s">
        <v>440</v>
      </c>
      <c r="D102" s="466" t="s">
        <v>441</v>
      </c>
      <c r="E102" s="465" t="s">
        <v>779</v>
      </c>
      <c r="F102" s="466" t="s">
        <v>780</v>
      </c>
      <c r="G102" s="465" t="s">
        <v>789</v>
      </c>
      <c r="H102" s="465" t="s">
        <v>790</v>
      </c>
      <c r="I102" s="468">
        <v>1.200000027815501</v>
      </c>
      <c r="J102" s="468">
        <v>3000</v>
      </c>
      <c r="K102" s="469">
        <v>3605.7999877929687</v>
      </c>
    </row>
    <row r="103" spans="1:11" ht="14.4" customHeight="1" x14ac:dyDescent="0.3">
      <c r="A103" s="463" t="s">
        <v>431</v>
      </c>
      <c r="B103" s="464" t="s">
        <v>432</v>
      </c>
      <c r="C103" s="465" t="s">
        <v>440</v>
      </c>
      <c r="D103" s="466" t="s">
        <v>441</v>
      </c>
      <c r="E103" s="465" t="s">
        <v>779</v>
      </c>
      <c r="F103" s="466" t="s">
        <v>780</v>
      </c>
      <c r="G103" s="465" t="s">
        <v>791</v>
      </c>
      <c r="H103" s="465" t="s">
        <v>792</v>
      </c>
      <c r="I103" s="468">
        <v>0.62666666507720947</v>
      </c>
      <c r="J103" s="468">
        <v>10000</v>
      </c>
      <c r="K103" s="469">
        <v>6285.6099853515625</v>
      </c>
    </row>
    <row r="104" spans="1:11" ht="14.4" customHeight="1" x14ac:dyDescent="0.3">
      <c r="A104" s="463" t="s">
        <v>431</v>
      </c>
      <c r="B104" s="464" t="s">
        <v>432</v>
      </c>
      <c r="C104" s="465" t="s">
        <v>440</v>
      </c>
      <c r="D104" s="466" t="s">
        <v>441</v>
      </c>
      <c r="E104" s="465" t="s">
        <v>779</v>
      </c>
      <c r="F104" s="466" t="s">
        <v>780</v>
      </c>
      <c r="G104" s="465" t="s">
        <v>793</v>
      </c>
      <c r="H104" s="465" t="s">
        <v>794</v>
      </c>
      <c r="I104" s="468">
        <v>0.62999999523162842</v>
      </c>
      <c r="J104" s="468">
        <v>22000</v>
      </c>
      <c r="K104" s="469">
        <v>13860</v>
      </c>
    </row>
    <row r="105" spans="1:11" ht="14.4" customHeight="1" x14ac:dyDescent="0.3">
      <c r="A105" s="463" t="s">
        <v>431</v>
      </c>
      <c r="B105" s="464" t="s">
        <v>432</v>
      </c>
      <c r="C105" s="465" t="s">
        <v>440</v>
      </c>
      <c r="D105" s="466" t="s">
        <v>441</v>
      </c>
      <c r="E105" s="465" t="s">
        <v>779</v>
      </c>
      <c r="F105" s="466" t="s">
        <v>780</v>
      </c>
      <c r="G105" s="465" t="s">
        <v>795</v>
      </c>
      <c r="H105" s="465" t="s">
        <v>796</v>
      </c>
      <c r="I105" s="468">
        <v>0.62999999523162842</v>
      </c>
      <c r="J105" s="468">
        <v>17000</v>
      </c>
      <c r="K105" s="469">
        <v>10710</v>
      </c>
    </row>
    <row r="106" spans="1:11" ht="14.4" customHeight="1" x14ac:dyDescent="0.3">
      <c r="A106" s="463" t="s">
        <v>431</v>
      </c>
      <c r="B106" s="464" t="s">
        <v>432</v>
      </c>
      <c r="C106" s="465" t="s">
        <v>440</v>
      </c>
      <c r="D106" s="466" t="s">
        <v>441</v>
      </c>
      <c r="E106" s="465" t="s">
        <v>779</v>
      </c>
      <c r="F106" s="466" t="s">
        <v>780</v>
      </c>
      <c r="G106" s="465" t="s">
        <v>797</v>
      </c>
      <c r="H106" s="465" t="s">
        <v>798</v>
      </c>
      <c r="I106" s="468">
        <v>0.62000000476837158</v>
      </c>
      <c r="J106" s="468">
        <v>680</v>
      </c>
      <c r="K106" s="469">
        <v>421.60000610351562</v>
      </c>
    </row>
    <row r="107" spans="1:11" ht="14.4" customHeight="1" x14ac:dyDescent="0.3">
      <c r="A107" s="463" t="s">
        <v>431</v>
      </c>
      <c r="B107" s="464" t="s">
        <v>432</v>
      </c>
      <c r="C107" s="465" t="s">
        <v>440</v>
      </c>
      <c r="D107" s="466" t="s">
        <v>441</v>
      </c>
      <c r="E107" s="465" t="s">
        <v>779</v>
      </c>
      <c r="F107" s="466" t="s">
        <v>780</v>
      </c>
      <c r="G107" s="465" t="s">
        <v>799</v>
      </c>
      <c r="H107" s="465" t="s">
        <v>800</v>
      </c>
      <c r="I107" s="468">
        <v>0.63333332538604736</v>
      </c>
      <c r="J107" s="468">
        <v>3400</v>
      </c>
      <c r="K107" s="469">
        <v>2145.2400054931641</v>
      </c>
    </row>
    <row r="108" spans="1:11" ht="14.4" customHeight="1" x14ac:dyDescent="0.3">
      <c r="A108" s="463" t="s">
        <v>431</v>
      </c>
      <c r="B108" s="464" t="s">
        <v>432</v>
      </c>
      <c r="C108" s="465" t="s">
        <v>440</v>
      </c>
      <c r="D108" s="466" t="s">
        <v>441</v>
      </c>
      <c r="E108" s="465" t="s">
        <v>779</v>
      </c>
      <c r="F108" s="466" t="s">
        <v>780</v>
      </c>
      <c r="G108" s="465" t="s">
        <v>801</v>
      </c>
      <c r="H108" s="465" t="s">
        <v>802</v>
      </c>
      <c r="I108" s="468">
        <v>0.68999999761581421</v>
      </c>
      <c r="J108" s="468">
        <v>2000</v>
      </c>
      <c r="K108" s="469">
        <v>1380</v>
      </c>
    </row>
    <row r="109" spans="1:11" ht="14.4" customHeight="1" x14ac:dyDescent="0.3">
      <c r="A109" s="463" t="s">
        <v>431</v>
      </c>
      <c r="B109" s="464" t="s">
        <v>432</v>
      </c>
      <c r="C109" s="465" t="s">
        <v>440</v>
      </c>
      <c r="D109" s="466" t="s">
        <v>441</v>
      </c>
      <c r="E109" s="465" t="s">
        <v>779</v>
      </c>
      <c r="F109" s="466" t="s">
        <v>780</v>
      </c>
      <c r="G109" s="465" t="s">
        <v>803</v>
      </c>
      <c r="H109" s="465" t="s">
        <v>804</v>
      </c>
      <c r="I109" s="468">
        <v>0.68999999761581421</v>
      </c>
      <c r="J109" s="468">
        <v>1000</v>
      </c>
      <c r="K109" s="469">
        <v>687.5999755859375</v>
      </c>
    </row>
    <row r="110" spans="1:11" ht="14.4" customHeight="1" x14ac:dyDescent="0.3">
      <c r="A110" s="463" t="s">
        <v>431</v>
      </c>
      <c r="B110" s="464" t="s">
        <v>432</v>
      </c>
      <c r="C110" s="465" t="s">
        <v>440</v>
      </c>
      <c r="D110" s="466" t="s">
        <v>441</v>
      </c>
      <c r="E110" s="465" t="s">
        <v>779</v>
      </c>
      <c r="F110" s="466" t="s">
        <v>780</v>
      </c>
      <c r="G110" s="465" t="s">
        <v>805</v>
      </c>
      <c r="H110" s="465" t="s">
        <v>806</v>
      </c>
      <c r="I110" s="468">
        <v>7.0166667302449541</v>
      </c>
      <c r="J110" s="468">
        <v>150</v>
      </c>
      <c r="K110" s="469">
        <v>1052.5</v>
      </c>
    </row>
    <row r="111" spans="1:11" ht="14.4" customHeight="1" x14ac:dyDescent="0.3">
      <c r="A111" s="463" t="s">
        <v>431</v>
      </c>
      <c r="B111" s="464" t="s">
        <v>432</v>
      </c>
      <c r="C111" s="465" t="s">
        <v>440</v>
      </c>
      <c r="D111" s="466" t="s">
        <v>441</v>
      </c>
      <c r="E111" s="465" t="s">
        <v>779</v>
      </c>
      <c r="F111" s="466" t="s">
        <v>780</v>
      </c>
      <c r="G111" s="465" t="s">
        <v>807</v>
      </c>
      <c r="H111" s="465" t="s">
        <v>808</v>
      </c>
      <c r="I111" s="468">
        <v>7.0150001049041748</v>
      </c>
      <c r="J111" s="468">
        <v>84</v>
      </c>
      <c r="K111" s="469">
        <v>589.17999267578125</v>
      </c>
    </row>
    <row r="112" spans="1:11" ht="14.4" customHeight="1" x14ac:dyDescent="0.3">
      <c r="A112" s="463" t="s">
        <v>431</v>
      </c>
      <c r="B112" s="464" t="s">
        <v>432</v>
      </c>
      <c r="C112" s="465" t="s">
        <v>440</v>
      </c>
      <c r="D112" s="466" t="s">
        <v>441</v>
      </c>
      <c r="E112" s="465" t="s">
        <v>779</v>
      </c>
      <c r="F112" s="466" t="s">
        <v>780</v>
      </c>
      <c r="G112" s="465" t="s">
        <v>809</v>
      </c>
      <c r="H112" s="465" t="s">
        <v>810</v>
      </c>
      <c r="I112" s="468">
        <v>7.2166666984558105</v>
      </c>
      <c r="J112" s="468">
        <v>200</v>
      </c>
      <c r="K112" s="469">
        <v>1433.5</v>
      </c>
    </row>
    <row r="113" spans="1:11" ht="14.4" customHeight="1" x14ac:dyDescent="0.3">
      <c r="A113" s="463" t="s">
        <v>431</v>
      </c>
      <c r="B113" s="464" t="s">
        <v>432</v>
      </c>
      <c r="C113" s="465" t="s">
        <v>440</v>
      </c>
      <c r="D113" s="466" t="s">
        <v>441</v>
      </c>
      <c r="E113" s="465" t="s">
        <v>779</v>
      </c>
      <c r="F113" s="466" t="s">
        <v>780</v>
      </c>
      <c r="G113" s="465" t="s">
        <v>811</v>
      </c>
      <c r="H113" s="465" t="s">
        <v>812</v>
      </c>
      <c r="I113" s="468">
        <v>7.2566666603088379</v>
      </c>
      <c r="J113" s="468">
        <v>200</v>
      </c>
      <c r="K113" s="469">
        <v>1440</v>
      </c>
    </row>
    <row r="114" spans="1:11" ht="14.4" customHeight="1" x14ac:dyDescent="0.3">
      <c r="A114" s="463" t="s">
        <v>431</v>
      </c>
      <c r="B114" s="464" t="s">
        <v>432</v>
      </c>
      <c r="C114" s="465" t="s">
        <v>440</v>
      </c>
      <c r="D114" s="466" t="s">
        <v>441</v>
      </c>
      <c r="E114" s="465" t="s">
        <v>779</v>
      </c>
      <c r="F114" s="466" t="s">
        <v>780</v>
      </c>
      <c r="G114" s="465" t="s">
        <v>813</v>
      </c>
      <c r="H114" s="465" t="s">
        <v>814</v>
      </c>
      <c r="I114" s="468">
        <v>7.1640001296997067</v>
      </c>
      <c r="J114" s="468">
        <v>250</v>
      </c>
      <c r="K114" s="469">
        <v>1791</v>
      </c>
    </row>
    <row r="115" spans="1:11" ht="14.4" customHeight="1" x14ac:dyDescent="0.3">
      <c r="A115" s="463" t="s">
        <v>431</v>
      </c>
      <c r="B115" s="464" t="s">
        <v>432</v>
      </c>
      <c r="C115" s="465" t="s">
        <v>440</v>
      </c>
      <c r="D115" s="466" t="s">
        <v>441</v>
      </c>
      <c r="E115" s="465" t="s">
        <v>779</v>
      </c>
      <c r="F115" s="466" t="s">
        <v>780</v>
      </c>
      <c r="G115" s="465" t="s">
        <v>805</v>
      </c>
      <c r="H115" s="465" t="s">
        <v>815</v>
      </c>
      <c r="I115" s="468">
        <v>7.5</v>
      </c>
      <c r="J115" s="468">
        <v>150</v>
      </c>
      <c r="K115" s="469">
        <v>1125</v>
      </c>
    </row>
    <row r="116" spans="1:11" ht="14.4" customHeight="1" x14ac:dyDescent="0.3">
      <c r="A116" s="463" t="s">
        <v>431</v>
      </c>
      <c r="B116" s="464" t="s">
        <v>432</v>
      </c>
      <c r="C116" s="465" t="s">
        <v>440</v>
      </c>
      <c r="D116" s="466" t="s">
        <v>441</v>
      </c>
      <c r="E116" s="465" t="s">
        <v>779</v>
      </c>
      <c r="F116" s="466" t="s">
        <v>780</v>
      </c>
      <c r="G116" s="465" t="s">
        <v>807</v>
      </c>
      <c r="H116" s="465" t="s">
        <v>816</v>
      </c>
      <c r="I116" s="468">
        <v>7.5</v>
      </c>
      <c r="J116" s="468">
        <v>200</v>
      </c>
      <c r="K116" s="469">
        <v>1500</v>
      </c>
    </row>
    <row r="117" spans="1:11" ht="14.4" customHeight="1" x14ac:dyDescent="0.3">
      <c r="A117" s="463" t="s">
        <v>431</v>
      </c>
      <c r="B117" s="464" t="s">
        <v>432</v>
      </c>
      <c r="C117" s="465" t="s">
        <v>440</v>
      </c>
      <c r="D117" s="466" t="s">
        <v>441</v>
      </c>
      <c r="E117" s="465" t="s">
        <v>779</v>
      </c>
      <c r="F117" s="466" t="s">
        <v>780</v>
      </c>
      <c r="G117" s="465" t="s">
        <v>809</v>
      </c>
      <c r="H117" s="465" t="s">
        <v>817</v>
      </c>
      <c r="I117" s="468">
        <v>7.5</v>
      </c>
      <c r="J117" s="468">
        <v>50</v>
      </c>
      <c r="K117" s="469">
        <v>375</v>
      </c>
    </row>
    <row r="118" spans="1:11" ht="14.4" customHeight="1" x14ac:dyDescent="0.3">
      <c r="A118" s="463" t="s">
        <v>431</v>
      </c>
      <c r="B118" s="464" t="s">
        <v>432</v>
      </c>
      <c r="C118" s="465" t="s">
        <v>440</v>
      </c>
      <c r="D118" s="466" t="s">
        <v>441</v>
      </c>
      <c r="E118" s="465" t="s">
        <v>779</v>
      </c>
      <c r="F118" s="466" t="s">
        <v>780</v>
      </c>
      <c r="G118" s="465" t="s">
        <v>813</v>
      </c>
      <c r="H118" s="465" t="s">
        <v>818</v>
      </c>
      <c r="I118" s="468">
        <v>7.5100002288818359</v>
      </c>
      <c r="J118" s="468">
        <v>200</v>
      </c>
      <c r="K118" s="469">
        <v>1502</v>
      </c>
    </row>
    <row r="119" spans="1:11" ht="14.4" customHeight="1" x14ac:dyDescent="0.3">
      <c r="A119" s="463" t="s">
        <v>431</v>
      </c>
      <c r="B119" s="464" t="s">
        <v>432</v>
      </c>
      <c r="C119" s="465" t="s">
        <v>440</v>
      </c>
      <c r="D119" s="466" t="s">
        <v>441</v>
      </c>
      <c r="E119" s="465" t="s">
        <v>779</v>
      </c>
      <c r="F119" s="466" t="s">
        <v>780</v>
      </c>
      <c r="G119" s="465" t="s">
        <v>819</v>
      </c>
      <c r="H119" s="465" t="s">
        <v>820</v>
      </c>
      <c r="I119" s="468">
        <v>0.74000000953674316</v>
      </c>
      <c r="J119" s="468">
        <v>1100</v>
      </c>
      <c r="K119" s="469">
        <v>814</v>
      </c>
    </row>
    <row r="120" spans="1:11" ht="14.4" customHeight="1" x14ac:dyDescent="0.3">
      <c r="A120" s="463" t="s">
        <v>431</v>
      </c>
      <c r="B120" s="464" t="s">
        <v>432</v>
      </c>
      <c r="C120" s="465" t="s">
        <v>440</v>
      </c>
      <c r="D120" s="466" t="s">
        <v>441</v>
      </c>
      <c r="E120" s="465" t="s">
        <v>779</v>
      </c>
      <c r="F120" s="466" t="s">
        <v>780</v>
      </c>
      <c r="G120" s="465" t="s">
        <v>821</v>
      </c>
      <c r="H120" s="465" t="s">
        <v>822</v>
      </c>
      <c r="I120" s="468">
        <v>9.9999997764825821E-3</v>
      </c>
      <c r="J120" s="468">
        <v>200</v>
      </c>
      <c r="K120" s="469">
        <v>2.4200000762939453</v>
      </c>
    </row>
    <row r="121" spans="1:11" ht="14.4" customHeight="1" x14ac:dyDescent="0.3">
      <c r="A121" s="463" t="s">
        <v>431</v>
      </c>
      <c r="B121" s="464" t="s">
        <v>432</v>
      </c>
      <c r="C121" s="465" t="s">
        <v>440</v>
      </c>
      <c r="D121" s="466" t="s">
        <v>441</v>
      </c>
      <c r="E121" s="465" t="s">
        <v>779</v>
      </c>
      <c r="F121" s="466" t="s">
        <v>780</v>
      </c>
      <c r="G121" s="465" t="s">
        <v>781</v>
      </c>
      <c r="H121" s="465" t="s">
        <v>823</v>
      </c>
      <c r="I121" s="468">
        <v>1.2200000286102295</v>
      </c>
      <c r="J121" s="468">
        <v>5000</v>
      </c>
      <c r="K121" s="469">
        <v>6095.5899658203125</v>
      </c>
    </row>
    <row r="122" spans="1:11" ht="14.4" customHeight="1" x14ac:dyDescent="0.3">
      <c r="A122" s="463" t="s">
        <v>431</v>
      </c>
      <c r="B122" s="464" t="s">
        <v>432</v>
      </c>
      <c r="C122" s="465" t="s">
        <v>440</v>
      </c>
      <c r="D122" s="466" t="s">
        <v>441</v>
      </c>
      <c r="E122" s="465" t="s">
        <v>779</v>
      </c>
      <c r="F122" s="466" t="s">
        <v>780</v>
      </c>
      <c r="G122" s="465" t="s">
        <v>783</v>
      </c>
      <c r="H122" s="465" t="s">
        <v>824</v>
      </c>
      <c r="I122" s="468">
        <v>0.93999999761581421</v>
      </c>
      <c r="J122" s="468">
        <v>3900</v>
      </c>
      <c r="K122" s="469">
        <v>3657.25</v>
      </c>
    </row>
    <row r="123" spans="1:11" ht="14.4" customHeight="1" x14ac:dyDescent="0.3">
      <c r="A123" s="463" t="s">
        <v>431</v>
      </c>
      <c r="B123" s="464" t="s">
        <v>432</v>
      </c>
      <c r="C123" s="465" t="s">
        <v>440</v>
      </c>
      <c r="D123" s="466" t="s">
        <v>441</v>
      </c>
      <c r="E123" s="465" t="s">
        <v>779</v>
      </c>
      <c r="F123" s="466" t="s">
        <v>780</v>
      </c>
      <c r="G123" s="465" t="s">
        <v>825</v>
      </c>
      <c r="H123" s="465" t="s">
        <v>826</v>
      </c>
      <c r="I123" s="468">
        <v>1.2200000286102295</v>
      </c>
      <c r="J123" s="468">
        <v>6000</v>
      </c>
      <c r="K123" s="469">
        <v>7308.1600341796875</v>
      </c>
    </row>
    <row r="124" spans="1:11" ht="14.4" customHeight="1" x14ac:dyDescent="0.3">
      <c r="A124" s="463" t="s">
        <v>431</v>
      </c>
      <c r="B124" s="464" t="s">
        <v>432</v>
      </c>
      <c r="C124" s="465" t="s">
        <v>440</v>
      </c>
      <c r="D124" s="466" t="s">
        <v>441</v>
      </c>
      <c r="E124" s="465" t="s">
        <v>779</v>
      </c>
      <c r="F124" s="466" t="s">
        <v>780</v>
      </c>
      <c r="G124" s="465" t="s">
        <v>827</v>
      </c>
      <c r="H124" s="465" t="s">
        <v>828</v>
      </c>
      <c r="I124" s="468">
        <v>0.81000000238418579</v>
      </c>
      <c r="J124" s="468">
        <v>3000</v>
      </c>
      <c r="K124" s="469">
        <v>2424.1400146484375</v>
      </c>
    </row>
    <row r="125" spans="1:11" ht="14.4" customHeight="1" x14ac:dyDescent="0.3">
      <c r="A125" s="463" t="s">
        <v>431</v>
      </c>
      <c r="B125" s="464" t="s">
        <v>432</v>
      </c>
      <c r="C125" s="465" t="s">
        <v>440</v>
      </c>
      <c r="D125" s="466" t="s">
        <v>441</v>
      </c>
      <c r="E125" s="465" t="s">
        <v>779</v>
      </c>
      <c r="F125" s="466" t="s">
        <v>780</v>
      </c>
      <c r="G125" s="465" t="s">
        <v>785</v>
      </c>
      <c r="H125" s="465" t="s">
        <v>829</v>
      </c>
      <c r="I125" s="468">
        <v>0.81999999284744263</v>
      </c>
      <c r="J125" s="468">
        <v>3000</v>
      </c>
      <c r="K125" s="469">
        <v>2468.3999633789062</v>
      </c>
    </row>
    <row r="126" spans="1:11" ht="14.4" customHeight="1" x14ac:dyDescent="0.3">
      <c r="A126" s="463" t="s">
        <v>431</v>
      </c>
      <c r="B126" s="464" t="s">
        <v>432</v>
      </c>
      <c r="C126" s="465" t="s">
        <v>440</v>
      </c>
      <c r="D126" s="466" t="s">
        <v>441</v>
      </c>
      <c r="E126" s="465" t="s">
        <v>779</v>
      </c>
      <c r="F126" s="466" t="s">
        <v>780</v>
      </c>
      <c r="G126" s="465" t="s">
        <v>787</v>
      </c>
      <c r="H126" s="465" t="s">
        <v>830</v>
      </c>
      <c r="I126" s="468">
        <v>0.81999999284744263</v>
      </c>
      <c r="J126" s="468">
        <v>4000</v>
      </c>
      <c r="K126" s="469">
        <v>3288.3999633789062</v>
      </c>
    </row>
    <row r="127" spans="1:11" ht="14.4" customHeight="1" x14ac:dyDescent="0.3">
      <c r="A127" s="463" t="s">
        <v>431</v>
      </c>
      <c r="B127" s="464" t="s">
        <v>432</v>
      </c>
      <c r="C127" s="465" t="s">
        <v>440</v>
      </c>
      <c r="D127" s="466" t="s">
        <v>441</v>
      </c>
      <c r="E127" s="465" t="s">
        <v>779</v>
      </c>
      <c r="F127" s="466" t="s">
        <v>780</v>
      </c>
      <c r="G127" s="465" t="s">
        <v>789</v>
      </c>
      <c r="H127" s="465" t="s">
        <v>831</v>
      </c>
      <c r="I127" s="468">
        <v>1.0299999713897705</v>
      </c>
      <c r="J127" s="468">
        <v>2000</v>
      </c>
      <c r="K127" s="469">
        <v>2057</v>
      </c>
    </row>
    <row r="128" spans="1:11" ht="14.4" customHeight="1" x14ac:dyDescent="0.3">
      <c r="A128" s="463" t="s">
        <v>431</v>
      </c>
      <c r="B128" s="464" t="s">
        <v>432</v>
      </c>
      <c r="C128" s="465" t="s">
        <v>440</v>
      </c>
      <c r="D128" s="466" t="s">
        <v>441</v>
      </c>
      <c r="E128" s="465" t="s">
        <v>779</v>
      </c>
      <c r="F128" s="466" t="s">
        <v>780</v>
      </c>
      <c r="G128" s="465" t="s">
        <v>791</v>
      </c>
      <c r="H128" s="465" t="s">
        <v>832</v>
      </c>
      <c r="I128" s="468">
        <v>0.62714285509926937</v>
      </c>
      <c r="J128" s="468">
        <v>24000</v>
      </c>
      <c r="K128" s="469">
        <v>15040</v>
      </c>
    </row>
    <row r="129" spans="1:11" ht="14.4" customHeight="1" x14ac:dyDescent="0.3">
      <c r="A129" s="463" t="s">
        <v>431</v>
      </c>
      <c r="B129" s="464" t="s">
        <v>432</v>
      </c>
      <c r="C129" s="465" t="s">
        <v>440</v>
      </c>
      <c r="D129" s="466" t="s">
        <v>441</v>
      </c>
      <c r="E129" s="465" t="s">
        <v>779</v>
      </c>
      <c r="F129" s="466" t="s">
        <v>780</v>
      </c>
      <c r="G129" s="465" t="s">
        <v>793</v>
      </c>
      <c r="H129" s="465" t="s">
        <v>833</v>
      </c>
      <c r="I129" s="468">
        <v>0.62833333015441895</v>
      </c>
      <c r="J129" s="468">
        <v>44000</v>
      </c>
      <c r="K129" s="469">
        <v>27640</v>
      </c>
    </row>
    <row r="130" spans="1:11" ht="14.4" customHeight="1" x14ac:dyDescent="0.3">
      <c r="A130" s="463" t="s">
        <v>431</v>
      </c>
      <c r="B130" s="464" t="s">
        <v>432</v>
      </c>
      <c r="C130" s="465" t="s">
        <v>440</v>
      </c>
      <c r="D130" s="466" t="s">
        <v>441</v>
      </c>
      <c r="E130" s="465" t="s">
        <v>779</v>
      </c>
      <c r="F130" s="466" t="s">
        <v>780</v>
      </c>
      <c r="G130" s="465" t="s">
        <v>795</v>
      </c>
      <c r="H130" s="465" t="s">
        <v>834</v>
      </c>
      <c r="I130" s="468">
        <v>0.62874999642372131</v>
      </c>
      <c r="J130" s="468">
        <v>44000</v>
      </c>
      <c r="K130" s="469">
        <v>27660</v>
      </c>
    </row>
    <row r="131" spans="1:11" ht="14.4" customHeight="1" x14ac:dyDescent="0.3">
      <c r="A131" s="463" t="s">
        <v>431</v>
      </c>
      <c r="B131" s="464" t="s">
        <v>432</v>
      </c>
      <c r="C131" s="465" t="s">
        <v>440</v>
      </c>
      <c r="D131" s="466" t="s">
        <v>441</v>
      </c>
      <c r="E131" s="465" t="s">
        <v>779</v>
      </c>
      <c r="F131" s="466" t="s">
        <v>780</v>
      </c>
      <c r="G131" s="465" t="s">
        <v>797</v>
      </c>
      <c r="H131" s="465" t="s">
        <v>835</v>
      </c>
      <c r="I131" s="468">
        <v>0.62833333015441895</v>
      </c>
      <c r="J131" s="468">
        <v>2720</v>
      </c>
      <c r="K131" s="469">
        <v>1713.1999855041504</v>
      </c>
    </row>
    <row r="132" spans="1:11" ht="14.4" customHeight="1" x14ac:dyDescent="0.3">
      <c r="A132" s="463" t="s">
        <v>431</v>
      </c>
      <c r="B132" s="464" t="s">
        <v>432</v>
      </c>
      <c r="C132" s="465" t="s">
        <v>440</v>
      </c>
      <c r="D132" s="466" t="s">
        <v>441</v>
      </c>
      <c r="E132" s="465" t="s">
        <v>779</v>
      </c>
      <c r="F132" s="466" t="s">
        <v>780</v>
      </c>
      <c r="G132" s="465" t="s">
        <v>799</v>
      </c>
      <c r="H132" s="465" t="s">
        <v>836</v>
      </c>
      <c r="I132" s="468">
        <v>0.62999999523162842</v>
      </c>
      <c r="J132" s="468">
        <v>4000</v>
      </c>
      <c r="K132" s="469">
        <v>2516.800048828125</v>
      </c>
    </row>
    <row r="133" spans="1:11" ht="14.4" customHeight="1" x14ac:dyDescent="0.3">
      <c r="A133" s="463" t="s">
        <v>431</v>
      </c>
      <c r="B133" s="464" t="s">
        <v>432</v>
      </c>
      <c r="C133" s="465" t="s">
        <v>440</v>
      </c>
      <c r="D133" s="466" t="s">
        <v>441</v>
      </c>
      <c r="E133" s="465" t="s">
        <v>779</v>
      </c>
      <c r="F133" s="466" t="s">
        <v>780</v>
      </c>
      <c r="G133" s="465" t="s">
        <v>793</v>
      </c>
      <c r="H133" s="465" t="s">
        <v>837</v>
      </c>
      <c r="I133" s="468">
        <v>0.62999999523162842</v>
      </c>
      <c r="J133" s="468">
        <v>8000</v>
      </c>
      <c r="K133" s="469">
        <v>5040</v>
      </c>
    </row>
    <row r="134" spans="1:11" ht="14.4" customHeight="1" x14ac:dyDescent="0.3">
      <c r="A134" s="463" t="s">
        <v>431</v>
      </c>
      <c r="B134" s="464" t="s">
        <v>432</v>
      </c>
      <c r="C134" s="465" t="s">
        <v>440</v>
      </c>
      <c r="D134" s="466" t="s">
        <v>441</v>
      </c>
      <c r="E134" s="465" t="s">
        <v>779</v>
      </c>
      <c r="F134" s="466" t="s">
        <v>780</v>
      </c>
      <c r="G134" s="465" t="s">
        <v>838</v>
      </c>
      <c r="H134" s="465" t="s">
        <v>839</v>
      </c>
      <c r="I134" s="468">
        <v>0.68999999761581421</v>
      </c>
      <c r="J134" s="468">
        <v>600</v>
      </c>
      <c r="K134" s="469">
        <v>413.82000732421875</v>
      </c>
    </row>
    <row r="135" spans="1:11" ht="14.4" customHeight="1" x14ac:dyDescent="0.3">
      <c r="A135" s="463" t="s">
        <v>431</v>
      </c>
      <c r="B135" s="464" t="s">
        <v>432</v>
      </c>
      <c r="C135" s="465" t="s">
        <v>440</v>
      </c>
      <c r="D135" s="466" t="s">
        <v>441</v>
      </c>
      <c r="E135" s="465" t="s">
        <v>779</v>
      </c>
      <c r="F135" s="466" t="s">
        <v>780</v>
      </c>
      <c r="G135" s="465" t="s">
        <v>840</v>
      </c>
      <c r="H135" s="465" t="s">
        <v>841</v>
      </c>
      <c r="I135" s="468">
        <v>0.74000000953674316</v>
      </c>
      <c r="J135" s="468">
        <v>300</v>
      </c>
      <c r="K135" s="469">
        <v>222</v>
      </c>
    </row>
    <row r="136" spans="1:11" ht="14.4" customHeight="1" x14ac:dyDescent="0.3">
      <c r="A136" s="463" t="s">
        <v>431</v>
      </c>
      <c r="B136" s="464" t="s">
        <v>432</v>
      </c>
      <c r="C136" s="465" t="s">
        <v>440</v>
      </c>
      <c r="D136" s="466" t="s">
        <v>441</v>
      </c>
      <c r="E136" s="465" t="s">
        <v>779</v>
      </c>
      <c r="F136" s="466" t="s">
        <v>780</v>
      </c>
      <c r="G136" s="465" t="s">
        <v>819</v>
      </c>
      <c r="H136" s="465" t="s">
        <v>842</v>
      </c>
      <c r="I136" s="468">
        <v>0.74000000953674316</v>
      </c>
      <c r="J136" s="468">
        <v>3000</v>
      </c>
      <c r="K136" s="469">
        <v>2218.0999755859375</v>
      </c>
    </row>
    <row r="137" spans="1:11" ht="14.4" customHeight="1" x14ac:dyDescent="0.3">
      <c r="A137" s="463" t="s">
        <v>431</v>
      </c>
      <c r="B137" s="464" t="s">
        <v>432</v>
      </c>
      <c r="C137" s="465" t="s">
        <v>440</v>
      </c>
      <c r="D137" s="466" t="s">
        <v>441</v>
      </c>
      <c r="E137" s="465" t="s">
        <v>779</v>
      </c>
      <c r="F137" s="466" t="s">
        <v>780</v>
      </c>
      <c r="G137" s="465" t="s">
        <v>843</v>
      </c>
      <c r="H137" s="465" t="s">
        <v>844</v>
      </c>
      <c r="I137" s="468">
        <v>0.74000000953674316</v>
      </c>
      <c r="J137" s="468">
        <v>300</v>
      </c>
      <c r="K137" s="469">
        <v>222</v>
      </c>
    </row>
    <row r="138" spans="1:11" ht="14.4" customHeight="1" x14ac:dyDescent="0.3">
      <c r="A138" s="463" t="s">
        <v>431</v>
      </c>
      <c r="B138" s="464" t="s">
        <v>432</v>
      </c>
      <c r="C138" s="465" t="s">
        <v>440</v>
      </c>
      <c r="D138" s="466" t="s">
        <v>441</v>
      </c>
      <c r="E138" s="465" t="s">
        <v>845</v>
      </c>
      <c r="F138" s="466" t="s">
        <v>846</v>
      </c>
      <c r="G138" s="465" t="s">
        <v>847</v>
      </c>
      <c r="H138" s="465" t="s">
        <v>848</v>
      </c>
      <c r="I138" s="468">
        <v>36.830001831054687</v>
      </c>
      <c r="J138" s="468">
        <v>10</v>
      </c>
      <c r="K138" s="469">
        <v>368.32000732421875</v>
      </c>
    </row>
    <row r="139" spans="1:11" ht="14.4" customHeight="1" x14ac:dyDescent="0.3">
      <c r="A139" s="463" t="s">
        <v>431</v>
      </c>
      <c r="B139" s="464" t="s">
        <v>432</v>
      </c>
      <c r="C139" s="465" t="s">
        <v>440</v>
      </c>
      <c r="D139" s="466" t="s">
        <v>441</v>
      </c>
      <c r="E139" s="465" t="s">
        <v>845</v>
      </c>
      <c r="F139" s="466" t="s">
        <v>846</v>
      </c>
      <c r="G139" s="465" t="s">
        <v>849</v>
      </c>
      <c r="H139" s="465" t="s">
        <v>850</v>
      </c>
      <c r="I139" s="468">
        <v>36.840000152587891</v>
      </c>
      <c r="J139" s="468">
        <v>10</v>
      </c>
      <c r="K139" s="469">
        <v>368.3699951171875</v>
      </c>
    </row>
    <row r="140" spans="1:11" ht="14.4" customHeight="1" x14ac:dyDescent="0.3">
      <c r="A140" s="463" t="s">
        <v>431</v>
      </c>
      <c r="B140" s="464" t="s">
        <v>432</v>
      </c>
      <c r="C140" s="465" t="s">
        <v>440</v>
      </c>
      <c r="D140" s="466" t="s">
        <v>441</v>
      </c>
      <c r="E140" s="465" t="s">
        <v>845</v>
      </c>
      <c r="F140" s="466" t="s">
        <v>846</v>
      </c>
      <c r="G140" s="465" t="s">
        <v>851</v>
      </c>
      <c r="H140" s="465" t="s">
        <v>852</v>
      </c>
      <c r="I140" s="468">
        <v>36.840000152587891</v>
      </c>
      <c r="J140" s="468">
        <v>2</v>
      </c>
      <c r="K140" s="469">
        <v>73.680000305175781</v>
      </c>
    </row>
    <row r="141" spans="1:11" ht="14.4" customHeight="1" x14ac:dyDescent="0.3">
      <c r="A141" s="463" t="s">
        <v>431</v>
      </c>
      <c r="B141" s="464" t="s">
        <v>432</v>
      </c>
      <c r="C141" s="465" t="s">
        <v>440</v>
      </c>
      <c r="D141" s="466" t="s">
        <v>441</v>
      </c>
      <c r="E141" s="465" t="s">
        <v>845</v>
      </c>
      <c r="F141" s="466" t="s">
        <v>846</v>
      </c>
      <c r="G141" s="465" t="s">
        <v>853</v>
      </c>
      <c r="H141" s="465" t="s">
        <v>854</v>
      </c>
      <c r="I141" s="468">
        <v>36.830001831054687</v>
      </c>
      <c r="J141" s="468">
        <v>2</v>
      </c>
      <c r="K141" s="469">
        <v>73.660003662109375</v>
      </c>
    </row>
    <row r="142" spans="1:11" ht="14.4" customHeight="1" x14ac:dyDescent="0.3">
      <c r="A142" s="463" t="s">
        <v>431</v>
      </c>
      <c r="B142" s="464" t="s">
        <v>432</v>
      </c>
      <c r="C142" s="465" t="s">
        <v>440</v>
      </c>
      <c r="D142" s="466" t="s">
        <v>441</v>
      </c>
      <c r="E142" s="465" t="s">
        <v>845</v>
      </c>
      <c r="F142" s="466" t="s">
        <v>846</v>
      </c>
      <c r="G142" s="465" t="s">
        <v>855</v>
      </c>
      <c r="H142" s="465" t="s">
        <v>856</v>
      </c>
      <c r="I142" s="468">
        <v>15.609999656677246</v>
      </c>
      <c r="J142" s="468">
        <v>2</v>
      </c>
      <c r="K142" s="469">
        <v>31.219999313354492</v>
      </c>
    </row>
    <row r="143" spans="1:11" ht="14.4" customHeight="1" x14ac:dyDescent="0.3">
      <c r="A143" s="463" t="s">
        <v>431</v>
      </c>
      <c r="B143" s="464" t="s">
        <v>432</v>
      </c>
      <c r="C143" s="465" t="s">
        <v>440</v>
      </c>
      <c r="D143" s="466" t="s">
        <v>441</v>
      </c>
      <c r="E143" s="465" t="s">
        <v>845</v>
      </c>
      <c r="F143" s="466" t="s">
        <v>846</v>
      </c>
      <c r="G143" s="465" t="s">
        <v>857</v>
      </c>
      <c r="H143" s="465" t="s">
        <v>858</v>
      </c>
      <c r="I143" s="468">
        <v>15.605000019073486</v>
      </c>
      <c r="J143" s="468">
        <v>9</v>
      </c>
      <c r="K143" s="469">
        <v>140.45000457763672</v>
      </c>
    </row>
    <row r="144" spans="1:11" ht="14.4" customHeight="1" x14ac:dyDescent="0.3">
      <c r="A144" s="463" t="s">
        <v>431</v>
      </c>
      <c r="B144" s="464" t="s">
        <v>432</v>
      </c>
      <c r="C144" s="465" t="s">
        <v>440</v>
      </c>
      <c r="D144" s="466" t="s">
        <v>441</v>
      </c>
      <c r="E144" s="465" t="s">
        <v>859</v>
      </c>
      <c r="F144" s="466" t="s">
        <v>860</v>
      </c>
      <c r="G144" s="465" t="s">
        <v>861</v>
      </c>
      <c r="H144" s="465" t="s">
        <v>862</v>
      </c>
      <c r="I144" s="468">
        <v>335.39999389648437</v>
      </c>
      <c r="J144" s="468">
        <v>1</v>
      </c>
      <c r="K144" s="469">
        <v>335.39999389648437</v>
      </c>
    </row>
    <row r="145" spans="1:11" ht="14.4" customHeight="1" x14ac:dyDescent="0.3">
      <c r="A145" s="463" t="s">
        <v>431</v>
      </c>
      <c r="B145" s="464" t="s">
        <v>432</v>
      </c>
      <c r="C145" s="465" t="s">
        <v>440</v>
      </c>
      <c r="D145" s="466" t="s">
        <v>441</v>
      </c>
      <c r="E145" s="465" t="s">
        <v>859</v>
      </c>
      <c r="F145" s="466" t="s">
        <v>860</v>
      </c>
      <c r="G145" s="465" t="s">
        <v>863</v>
      </c>
      <c r="H145" s="465" t="s">
        <v>864</v>
      </c>
      <c r="I145" s="468">
        <v>278.58999633789062</v>
      </c>
      <c r="J145" s="468">
        <v>7</v>
      </c>
      <c r="K145" s="469">
        <v>1950.1300048828125</v>
      </c>
    </row>
    <row r="146" spans="1:11" ht="14.4" customHeight="1" x14ac:dyDescent="0.3">
      <c r="A146" s="463" t="s">
        <v>431</v>
      </c>
      <c r="B146" s="464" t="s">
        <v>432</v>
      </c>
      <c r="C146" s="465" t="s">
        <v>440</v>
      </c>
      <c r="D146" s="466" t="s">
        <v>441</v>
      </c>
      <c r="E146" s="465" t="s">
        <v>859</v>
      </c>
      <c r="F146" s="466" t="s">
        <v>860</v>
      </c>
      <c r="G146" s="465" t="s">
        <v>865</v>
      </c>
      <c r="H146" s="465" t="s">
        <v>866</v>
      </c>
      <c r="I146" s="468">
        <v>278.58999633789062</v>
      </c>
      <c r="J146" s="468">
        <v>1</v>
      </c>
      <c r="K146" s="469">
        <v>278.58999633789062</v>
      </c>
    </row>
    <row r="147" spans="1:11" ht="14.4" customHeight="1" x14ac:dyDescent="0.3">
      <c r="A147" s="463" t="s">
        <v>431</v>
      </c>
      <c r="B147" s="464" t="s">
        <v>432</v>
      </c>
      <c r="C147" s="465" t="s">
        <v>440</v>
      </c>
      <c r="D147" s="466" t="s">
        <v>441</v>
      </c>
      <c r="E147" s="465" t="s">
        <v>859</v>
      </c>
      <c r="F147" s="466" t="s">
        <v>860</v>
      </c>
      <c r="G147" s="465" t="s">
        <v>867</v>
      </c>
      <c r="H147" s="465" t="s">
        <v>868</v>
      </c>
      <c r="I147" s="468">
        <v>2643.8800455729165</v>
      </c>
      <c r="J147" s="468">
        <v>3</v>
      </c>
      <c r="K147" s="469">
        <v>7931.64013671875</v>
      </c>
    </row>
    <row r="148" spans="1:11" ht="14.4" customHeight="1" x14ac:dyDescent="0.3">
      <c r="A148" s="463" t="s">
        <v>431</v>
      </c>
      <c r="B148" s="464" t="s">
        <v>432</v>
      </c>
      <c r="C148" s="465" t="s">
        <v>440</v>
      </c>
      <c r="D148" s="466" t="s">
        <v>441</v>
      </c>
      <c r="E148" s="465" t="s">
        <v>859</v>
      </c>
      <c r="F148" s="466" t="s">
        <v>860</v>
      </c>
      <c r="G148" s="465" t="s">
        <v>869</v>
      </c>
      <c r="H148" s="465" t="s">
        <v>870</v>
      </c>
      <c r="I148" s="468">
        <v>1936</v>
      </c>
      <c r="J148" s="468">
        <v>2</v>
      </c>
      <c r="K148" s="469">
        <v>3872</v>
      </c>
    </row>
    <row r="149" spans="1:11" ht="14.4" customHeight="1" x14ac:dyDescent="0.3">
      <c r="A149" s="463" t="s">
        <v>431</v>
      </c>
      <c r="B149" s="464" t="s">
        <v>432</v>
      </c>
      <c r="C149" s="465" t="s">
        <v>440</v>
      </c>
      <c r="D149" s="466" t="s">
        <v>441</v>
      </c>
      <c r="E149" s="465" t="s">
        <v>859</v>
      </c>
      <c r="F149" s="466" t="s">
        <v>860</v>
      </c>
      <c r="G149" s="465" t="s">
        <v>871</v>
      </c>
      <c r="H149" s="465" t="s">
        <v>872</v>
      </c>
      <c r="I149" s="468">
        <v>41.369998931884766</v>
      </c>
      <c r="J149" s="468">
        <v>200</v>
      </c>
      <c r="K149" s="469">
        <v>8273.740234375</v>
      </c>
    </row>
    <row r="150" spans="1:11" ht="14.4" customHeight="1" x14ac:dyDescent="0.3">
      <c r="A150" s="463" t="s">
        <v>431</v>
      </c>
      <c r="B150" s="464" t="s">
        <v>432</v>
      </c>
      <c r="C150" s="465" t="s">
        <v>440</v>
      </c>
      <c r="D150" s="466" t="s">
        <v>441</v>
      </c>
      <c r="E150" s="465" t="s">
        <v>859</v>
      </c>
      <c r="F150" s="466" t="s">
        <v>860</v>
      </c>
      <c r="G150" s="465" t="s">
        <v>873</v>
      </c>
      <c r="H150" s="465" t="s">
        <v>874</v>
      </c>
      <c r="I150" s="468">
        <v>1128.8199462890625</v>
      </c>
      <c r="J150" s="468">
        <v>4</v>
      </c>
      <c r="K150" s="469">
        <v>4515.259765625</v>
      </c>
    </row>
    <row r="151" spans="1:11" ht="14.4" customHeight="1" x14ac:dyDescent="0.3">
      <c r="A151" s="463" t="s">
        <v>431</v>
      </c>
      <c r="B151" s="464" t="s">
        <v>432</v>
      </c>
      <c r="C151" s="465" t="s">
        <v>440</v>
      </c>
      <c r="D151" s="466" t="s">
        <v>441</v>
      </c>
      <c r="E151" s="465" t="s">
        <v>859</v>
      </c>
      <c r="F151" s="466" t="s">
        <v>860</v>
      </c>
      <c r="G151" s="465" t="s">
        <v>875</v>
      </c>
      <c r="H151" s="465" t="s">
        <v>876</v>
      </c>
      <c r="I151" s="468">
        <v>590.47998046875</v>
      </c>
      <c r="J151" s="468">
        <v>5</v>
      </c>
      <c r="K151" s="469">
        <v>2952.39990234375</v>
      </c>
    </row>
    <row r="152" spans="1:11" ht="14.4" customHeight="1" x14ac:dyDescent="0.3">
      <c r="A152" s="463" t="s">
        <v>431</v>
      </c>
      <c r="B152" s="464" t="s">
        <v>432</v>
      </c>
      <c r="C152" s="465" t="s">
        <v>440</v>
      </c>
      <c r="D152" s="466" t="s">
        <v>441</v>
      </c>
      <c r="E152" s="465" t="s">
        <v>859</v>
      </c>
      <c r="F152" s="466" t="s">
        <v>860</v>
      </c>
      <c r="G152" s="465" t="s">
        <v>877</v>
      </c>
      <c r="H152" s="465" t="s">
        <v>878</v>
      </c>
      <c r="I152" s="468">
        <v>826.19000244140625</v>
      </c>
      <c r="J152" s="468">
        <v>5</v>
      </c>
      <c r="K152" s="469">
        <v>4130.9299926757812</v>
      </c>
    </row>
    <row r="153" spans="1:11" ht="14.4" customHeight="1" x14ac:dyDescent="0.3">
      <c r="A153" s="463" t="s">
        <v>431</v>
      </c>
      <c r="B153" s="464" t="s">
        <v>432</v>
      </c>
      <c r="C153" s="465" t="s">
        <v>440</v>
      </c>
      <c r="D153" s="466" t="s">
        <v>441</v>
      </c>
      <c r="E153" s="465" t="s">
        <v>859</v>
      </c>
      <c r="F153" s="466" t="s">
        <v>860</v>
      </c>
      <c r="G153" s="465" t="s">
        <v>879</v>
      </c>
      <c r="H153" s="465" t="s">
        <v>880</v>
      </c>
      <c r="I153" s="468">
        <v>2136</v>
      </c>
      <c r="J153" s="468">
        <v>1</v>
      </c>
      <c r="K153" s="469">
        <v>2136</v>
      </c>
    </row>
    <row r="154" spans="1:11" ht="14.4" customHeight="1" x14ac:dyDescent="0.3">
      <c r="A154" s="463" t="s">
        <v>431</v>
      </c>
      <c r="B154" s="464" t="s">
        <v>432</v>
      </c>
      <c r="C154" s="465" t="s">
        <v>440</v>
      </c>
      <c r="D154" s="466" t="s">
        <v>441</v>
      </c>
      <c r="E154" s="465" t="s">
        <v>859</v>
      </c>
      <c r="F154" s="466" t="s">
        <v>860</v>
      </c>
      <c r="G154" s="465" t="s">
        <v>881</v>
      </c>
      <c r="H154" s="465" t="s">
        <v>882</v>
      </c>
      <c r="I154" s="468">
        <v>264.97300415039064</v>
      </c>
      <c r="J154" s="468">
        <v>47</v>
      </c>
      <c r="K154" s="469">
        <v>12453.780029296875</v>
      </c>
    </row>
    <row r="155" spans="1:11" ht="14.4" customHeight="1" x14ac:dyDescent="0.3">
      <c r="A155" s="463" t="s">
        <v>431</v>
      </c>
      <c r="B155" s="464" t="s">
        <v>432</v>
      </c>
      <c r="C155" s="465" t="s">
        <v>440</v>
      </c>
      <c r="D155" s="466" t="s">
        <v>441</v>
      </c>
      <c r="E155" s="465" t="s">
        <v>859</v>
      </c>
      <c r="F155" s="466" t="s">
        <v>860</v>
      </c>
      <c r="G155" s="465" t="s">
        <v>883</v>
      </c>
      <c r="H155" s="465" t="s">
        <v>884</v>
      </c>
      <c r="I155" s="468">
        <v>264.9699944390191</v>
      </c>
      <c r="J155" s="468">
        <v>26</v>
      </c>
      <c r="K155" s="469">
        <v>6889.2998657226562</v>
      </c>
    </row>
    <row r="156" spans="1:11" ht="14.4" customHeight="1" x14ac:dyDescent="0.3">
      <c r="A156" s="463" t="s">
        <v>431</v>
      </c>
      <c r="B156" s="464" t="s">
        <v>432</v>
      </c>
      <c r="C156" s="465" t="s">
        <v>440</v>
      </c>
      <c r="D156" s="466" t="s">
        <v>441</v>
      </c>
      <c r="E156" s="465" t="s">
        <v>859</v>
      </c>
      <c r="F156" s="466" t="s">
        <v>860</v>
      </c>
      <c r="G156" s="465" t="s">
        <v>885</v>
      </c>
      <c r="H156" s="465" t="s">
        <v>886</v>
      </c>
      <c r="I156" s="468">
        <v>2288.5</v>
      </c>
      <c r="J156" s="468">
        <v>12</v>
      </c>
      <c r="K156" s="469">
        <v>27462</v>
      </c>
    </row>
    <row r="157" spans="1:11" ht="14.4" customHeight="1" x14ac:dyDescent="0.3">
      <c r="A157" s="463" t="s">
        <v>431</v>
      </c>
      <c r="B157" s="464" t="s">
        <v>432</v>
      </c>
      <c r="C157" s="465" t="s">
        <v>440</v>
      </c>
      <c r="D157" s="466" t="s">
        <v>441</v>
      </c>
      <c r="E157" s="465" t="s">
        <v>859</v>
      </c>
      <c r="F157" s="466" t="s">
        <v>860</v>
      </c>
      <c r="G157" s="465" t="s">
        <v>887</v>
      </c>
      <c r="H157" s="465" t="s">
        <v>888</v>
      </c>
      <c r="I157" s="468">
        <v>4295.5</v>
      </c>
      <c r="J157" s="468">
        <v>1</v>
      </c>
      <c r="K157" s="469">
        <v>4295.5</v>
      </c>
    </row>
    <row r="158" spans="1:11" ht="14.4" customHeight="1" x14ac:dyDescent="0.3">
      <c r="A158" s="463" t="s">
        <v>431</v>
      </c>
      <c r="B158" s="464" t="s">
        <v>432</v>
      </c>
      <c r="C158" s="465" t="s">
        <v>440</v>
      </c>
      <c r="D158" s="466" t="s">
        <v>441</v>
      </c>
      <c r="E158" s="465" t="s">
        <v>859</v>
      </c>
      <c r="F158" s="466" t="s">
        <v>860</v>
      </c>
      <c r="G158" s="465" t="s">
        <v>889</v>
      </c>
      <c r="H158" s="465" t="s">
        <v>890</v>
      </c>
      <c r="I158" s="468">
        <v>3974.85009765625</v>
      </c>
      <c r="J158" s="468">
        <v>3</v>
      </c>
      <c r="K158" s="469">
        <v>11924.55029296875</v>
      </c>
    </row>
    <row r="159" spans="1:11" ht="14.4" customHeight="1" x14ac:dyDescent="0.3">
      <c r="A159" s="463" t="s">
        <v>431</v>
      </c>
      <c r="B159" s="464" t="s">
        <v>432</v>
      </c>
      <c r="C159" s="465" t="s">
        <v>440</v>
      </c>
      <c r="D159" s="466" t="s">
        <v>441</v>
      </c>
      <c r="E159" s="465" t="s">
        <v>859</v>
      </c>
      <c r="F159" s="466" t="s">
        <v>860</v>
      </c>
      <c r="G159" s="465" t="s">
        <v>891</v>
      </c>
      <c r="H159" s="465" t="s">
        <v>892</v>
      </c>
      <c r="I159" s="468">
        <v>2081.199951171875</v>
      </c>
      <c r="J159" s="468">
        <v>2</v>
      </c>
      <c r="K159" s="469">
        <v>4162.39990234375</v>
      </c>
    </row>
    <row r="160" spans="1:11" ht="14.4" customHeight="1" x14ac:dyDescent="0.3">
      <c r="A160" s="463" t="s">
        <v>431</v>
      </c>
      <c r="B160" s="464" t="s">
        <v>432</v>
      </c>
      <c r="C160" s="465" t="s">
        <v>440</v>
      </c>
      <c r="D160" s="466" t="s">
        <v>441</v>
      </c>
      <c r="E160" s="465" t="s">
        <v>859</v>
      </c>
      <c r="F160" s="466" t="s">
        <v>860</v>
      </c>
      <c r="G160" s="465" t="s">
        <v>893</v>
      </c>
      <c r="H160" s="465" t="s">
        <v>894</v>
      </c>
      <c r="I160" s="468">
        <v>68.970001220703125</v>
      </c>
      <c r="J160" s="468">
        <v>5</v>
      </c>
      <c r="K160" s="469">
        <v>344.85000610351562</v>
      </c>
    </row>
    <row r="161" spans="1:11" ht="14.4" customHeight="1" x14ac:dyDescent="0.3">
      <c r="A161" s="463" t="s">
        <v>431</v>
      </c>
      <c r="B161" s="464" t="s">
        <v>432</v>
      </c>
      <c r="C161" s="465" t="s">
        <v>440</v>
      </c>
      <c r="D161" s="466" t="s">
        <v>441</v>
      </c>
      <c r="E161" s="465" t="s">
        <v>859</v>
      </c>
      <c r="F161" s="466" t="s">
        <v>860</v>
      </c>
      <c r="G161" s="465" t="s">
        <v>895</v>
      </c>
      <c r="H161" s="465" t="s">
        <v>896</v>
      </c>
      <c r="I161" s="468">
        <v>68.970001220703125</v>
      </c>
      <c r="J161" s="468">
        <v>5</v>
      </c>
      <c r="K161" s="469">
        <v>344.85000610351562</v>
      </c>
    </row>
    <row r="162" spans="1:11" ht="14.4" customHeight="1" x14ac:dyDescent="0.3">
      <c r="A162" s="463" t="s">
        <v>431</v>
      </c>
      <c r="B162" s="464" t="s">
        <v>432</v>
      </c>
      <c r="C162" s="465" t="s">
        <v>440</v>
      </c>
      <c r="D162" s="466" t="s">
        <v>441</v>
      </c>
      <c r="E162" s="465" t="s">
        <v>859</v>
      </c>
      <c r="F162" s="466" t="s">
        <v>860</v>
      </c>
      <c r="G162" s="465" t="s">
        <v>897</v>
      </c>
      <c r="H162" s="465" t="s">
        <v>898</v>
      </c>
      <c r="I162" s="468">
        <v>68.970001220703125</v>
      </c>
      <c r="J162" s="468">
        <v>5</v>
      </c>
      <c r="K162" s="469">
        <v>344.85000610351562</v>
      </c>
    </row>
    <row r="163" spans="1:11" ht="14.4" customHeight="1" x14ac:dyDescent="0.3">
      <c r="A163" s="463" t="s">
        <v>431</v>
      </c>
      <c r="B163" s="464" t="s">
        <v>432</v>
      </c>
      <c r="C163" s="465" t="s">
        <v>440</v>
      </c>
      <c r="D163" s="466" t="s">
        <v>441</v>
      </c>
      <c r="E163" s="465" t="s">
        <v>859</v>
      </c>
      <c r="F163" s="466" t="s">
        <v>860</v>
      </c>
      <c r="G163" s="465" t="s">
        <v>899</v>
      </c>
      <c r="H163" s="465" t="s">
        <v>900</v>
      </c>
      <c r="I163" s="468">
        <v>68.970001220703125</v>
      </c>
      <c r="J163" s="468">
        <v>5</v>
      </c>
      <c r="K163" s="469">
        <v>344.85000610351562</v>
      </c>
    </row>
    <row r="164" spans="1:11" ht="14.4" customHeight="1" x14ac:dyDescent="0.3">
      <c r="A164" s="463" t="s">
        <v>431</v>
      </c>
      <c r="B164" s="464" t="s">
        <v>432</v>
      </c>
      <c r="C164" s="465" t="s">
        <v>440</v>
      </c>
      <c r="D164" s="466" t="s">
        <v>441</v>
      </c>
      <c r="E164" s="465" t="s">
        <v>859</v>
      </c>
      <c r="F164" s="466" t="s">
        <v>860</v>
      </c>
      <c r="G164" s="465" t="s">
        <v>901</v>
      </c>
      <c r="H164" s="465" t="s">
        <v>902</v>
      </c>
      <c r="I164" s="468">
        <v>1346.8800048828125</v>
      </c>
      <c r="J164" s="468">
        <v>1</v>
      </c>
      <c r="K164" s="469">
        <v>1346.8800048828125</v>
      </c>
    </row>
    <row r="165" spans="1:11" ht="14.4" customHeight="1" x14ac:dyDescent="0.3">
      <c r="A165" s="463" t="s">
        <v>431</v>
      </c>
      <c r="B165" s="464" t="s">
        <v>432</v>
      </c>
      <c r="C165" s="465" t="s">
        <v>440</v>
      </c>
      <c r="D165" s="466" t="s">
        <v>441</v>
      </c>
      <c r="E165" s="465" t="s">
        <v>859</v>
      </c>
      <c r="F165" s="466" t="s">
        <v>860</v>
      </c>
      <c r="G165" s="465" t="s">
        <v>903</v>
      </c>
      <c r="H165" s="465" t="s">
        <v>904</v>
      </c>
      <c r="I165" s="468">
        <v>1313.8400268554687</v>
      </c>
      <c r="J165" s="468">
        <v>6</v>
      </c>
      <c r="K165" s="469">
        <v>7861.0001220703125</v>
      </c>
    </row>
    <row r="166" spans="1:11" ht="14.4" customHeight="1" x14ac:dyDescent="0.3">
      <c r="A166" s="463" t="s">
        <v>431</v>
      </c>
      <c r="B166" s="464" t="s">
        <v>432</v>
      </c>
      <c r="C166" s="465" t="s">
        <v>440</v>
      </c>
      <c r="D166" s="466" t="s">
        <v>441</v>
      </c>
      <c r="E166" s="465" t="s">
        <v>859</v>
      </c>
      <c r="F166" s="466" t="s">
        <v>860</v>
      </c>
      <c r="G166" s="465" t="s">
        <v>905</v>
      </c>
      <c r="H166" s="465" t="s">
        <v>906</v>
      </c>
      <c r="I166" s="468">
        <v>181.36000061035156</v>
      </c>
      <c r="J166" s="468">
        <v>24</v>
      </c>
      <c r="K166" s="469">
        <v>4352.5299682617187</v>
      </c>
    </row>
    <row r="167" spans="1:11" ht="14.4" customHeight="1" x14ac:dyDescent="0.3">
      <c r="A167" s="463" t="s">
        <v>431</v>
      </c>
      <c r="B167" s="464" t="s">
        <v>432</v>
      </c>
      <c r="C167" s="465" t="s">
        <v>440</v>
      </c>
      <c r="D167" s="466" t="s">
        <v>441</v>
      </c>
      <c r="E167" s="465" t="s">
        <v>859</v>
      </c>
      <c r="F167" s="466" t="s">
        <v>860</v>
      </c>
      <c r="G167" s="465" t="s">
        <v>907</v>
      </c>
      <c r="H167" s="465" t="s">
        <v>908</v>
      </c>
      <c r="I167" s="468">
        <v>1427.800048828125</v>
      </c>
      <c r="J167" s="468">
        <v>3</v>
      </c>
      <c r="K167" s="469">
        <v>4283.400146484375</v>
      </c>
    </row>
    <row r="168" spans="1:11" ht="14.4" customHeight="1" x14ac:dyDescent="0.3">
      <c r="A168" s="463" t="s">
        <v>431</v>
      </c>
      <c r="B168" s="464" t="s">
        <v>432</v>
      </c>
      <c r="C168" s="465" t="s">
        <v>440</v>
      </c>
      <c r="D168" s="466" t="s">
        <v>441</v>
      </c>
      <c r="E168" s="465" t="s">
        <v>859</v>
      </c>
      <c r="F168" s="466" t="s">
        <v>860</v>
      </c>
      <c r="G168" s="465" t="s">
        <v>909</v>
      </c>
      <c r="H168" s="465" t="s">
        <v>910</v>
      </c>
      <c r="I168" s="468">
        <v>3984</v>
      </c>
      <c r="J168" s="468">
        <v>2</v>
      </c>
      <c r="K168" s="469">
        <v>7968</v>
      </c>
    </row>
    <row r="169" spans="1:11" ht="14.4" customHeight="1" x14ac:dyDescent="0.3">
      <c r="A169" s="463" t="s">
        <v>431</v>
      </c>
      <c r="B169" s="464" t="s">
        <v>432</v>
      </c>
      <c r="C169" s="465" t="s">
        <v>440</v>
      </c>
      <c r="D169" s="466" t="s">
        <v>441</v>
      </c>
      <c r="E169" s="465" t="s">
        <v>859</v>
      </c>
      <c r="F169" s="466" t="s">
        <v>860</v>
      </c>
      <c r="G169" s="465" t="s">
        <v>911</v>
      </c>
      <c r="H169" s="465" t="s">
        <v>912</v>
      </c>
      <c r="I169" s="468">
        <v>1666.0050048828125</v>
      </c>
      <c r="J169" s="468">
        <v>4</v>
      </c>
      <c r="K169" s="469">
        <v>6664.010009765625</v>
      </c>
    </row>
    <row r="170" spans="1:11" ht="14.4" customHeight="1" x14ac:dyDescent="0.3">
      <c r="A170" s="463" t="s">
        <v>431</v>
      </c>
      <c r="B170" s="464" t="s">
        <v>432</v>
      </c>
      <c r="C170" s="465" t="s">
        <v>440</v>
      </c>
      <c r="D170" s="466" t="s">
        <v>441</v>
      </c>
      <c r="E170" s="465" t="s">
        <v>859</v>
      </c>
      <c r="F170" s="466" t="s">
        <v>860</v>
      </c>
      <c r="G170" s="465" t="s">
        <v>913</v>
      </c>
      <c r="H170" s="465" t="s">
        <v>914</v>
      </c>
      <c r="I170" s="468">
        <v>1170</v>
      </c>
      <c r="J170" s="468">
        <v>5</v>
      </c>
      <c r="K170" s="469">
        <v>5850</v>
      </c>
    </row>
    <row r="171" spans="1:11" ht="14.4" customHeight="1" x14ac:dyDescent="0.3">
      <c r="A171" s="463" t="s">
        <v>431</v>
      </c>
      <c r="B171" s="464" t="s">
        <v>432</v>
      </c>
      <c r="C171" s="465" t="s">
        <v>440</v>
      </c>
      <c r="D171" s="466" t="s">
        <v>441</v>
      </c>
      <c r="E171" s="465" t="s">
        <v>859</v>
      </c>
      <c r="F171" s="466" t="s">
        <v>860</v>
      </c>
      <c r="G171" s="465" t="s">
        <v>915</v>
      </c>
      <c r="H171" s="465" t="s">
        <v>916</v>
      </c>
      <c r="I171" s="468">
        <v>949.22500610351562</v>
      </c>
      <c r="J171" s="468">
        <v>3</v>
      </c>
      <c r="K171" s="469">
        <v>2847.9000244140625</v>
      </c>
    </row>
    <row r="172" spans="1:11" ht="14.4" customHeight="1" x14ac:dyDescent="0.3">
      <c r="A172" s="463" t="s">
        <v>431</v>
      </c>
      <c r="B172" s="464" t="s">
        <v>432</v>
      </c>
      <c r="C172" s="465" t="s">
        <v>440</v>
      </c>
      <c r="D172" s="466" t="s">
        <v>441</v>
      </c>
      <c r="E172" s="465" t="s">
        <v>859</v>
      </c>
      <c r="F172" s="466" t="s">
        <v>860</v>
      </c>
      <c r="G172" s="465" t="s">
        <v>917</v>
      </c>
      <c r="H172" s="465" t="s">
        <v>918</v>
      </c>
      <c r="I172" s="468">
        <v>166.18333435058594</v>
      </c>
      <c r="J172" s="468">
        <v>5</v>
      </c>
      <c r="K172" s="469">
        <v>836.55000305175781</v>
      </c>
    </row>
    <row r="173" spans="1:11" ht="14.4" customHeight="1" x14ac:dyDescent="0.3">
      <c r="A173" s="463" t="s">
        <v>431</v>
      </c>
      <c r="B173" s="464" t="s">
        <v>432</v>
      </c>
      <c r="C173" s="465" t="s">
        <v>440</v>
      </c>
      <c r="D173" s="466" t="s">
        <v>441</v>
      </c>
      <c r="E173" s="465" t="s">
        <v>859</v>
      </c>
      <c r="F173" s="466" t="s">
        <v>860</v>
      </c>
      <c r="G173" s="465" t="s">
        <v>919</v>
      </c>
      <c r="H173" s="465" t="s">
        <v>920</v>
      </c>
      <c r="I173" s="468">
        <v>3844.7250366210937</v>
      </c>
      <c r="J173" s="468">
        <v>4</v>
      </c>
      <c r="K173" s="469">
        <v>15378.900146484375</v>
      </c>
    </row>
    <row r="174" spans="1:11" ht="14.4" customHeight="1" x14ac:dyDescent="0.3">
      <c r="A174" s="463" t="s">
        <v>431</v>
      </c>
      <c r="B174" s="464" t="s">
        <v>432</v>
      </c>
      <c r="C174" s="465" t="s">
        <v>440</v>
      </c>
      <c r="D174" s="466" t="s">
        <v>441</v>
      </c>
      <c r="E174" s="465" t="s">
        <v>859</v>
      </c>
      <c r="F174" s="466" t="s">
        <v>860</v>
      </c>
      <c r="G174" s="465" t="s">
        <v>921</v>
      </c>
      <c r="H174" s="465" t="s">
        <v>922</v>
      </c>
      <c r="I174" s="468">
        <v>1360.8749694824219</v>
      </c>
      <c r="J174" s="468">
        <v>6</v>
      </c>
      <c r="K174" s="469">
        <v>8148.9598388671875</v>
      </c>
    </row>
    <row r="175" spans="1:11" ht="14.4" customHeight="1" x14ac:dyDescent="0.3">
      <c r="A175" s="463" t="s">
        <v>431</v>
      </c>
      <c r="B175" s="464" t="s">
        <v>432</v>
      </c>
      <c r="C175" s="465" t="s">
        <v>440</v>
      </c>
      <c r="D175" s="466" t="s">
        <v>441</v>
      </c>
      <c r="E175" s="465" t="s">
        <v>859</v>
      </c>
      <c r="F175" s="466" t="s">
        <v>860</v>
      </c>
      <c r="G175" s="465" t="s">
        <v>923</v>
      </c>
      <c r="H175" s="465" t="s">
        <v>924</v>
      </c>
      <c r="I175" s="468">
        <v>1197.9000244140625</v>
      </c>
      <c r="J175" s="468">
        <v>1</v>
      </c>
      <c r="K175" s="469">
        <v>1197.9000244140625</v>
      </c>
    </row>
    <row r="176" spans="1:11" ht="14.4" customHeight="1" x14ac:dyDescent="0.3">
      <c r="A176" s="463" t="s">
        <v>431</v>
      </c>
      <c r="B176" s="464" t="s">
        <v>432</v>
      </c>
      <c r="C176" s="465" t="s">
        <v>440</v>
      </c>
      <c r="D176" s="466" t="s">
        <v>441</v>
      </c>
      <c r="E176" s="465" t="s">
        <v>859</v>
      </c>
      <c r="F176" s="466" t="s">
        <v>860</v>
      </c>
      <c r="G176" s="465" t="s">
        <v>925</v>
      </c>
      <c r="H176" s="465" t="s">
        <v>926</v>
      </c>
      <c r="I176" s="468">
        <v>147.19999694824219</v>
      </c>
      <c r="J176" s="468">
        <v>10</v>
      </c>
      <c r="K176" s="469">
        <v>1472</v>
      </c>
    </row>
    <row r="177" spans="1:11" ht="14.4" customHeight="1" x14ac:dyDescent="0.3">
      <c r="A177" s="463" t="s">
        <v>431</v>
      </c>
      <c r="B177" s="464" t="s">
        <v>432</v>
      </c>
      <c r="C177" s="465" t="s">
        <v>440</v>
      </c>
      <c r="D177" s="466" t="s">
        <v>441</v>
      </c>
      <c r="E177" s="465" t="s">
        <v>859</v>
      </c>
      <c r="F177" s="466" t="s">
        <v>860</v>
      </c>
      <c r="G177" s="465" t="s">
        <v>927</v>
      </c>
      <c r="H177" s="465" t="s">
        <v>928</v>
      </c>
      <c r="I177" s="468">
        <v>334</v>
      </c>
      <c r="J177" s="468">
        <v>2</v>
      </c>
      <c r="K177" s="469">
        <v>668</v>
      </c>
    </row>
    <row r="178" spans="1:11" ht="14.4" customHeight="1" x14ac:dyDescent="0.3">
      <c r="A178" s="463" t="s">
        <v>431</v>
      </c>
      <c r="B178" s="464" t="s">
        <v>432</v>
      </c>
      <c r="C178" s="465" t="s">
        <v>440</v>
      </c>
      <c r="D178" s="466" t="s">
        <v>441</v>
      </c>
      <c r="E178" s="465" t="s">
        <v>859</v>
      </c>
      <c r="F178" s="466" t="s">
        <v>860</v>
      </c>
      <c r="G178" s="465" t="s">
        <v>929</v>
      </c>
      <c r="H178" s="465" t="s">
        <v>930</v>
      </c>
      <c r="I178" s="468">
        <v>367</v>
      </c>
      <c r="J178" s="468">
        <v>2</v>
      </c>
      <c r="K178" s="469">
        <v>734</v>
      </c>
    </row>
    <row r="179" spans="1:11" ht="14.4" customHeight="1" x14ac:dyDescent="0.3">
      <c r="A179" s="463" t="s">
        <v>431</v>
      </c>
      <c r="B179" s="464" t="s">
        <v>432</v>
      </c>
      <c r="C179" s="465" t="s">
        <v>440</v>
      </c>
      <c r="D179" s="466" t="s">
        <v>441</v>
      </c>
      <c r="E179" s="465" t="s">
        <v>859</v>
      </c>
      <c r="F179" s="466" t="s">
        <v>860</v>
      </c>
      <c r="G179" s="465" t="s">
        <v>931</v>
      </c>
      <c r="H179" s="465" t="s">
        <v>932</v>
      </c>
      <c r="I179" s="468">
        <v>1.440000057220459</v>
      </c>
      <c r="J179" s="468">
        <v>400</v>
      </c>
      <c r="K179" s="469">
        <v>576</v>
      </c>
    </row>
    <row r="180" spans="1:11" ht="14.4" customHeight="1" x14ac:dyDescent="0.3">
      <c r="A180" s="463" t="s">
        <v>431</v>
      </c>
      <c r="B180" s="464" t="s">
        <v>432</v>
      </c>
      <c r="C180" s="465" t="s">
        <v>440</v>
      </c>
      <c r="D180" s="466" t="s">
        <v>441</v>
      </c>
      <c r="E180" s="465" t="s">
        <v>859</v>
      </c>
      <c r="F180" s="466" t="s">
        <v>860</v>
      </c>
      <c r="G180" s="465" t="s">
        <v>933</v>
      </c>
      <c r="H180" s="465" t="s">
        <v>934</v>
      </c>
      <c r="I180" s="468">
        <v>1.440000057220459</v>
      </c>
      <c r="J180" s="468">
        <v>200</v>
      </c>
      <c r="K180" s="469">
        <v>288</v>
      </c>
    </row>
    <row r="181" spans="1:11" ht="14.4" customHeight="1" x14ac:dyDescent="0.3">
      <c r="A181" s="463" t="s">
        <v>431</v>
      </c>
      <c r="B181" s="464" t="s">
        <v>432</v>
      </c>
      <c r="C181" s="465" t="s">
        <v>440</v>
      </c>
      <c r="D181" s="466" t="s">
        <v>441</v>
      </c>
      <c r="E181" s="465" t="s">
        <v>859</v>
      </c>
      <c r="F181" s="466" t="s">
        <v>860</v>
      </c>
      <c r="G181" s="465" t="s">
        <v>935</v>
      </c>
      <c r="H181" s="465" t="s">
        <v>936</v>
      </c>
      <c r="I181" s="468">
        <v>1.440000057220459</v>
      </c>
      <c r="J181" s="468">
        <v>200</v>
      </c>
      <c r="K181" s="469">
        <v>288</v>
      </c>
    </row>
    <row r="182" spans="1:11" ht="14.4" customHeight="1" x14ac:dyDescent="0.3">
      <c r="A182" s="463" t="s">
        <v>431</v>
      </c>
      <c r="B182" s="464" t="s">
        <v>432</v>
      </c>
      <c r="C182" s="465" t="s">
        <v>440</v>
      </c>
      <c r="D182" s="466" t="s">
        <v>441</v>
      </c>
      <c r="E182" s="465" t="s">
        <v>859</v>
      </c>
      <c r="F182" s="466" t="s">
        <v>860</v>
      </c>
      <c r="G182" s="465" t="s">
        <v>937</v>
      </c>
      <c r="H182" s="465" t="s">
        <v>938</v>
      </c>
      <c r="I182" s="468">
        <v>1.7000000476837158</v>
      </c>
      <c r="J182" s="468">
        <v>200</v>
      </c>
      <c r="K182" s="469">
        <v>340.010009765625</v>
      </c>
    </row>
    <row r="183" spans="1:11" ht="14.4" customHeight="1" x14ac:dyDescent="0.3">
      <c r="A183" s="463" t="s">
        <v>431</v>
      </c>
      <c r="B183" s="464" t="s">
        <v>432</v>
      </c>
      <c r="C183" s="465" t="s">
        <v>440</v>
      </c>
      <c r="D183" s="466" t="s">
        <v>441</v>
      </c>
      <c r="E183" s="465" t="s">
        <v>859</v>
      </c>
      <c r="F183" s="466" t="s">
        <v>860</v>
      </c>
      <c r="G183" s="465" t="s">
        <v>939</v>
      </c>
      <c r="H183" s="465" t="s">
        <v>940</v>
      </c>
      <c r="I183" s="468">
        <v>1.440000057220459</v>
      </c>
      <c r="J183" s="468">
        <v>400</v>
      </c>
      <c r="K183" s="469">
        <v>576</v>
      </c>
    </row>
    <row r="184" spans="1:11" ht="14.4" customHeight="1" x14ac:dyDescent="0.3">
      <c r="A184" s="463" t="s">
        <v>431</v>
      </c>
      <c r="B184" s="464" t="s">
        <v>432</v>
      </c>
      <c r="C184" s="465" t="s">
        <v>440</v>
      </c>
      <c r="D184" s="466" t="s">
        <v>441</v>
      </c>
      <c r="E184" s="465" t="s">
        <v>859</v>
      </c>
      <c r="F184" s="466" t="s">
        <v>860</v>
      </c>
      <c r="G184" s="465" t="s">
        <v>941</v>
      </c>
      <c r="H184" s="465" t="s">
        <v>942</v>
      </c>
      <c r="I184" s="468">
        <v>1.440000057220459</v>
      </c>
      <c r="J184" s="468">
        <v>400</v>
      </c>
      <c r="K184" s="469">
        <v>576</v>
      </c>
    </row>
    <row r="185" spans="1:11" ht="14.4" customHeight="1" x14ac:dyDescent="0.3">
      <c r="A185" s="463" t="s">
        <v>431</v>
      </c>
      <c r="B185" s="464" t="s">
        <v>432</v>
      </c>
      <c r="C185" s="465" t="s">
        <v>440</v>
      </c>
      <c r="D185" s="466" t="s">
        <v>441</v>
      </c>
      <c r="E185" s="465" t="s">
        <v>859</v>
      </c>
      <c r="F185" s="466" t="s">
        <v>860</v>
      </c>
      <c r="G185" s="465" t="s">
        <v>943</v>
      </c>
      <c r="H185" s="465" t="s">
        <v>944</v>
      </c>
      <c r="I185" s="468">
        <v>1.5700000524520874</v>
      </c>
      <c r="J185" s="468">
        <v>700</v>
      </c>
      <c r="K185" s="469">
        <v>1086</v>
      </c>
    </row>
    <row r="186" spans="1:11" ht="14.4" customHeight="1" x14ac:dyDescent="0.3">
      <c r="A186" s="463" t="s">
        <v>431</v>
      </c>
      <c r="B186" s="464" t="s">
        <v>432</v>
      </c>
      <c r="C186" s="465" t="s">
        <v>440</v>
      </c>
      <c r="D186" s="466" t="s">
        <v>441</v>
      </c>
      <c r="E186" s="465" t="s">
        <v>859</v>
      </c>
      <c r="F186" s="466" t="s">
        <v>860</v>
      </c>
      <c r="G186" s="465" t="s">
        <v>945</v>
      </c>
      <c r="H186" s="465" t="s">
        <v>946</v>
      </c>
      <c r="I186" s="468">
        <v>1.5700000524520874</v>
      </c>
      <c r="J186" s="468">
        <v>800</v>
      </c>
      <c r="K186" s="469">
        <v>1256</v>
      </c>
    </row>
    <row r="187" spans="1:11" ht="14.4" customHeight="1" x14ac:dyDescent="0.3">
      <c r="A187" s="463" t="s">
        <v>431</v>
      </c>
      <c r="B187" s="464" t="s">
        <v>432</v>
      </c>
      <c r="C187" s="465" t="s">
        <v>440</v>
      </c>
      <c r="D187" s="466" t="s">
        <v>441</v>
      </c>
      <c r="E187" s="465" t="s">
        <v>859</v>
      </c>
      <c r="F187" s="466" t="s">
        <v>860</v>
      </c>
      <c r="G187" s="465" t="s">
        <v>947</v>
      </c>
      <c r="H187" s="465" t="s">
        <v>948</v>
      </c>
      <c r="I187" s="468">
        <v>1.6133333841959636</v>
      </c>
      <c r="J187" s="468">
        <v>900</v>
      </c>
      <c r="K187" s="469">
        <v>1426</v>
      </c>
    </row>
    <row r="188" spans="1:11" ht="14.4" customHeight="1" x14ac:dyDescent="0.3">
      <c r="A188" s="463" t="s">
        <v>431</v>
      </c>
      <c r="B188" s="464" t="s">
        <v>432</v>
      </c>
      <c r="C188" s="465" t="s">
        <v>440</v>
      </c>
      <c r="D188" s="466" t="s">
        <v>441</v>
      </c>
      <c r="E188" s="465" t="s">
        <v>859</v>
      </c>
      <c r="F188" s="466" t="s">
        <v>860</v>
      </c>
      <c r="G188" s="465" t="s">
        <v>949</v>
      </c>
      <c r="H188" s="465" t="s">
        <v>950</v>
      </c>
      <c r="I188" s="468">
        <v>1.7000000476837158</v>
      </c>
      <c r="J188" s="468">
        <v>300</v>
      </c>
      <c r="K188" s="469">
        <v>510</v>
      </c>
    </row>
    <row r="189" spans="1:11" ht="14.4" customHeight="1" x14ac:dyDescent="0.3">
      <c r="A189" s="463" t="s">
        <v>431</v>
      </c>
      <c r="B189" s="464" t="s">
        <v>432</v>
      </c>
      <c r="C189" s="465" t="s">
        <v>440</v>
      </c>
      <c r="D189" s="466" t="s">
        <v>441</v>
      </c>
      <c r="E189" s="465" t="s">
        <v>859</v>
      </c>
      <c r="F189" s="466" t="s">
        <v>860</v>
      </c>
      <c r="G189" s="465" t="s">
        <v>951</v>
      </c>
      <c r="H189" s="465" t="s">
        <v>952</v>
      </c>
      <c r="I189" s="468">
        <v>1.7000000476837158</v>
      </c>
      <c r="J189" s="468">
        <v>300</v>
      </c>
      <c r="K189" s="469">
        <v>510</v>
      </c>
    </row>
    <row r="190" spans="1:11" ht="14.4" customHeight="1" x14ac:dyDescent="0.3">
      <c r="A190" s="463" t="s">
        <v>431</v>
      </c>
      <c r="B190" s="464" t="s">
        <v>432</v>
      </c>
      <c r="C190" s="465" t="s">
        <v>440</v>
      </c>
      <c r="D190" s="466" t="s">
        <v>441</v>
      </c>
      <c r="E190" s="465" t="s">
        <v>859</v>
      </c>
      <c r="F190" s="466" t="s">
        <v>860</v>
      </c>
      <c r="G190" s="465" t="s">
        <v>953</v>
      </c>
      <c r="H190" s="465" t="s">
        <v>954</v>
      </c>
      <c r="I190" s="468">
        <v>1.440000057220459</v>
      </c>
      <c r="J190" s="468">
        <v>400</v>
      </c>
      <c r="K190" s="469">
        <v>576</v>
      </c>
    </row>
    <row r="191" spans="1:11" ht="14.4" customHeight="1" x14ac:dyDescent="0.3">
      <c r="A191" s="463" t="s">
        <v>431</v>
      </c>
      <c r="B191" s="464" t="s">
        <v>432</v>
      </c>
      <c r="C191" s="465" t="s">
        <v>440</v>
      </c>
      <c r="D191" s="466" t="s">
        <v>441</v>
      </c>
      <c r="E191" s="465" t="s">
        <v>859</v>
      </c>
      <c r="F191" s="466" t="s">
        <v>860</v>
      </c>
      <c r="G191" s="465" t="s">
        <v>955</v>
      </c>
      <c r="H191" s="465" t="s">
        <v>956</v>
      </c>
      <c r="I191" s="468">
        <v>3.3199999332427979</v>
      </c>
      <c r="J191" s="468">
        <v>240</v>
      </c>
      <c r="K191" s="469">
        <v>796.1199951171875</v>
      </c>
    </row>
    <row r="192" spans="1:11" ht="14.4" customHeight="1" x14ac:dyDescent="0.3">
      <c r="A192" s="463" t="s">
        <v>431</v>
      </c>
      <c r="B192" s="464" t="s">
        <v>432</v>
      </c>
      <c r="C192" s="465" t="s">
        <v>440</v>
      </c>
      <c r="D192" s="466" t="s">
        <v>441</v>
      </c>
      <c r="E192" s="465" t="s">
        <v>859</v>
      </c>
      <c r="F192" s="466" t="s">
        <v>860</v>
      </c>
      <c r="G192" s="465" t="s">
        <v>957</v>
      </c>
      <c r="H192" s="465" t="s">
        <v>958</v>
      </c>
      <c r="I192" s="468">
        <v>3.9200000762939453</v>
      </c>
      <c r="J192" s="468">
        <v>360</v>
      </c>
      <c r="K192" s="469">
        <v>1411.4000244140625</v>
      </c>
    </row>
    <row r="193" spans="1:11" ht="14.4" customHeight="1" x14ac:dyDescent="0.3">
      <c r="A193" s="463" t="s">
        <v>431</v>
      </c>
      <c r="B193" s="464" t="s">
        <v>432</v>
      </c>
      <c r="C193" s="465" t="s">
        <v>440</v>
      </c>
      <c r="D193" s="466" t="s">
        <v>441</v>
      </c>
      <c r="E193" s="465" t="s">
        <v>859</v>
      </c>
      <c r="F193" s="466" t="s">
        <v>860</v>
      </c>
      <c r="G193" s="465" t="s">
        <v>959</v>
      </c>
      <c r="H193" s="465" t="s">
        <v>960</v>
      </c>
      <c r="I193" s="468">
        <v>3.9200000762939453</v>
      </c>
      <c r="J193" s="468">
        <v>180</v>
      </c>
      <c r="K193" s="469">
        <v>705.5999755859375</v>
      </c>
    </row>
    <row r="194" spans="1:11" ht="14.4" customHeight="1" x14ac:dyDescent="0.3">
      <c r="A194" s="463" t="s">
        <v>431</v>
      </c>
      <c r="B194" s="464" t="s">
        <v>432</v>
      </c>
      <c r="C194" s="465" t="s">
        <v>440</v>
      </c>
      <c r="D194" s="466" t="s">
        <v>441</v>
      </c>
      <c r="E194" s="465" t="s">
        <v>859</v>
      </c>
      <c r="F194" s="466" t="s">
        <v>860</v>
      </c>
      <c r="G194" s="465" t="s">
        <v>961</v>
      </c>
      <c r="H194" s="465" t="s">
        <v>962</v>
      </c>
      <c r="I194" s="468">
        <v>11.300000190734863</v>
      </c>
      <c r="J194" s="468">
        <v>120</v>
      </c>
      <c r="K194" s="469">
        <v>1355.489990234375</v>
      </c>
    </row>
    <row r="195" spans="1:11" ht="14.4" customHeight="1" x14ac:dyDescent="0.3">
      <c r="A195" s="463" t="s">
        <v>431</v>
      </c>
      <c r="B195" s="464" t="s">
        <v>432</v>
      </c>
      <c r="C195" s="465" t="s">
        <v>440</v>
      </c>
      <c r="D195" s="466" t="s">
        <v>441</v>
      </c>
      <c r="E195" s="465" t="s">
        <v>859</v>
      </c>
      <c r="F195" s="466" t="s">
        <v>860</v>
      </c>
      <c r="G195" s="465" t="s">
        <v>963</v>
      </c>
      <c r="H195" s="465" t="s">
        <v>964</v>
      </c>
      <c r="I195" s="468">
        <v>11.300000190734863</v>
      </c>
      <c r="J195" s="468">
        <v>120</v>
      </c>
      <c r="K195" s="469">
        <v>1355.489990234375</v>
      </c>
    </row>
    <row r="196" spans="1:11" ht="14.4" customHeight="1" x14ac:dyDescent="0.3">
      <c r="A196" s="463" t="s">
        <v>431</v>
      </c>
      <c r="B196" s="464" t="s">
        <v>432</v>
      </c>
      <c r="C196" s="465" t="s">
        <v>440</v>
      </c>
      <c r="D196" s="466" t="s">
        <v>441</v>
      </c>
      <c r="E196" s="465" t="s">
        <v>859</v>
      </c>
      <c r="F196" s="466" t="s">
        <v>860</v>
      </c>
      <c r="G196" s="465" t="s">
        <v>965</v>
      </c>
      <c r="H196" s="465" t="s">
        <v>966</v>
      </c>
      <c r="I196" s="468">
        <v>11.300000190734863</v>
      </c>
      <c r="J196" s="468">
        <v>120</v>
      </c>
      <c r="K196" s="469">
        <v>1355.510009765625</v>
      </c>
    </row>
    <row r="197" spans="1:11" ht="14.4" customHeight="1" x14ac:dyDescent="0.3">
      <c r="A197" s="463" t="s">
        <v>431</v>
      </c>
      <c r="B197" s="464" t="s">
        <v>432</v>
      </c>
      <c r="C197" s="465" t="s">
        <v>440</v>
      </c>
      <c r="D197" s="466" t="s">
        <v>441</v>
      </c>
      <c r="E197" s="465" t="s">
        <v>859</v>
      </c>
      <c r="F197" s="466" t="s">
        <v>860</v>
      </c>
      <c r="G197" s="465" t="s">
        <v>967</v>
      </c>
      <c r="H197" s="465" t="s">
        <v>968</v>
      </c>
      <c r="I197" s="468">
        <v>11.300000190734863</v>
      </c>
      <c r="J197" s="468">
        <v>120</v>
      </c>
      <c r="K197" s="469">
        <v>1355.510009765625</v>
      </c>
    </row>
    <row r="198" spans="1:11" ht="14.4" customHeight="1" x14ac:dyDescent="0.3">
      <c r="A198" s="463" t="s">
        <v>431</v>
      </c>
      <c r="B198" s="464" t="s">
        <v>432</v>
      </c>
      <c r="C198" s="465" t="s">
        <v>440</v>
      </c>
      <c r="D198" s="466" t="s">
        <v>441</v>
      </c>
      <c r="E198" s="465" t="s">
        <v>859</v>
      </c>
      <c r="F198" s="466" t="s">
        <v>860</v>
      </c>
      <c r="G198" s="465" t="s">
        <v>969</v>
      </c>
      <c r="H198" s="465" t="s">
        <v>970</v>
      </c>
      <c r="I198" s="468">
        <v>216.58999633789062</v>
      </c>
      <c r="J198" s="468">
        <v>5</v>
      </c>
      <c r="K198" s="469">
        <v>1082.9500122070312</v>
      </c>
    </row>
    <row r="199" spans="1:11" ht="14.4" customHeight="1" x14ac:dyDescent="0.3">
      <c r="A199" s="463" t="s">
        <v>431</v>
      </c>
      <c r="B199" s="464" t="s">
        <v>432</v>
      </c>
      <c r="C199" s="465" t="s">
        <v>440</v>
      </c>
      <c r="D199" s="466" t="s">
        <v>441</v>
      </c>
      <c r="E199" s="465" t="s">
        <v>859</v>
      </c>
      <c r="F199" s="466" t="s">
        <v>860</v>
      </c>
      <c r="G199" s="465" t="s">
        <v>971</v>
      </c>
      <c r="H199" s="465" t="s">
        <v>972</v>
      </c>
      <c r="I199" s="468">
        <v>228.69000244140625</v>
      </c>
      <c r="J199" s="468">
        <v>2</v>
      </c>
      <c r="K199" s="469">
        <v>457.3800048828125</v>
      </c>
    </row>
    <row r="200" spans="1:11" ht="14.4" customHeight="1" x14ac:dyDescent="0.3">
      <c r="A200" s="463" t="s">
        <v>431</v>
      </c>
      <c r="B200" s="464" t="s">
        <v>432</v>
      </c>
      <c r="C200" s="465" t="s">
        <v>440</v>
      </c>
      <c r="D200" s="466" t="s">
        <v>441</v>
      </c>
      <c r="E200" s="465" t="s">
        <v>859</v>
      </c>
      <c r="F200" s="466" t="s">
        <v>860</v>
      </c>
      <c r="G200" s="465" t="s">
        <v>973</v>
      </c>
      <c r="H200" s="465" t="s">
        <v>974</v>
      </c>
      <c r="I200" s="468">
        <v>228.69000244140625</v>
      </c>
      <c r="J200" s="468">
        <v>2</v>
      </c>
      <c r="K200" s="469">
        <v>457.3800048828125</v>
      </c>
    </row>
    <row r="201" spans="1:11" ht="14.4" customHeight="1" x14ac:dyDescent="0.3">
      <c r="A201" s="463" t="s">
        <v>431</v>
      </c>
      <c r="B201" s="464" t="s">
        <v>432</v>
      </c>
      <c r="C201" s="465" t="s">
        <v>440</v>
      </c>
      <c r="D201" s="466" t="s">
        <v>441</v>
      </c>
      <c r="E201" s="465" t="s">
        <v>859</v>
      </c>
      <c r="F201" s="466" t="s">
        <v>860</v>
      </c>
      <c r="G201" s="465" t="s">
        <v>975</v>
      </c>
      <c r="H201" s="465" t="s">
        <v>976</v>
      </c>
      <c r="I201" s="468">
        <v>228.69000244140625</v>
      </c>
      <c r="J201" s="468">
        <v>2</v>
      </c>
      <c r="K201" s="469">
        <v>457.3800048828125</v>
      </c>
    </row>
    <row r="202" spans="1:11" ht="14.4" customHeight="1" x14ac:dyDescent="0.3">
      <c r="A202" s="463" t="s">
        <v>431</v>
      </c>
      <c r="B202" s="464" t="s">
        <v>432</v>
      </c>
      <c r="C202" s="465" t="s">
        <v>440</v>
      </c>
      <c r="D202" s="466" t="s">
        <v>441</v>
      </c>
      <c r="E202" s="465" t="s">
        <v>859</v>
      </c>
      <c r="F202" s="466" t="s">
        <v>860</v>
      </c>
      <c r="G202" s="465" t="s">
        <v>977</v>
      </c>
      <c r="H202" s="465" t="s">
        <v>978</v>
      </c>
      <c r="I202" s="468">
        <v>228.69000244140625</v>
      </c>
      <c r="J202" s="468">
        <v>2</v>
      </c>
      <c r="K202" s="469">
        <v>457.3800048828125</v>
      </c>
    </row>
    <row r="203" spans="1:11" ht="14.4" customHeight="1" x14ac:dyDescent="0.3">
      <c r="A203" s="463" t="s">
        <v>431</v>
      </c>
      <c r="B203" s="464" t="s">
        <v>432</v>
      </c>
      <c r="C203" s="465" t="s">
        <v>440</v>
      </c>
      <c r="D203" s="466" t="s">
        <v>441</v>
      </c>
      <c r="E203" s="465" t="s">
        <v>859</v>
      </c>
      <c r="F203" s="466" t="s">
        <v>860</v>
      </c>
      <c r="G203" s="465" t="s">
        <v>979</v>
      </c>
      <c r="H203" s="465" t="s">
        <v>980</v>
      </c>
      <c r="I203" s="468">
        <v>228.69000244140625</v>
      </c>
      <c r="J203" s="468">
        <v>2</v>
      </c>
      <c r="K203" s="469">
        <v>457.3800048828125</v>
      </c>
    </row>
    <row r="204" spans="1:11" ht="14.4" customHeight="1" x14ac:dyDescent="0.3">
      <c r="A204" s="463" t="s">
        <v>431</v>
      </c>
      <c r="B204" s="464" t="s">
        <v>432</v>
      </c>
      <c r="C204" s="465" t="s">
        <v>440</v>
      </c>
      <c r="D204" s="466" t="s">
        <v>441</v>
      </c>
      <c r="E204" s="465" t="s">
        <v>859</v>
      </c>
      <c r="F204" s="466" t="s">
        <v>860</v>
      </c>
      <c r="G204" s="465" t="s">
        <v>981</v>
      </c>
      <c r="H204" s="465" t="s">
        <v>982</v>
      </c>
      <c r="I204" s="468">
        <v>228.69000244140625</v>
      </c>
      <c r="J204" s="468">
        <v>2</v>
      </c>
      <c r="K204" s="469">
        <v>457.3800048828125</v>
      </c>
    </row>
    <row r="205" spans="1:11" ht="14.4" customHeight="1" x14ac:dyDescent="0.3">
      <c r="A205" s="463" t="s">
        <v>431</v>
      </c>
      <c r="B205" s="464" t="s">
        <v>432</v>
      </c>
      <c r="C205" s="465" t="s">
        <v>440</v>
      </c>
      <c r="D205" s="466" t="s">
        <v>441</v>
      </c>
      <c r="E205" s="465" t="s">
        <v>859</v>
      </c>
      <c r="F205" s="466" t="s">
        <v>860</v>
      </c>
      <c r="G205" s="465" t="s">
        <v>981</v>
      </c>
      <c r="H205" s="465" t="s">
        <v>983</v>
      </c>
      <c r="I205" s="468">
        <v>216.58999633789062</v>
      </c>
      <c r="J205" s="468">
        <v>2</v>
      </c>
      <c r="K205" s="469">
        <v>433.17999267578125</v>
      </c>
    </row>
    <row r="206" spans="1:11" ht="14.4" customHeight="1" x14ac:dyDescent="0.3">
      <c r="A206" s="463" t="s">
        <v>431</v>
      </c>
      <c r="B206" s="464" t="s">
        <v>432</v>
      </c>
      <c r="C206" s="465" t="s">
        <v>440</v>
      </c>
      <c r="D206" s="466" t="s">
        <v>441</v>
      </c>
      <c r="E206" s="465" t="s">
        <v>859</v>
      </c>
      <c r="F206" s="466" t="s">
        <v>860</v>
      </c>
      <c r="G206" s="465" t="s">
        <v>984</v>
      </c>
      <c r="H206" s="465" t="s">
        <v>985</v>
      </c>
      <c r="I206" s="468">
        <v>159.69999694824219</v>
      </c>
      <c r="J206" s="468">
        <v>2</v>
      </c>
      <c r="K206" s="469">
        <v>319.3900146484375</v>
      </c>
    </row>
    <row r="207" spans="1:11" ht="14.4" customHeight="1" x14ac:dyDescent="0.3">
      <c r="A207" s="463" t="s">
        <v>431</v>
      </c>
      <c r="B207" s="464" t="s">
        <v>432</v>
      </c>
      <c r="C207" s="465" t="s">
        <v>440</v>
      </c>
      <c r="D207" s="466" t="s">
        <v>441</v>
      </c>
      <c r="E207" s="465" t="s">
        <v>859</v>
      </c>
      <c r="F207" s="466" t="s">
        <v>860</v>
      </c>
      <c r="G207" s="465" t="s">
        <v>986</v>
      </c>
      <c r="H207" s="465" t="s">
        <v>987</v>
      </c>
      <c r="I207" s="468">
        <v>159.69999694824219</v>
      </c>
      <c r="J207" s="468">
        <v>1</v>
      </c>
      <c r="K207" s="469">
        <v>159.69999694824219</v>
      </c>
    </row>
    <row r="208" spans="1:11" ht="14.4" customHeight="1" x14ac:dyDescent="0.3">
      <c r="A208" s="463" t="s">
        <v>431</v>
      </c>
      <c r="B208" s="464" t="s">
        <v>432</v>
      </c>
      <c r="C208" s="465" t="s">
        <v>440</v>
      </c>
      <c r="D208" s="466" t="s">
        <v>441</v>
      </c>
      <c r="E208" s="465" t="s">
        <v>859</v>
      </c>
      <c r="F208" s="466" t="s">
        <v>860</v>
      </c>
      <c r="G208" s="465" t="s">
        <v>988</v>
      </c>
      <c r="H208" s="465" t="s">
        <v>989</v>
      </c>
      <c r="I208" s="468">
        <v>159.71000671386719</v>
      </c>
      <c r="J208" s="468">
        <v>4</v>
      </c>
      <c r="K208" s="469">
        <v>638.83001708984375</v>
      </c>
    </row>
    <row r="209" spans="1:11" ht="14.4" customHeight="1" x14ac:dyDescent="0.3">
      <c r="A209" s="463" t="s">
        <v>431</v>
      </c>
      <c r="B209" s="464" t="s">
        <v>432</v>
      </c>
      <c r="C209" s="465" t="s">
        <v>440</v>
      </c>
      <c r="D209" s="466" t="s">
        <v>441</v>
      </c>
      <c r="E209" s="465" t="s">
        <v>859</v>
      </c>
      <c r="F209" s="466" t="s">
        <v>860</v>
      </c>
      <c r="G209" s="465" t="s">
        <v>990</v>
      </c>
      <c r="H209" s="465" t="s">
        <v>991</v>
      </c>
      <c r="I209" s="468">
        <v>2.380000114440918</v>
      </c>
      <c r="J209" s="468">
        <v>300</v>
      </c>
      <c r="K209" s="469">
        <v>715.1099853515625</v>
      </c>
    </row>
    <row r="210" spans="1:11" ht="14.4" customHeight="1" x14ac:dyDescent="0.3">
      <c r="A210" s="463" t="s">
        <v>431</v>
      </c>
      <c r="B210" s="464" t="s">
        <v>432</v>
      </c>
      <c r="C210" s="465" t="s">
        <v>440</v>
      </c>
      <c r="D210" s="466" t="s">
        <v>441</v>
      </c>
      <c r="E210" s="465" t="s">
        <v>859</v>
      </c>
      <c r="F210" s="466" t="s">
        <v>860</v>
      </c>
      <c r="G210" s="465" t="s">
        <v>992</v>
      </c>
      <c r="H210" s="465" t="s">
        <v>993</v>
      </c>
      <c r="I210" s="468">
        <v>1840</v>
      </c>
      <c r="J210" s="468">
        <v>2</v>
      </c>
      <c r="K210" s="469">
        <v>3680</v>
      </c>
    </row>
    <row r="211" spans="1:11" ht="14.4" customHeight="1" x14ac:dyDescent="0.3">
      <c r="A211" s="463" t="s">
        <v>431</v>
      </c>
      <c r="B211" s="464" t="s">
        <v>432</v>
      </c>
      <c r="C211" s="465" t="s">
        <v>440</v>
      </c>
      <c r="D211" s="466" t="s">
        <v>441</v>
      </c>
      <c r="E211" s="465" t="s">
        <v>859</v>
      </c>
      <c r="F211" s="466" t="s">
        <v>860</v>
      </c>
      <c r="G211" s="465" t="s">
        <v>994</v>
      </c>
      <c r="H211" s="465" t="s">
        <v>995</v>
      </c>
      <c r="I211" s="468">
        <v>1633</v>
      </c>
      <c r="J211" s="468">
        <v>2</v>
      </c>
      <c r="K211" s="469">
        <v>3266</v>
      </c>
    </row>
    <row r="212" spans="1:11" ht="14.4" customHeight="1" x14ac:dyDescent="0.3">
      <c r="A212" s="463" t="s">
        <v>431</v>
      </c>
      <c r="B212" s="464" t="s">
        <v>432</v>
      </c>
      <c r="C212" s="465" t="s">
        <v>440</v>
      </c>
      <c r="D212" s="466" t="s">
        <v>441</v>
      </c>
      <c r="E212" s="465" t="s">
        <v>859</v>
      </c>
      <c r="F212" s="466" t="s">
        <v>860</v>
      </c>
      <c r="G212" s="465" t="s">
        <v>996</v>
      </c>
      <c r="H212" s="465" t="s">
        <v>997</v>
      </c>
      <c r="I212" s="468">
        <v>874.83001708984375</v>
      </c>
      <c r="J212" s="468">
        <v>1</v>
      </c>
      <c r="K212" s="469">
        <v>874.83001708984375</v>
      </c>
    </row>
    <row r="213" spans="1:11" ht="14.4" customHeight="1" x14ac:dyDescent="0.3">
      <c r="A213" s="463" t="s">
        <v>431</v>
      </c>
      <c r="B213" s="464" t="s">
        <v>432</v>
      </c>
      <c r="C213" s="465" t="s">
        <v>440</v>
      </c>
      <c r="D213" s="466" t="s">
        <v>441</v>
      </c>
      <c r="E213" s="465" t="s">
        <v>859</v>
      </c>
      <c r="F213" s="466" t="s">
        <v>860</v>
      </c>
      <c r="G213" s="465" t="s">
        <v>998</v>
      </c>
      <c r="H213" s="465" t="s">
        <v>999</v>
      </c>
      <c r="I213" s="468">
        <v>865.1500244140625</v>
      </c>
      <c r="J213" s="468">
        <v>1</v>
      </c>
      <c r="K213" s="469">
        <v>865.1500244140625</v>
      </c>
    </row>
    <row r="214" spans="1:11" ht="14.4" customHeight="1" x14ac:dyDescent="0.3">
      <c r="A214" s="463" t="s">
        <v>431</v>
      </c>
      <c r="B214" s="464" t="s">
        <v>432</v>
      </c>
      <c r="C214" s="465" t="s">
        <v>440</v>
      </c>
      <c r="D214" s="466" t="s">
        <v>441</v>
      </c>
      <c r="E214" s="465" t="s">
        <v>859</v>
      </c>
      <c r="F214" s="466" t="s">
        <v>860</v>
      </c>
      <c r="G214" s="465" t="s">
        <v>1000</v>
      </c>
      <c r="H214" s="465" t="s">
        <v>1001</v>
      </c>
      <c r="I214" s="468">
        <v>874.83001708984375</v>
      </c>
      <c r="J214" s="468">
        <v>2</v>
      </c>
      <c r="K214" s="469">
        <v>1749.6600341796875</v>
      </c>
    </row>
    <row r="215" spans="1:11" ht="14.4" customHeight="1" x14ac:dyDescent="0.3">
      <c r="A215" s="463" t="s">
        <v>431</v>
      </c>
      <c r="B215" s="464" t="s">
        <v>432</v>
      </c>
      <c r="C215" s="465" t="s">
        <v>440</v>
      </c>
      <c r="D215" s="466" t="s">
        <v>441</v>
      </c>
      <c r="E215" s="465" t="s">
        <v>859</v>
      </c>
      <c r="F215" s="466" t="s">
        <v>860</v>
      </c>
      <c r="G215" s="465" t="s">
        <v>1002</v>
      </c>
      <c r="H215" s="465" t="s">
        <v>1003</v>
      </c>
      <c r="I215" s="468">
        <v>98.860000610351563</v>
      </c>
      <c r="J215" s="468">
        <v>30</v>
      </c>
      <c r="K215" s="469">
        <v>2965.7100219726562</v>
      </c>
    </row>
    <row r="216" spans="1:11" ht="14.4" customHeight="1" x14ac:dyDescent="0.3">
      <c r="A216" s="463" t="s">
        <v>431</v>
      </c>
      <c r="B216" s="464" t="s">
        <v>432</v>
      </c>
      <c r="C216" s="465" t="s">
        <v>440</v>
      </c>
      <c r="D216" s="466" t="s">
        <v>441</v>
      </c>
      <c r="E216" s="465" t="s">
        <v>859</v>
      </c>
      <c r="F216" s="466" t="s">
        <v>860</v>
      </c>
      <c r="G216" s="465" t="s">
        <v>1004</v>
      </c>
      <c r="H216" s="465" t="s">
        <v>1005</v>
      </c>
      <c r="I216" s="468">
        <v>22.260000228881836</v>
      </c>
      <c r="J216" s="468">
        <v>200</v>
      </c>
      <c r="K216" s="469">
        <v>4452.85986328125</v>
      </c>
    </row>
    <row r="217" spans="1:11" ht="14.4" customHeight="1" x14ac:dyDescent="0.3">
      <c r="A217" s="463" t="s">
        <v>431</v>
      </c>
      <c r="B217" s="464" t="s">
        <v>432</v>
      </c>
      <c r="C217" s="465" t="s">
        <v>440</v>
      </c>
      <c r="D217" s="466" t="s">
        <v>441</v>
      </c>
      <c r="E217" s="465" t="s">
        <v>859</v>
      </c>
      <c r="F217" s="466" t="s">
        <v>860</v>
      </c>
      <c r="G217" s="465" t="s">
        <v>1006</v>
      </c>
      <c r="H217" s="465" t="s">
        <v>1007</v>
      </c>
      <c r="I217" s="468">
        <v>22.260000228881836</v>
      </c>
      <c r="J217" s="468">
        <v>300</v>
      </c>
      <c r="K217" s="469">
        <v>6679.330078125</v>
      </c>
    </row>
    <row r="218" spans="1:11" ht="14.4" customHeight="1" x14ac:dyDescent="0.3">
      <c r="A218" s="463" t="s">
        <v>431</v>
      </c>
      <c r="B218" s="464" t="s">
        <v>432</v>
      </c>
      <c r="C218" s="465" t="s">
        <v>440</v>
      </c>
      <c r="D218" s="466" t="s">
        <v>441</v>
      </c>
      <c r="E218" s="465" t="s">
        <v>859</v>
      </c>
      <c r="F218" s="466" t="s">
        <v>860</v>
      </c>
      <c r="G218" s="465" t="s">
        <v>1008</v>
      </c>
      <c r="H218" s="465" t="s">
        <v>1009</v>
      </c>
      <c r="I218" s="468">
        <v>1311.489990234375</v>
      </c>
      <c r="J218" s="468">
        <v>2</v>
      </c>
      <c r="K218" s="469">
        <v>2622.969970703125</v>
      </c>
    </row>
    <row r="219" spans="1:11" ht="14.4" customHeight="1" x14ac:dyDescent="0.3">
      <c r="A219" s="463" t="s">
        <v>431</v>
      </c>
      <c r="B219" s="464" t="s">
        <v>432</v>
      </c>
      <c r="C219" s="465" t="s">
        <v>440</v>
      </c>
      <c r="D219" s="466" t="s">
        <v>441</v>
      </c>
      <c r="E219" s="465" t="s">
        <v>859</v>
      </c>
      <c r="F219" s="466" t="s">
        <v>860</v>
      </c>
      <c r="G219" s="465" t="s">
        <v>1010</v>
      </c>
      <c r="H219" s="465" t="s">
        <v>1011</v>
      </c>
      <c r="I219" s="468">
        <v>561.3900146484375</v>
      </c>
      <c r="J219" s="468">
        <v>1</v>
      </c>
      <c r="K219" s="469">
        <v>561.3900146484375</v>
      </c>
    </row>
    <row r="220" spans="1:11" ht="14.4" customHeight="1" x14ac:dyDescent="0.3">
      <c r="A220" s="463" t="s">
        <v>431</v>
      </c>
      <c r="B220" s="464" t="s">
        <v>432</v>
      </c>
      <c r="C220" s="465" t="s">
        <v>440</v>
      </c>
      <c r="D220" s="466" t="s">
        <v>441</v>
      </c>
      <c r="E220" s="465" t="s">
        <v>859</v>
      </c>
      <c r="F220" s="466" t="s">
        <v>860</v>
      </c>
      <c r="G220" s="465" t="s">
        <v>1012</v>
      </c>
      <c r="H220" s="465" t="s">
        <v>1013</v>
      </c>
      <c r="I220" s="468">
        <v>562.6099853515625</v>
      </c>
      <c r="J220" s="468">
        <v>4</v>
      </c>
      <c r="K220" s="469">
        <v>2250.43994140625</v>
      </c>
    </row>
    <row r="221" spans="1:11" ht="14.4" customHeight="1" x14ac:dyDescent="0.3">
      <c r="A221" s="463" t="s">
        <v>431</v>
      </c>
      <c r="B221" s="464" t="s">
        <v>432</v>
      </c>
      <c r="C221" s="465" t="s">
        <v>440</v>
      </c>
      <c r="D221" s="466" t="s">
        <v>441</v>
      </c>
      <c r="E221" s="465" t="s">
        <v>859</v>
      </c>
      <c r="F221" s="466" t="s">
        <v>860</v>
      </c>
      <c r="G221" s="465" t="s">
        <v>1014</v>
      </c>
      <c r="H221" s="465" t="s">
        <v>1015</v>
      </c>
      <c r="I221" s="468">
        <v>635.27001953125</v>
      </c>
      <c r="J221" s="468">
        <v>2</v>
      </c>
      <c r="K221" s="469">
        <v>1270.5400390625</v>
      </c>
    </row>
    <row r="222" spans="1:11" ht="14.4" customHeight="1" x14ac:dyDescent="0.3">
      <c r="A222" s="463" t="s">
        <v>431</v>
      </c>
      <c r="B222" s="464" t="s">
        <v>432</v>
      </c>
      <c r="C222" s="465" t="s">
        <v>440</v>
      </c>
      <c r="D222" s="466" t="s">
        <v>441</v>
      </c>
      <c r="E222" s="465" t="s">
        <v>859</v>
      </c>
      <c r="F222" s="466" t="s">
        <v>860</v>
      </c>
      <c r="G222" s="465" t="s">
        <v>1016</v>
      </c>
      <c r="H222" s="465" t="s">
        <v>1017</v>
      </c>
      <c r="I222" s="468">
        <v>2103.969970703125</v>
      </c>
      <c r="J222" s="468">
        <v>2</v>
      </c>
      <c r="K222" s="469">
        <v>4207.93017578125</v>
      </c>
    </row>
    <row r="223" spans="1:11" ht="14.4" customHeight="1" x14ac:dyDescent="0.3">
      <c r="A223" s="463" t="s">
        <v>431</v>
      </c>
      <c r="B223" s="464" t="s">
        <v>432</v>
      </c>
      <c r="C223" s="465" t="s">
        <v>440</v>
      </c>
      <c r="D223" s="466" t="s">
        <v>441</v>
      </c>
      <c r="E223" s="465" t="s">
        <v>859</v>
      </c>
      <c r="F223" s="466" t="s">
        <v>860</v>
      </c>
      <c r="G223" s="465" t="s">
        <v>1018</v>
      </c>
      <c r="H223" s="465" t="s">
        <v>1019</v>
      </c>
      <c r="I223" s="468">
        <v>141.57000732421875</v>
      </c>
      <c r="J223" s="468">
        <v>5</v>
      </c>
      <c r="K223" s="469">
        <v>707.8499755859375</v>
      </c>
    </row>
    <row r="224" spans="1:11" ht="14.4" customHeight="1" x14ac:dyDescent="0.3">
      <c r="A224" s="463" t="s">
        <v>431</v>
      </c>
      <c r="B224" s="464" t="s">
        <v>432</v>
      </c>
      <c r="C224" s="465" t="s">
        <v>440</v>
      </c>
      <c r="D224" s="466" t="s">
        <v>441</v>
      </c>
      <c r="E224" s="465" t="s">
        <v>859</v>
      </c>
      <c r="F224" s="466" t="s">
        <v>860</v>
      </c>
      <c r="G224" s="465" t="s">
        <v>1020</v>
      </c>
      <c r="H224" s="465" t="s">
        <v>1021</v>
      </c>
      <c r="I224" s="468">
        <v>141.55143083844865</v>
      </c>
      <c r="J224" s="468">
        <v>70</v>
      </c>
      <c r="K224" s="469">
        <v>9908.7901611328125</v>
      </c>
    </row>
    <row r="225" spans="1:11" ht="14.4" customHeight="1" x14ac:dyDescent="0.3">
      <c r="A225" s="463" t="s">
        <v>431</v>
      </c>
      <c r="B225" s="464" t="s">
        <v>432</v>
      </c>
      <c r="C225" s="465" t="s">
        <v>440</v>
      </c>
      <c r="D225" s="466" t="s">
        <v>441</v>
      </c>
      <c r="E225" s="465" t="s">
        <v>859</v>
      </c>
      <c r="F225" s="466" t="s">
        <v>860</v>
      </c>
      <c r="G225" s="465" t="s">
        <v>1022</v>
      </c>
      <c r="H225" s="465" t="s">
        <v>1023</v>
      </c>
      <c r="I225" s="468">
        <v>141.57000732421875</v>
      </c>
      <c r="J225" s="468">
        <v>20</v>
      </c>
      <c r="K225" s="469">
        <v>2831.39990234375</v>
      </c>
    </row>
    <row r="226" spans="1:11" ht="14.4" customHeight="1" x14ac:dyDescent="0.3">
      <c r="A226" s="463" t="s">
        <v>431</v>
      </c>
      <c r="B226" s="464" t="s">
        <v>432</v>
      </c>
      <c r="C226" s="465" t="s">
        <v>440</v>
      </c>
      <c r="D226" s="466" t="s">
        <v>441</v>
      </c>
      <c r="E226" s="465" t="s">
        <v>859</v>
      </c>
      <c r="F226" s="466" t="s">
        <v>860</v>
      </c>
      <c r="G226" s="465" t="s">
        <v>1024</v>
      </c>
      <c r="H226" s="465" t="s">
        <v>1025</v>
      </c>
      <c r="I226" s="468">
        <v>43.219999694824217</v>
      </c>
      <c r="J226" s="468">
        <v>110</v>
      </c>
      <c r="K226" s="469">
        <v>4231</v>
      </c>
    </row>
    <row r="227" spans="1:11" ht="14.4" customHeight="1" x14ac:dyDescent="0.3">
      <c r="A227" s="463" t="s">
        <v>431</v>
      </c>
      <c r="B227" s="464" t="s">
        <v>432</v>
      </c>
      <c r="C227" s="465" t="s">
        <v>440</v>
      </c>
      <c r="D227" s="466" t="s">
        <v>441</v>
      </c>
      <c r="E227" s="465" t="s">
        <v>859</v>
      </c>
      <c r="F227" s="466" t="s">
        <v>860</v>
      </c>
      <c r="G227" s="465" t="s">
        <v>1026</v>
      </c>
      <c r="H227" s="465" t="s">
        <v>1027</v>
      </c>
      <c r="I227" s="468">
        <v>43.68333307902018</v>
      </c>
      <c r="J227" s="468">
        <v>150</v>
      </c>
      <c r="K227" s="469">
        <v>6071</v>
      </c>
    </row>
    <row r="228" spans="1:11" ht="14.4" customHeight="1" x14ac:dyDescent="0.3">
      <c r="A228" s="463" t="s">
        <v>431</v>
      </c>
      <c r="B228" s="464" t="s">
        <v>432</v>
      </c>
      <c r="C228" s="465" t="s">
        <v>440</v>
      </c>
      <c r="D228" s="466" t="s">
        <v>441</v>
      </c>
      <c r="E228" s="465" t="s">
        <v>859</v>
      </c>
      <c r="F228" s="466" t="s">
        <v>860</v>
      </c>
      <c r="G228" s="465" t="s">
        <v>1028</v>
      </c>
      <c r="H228" s="465" t="s">
        <v>1029</v>
      </c>
      <c r="I228" s="468">
        <v>44.455555386013458</v>
      </c>
      <c r="J228" s="468">
        <v>260</v>
      </c>
      <c r="K228" s="469">
        <v>11404.010009765625</v>
      </c>
    </row>
    <row r="229" spans="1:11" ht="14.4" customHeight="1" x14ac:dyDescent="0.3">
      <c r="A229" s="463" t="s">
        <v>431</v>
      </c>
      <c r="B229" s="464" t="s">
        <v>432</v>
      </c>
      <c r="C229" s="465" t="s">
        <v>440</v>
      </c>
      <c r="D229" s="466" t="s">
        <v>441</v>
      </c>
      <c r="E229" s="465" t="s">
        <v>859</v>
      </c>
      <c r="F229" s="466" t="s">
        <v>860</v>
      </c>
      <c r="G229" s="465" t="s">
        <v>1030</v>
      </c>
      <c r="H229" s="465" t="s">
        <v>1031</v>
      </c>
      <c r="I229" s="468">
        <v>44.01428549630301</v>
      </c>
      <c r="J229" s="468">
        <v>250</v>
      </c>
      <c r="K229" s="469">
        <v>10852.8701171875</v>
      </c>
    </row>
    <row r="230" spans="1:11" ht="14.4" customHeight="1" x14ac:dyDescent="0.3">
      <c r="A230" s="463" t="s">
        <v>431</v>
      </c>
      <c r="B230" s="464" t="s">
        <v>432</v>
      </c>
      <c r="C230" s="465" t="s">
        <v>440</v>
      </c>
      <c r="D230" s="466" t="s">
        <v>441</v>
      </c>
      <c r="E230" s="465" t="s">
        <v>859</v>
      </c>
      <c r="F230" s="466" t="s">
        <v>860</v>
      </c>
      <c r="G230" s="465" t="s">
        <v>1032</v>
      </c>
      <c r="H230" s="465" t="s">
        <v>1033</v>
      </c>
      <c r="I230" s="468">
        <v>44.01428549630301</v>
      </c>
      <c r="J230" s="468">
        <v>130</v>
      </c>
      <c r="K230" s="469">
        <v>5151</v>
      </c>
    </row>
    <row r="231" spans="1:11" ht="14.4" customHeight="1" x14ac:dyDescent="0.3">
      <c r="A231" s="463" t="s">
        <v>431</v>
      </c>
      <c r="B231" s="464" t="s">
        <v>432</v>
      </c>
      <c r="C231" s="465" t="s">
        <v>440</v>
      </c>
      <c r="D231" s="466" t="s">
        <v>441</v>
      </c>
      <c r="E231" s="465" t="s">
        <v>859</v>
      </c>
      <c r="F231" s="466" t="s">
        <v>860</v>
      </c>
      <c r="G231" s="465" t="s">
        <v>1034</v>
      </c>
      <c r="H231" s="465" t="s">
        <v>1035</v>
      </c>
      <c r="I231" s="468">
        <v>43.68333307902018</v>
      </c>
      <c r="J231" s="468">
        <v>160</v>
      </c>
      <c r="K231" s="469">
        <v>6531</v>
      </c>
    </row>
    <row r="232" spans="1:11" ht="14.4" customHeight="1" x14ac:dyDescent="0.3">
      <c r="A232" s="463" t="s">
        <v>431</v>
      </c>
      <c r="B232" s="464" t="s">
        <v>432</v>
      </c>
      <c r="C232" s="465" t="s">
        <v>440</v>
      </c>
      <c r="D232" s="466" t="s">
        <v>441</v>
      </c>
      <c r="E232" s="465" t="s">
        <v>859</v>
      </c>
      <c r="F232" s="466" t="s">
        <v>860</v>
      </c>
      <c r="G232" s="465" t="s">
        <v>1036</v>
      </c>
      <c r="H232" s="465" t="s">
        <v>1037</v>
      </c>
      <c r="I232" s="468">
        <v>44.455555386013458</v>
      </c>
      <c r="J232" s="468">
        <v>210</v>
      </c>
      <c r="K232" s="469">
        <v>8831</v>
      </c>
    </row>
    <row r="233" spans="1:11" ht="14.4" customHeight="1" x14ac:dyDescent="0.3">
      <c r="A233" s="463" t="s">
        <v>431</v>
      </c>
      <c r="B233" s="464" t="s">
        <v>432</v>
      </c>
      <c r="C233" s="465" t="s">
        <v>440</v>
      </c>
      <c r="D233" s="466" t="s">
        <v>441</v>
      </c>
      <c r="E233" s="465" t="s">
        <v>859</v>
      </c>
      <c r="F233" s="466" t="s">
        <v>860</v>
      </c>
      <c r="G233" s="465" t="s">
        <v>1038</v>
      </c>
      <c r="H233" s="465" t="s">
        <v>1039</v>
      </c>
      <c r="I233" s="468">
        <v>42.166666666666664</v>
      </c>
      <c r="J233" s="468">
        <v>170</v>
      </c>
      <c r="K233" s="469">
        <v>6900</v>
      </c>
    </row>
    <row r="234" spans="1:11" ht="14.4" customHeight="1" x14ac:dyDescent="0.3">
      <c r="A234" s="463" t="s">
        <v>431</v>
      </c>
      <c r="B234" s="464" t="s">
        <v>432</v>
      </c>
      <c r="C234" s="465" t="s">
        <v>440</v>
      </c>
      <c r="D234" s="466" t="s">
        <v>441</v>
      </c>
      <c r="E234" s="465" t="s">
        <v>859</v>
      </c>
      <c r="F234" s="466" t="s">
        <v>860</v>
      </c>
      <c r="G234" s="465" t="s">
        <v>1040</v>
      </c>
      <c r="H234" s="465" t="s">
        <v>1041</v>
      </c>
      <c r="I234" s="468">
        <v>114</v>
      </c>
      <c r="J234" s="468">
        <v>10</v>
      </c>
      <c r="K234" s="469">
        <v>1140</v>
      </c>
    </row>
    <row r="235" spans="1:11" ht="14.4" customHeight="1" x14ac:dyDescent="0.3">
      <c r="A235" s="463" t="s">
        <v>431</v>
      </c>
      <c r="B235" s="464" t="s">
        <v>432</v>
      </c>
      <c r="C235" s="465" t="s">
        <v>440</v>
      </c>
      <c r="D235" s="466" t="s">
        <v>441</v>
      </c>
      <c r="E235" s="465" t="s">
        <v>859</v>
      </c>
      <c r="F235" s="466" t="s">
        <v>860</v>
      </c>
      <c r="G235" s="465" t="s">
        <v>1042</v>
      </c>
      <c r="H235" s="465" t="s">
        <v>1043</v>
      </c>
      <c r="I235" s="468">
        <v>70.099999999999994</v>
      </c>
      <c r="J235" s="468">
        <v>130</v>
      </c>
      <c r="K235" s="469">
        <v>8710.02001953125</v>
      </c>
    </row>
    <row r="236" spans="1:11" ht="14.4" customHeight="1" x14ac:dyDescent="0.3">
      <c r="A236" s="463" t="s">
        <v>431</v>
      </c>
      <c r="B236" s="464" t="s">
        <v>432</v>
      </c>
      <c r="C236" s="465" t="s">
        <v>440</v>
      </c>
      <c r="D236" s="466" t="s">
        <v>441</v>
      </c>
      <c r="E236" s="465" t="s">
        <v>859</v>
      </c>
      <c r="F236" s="466" t="s">
        <v>860</v>
      </c>
      <c r="G236" s="465" t="s">
        <v>1044</v>
      </c>
      <c r="H236" s="465" t="s">
        <v>1045</v>
      </c>
      <c r="I236" s="468">
        <v>70.4375</v>
      </c>
      <c r="J236" s="468">
        <v>230</v>
      </c>
      <c r="K236" s="469">
        <v>15699.97998046875</v>
      </c>
    </row>
    <row r="237" spans="1:11" ht="14.4" customHeight="1" x14ac:dyDescent="0.3">
      <c r="A237" s="463" t="s">
        <v>431</v>
      </c>
      <c r="B237" s="464" t="s">
        <v>432</v>
      </c>
      <c r="C237" s="465" t="s">
        <v>440</v>
      </c>
      <c r="D237" s="466" t="s">
        <v>441</v>
      </c>
      <c r="E237" s="465" t="s">
        <v>859</v>
      </c>
      <c r="F237" s="466" t="s">
        <v>860</v>
      </c>
      <c r="G237" s="465" t="s">
        <v>1046</v>
      </c>
      <c r="H237" s="465" t="s">
        <v>1047</v>
      </c>
      <c r="I237" s="468">
        <v>63.333333333333336</v>
      </c>
      <c r="J237" s="468">
        <v>80</v>
      </c>
      <c r="K237" s="469">
        <v>4780.010009765625</v>
      </c>
    </row>
    <row r="238" spans="1:11" ht="14.4" customHeight="1" x14ac:dyDescent="0.3">
      <c r="A238" s="463" t="s">
        <v>431</v>
      </c>
      <c r="B238" s="464" t="s">
        <v>432</v>
      </c>
      <c r="C238" s="465" t="s">
        <v>440</v>
      </c>
      <c r="D238" s="466" t="s">
        <v>441</v>
      </c>
      <c r="E238" s="465" t="s">
        <v>859</v>
      </c>
      <c r="F238" s="466" t="s">
        <v>860</v>
      </c>
      <c r="G238" s="465" t="s">
        <v>1048</v>
      </c>
      <c r="H238" s="465" t="s">
        <v>1049</v>
      </c>
      <c r="I238" s="468">
        <v>60.5</v>
      </c>
      <c r="J238" s="468">
        <v>50</v>
      </c>
      <c r="K238" s="469">
        <v>2680.010009765625</v>
      </c>
    </row>
    <row r="239" spans="1:11" ht="14.4" customHeight="1" x14ac:dyDescent="0.3">
      <c r="A239" s="463" t="s">
        <v>431</v>
      </c>
      <c r="B239" s="464" t="s">
        <v>432</v>
      </c>
      <c r="C239" s="465" t="s">
        <v>440</v>
      </c>
      <c r="D239" s="466" t="s">
        <v>441</v>
      </c>
      <c r="E239" s="465" t="s">
        <v>859</v>
      </c>
      <c r="F239" s="466" t="s">
        <v>860</v>
      </c>
      <c r="G239" s="465" t="s">
        <v>1050</v>
      </c>
      <c r="H239" s="465" t="s">
        <v>1051</v>
      </c>
      <c r="I239" s="468">
        <v>49</v>
      </c>
      <c r="J239" s="468">
        <v>40</v>
      </c>
      <c r="K239" s="469">
        <v>1960.010009765625</v>
      </c>
    </row>
    <row r="240" spans="1:11" ht="14.4" customHeight="1" x14ac:dyDescent="0.3">
      <c r="A240" s="463" t="s">
        <v>431</v>
      </c>
      <c r="B240" s="464" t="s">
        <v>432</v>
      </c>
      <c r="C240" s="465" t="s">
        <v>440</v>
      </c>
      <c r="D240" s="466" t="s">
        <v>441</v>
      </c>
      <c r="E240" s="465" t="s">
        <v>859</v>
      </c>
      <c r="F240" s="466" t="s">
        <v>860</v>
      </c>
      <c r="G240" s="465" t="s">
        <v>1052</v>
      </c>
      <c r="H240" s="465" t="s">
        <v>1053</v>
      </c>
      <c r="I240" s="468">
        <v>67.833333333333329</v>
      </c>
      <c r="J240" s="468">
        <v>80</v>
      </c>
      <c r="K240" s="469">
        <v>5050.010009765625</v>
      </c>
    </row>
    <row r="241" spans="1:11" ht="14.4" customHeight="1" x14ac:dyDescent="0.3">
      <c r="A241" s="463" t="s">
        <v>431</v>
      </c>
      <c r="B241" s="464" t="s">
        <v>432</v>
      </c>
      <c r="C241" s="465" t="s">
        <v>440</v>
      </c>
      <c r="D241" s="466" t="s">
        <v>441</v>
      </c>
      <c r="E241" s="465" t="s">
        <v>859</v>
      </c>
      <c r="F241" s="466" t="s">
        <v>860</v>
      </c>
      <c r="G241" s="465" t="s">
        <v>1054</v>
      </c>
      <c r="H241" s="465" t="s">
        <v>1055</v>
      </c>
      <c r="I241" s="468">
        <v>59</v>
      </c>
      <c r="J241" s="468">
        <v>60</v>
      </c>
      <c r="K241" s="469">
        <v>3340.010009765625</v>
      </c>
    </row>
    <row r="242" spans="1:11" ht="14.4" customHeight="1" x14ac:dyDescent="0.3">
      <c r="A242" s="463" t="s">
        <v>431</v>
      </c>
      <c r="B242" s="464" t="s">
        <v>432</v>
      </c>
      <c r="C242" s="465" t="s">
        <v>440</v>
      </c>
      <c r="D242" s="466" t="s">
        <v>441</v>
      </c>
      <c r="E242" s="465" t="s">
        <v>859</v>
      </c>
      <c r="F242" s="466" t="s">
        <v>860</v>
      </c>
      <c r="G242" s="465" t="s">
        <v>1056</v>
      </c>
      <c r="H242" s="465" t="s">
        <v>1057</v>
      </c>
      <c r="I242" s="468">
        <v>49</v>
      </c>
      <c r="J242" s="468">
        <v>40</v>
      </c>
      <c r="K242" s="469">
        <v>1960.010009765625</v>
      </c>
    </row>
    <row r="243" spans="1:11" ht="14.4" customHeight="1" x14ac:dyDescent="0.3">
      <c r="A243" s="463" t="s">
        <v>431</v>
      </c>
      <c r="B243" s="464" t="s">
        <v>432</v>
      </c>
      <c r="C243" s="465" t="s">
        <v>440</v>
      </c>
      <c r="D243" s="466" t="s">
        <v>441</v>
      </c>
      <c r="E243" s="465" t="s">
        <v>859</v>
      </c>
      <c r="F243" s="466" t="s">
        <v>860</v>
      </c>
      <c r="G243" s="465" t="s">
        <v>1058</v>
      </c>
      <c r="H243" s="465" t="s">
        <v>1059</v>
      </c>
      <c r="I243" s="468">
        <v>18.625</v>
      </c>
      <c r="J243" s="468">
        <v>200</v>
      </c>
      <c r="K243" s="469">
        <v>3709.9499664306641</v>
      </c>
    </row>
    <row r="244" spans="1:11" ht="14.4" customHeight="1" x14ac:dyDescent="0.3">
      <c r="A244" s="463" t="s">
        <v>431</v>
      </c>
      <c r="B244" s="464" t="s">
        <v>432</v>
      </c>
      <c r="C244" s="465" t="s">
        <v>440</v>
      </c>
      <c r="D244" s="466" t="s">
        <v>441</v>
      </c>
      <c r="E244" s="465" t="s">
        <v>859</v>
      </c>
      <c r="F244" s="466" t="s">
        <v>860</v>
      </c>
      <c r="G244" s="465" t="s">
        <v>1060</v>
      </c>
      <c r="H244" s="465" t="s">
        <v>1061</v>
      </c>
      <c r="I244" s="468">
        <v>18.666666666666668</v>
      </c>
      <c r="J244" s="468">
        <v>100</v>
      </c>
      <c r="K244" s="469">
        <v>1819.9699859619141</v>
      </c>
    </row>
    <row r="245" spans="1:11" ht="14.4" customHeight="1" x14ac:dyDescent="0.3">
      <c r="A245" s="463" t="s">
        <v>431</v>
      </c>
      <c r="B245" s="464" t="s">
        <v>432</v>
      </c>
      <c r="C245" s="465" t="s">
        <v>440</v>
      </c>
      <c r="D245" s="466" t="s">
        <v>441</v>
      </c>
      <c r="E245" s="465" t="s">
        <v>859</v>
      </c>
      <c r="F245" s="466" t="s">
        <v>860</v>
      </c>
      <c r="G245" s="465" t="s">
        <v>1062</v>
      </c>
      <c r="H245" s="465" t="s">
        <v>1063</v>
      </c>
      <c r="I245" s="468">
        <v>18.714285714285715</v>
      </c>
      <c r="J245" s="468">
        <v>160</v>
      </c>
      <c r="K245" s="469">
        <v>2969.9800109863281</v>
      </c>
    </row>
    <row r="246" spans="1:11" ht="14.4" customHeight="1" x14ac:dyDescent="0.3">
      <c r="A246" s="463" t="s">
        <v>431</v>
      </c>
      <c r="B246" s="464" t="s">
        <v>432</v>
      </c>
      <c r="C246" s="465" t="s">
        <v>440</v>
      </c>
      <c r="D246" s="466" t="s">
        <v>441</v>
      </c>
      <c r="E246" s="465" t="s">
        <v>859</v>
      </c>
      <c r="F246" s="466" t="s">
        <v>860</v>
      </c>
      <c r="G246" s="465" t="s">
        <v>1064</v>
      </c>
      <c r="H246" s="465" t="s">
        <v>1065</v>
      </c>
      <c r="I246" s="468">
        <v>18.625</v>
      </c>
      <c r="J246" s="468">
        <v>180</v>
      </c>
      <c r="K246" s="469">
        <v>3329.9599914550781</v>
      </c>
    </row>
    <row r="247" spans="1:11" ht="14.4" customHeight="1" x14ac:dyDescent="0.3">
      <c r="A247" s="463" t="s">
        <v>431</v>
      </c>
      <c r="B247" s="464" t="s">
        <v>432</v>
      </c>
      <c r="C247" s="465" t="s">
        <v>440</v>
      </c>
      <c r="D247" s="466" t="s">
        <v>441</v>
      </c>
      <c r="E247" s="465" t="s">
        <v>859</v>
      </c>
      <c r="F247" s="466" t="s">
        <v>860</v>
      </c>
      <c r="G247" s="465" t="s">
        <v>1066</v>
      </c>
      <c r="H247" s="465" t="s">
        <v>1067</v>
      </c>
      <c r="I247" s="468">
        <v>16</v>
      </c>
      <c r="J247" s="468">
        <v>30</v>
      </c>
      <c r="K247" s="469">
        <v>480</v>
      </c>
    </row>
    <row r="248" spans="1:11" ht="14.4" customHeight="1" x14ac:dyDescent="0.3">
      <c r="A248" s="463" t="s">
        <v>431</v>
      </c>
      <c r="B248" s="464" t="s">
        <v>432</v>
      </c>
      <c r="C248" s="465" t="s">
        <v>440</v>
      </c>
      <c r="D248" s="466" t="s">
        <v>441</v>
      </c>
      <c r="E248" s="465" t="s">
        <v>859</v>
      </c>
      <c r="F248" s="466" t="s">
        <v>860</v>
      </c>
      <c r="G248" s="465" t="s">
        <v>1068</v>
      </c>
      <c r="H248" s="465" t="s">
        <v>1069</v>
      </c>
      <c r="I248" s="468">
        <v>17.5</v>
      </c>
      <c r="J248" s="468">
        <v>30</v>
      </c>
      <c r="K248" s="469">
        <v>510</v>
      </c>
    </row>
    <row r="249" spans="1:11" ht="14.4" customHeight="1" x14ac:dyDescent="0.3">
      <c r="A249" s="463" t="s">
        <v>431</v>
      </c>
      <c r="B249" s="464" t="s">
        <v>432</v>
      </c>
      <c r="C249" s="465" t="s">
        <v>440</v>
      </c>
      <c r="D249" s="466" t="s">
        <v>441</v>
      </c>
      <c r="E249" s="465" t="s">
        <v>859</v>
      </c>
      <c r="F249" s="466" t="s">
        <v>860</v>
      </c>
      <c r="G249" s="465" t="s">
        <v>1070</v>
      </c>
      <c r="H249" s="465" t="s">
        <v>1071</v>
      </c>
      <c r="I249" s="468">
        <v>18</v>
      </c>
      <c r="J249" s="468">
        <v>50</v>
      </c>
      <c r="K249" s="469">
        <v>889.99000549316406</v>
      </c>
    </row>
    <row r="250" spans="1:11" ht="14.4" customHeight="1" x14ac:dyDescent="0.3">
      <c r="A250" s="463" t="s">
        <v>431</v>
      </c>
      <c r="B250" s="464" t="s">
        <v>432</v>
      </c>
      <c r="C250" s="465" t="s">
        <v>440</v>
      </c>
      <c r="D250" s="466" t="s">
        <v>441</v>
      </c>
      <c r="E250" s="465" t="s">
        <v>859</v>
      </c>
      <c r="F250" s="466" t="s">
        <v>860</v>
      </c>
      <c r="G250" s="465" t="s">
        <v>1072</v>
      </c>
      <c r="H250" s="465" t="s">
        <v>1073</v>
      </c>
      <c r="I250" s="468">
        <v>17.5</v>
      </c>
      <c r="J250" s="468">
        <v>30</v>
      </c>
      <c r="K250" s="469">
        <v>510</v>
      </c>
    </row>
    <row r="251" spans="1:11" ht="14.4" customHeight="1" x14ac:dyDescent="0.3">
      <c r="A251" s="463" t="s">
        <v>431</v>
      </c>
      <c r="B251" s="464" t="s">
        <v>432</v>
      </c>
      <c r="C251" s="465" t="s">
        <v>440</v>
      </c>
      <c r="D251" s="466" t="s">
        <v>441</v>
      </c>
      <c r="E251" s="465" t="s">
        <v>859</v>
      </c>
      <c r="F251" s="466" t="s">
        <v>860</v>
      </c>
      <c r="G251" s="465" t="s">
        <v>1074</v>
      </c>
      <c r="H251" s="465" t="s">
        <v>1075</v>
      </c>
      <c r="I251" s="468">
        <v>129.46000671386719</v>
      </c>
      <c r="J251" s="468">
        <v>5</v>
      </c>
      <c r="K251" s="469">
        <v>647.280029296875</v>
      </c>
    </row>
    <row r="252" spans="1:11" ht="14.4" customHeight="1" x14ac:dyDescent="0.3">
      <c r="A252" s="463" t="s">
        <v>431</v>
      </c>
      <c r="B252" s="464" t="s">
        <v>432</v>
      </c>
      <c r="C252" s="465" t="s">
        <v>440</v>
      </c>
      <c r="D252" s="466" t="s">
        <v>441</v>
      </c>
      <c r="E252" s="465" t="s">
        <v>859</v>
      </c>
      <c r="F252" s="466" t="s">
        <v>860</v>
      </c>
      <c r="G252" s="465" t="s">
        <v>1076</v>
      </c>
      <c r="H252" s="465" t="s">
        <v>1077</v>
      </c>
      <c r="I252" s="468">
        <v>50.349998474121094</v>
      </c>
      <c r="J252" s="468">
        <v>40</v>
      </c>
      <c r="K252" s="469">
        <v>2014.010009765625</v>
      </c>
    </row>
    <row r="253" spans="1:11" ht="14.4" customHeight="1" x14ac:dyDescent="0.3">
      <c r="A253" s="463" t="s">
        <v>431</v>
      </c>
      <c r="B253" s="464" t="s">
        <v>432</v>
      </c>
      <c r="C253" s="465" t="s">
        <v>440</v>
      </c>
      <c r="D253" s="466" t="s">
        <v>441</v>
      </c>
      <c r="E253" s="465" t="s">
        <v>859</v>
      </c>
      <c r="F253" s="466" t="s">
        <v>860</v>
      </c>
      <c r="G253" s="465" t="s">
        <v>1078</v>
      </c>
      <c r="H253" s="465" t="s">
        <v>1079</v>
      </c>
      <c r="I253" s="468">
        <v>66</v>
      </c>
      <c r="J253" s="468">
        <v>10</v>
      </c>
      <c r="K253" s="469">
        <v>660</v>
      </c>
    </row>
    <row r="254" spans="1:11" ht="14.4" customHeight="1" x14ac:dyDescent="0.3">
      <c r="A254" s="463" t="s">
        <v>431</v>
      </c>
      <c r="B254" s="464" t="s">
        <v>432</v>
      </c>
      <c r="C254" s="465" t="s">
        <v>440</v>
      </c>
      <c r="D254" s="466" t="s">
        <v>441</v>
      </c>
      <c r="E254" s="465" t="s">
        <v>859</v>
      </c>
      <c r="F254" s="466" t="s">
        <v>860</v>
      </c>
      <c r="G254" s="465" t="s">
        <v>1080</v>
      </c>
      <c r="H254" s="465" t="s">
        <v>1081</v>
      </c>
      <c r="I254" s="468">
        <v>195.41999816894531</v>
      </c>
      <c r="J254" s="468">
        <v>1</v>
      </c>
      <c r="K254" s="469">
        <v>195.41999816894531</v>
      </c>
    </row>
    <row r="255" spans="1:11" ht="14.4" customHeight="1" x14ac:dyDescent="0.3">
      <c r="A255" s="463" t="s">
        <v>431</v>
      </c>
      <c r="B255" s="464" t="s">
        <v>432</v>
      </c>
      <c r="C255" s="465" t="s">
        <v>440</v>
      </c>
      <c r="D255" s="466" t="s">
        <v>441</v>
      </c>
      <c r="E255" s="465" t="s">
        <v>859</v>
      </c>
      <c r="F255" s="466" t="s">
        <v>860</v>
      </c>
      <c r="G255" s="465" t="s">
        <v>1082</v>
      </c>
      <c r="H255" s="465" t="s">
        <v>1083</v>
      </c>
      <c r="I255" s="468">
        <v>879.3699951171875</v>
      </c>
      <c r="J255" s="468">
        <v>1</v>
      </c>
      <c r="K255" s="469">
        <v>879.3699951171875</v>
      </c>
    </row>
    <row r="256" spans="1:11" ht="14.4" customHeight="1" x14ac:dyDescent="0.3">
      <c r="A256" s="463" t="s">
        <v>431</v>
      </c>
      <c r="B256" s="464" t="s">
        <v>432</v>
      </c>
      <c r="C256" s="465" t="s">
        <v>440</v>
      </c>
      <c r="D256" s="466" t="s">
        <v>441</v>
      </c>
      <c r="E256" s="465" t="s">
        <v>859</v>
      </c>
      <c r="F256" s="466" t="s">
        <v>860</v>
      </c>
      <c r="G256" s="465" t="s">
        <v>1084</v>
      </c>
      <c r="H256" s="465" t="s">
        <v>1085</v>
      </c>
      <c r="I256" s="468">
        <v>763.510009765625</v>
      </c>
      <c r="J256" s="468">
        <v>2</v>
      </c>
      <c r="K256" s="469">
        <v>1527.02001953125</v>
      </c>
    </row>
    <row r="257" spans="1:11" ht="14.4" customHeight="1" x14ac:dyDescent="0.3">
      <c r="A257" s="463" t="s">
        <v>431</v>
      </c>
      <c r="B257" s="464" t="s">
        <v>432</v>
      </c>
      <c r="C257" s="465" t="s">
        <v>440</v>
      </c>
      <c r="D257" s="466" t="s">
        <v>441</v>
      </c>
      <c r="E257" s="465" t="s">
        <v>859</v>
      </c>
      <c r="F257" s="466" t="s">
        <v>860</v>
      </c>
      <c r="G257" s="465" t="s">
        <v>1086</v>
      </c>
      <c r="H257" s="465" t="s">
        <v>1087</v>
      </c>
      <c r="I257" s="468">
        <v>831.45001220703125</v>
      </c>
      <c r="J257" s="468">
        <v>2</v>
      </c>
      <c r="K257" s="469">
        <v>1662.9000244140625</v>
      </c>
    </row>
    <row r="258" spans="1:11" ht="14.4" customHeight="1" x14ac:dyDescent="0.3">
      <c r="A258" s="463" t="s">
        <v>431</v>
      </c>
      <c r="B258" s="464" t="s">
        <v>432</v>
      </c>
      <c r="C258" s="465" t="s">
        <v>440</v>
      </c>
      <c r="D258" s="466" t="s">
        <v>441</v>
      </c>
      <c r="E258" s="465" t="s">
        <v>859</v>
      </c>
      <c r="F258" s="466" t="s">
        <v>860</v>
      </c>
      <c r="G258" s="465" t="s">
        <v>1088</v>
      </c>
      <c r="H258" s="465" t="s">
        <v>1089</v>
      </c>
      <c r="I258" s="468">
        <v>129.89249801635742</v>
      </c>
      <c r="J258" s="468">
        <v>20</v>
      </c>
      <c r="K258" s="469">
        <v>2597.8799438476562</v>
      </c>
    </row>
    <row r="259" spans="1:11" ht="14.4" customHeight="1" x14ac:dyDescent="0.3">
      <c r="A259" s="463" t="s">
        <v>431</v>
      </c>
      <c r="B259" s="464" t="s">
        <v>432</v>
      </c>
      <c r="C259" s="465" t="s">
        <v>440</v>
      </c>
      <c r="D259" s="466" t="s">
        <v>441</v>
      </c>
      <c r="E259" s="465" t="s">
        <v>859</v>
      </c>
      <c r="F259" s="466" t="s">
        <v>860</v>
      </c>
      <c r="G259" s="465" t="s">
        <v>1090</v>
      </c>
      <c r="H259" s="465" t="s">
        <v>1091</v>
      </c>
      <c r="I259" s="468">
        <v>498.8800048828125</v>
      </c>
      <c r="J259" s="468">
        <v>1</v>
      </c>
      <c r="K259" s="469">
        <v>498.8800048828125</v>
      </c>
    </row>
    <row r="260" spans="1:11" ht="14.4" customHeight="1" x14ac:dyDescent="0.3">
      <c r="A260" s="463" t="s">
        <v>431</v>
      </c>
      <c r="B260" s="464" t="s">
        <v>432</v>
      </c>
      <c r="C260" s="465" t="s">
        <v>440</v>
      </c>
      <c r="D260" s="466" t="s">
        <v>441</v>
      </c>
      <c r="E260" s="465" t="s">
        <v>859</v>
      </c>
      <c r="F260" s="466" t="s">
        <v>860</v>
      </c>
      <c r="G260" s="465" t="s">
        <v>1092</v>
      </c>
      <c r="H260" s="465" t="s">
        <v>1093</v>
      </c>
      <c r="I260" s="468">
        <v>1408</v>
      </c>
      <c r="J260" s="468">
        <v>10</v>
      </c>
      <c r="K260" s="469">
        <v>14080</v>
      </c>
    </row>
    <row r="261" spans="1:11" ht="14.4" customHeight="1" x14ac:dyDescent="0.3">
      <c r="A261" s="463" t="s">
        <v>431</v>
      </c>
      <c r="B261" s="464" t="s">
        <v>432</v>
      </c>
      <c r="C261" s="465" t="s">
        <v>440</v>
      </c>
      <c r="D261" s="466" t="s">
        <v>441</v>
      </c>
      <c r="E261" s="465" t="s">
        <v>859</v>
      </c>
      <c r="F261" s="466" t="s">
        <v>860</v>
      </c>
      <c r="G261" s="465" t="s">
        <v>1094</v>
      </c>
      <c r="H261" s="465" t="s">
        <v>1095</v>
      </c>
      <c r="I261" s="468">
        <v>52.029998779296875</v>
      </c>
      <c r="J261" s="468">
        <v>20</v>
      </c>
      <c r="K261" s="469">
        <v>1040.6000061035156</v>
      </c>
    </row>
    <row r="262" spans="1:11" ht="14.4" customHeight="1" x14ac:dyDescent="0.3">
      <c r="A262" s="463" t="s">
        <v>431</v>
      </c>
      <c r="B262" s="464" t="s">
        <v>432</v>
      </c>
      <c r="C262" s="465" t="s">
        <v>440</v>
      </c>
      <c r="D262" s="466" t="s">
        <v>441</v>
      </c>
      <c r="E262" s="465" t="s">
        <v>859</v>
      </c>
      <c r="F262" s="466" t="s">
        <v>860</v>
      </c>
      <c r="G262" s="465" t="s">
        <v>1096</v>
      </c>
      <c r="H262" s="465" t="s">
        <v>1097</v>
      </c>
      <c r="I262" s="468">
        <v>41.75</v>
      </c>
      <c r="J262" s="468">
        <v>100</v>
      </c>
      <c r="K262" s="469">
        <v>4174.5001220703125</v>
      </c>
    </row>
    <row r="263" spans="1:11" ht="14.4" customHeight="1" x14ac:dyDescent="0.3">
      <c r="A263" s="463" t="s">
        <v>431</v>
      </c>
      <c r="B263" s="464" t="s">
        <v>432</v>
      </c>
      <c r="C263" s="465" t="s">
        <v>440</v>
      </c>
      <c r="D263" s="466" t="s">
        <v>441</v>
      </c>
      <c r="E263" s="465" t="s">
        <v>859</v>
      </c>
      <c r="F263" s="466" t="s">
        <v>860</v>
      </c>
      <c r="G263" s="465" t="s">
        <v>1098</v>
      </c>
      <c r="H263" s="465" t="s">
        <v>1099</v>
      </c>
      <c r="I263" s="468">
        <v>75.019996643066406</v>
      </c>
      <c r="J263" s="468">
        <v>10</v>
      </c>
      <c r="K263" s="469">
        <v>750.20001220703125</v>
      </c>
    </row>
    <row r="264" spans="1:11" ht="14.4" customHeight="1" x14ac:dyDescent="0.3">
      <c r="A264" s="463" t="s">
        <v>431</v>
      </c>
      <c r="B264" s="464" t="s">
        <v>432</v>
      </c>
      <c r="C264" s="465" t="s">
        <v>440</v>
      </c>
      <c r="D264" s="466" t="s">
        <v>441</v>
      </c>
      <c r="E264" s="465" t="s">
        <v>859</v>
      </c>
      <c r="F264" s="466" t="s">
        <v>860</v>
      </c>
      <c r="G264" s="465" t="s">
        <v>1100</v>
      </c>
      <c r="H264" s="465" t="s">
        <v>1101</v>
      </c>
      <c r="I264" s="468">
        <v>118.58000183105469</v>
      </c>
      <c r="J264" s="468">
        <v>60</v>
      </c>
      <c r="K264" s="469">
        <v>7114.80029296875</v>
      </c>
    </row>
    <row r="265" spans="1:11" ht="14.4" customHeight="1" x14ac:dyDescent="0.3">
      <c r="A265" s="463" t="s">
        <v>431</v>
      </c>
      <c r="B265" s="464" t="s">
        <v>432</v>
      </c>
      <c r="C265" s="465" t="s">
        <v>440</v>
      </c>
      <c r="D265" s="466" t="s">
        <v>441</v>
      </c>
      <c r="E265" s="465" t="s">
        <v>859</v>
      </c>
      <c r="F265" s="466" t="s">
        <v>860</v>
      </c>
      <c r="G265" s="465" t="s">
        <v>1102</v>
      </c>
      <c r="H265" s="465" t="s">
        <v>1103</v>
      </c>
      <c r="I265" s="468">
        <v>129.83000183105469</v>
      </c>
      <c r="J265" s="468">
        <v>10</v>
      </c>
      <c r="K265" s="469">
        <v>1298.3299560546875</v>
      </c>
    </row>
    <row r="266" spans="1:11" ht="14.4" customHeight="1" x14ac:dyDescent="0.3">
      <c r="A266" s="463" t="s">
        <v>431</v>
      </c>
      <c r="B266" s="464" t="s">
        <v>432</v>
      </c>
      <c r="C266" s="465" t="s">
        <v>440</v>
      </c>
      <c r="D266" s="466" t="s">
        <v>441</v>
      </c>
      <c r="E266" s="465" t="s">
        <v>859</v>
      </c>
      <c r="F266" s="466" t="s">
        <v>860</v>
      </c>
      <c r="G266" s="465" t="s">
        <v>1104</v>
      </c>
      <c r="H266" s="465" t="s">
        <v>1105</v>
      </c>
      <c r="I266" s="468">
        <v>2722.5</v>
      </c>
      <c r="J266" s="468">
        <v>3</v>
      </c>
      <c r="K266" s="469">
        <v>8167.5</v>
      </c>
    </row>
    <row r="267" spans="1:11" ht="14.4" customHeight="1" x14ac:dyDescent="0.3">
      <c r="A267" s="463" t="s">
        <v>431</v>
      </c>
      <c r="B267" s="464" t="s">
        <v>432</v>
      </c>
      <c r="C267" s="465" t="s">
        <v>440</v>
      </c>
      <c r="D267" s="466" t="s">
        <v>441</v>
      </c>
      <c r="E267" s="465" t="s">
        <v>859</v>
      </c>
      <c r="F267" s="466" t="s">
        <v>860</v>
      </c>
      <c r="G267" s="465" t="s">
        <v>1106</v>
      </c>
      <c r="H267" s="465" t="s">
        <v>1107</v>
      </c>
      <c r="I267" s="468">
        <v>798</v>
      </c>
      <c r="J267" s="468">
        <v>1</v>
      </c>
      <c r="K267" s="469">
        <v>798</v>
      </c>
    </row>
    <row r="268" spans="1:11" ht="14.4" customHeight="1" x14ac:dyDescent="0.3">
      <c r="A268" s="463" t="s">
        <v>431</v>
      </c>
      <c r="B268" s="464" t="s">
        <v>432</v>
      </c>
      <c r="C268" s="465" t="s">
        <v>440</v>
      </c>
      <c r="D268" s="466" t="s">
        <v>441</v>
      </c>
      <c r="E268" s="465" t="s">
        <v>859</v>
      </c>
      <c r="F268" s="466" t="s">
        <v>860</v>
      </c>
      <c r="G268" s="465" t="s">
        <v>1108</v>
      </c>
      <c r="H268" s="465" t="s">
        <v>1109</v>
      </c>
      <c r="I268" s="468">
        <v>798</v>
      </c>
      <c r="J268" s="468">
        <v>1</v>
      </c>
      <c r="K268" s="469">
        <v>798</v>
      </c>
    </row>
    <row r="269" spans="1:11" ht="14.4" customHeight="1" x14ac:dyDescent="0.3">
      <c r="A269" s="463" t="s">
        <v>431</v>
      </c>
      <c r="B269" s="464" t="s">
        <v>432</v>
      </c>
      <c r="C269" s="465" t="s">
        <v>440</v>
      </c>
      <c r="D269" s="466" t="s">
        <v>441</v>
      </c>
      <c r="E269" s="465" t="s">
        <v>859</v>
      </c>
      <c r="F269" s="466" t="s">
        <v>860</v>
      </c>
      <c r="G269" s="465" t="s">
        <v>1110</v>
      </c>
      <c r="H269" s="465" t="s">
        <v>1111</v>
      </c>
      <c r="I269" s="468">
        <v>493.66000366210937</v>
      </c>
      <c r="J269" s="468">
        <v>3</v>
      </c>
      <c r="K269" s="469">
        <v>1480.969970703125</v>
      </c>
    </row>
    <row r="270" spans="1:11" ht="14.4" customHeight="1" x14ac:dyDescent="0.3">
      <c r="A270" s="463" t="s">
        <v>431</v>
      </c>
      <c r="B270" s="464" t="s">
        <v>432</v>
      </c>
      <c r="C270" s="465" t="s">
        <v>440</v>
      </c>
      <c r="D270" s="466" t="s">
        <v>441</v>
      </c>
      <c r="E270" s="465" t="s">
        <v>859</v>
      </c>
      <c r="F270" s="466" t="s">
        <v>860</v>
      </c>
      <c r="G270" s="465" t="s">
        <v>1112</v>
      </c>
      <c r="H270" s="465" t="s">
        <v>1113</v>
      </c>
      <c r="I270" s="468">
        <v>23.600000381469727</v>
      </c>
      <c r="J270" s="468">
        <v>10</v>
      </c>
      <c r="K270" s="469">
        <v>235.94999694824219</v>
      </c>
    </row>
    <row r="271" spans="1:11" ht="14.4" customHeight="1" x14ac:dyDescent="0.3">
      <c r="A271" s="463" t="s">
        <v>431</v>
      </c>
      <c r="B271" s="464" t="s">
        <v>432</v>
      </c>
      <c r="C271" s="465" t="s">
        <v>440</v>
      </c>
      <c r="D271" s="466" t="s">
        <v>441</v>
      </c>
      <c r="E271" s="465" t="s">
        <v>859</v>
      </c>
      <c r="F271" s="466" t="s">
        <v>860</v>
      </c>
      <c r="G271" s="465" t="s">
        <v>1114</v>
      </c>
      <c r="H271" s="465" t="s">
        <v>1115</v>
      </c>
      <c r="I271" s="468">
        <v>23.5</v>
      </c>
      <c r="J271" s="468">
        <v>20</v>
      </c>
      <c r="K271" s="469">
        <v>469.98001098632812</v>
      </c>
    </row>
    <row r="272" spans="1:11" ht="14.4" customHeight="1" x14ac:dyDescent="0.3">
      <c r="A272" s="463" t="s">
        <v>431</v>
      </c>
      <c r="B272" s="464" t="s">
        <v>432</v>
      </c>
      <c r="C272" s="465" t="s">
        <v>440</v>
      </c>
      <c r="D272" s="466" t="s">
        <v>441</v>
      </c>
      <c r="E272" s="465" t="s">
        <v>859</v>
      </c>
      <c r="F272" s="466" t="s">
        <v>860</v>
      </c>
      <c r="G272" s="465" t="s">
        <v>1116</v>
      </c>
      <c r="H272" s="465" t="s">
        <v>1117</v>
      </c>
      <c r="I272" s="468">
        <v>723.58001708984375</v>
      </c>
      <c r="J272" s="468">
        <v>2</v>
      </c>
      <c r="K272" s="469">
        <v>1447.1600341796875</v>
      </c>
    </row>
    <row r="273" spans="1:11" ht="14.4" customHeight="1" x14ac:dyDescent="0.3">
      <c r="A273" s="463" t="s">
        <v>431</v>
      </c>
      <c r="B273" s="464" t="s">
        <v>432</v>
      </c>
      <c r="C273" s="465" t="s">
        <v>440</v>
      </c>
      <c r="D273" s="466" t="s">
        <v>441</v>
      </c>
      <c r="E273" s="465" t="s">
        <v>859</v>
      </c>
      <c r="F273" s="466" t="s">
        <v>860</v>
      </c>
      <c r="G273" s="465" t="s">
        <v>1118</v>
      </c>
      <c r="H273" s="465" t="s">
        <v>1119</v>
      </c>
      <c r="I273" s="468">
        <v>723.58001708984375</v>
      </c>
      <c r="J273" s="468">
        <v>2</v>
      </c>
      <c r="K273" s="469">
        <v>1447.1600341796875</v>
      </c>
    </row>
    <row r="274" spans="1:11" ht="14.4" customHeight="1" x14ac:dyDescent="0.3">
      <c r="A274" s="463" t="s">
        <v>431</v>
      </c>
      <c r="B274" s="464" t="s">
        <v>432</v>
      </c>
      <c r="C274" s="465" t="s">
        <v>440</v>
      </c>
      <c r="D274" s="466" t="s">
        <v>441</v>
      </c>
      <c r="E274" s="465" t="s">
        <v>859</v>
      </c>
      <c r="F274" s="466" t="s">
        <v>860</v>
      </c>
      <c r="G274" s="465" t="s">
        <v>1120</v>
      </c>
      <c r="H274" s="465" t="s">
        <v>1121</v>
      </c>
      <c r="I274" s="468">
        <v>251.75</v>
      </c>
      <c r="J274" s="468">
        <v>18</v>
      </c>
      <c r="K274" s="469">
        <v>4531.490234375</v>
      </c>
    </row>
    <row r="275" spans="1:11" ht="14.4" customHeight="1" x14ac:dyDescent="0.3">
      <c r="A275" s="463" t="s">
        <v>431</v>
      </c>
      <c r="B275" s="464" t="s">
        <v>432</v>
      </c>
      <c r="C275" s="465" t="s">
        <v>440</v>
      </c>
      <c r="D275" s="466" t="s">
        <v>441</v>
      </c>
      <c r="E275" s="465" t="s">
        <v>859</v>
      </c>
      <c r="F275" s="466" t="s">
        <v>860</v>
      </c>
      <c r="G275" s="465" t="s">
        <v>1122</v>
      </c>
      <c r="H275" s="465" t="s">
        <v>1123</v>
      </c>
      <c r="I275" s="468">
        <v>953.30499267578125</v>
      </c>
      <c r="J275" s="468">
        <v>3</v>
      </c>
      <c r="K275" s="469">
        <v>2859.9099731445312</v>
      </c>
    </row>
    <row r="276" spans="1:11" ht="14.4" customHeight="1" x14ac:dyDescent="0.3">
      <c r="A276" s="463" t="s">
        <v>431</v>
      </c>
      <c r="B276" s="464" t="s">
        <v>432</v>
      </c>
      <c r="C276" s="465" t="s">
        <v>440</v>
      </c>
      <c r="D276" s="466" t="s">
        <v>441</v>
      </c>
      <c r="E276" s="465" t="s">
        <v>859</v>
      </c>
      <c r="F276" s="466" t="s">
        <v>860</v>
      </c>
      <c r="G276" s="465" t="s">
        <v>1124</v>
      </c>
      <c r="H276" s="465" t="s">
        <v>1125</v>
      </c>
      <c r="I276" s="468">
        <v>1524.4200439453125</v>
      </c>
      <c r="J276" s="468">
        <v>1</v>
      </c>
      <c r="K276" s="469">
        <v>1524.4200439453125</v>
      </c>
    </row>
    <row r="277" spans="1:11" ht="14.4" customHeight="1" x14ac:dyDescent="0.3">
      <c r="A277" s="463" t="s">
        <v>431</v>
      </c>
      <c r="B277" s="464" t="s">
        <v>432</v>
      </c>
      <c r="C277" s="465" t="s">
        <v>440</v>
      </c>
      <c r="D277" s="466" t="s">
        <v>441</v>
      </c>
      <c r="E277" s="465" t="s">
        <v>859</v>
      </c>
      <c r="F277" s="466" t="s">
        <v>860</v>
      </c>
      <c r="G277" s="465" t="s">
        <v>1126</v>
      </c>
      <c r="H277" s="465" t="s">
        <v>1127</v>
      </c>
      <c r="I277" s="468">
        <v>1454.239990234375</v>
      </c>
      <c r="J277" s="468">
        <v>1</v>
      </c>
      <c r="K277" s="469">
        <v>1454.239990234375</v>
      </c>
    </row>
    <row r="278" spans="1:11" ht="14.4" customHeight="1" x14ac:dyDescent="0.3">
      <c r="A278" s="463" t="s">
        <v>431</v>
      </c>
      <c r="B278" s="464" t="s">
        <v>432</v>
      </c>
      <c r="C278" s="465" t="s">
        <v>440</v>
      </c>
      <c r="D278" s="466" t="s">
        <v>441</v>
      </c>
      <c r="E278" s="465" t="s">
        <v>859</v>
      </c>
      <c r="F278" s="466" t="s">
        <v>860</v>
      </c>
      <c r="G278" s="465" t="s">
        <v>1128</v>
      </c>
      <c r="H278" s="465" t="s">
        <v>1129</v>
      </c>
      <c r="I278" s="468">
        <v>416.22000122070312</v>
      </c>
      <c r="J278" s="468">
        <v>1</v>
      </c>
      <c r="K278" s="469">
        <v>416.22000122070312</v>
      </c>
    </row>
    <row r="279" spans="1:11" ht="14.4" customHeight="1" x14ac:dyDescent="0.3">
      <c r="A279" s="463" t="s">
        <v>431</v>
      </c>
      <c r="B279" s="464" t="s">
        <v>432</v>
      </c>
      <c r="C279" s="465" t="s">
        <v>440</v>
      </c>
      <c r="D279" s="466" t="s">
        <v>441</v>
      </c>
      <c r="E279" s="465" t="s">
        <v>859</v>
      </c>
      <c r="F279" s="466" t="s">
        <v>860</v>
      </c>
      <c r="G279" s="465" t="s">
        <v>1130</v>
      </c>
      <c r="H279" s="465" t="s">
        <v>1131</v>
      </c>
      <c r="I279" s="468">
        <v>561.41998291015625</v>
      </c>
      <c r="J279" s="468">
        <v>3</v>
      </c>
      <c r="K279" s="469">
        <v>1684.2499389648437</v>
      </c>
    </row>
    <row r="280" spans="1:11" ht="14.4" customHeight="1" x14ac:dyDescent="0.3">
      <c r="A280" s="463" t="s">
        <v>431</v>
      </c>
      <c r="B280" s="464" t="s">
        <v>432</v>
      </c>
      <c r="C280" s="465" t="s">
        <v>440</v>
      </c>
      <c r="D280" s="466" t="s">
        <v>441</v>
      </c>
      <c r="E280" s="465" t="s">
        <v>859</v>
      </c>
      <c r="F280" s="466" t="s">
        <v>860</v>
      </c>
      <c r="G280" s="465" t="s">
        <v>1132</v>
      </c>
      <c r="H280" s="465" t="s">
        <v>1133</v>
      </c>
      <c r="I280" s="468">
        <v>977.25857979910711</v>
      </c>
      <c r="J280" s="468">
        <v>27</v>
      </c>
      <c r="K280" s="469">
        <v>26386.0400390625</v>
      </c>
    </row>
    <row r="281" spans="1:11" ht="14.4" customHeight="1" x14ac:dyDescent="0.3">
      <c r="A281" s="463" t="s">
        <v>431</v>
      </c>
      <c r="B281" s="464" t="s">
        <v>432</v>
      </c>
      <c r="C281" s="465" t="s">
        <v>440</v>
      </c>
      <c r="D281" s="466" t="s">
        <v>441</v>
      </c>
      <c r="E281" s="465" t="s">
        <v>859</v>
      </c>
      <c r="F281" s="466" t="s">
        <v>860</v>
      </c>
      <c r="G281" s="465" t="s">
        <v>1134</v>
      </c>
      <c r="H281" s="465" t="s">
        <v>1135</v>
      </c>
      <c r="I281" s="468">
        <v>298.8699951171875</v>
      </c>
      <c r="J281" s="468">
        <v>138</v>
      </c>
      <c r="K281" s="469">
        <v>41244.0595703125</v>
      </c>
    </row>
    <row r="282" spans="1:11" ht="14.4" customHeight="1" x14ac:dyDescent="0.3">
      <c r="A282" s="463" t="s">
        <v>431</v>
      </c>
      <c r="B282" s="464" t="s">
        <v>432</v>
      </c>
      <c r="C282" s="465" t="s">
        <v>440</v>
      </c>
      <c r="D282" s="466" t="s">
        <v>441</v>
      </c>
      <c r="E282" s="465" t="s">
        <v>859</v>
      </c>
      <c r="F282" s="466" t="s">
        <v>860</v>
      </c>
      <c r="G282" s="465" t="s">
        <v>1136</v>
      </c>
      <c r="H282" s="465" t="s">
        <v>1137</v>
      </c>
      <c r="I282" s="468">
        <v>1955.669970703125</v>
      </c>
      <c r="J282" s="468">
        <v>6</v>
      </c>
      <c r="K282" s="469">
        <v>11957.499755859375</v>
      </c>
    </row>
    <row r="283" spans="1:11" ht="14.4" customHeight="1" x14ac:dyDescent="0.3">
      <c r="A283" s="463" t="s">
        <v>431</v>
      </c>
      <c r="B283" s="464" t="s">
        <v>432</v>
      </c>
      <c r="C283" s="465" t="s">
        <v>440</v>
      </c>
      <c r="D283" s="466" t="s">
        <v>441</v>
      </c>
      <c r="E283" s="465" t="s">
        <v>859</v>
      </c>
      <c r="F283" s="466" t="s">
        <v>860</v>
      </c>
      <c r="G283" s="465" t="s">
        <v>1138</v>
      </c>
      <c r="H283" s="465" t="s">
        <v>1139</v>
      </c>
      <c r="I283" s="468">
        <v>4168.4501953125</v>
      </c>
      <c r="J283" s="468">
        <v>3</v>
      </c>
      <c r="K283" s="469">
        <v>12505.3505859375</v>
      </c>
    </row>
    <row r="284" spans="1:11" ht="14.4" customHeight="1" x14ac:dyDescent="0.3">
      <c r="A284" s="463" t="s">
        <v>431</v>
      </c>
      <c r="B284" s="464" t="s">
        <v>432</v>
      </c>
      <c r="C284" s="465" t="s">
        <v>440</v>
      </c>
      <c r="D284" s="466" t="s">
        <v>441</v>
      </c>
      <c r="E284" s="465" t="s">
        <v>859</v>
      </c>
      <c r="F284" s="466" t="s">
        <v>860</v>
      </c>
      <c r="G284" s="465" t="s">
        <v>1140</v>
      </c>
      <c r="H284" s="465" t="s">
        <v>1141</v>
      </c>
      <c r="I284" s="468">
        <v>1102.31005859375</v>
      </c>
      <c r="J284" s="468">
        <v>3</v>
      </c>
      <c r="K284" s="469">
        <v>3306.93017578125</v>
      </c>
    </row>
    <row r="285" spans="1:11" ht="14.4" customHeight="1" x14ac:dyDescent="0.3">
      <c r="A285" s="463" t="s">
        <v>431</v>
      </c>
      <c r="B285" s="464" t="s">
        <v>432</v>
      </c>
      <c r="C285" s="465" t="s">
        <v>440</v>
      </c>
      <c r="D285" s="466" t="s">
        <v>441</v>
      </c>
      <c r="E285" s="465" t="s">
        <v>859</v>
      </c>
      <c r="F285" s="466" t="s">
        <v>860</v>
      </c>
      <c r="G285" s="465" t="s">
        <v>1142</v>
      </c>
      <c r="H285" s="465" t="s">
        <v>1143</v>
      </c>
      <c r="I285" s="468">
        <v>2679</v>
      </c>
      <c r="J285" s="468">
        <v>7</v>
      </c>
      <c r="K285" s="469">
        <v>18753</v>
      </c>
    </row>
    <row r="286" spans="1:11" ht="14.4" customHeight="1" x14ac:dyDescent="0.3">
      <c r="A286" s="463" t="s">
        <v>431</v>
      </c>
      <c r="B286" s="464" t="s">
        <v>432</v>
      </c>
      <c r="C286" s="465" t="s">
        <v>440</v>
      </c>
      <c r="D286" s="466" t="s">
        <v>441</v>
      </c>
      <c r="E286" s="465" t="s">
        <v>859</v>
      </c>
      <c r="F286" s="466" t="s">
        <v>860</v>
      </c>
      <c r="G286" s="465" t="s">
        <v>1144</v>
      </c>
      <c r="H286" s="465" t="s">
        <v>1145</v>
      </c>
      <c r="I286" s="468">
        <v>2055.9666341145835</v>
      </c>
      <c r="J286" s="468">
        <v>8</v>
      </c>
      <c r="K286" s="469">
        <v>16406.759765625</v>
      </c>
    </row>
    <row r="287" spans="1:11" ht="14.4" customHeight="1" x14ac:dyDescent="0.3">
      <c r="A287" s="463" t="s">
        <v>431</v>
      </c>
      <c r="B287" s="464" t="s">
        <v>432</v>
      </c>
      <c r="C287" s="465" t="s">
        <v>440</v>
      </c>
      <c r="D287" s="466" t="s">
        <v>441</v>
      </c>
      <c r="E287" s="465" t="s">
        <v>859</v>
      </c>
      <c r="F287" s="466" t="s">
        <v>860</v>
      </c>
      <c r="G287" s="465" t="s">
        <v>1146</v>
      </c>
      <c r="H287" s="465" t="s">
        <v>1147</v>
      </c>
      <c r="I287" s="468">
        <v>747.969970703125</v>
      </c>
      <c r="J287" s="468">
        <v>10</v>
      </c>
      <c r="K287" s="469">
        <v>7479.66015625</v>
      </c>
    </row>
    <row r="288" spans="1:11" ht="14.4" customHeight="1" x14ac:dyDescent="0.3">
      <c r="A288" s="463" t="s">
        <v>431</v>
      </c>
      <c r="B288" s="464" t="s">
        <v>432</v>
      </c>
      <c r="C288" s="465" t="s">
        <v>440</v>
      </c>
      <c r="D288" s="466" t="s">
        <v>441</v>
      </c>
      <c r="E288" s="465" t="s">
        <v>859</v>
      </c>
      <c r="F288" s="466" t="s">
        <v>860</v>
      </c>
      <c r="G288" s="465" t="s">
        <v>1148</v>
      </c>
      <c r="H288" s="465" t="s">
        <v>1149</v>
      </c>
      <c r="I288" s="468">
        <v>747.969970703125</v>
      </c>
      <c r="J288" s="468">
        <v>10</v>
      </c>
      <c r="K288" s="469">
        <v>7479.66015625</v>
      </c>
    </row>
    <row r="289" spans="1:11" ht="14.4" customHeight="1" x14ac:dyDescent="0.3">
      <c r="A289" s="463" t="s">
        <v>431</v>
      </c>
      <c r="B289" s="464" t="s">
        <v>432</v>
      </c>
      <c r="C289" s="465" t="s">
        <v>440</v>
      </c>
      <c r="D289" s="466" t="s">
        <v>441</v>
      </c>
      <c r="E289" s="465" t="s">
        <v>859</v>
      </c>
      <c r="F289" s="466" t="s">
        <v>860</v>
      </c>
      <c r="G289" s="465" t="s">
        <v>1150</v>
      </c>
      <c r="H289" s="465" t="s">
        <v>1151</v>
      </c>
      <c r="I289" s="468">
        <v>747.969970703125</v>
      </c>
      <c r="J289" s="468">
        <v>10</v>
      </c>
      <c r="K289" s="469">
        <v>7479.68017578125</v>
      </c>
    </row>
    <row r="290" spans="1:11" ht="14.4" customHeight="1" x14ac:dyDescent="0.3">
      <c r="A290" s="463" t="s">
        <v>431</v>
      </c>
      <c r="B290" s="464" t="s">
        <v>432</v>
      </c>
      <c r="C290" s="465" t="s">
        <v>440</v>
      </c>
      <c r="D290" s="466" t="s">
        <v>441</v>
      </c>
      <c r="E290" s="465" t="s">
        <v>859</v>
      </c>
      <c r="F290" s="466" t="s">
        <v>860</v>
      </c>
      <c r="G290" s="465" t="s">
        <v>1152</v>
      </c>
      <c r="H290" s="465" t="s">
        <v>1153</v>
      </c>
      <c r="I290" s="468">
        <v>39.969999313354492</v>
      </c>
      <c r="J290" s="468">
        <v>10</v>
      </c>
      <c r="K290" s="469">
        <v>399.70999145507812</v>
      </c>
    </row>
    <row r="291" spans="1:11" ht="14.4" customHeight="1" x14ac:dyDescent="0.3">
      <c r="A291" s="463" t="s">
        <v>431</v>
      </c>
      <c r="B291" s="464" t="s">
        <v>432</v>
      </c>
      <c r="C291" s="465" t="s">
        <v>440</v>
      </c>
      <c r="D291" s="466" t="s">
        <v>441</v>
      </c>
      <c r="E291" s="465" t="s">
        <v>859</v>
      </c>
      <c r="F291" s="466" t="s">
        <v>860</v>
      </c>
      <c r="G291" s="465" t="s">
        <v>1154</v>
      </c>
      <c r="H291" s="465" t="s">
        <v>1155</v>
      </c>
      <c r="I291" s="468">
        <v>40</v>
      </c>
      <c r="J291" s="468">
        <v>10</v>
      </c>
      <c r="K291" s="469">
        <v>399.989990234375</v>
      </c>
    </row>
    <row r="292" spans="1:11" ht="14.4" customHeight="1" x14ac:dyDescent="0.3">
      <c r="A292" s="463" t="s">
        <v>431</v>
      </c>
      <c r="B292" s="464" t="s">
        <v>432</v>
      </c>
      <c r="C292" s="465" t="s">
        <v>440</v>
      </c>
      <c r="D292" s="466" t="s">
        <v>441</v>
      </c>
      <c r="E292" s="465" t="s">
        <v>859</v>
      </c>
      <c r="F292" s="466" t="s">
        <v>860</v>
      </c>
      <c r="G292" s="465" t="s">
        <v>1156</v>
      </c>
      <c r="H292" s="465" t="s">
        <v>1157</v>
      </c>
      <c r="I292" s="468">
        <v>974.04998779296875</v>
      </c>
      <c r="J292" s="468">
        <v>2</v>
      </c>
      <c r="K292" s="469">
        <v>1948.0999755859375</v>
      </c>
    </row>
    <row r="293" spans="1:11" ht="14.4" customHeight="1" x14ac:dyDescent="0.3">
      <c r="A293" s="463" t="s">
        <v>431</v>
      </c>
      <c r="B293" s="464" t="s">
        <v>432</v>
      </c>
      <c r="C293" s="465" t="s">
        <v>440</v>
      </c>
      <c r="D293" s="466" t="s">
        <v>441</v>
      </c>
      <c r="E293" s="465" t="s">
        <v>859</v>
      </c>
      <c r="F293" s="466" t="s">
        <v>860</v>
      </c>
      <c r="G293" s="465" t="s">
        <v>1158</v>
      </c>
      <c r="H293" s="465" t="s">
        <v>1159</v>
      </c>
      <c r="I293" s="468">
        <v>974.04998779296875</v>
      </c>
      <c r="J293" s="468">
        <v>2</v>
      </c>
      <c r="K293" s="469">
        <v>1948.0999755859375</v>
      </c>
    </row>
    <row r="294" spans="1:11" ht="14.4" customHeight="1" x14ac:dyDescent="0.3">
      <c r="A294" s="463" t="s">
        <v>431</v>
      </c>
      <c r="B294" s="464" t="s">
        <v>432</v>
      </c>
      <c r="C294" s="465" t="s">
        <v>440</v>
      </c>
      <c r="D294" s="466" t="s">
        <v>441</v>
      </c>
      <c r="E294" s="465" t="s">
        <v>859</v>
      </c>
      <c r="F294" s="466" t="s">
        <v>860</v>
      </c>
      <c r="G294" s="465" t="s">
        <v>1160</v>
      </c>
      <c r="H294" s="465" t="s">
        <v>1161</v>
      </c>
      <c r="I294" s="468">
        <v>974.04998779296875</v>
      </c>
      <c r="J294" s="468">
        <v>3</v>
      </c>
      <c r="K294" s="469">
        <v>2922.14990234375</v>
      </c>
    </row>
    <row r="295" spans="1:11" ht="14.4" customHeight="1" x14ac:dyDescent="0.3">
      <c r="A295" s="463" t="s">
        <v>431</v>
      </c>
      <c r="B295" s="464" t="s">
        <v>432</v>
      </c>
      <c r="C295" s="465" t="s">
        <v>440</v>
      </c>
      <c r="D295" s="466" t="s">
        <v>441</v>
      </c>
      <c r="E295" s="465" t="s">
        <v>859</v>
      </c>
      <c r="F295" s="466" t="s">
        <v>860</v>
      </c>
      <c r="G295" s="465" t="s">
        <v>1162</v>
      </c>
      <c r="H295" s="465" t="s">
        <v>1163</v>
      </c>
      <c r="I295" s="468">
        <v>281.92999267578125</v>
      </c>
      <c r="J295" s="468">
        <v>3</v>
      </c>
      <c r="K295" s="469">
        <v>845.78997802734375</v>
      </c>
    </row>
    <row r="296" spans="1:11" ht="14.4" customHeight="1" x14ac:dyDescent="0.3">
      <c r="A296" s="463" t="s">
        <v>431</v>
      </c>
      <c r="B296" s="464" t="s">
        <v>432</v>
      </c>
      <c r="C296" s="465" t="s">
        <v>440</v>
      </c>
      <c r="D296" s="466" t="s">
        <v>441</v>
      </c>
      <c r="E296" s="465" t="s">
        <v>859</v>
      </c>
      <c r="F296" s="466" t="s">
        <v>860</v>
      </c>
      <c r="G296" s="465" t="s">
        <v>1164</v>
      </c>
      <c r="H296" s="465" t="s">
        <v>1165</v>
      </c>
      <c r="I296" s="468">
        <v>281.92999267578125</v>
      </c>
      <c r="J296" s="468">
        <v>3</v>
      </c>
      <c r="K296" s="469">
        <v>845.78997802734375</v>
      </c>
    </row>
    <row r="297" spans="1:11" ht="14.4" customHeight="1" x14ac:dyDescent="0.3">
      <c r="A297" s="463" t="s">
        <v>431</v>
      </c>
      <c r="B297" s="464" t="s">
        <v>432</v>
      </c>
      <c r="C297" s="465" t="s">
        <v>440</v>
      </c>
      <c r="D297" s="466" t="s">
        <v>441</v>
      </c>
      <c r="E297" s="465" t="s">
        <v>859</v>
      </c>
      <c r="F297" s="466" t="s">
        <v>860</v>
      </c>
      <c r="G297" s="465" t="s">
        <v>1166</v>
      </c>
      <c r="H297" s="465" t="s">
        <v>1167</v>
      </c>
      <c r="I297" s="468">
        <v>281.92999267578125</v>
      </c>
      <c r="J297" s="468">
        <v>4</v>
      </c>
      <c r="K297" s="469">
        <v>1127.719970703125</v>
      </c>
    </row>
    <row r="298" spans="1:11" ht="14.4" customHeight="1" x14ac:dyDescent="0.3">
      <c r="A298" s="463" t="s">
        <v>431</v>
      </c>
      <c r="B298" s="464" t="s">
        <v>432</v>
      </c>
      <c r="C298" s="465" t="s">
        <v>440</v>
      </c>
      <c r="D298" s="466" t="s">
        <v>441</v>
      </c>
      <c r="E298" s="465" t="s">
        <v>859</v>
      </c>
      <c r="F298" s="466" t="s">
        <v>860</v>
      </c>
      <c r="G298" s="465" t="s">
        <v>1168</v>
      </c>
      <c r="H298" s="465" t="s">
        <v>1169</v>
      </c>
      <c r="I298" s="468">
        <v>1452</v>
      </c>
      <c r="J298" s="468">
        <v>3</v>
      </c>
      <c r="K298" s="469">
        <v>4356</v>
      </c>
    </row>
    <row r="299" spans="1:11" ht="14.4" customHeight="1" x14ac:dyDescent="0.3">
      <c r="A299" s="463" t="s">
        <v>431</v>
      </c>
      <c r="B299" s="464" t="s">
        <v>432</v>
      </c>
      <c r="C299" s="465" t="s">
        <v>440</v>
      </c>
      <c r="D299" s="466" t="s">
        <v>441</v>
      </c>
      <c r="E299" s="465" t="s">
        <v>859</v>
      </c>
      <c r="F299" s="466" t="s">
        <v>860</v>
      </c>
      <c r="G299" s="465" t="s">
        <v>1170</v>
      </c>
      <c r="H299" s="465" t="s">
        <v>1171</v>
      </c>
      <c r="I299" s="468">
        <v>221.69000244140625</v>
      </c>
      <c r="J299" s="468">
        <v>4</v>
      </c>
      <c r="K299" s="469">
        <v>1773.6200195327401</v>
      </c>
    </row>
    <row r="300" spans="1:11" ht="14.4" customHeight="1" x14ac:dyDescent="0.3">
      <c r="A300" s="463" t="s">
        <v>431</v>
      </c>
      <c r="B300" s="464" t="s">
        <v>432</v>
      </c>
      <c r="C300" s="465" t="s">
        <v>440</v>
      </c>
      <c r="D300" s="466" t="s">
        <v>441</v>
      </c>
      <c r="E300" s="465" t="s">
        <v>859</v>
      </c>
      <c r="F300" s="466" t="s">
        <v>860</v>
      </c>
      <c r="G300" s="465" t="s">
        <v>869</v>
      </c>
      <c r="H300" s="465" t="s">
        <v>1172</v>
      </c>
      <c r="I300" s="468">
        <v>1936</v>
      </c>
      <c r="J300" s="468">
        <v>1</v>
      </c>
      <c r="K300" s="469">
        <v>1936</v>
      </c>
    </row>
    <row r="301" spans="1:11" ht="14.4" customHeight="1" x14ac:dyDescent="0.3">
      <c r="A301" s="463" t="s">
        <v>431</v>
      </c>
      <c r="B301" s="464" t="s">
        <v>432</v>
      </c>
      <c r="C301" s="465" t="s">
        <v>440</v>
      </c>
      <c r="D301" s="466" t="s">
        <v>441</v>
      </c>
      <c r="E301" s="465" t="s">
        <v>859</v>
      </c>
      <c r="F301" s="466" t="s">
        <v>860</v>
      </c>
      <c r="G301" s="465" t="s">
        <v>1173</v>
      </c>
      <c r="H301" s="465" t="s">
        <v>1174</v>
      </c>
      <c r="I301" s="468">
        <v>1175.8966742621528</v>
      </c>
      <c r="J301" s="468">
        <v>23</v>
      </c>
      <c r="K301" s="469">
        <v>30426.069843739271</v>
      </c>
    </row>
    <row r="302" spans="1:11" ht="14.4" customHeight="1" x14ac:dyDescent="0.3">
      <c r="A302" s="463" t="s">
        <v>431</v>
      </c>
      <c r="B302" s="464" t="s">
        <v>432</v>
      </c>
      <c r="C302" s="465" t="s">
        <v>440</v>
      </c>
      <c r="D302" s="466" t="s">
        <v>441</v>
      </c>
      <c r="E302" s="465" t="s">
        <v>859</v>
      </c>
      <c r="F302" s="466" t="s">
        <v>860</v>
      </c>
      <c r="G302" s="465" t="s">
        <v>1175</v>
      </c>
      <c r="H302" s="465" t="s">
        <v>1176</v>
      </c>
      <c r="I302" s="468">
        <v>3676.800048828125</v>
      </c>
      <c r="J302" s="468">
        <v>2</v>
      </c>
      <c r="K302" s="469">
        <v>7353.60009765625</v>
      </c>
    </row>
    <row r="303" spans="1:11" ht="14.4" customHeight="1" x14ac:dyDescent="0.3">
      <c r="A303" s="463" t="s">
        <v>431</v>
      </c>
      <c r="B303" s="464" t="s">
        <v>432</v>
      </c>
      <c r="C303" s="465" t="s">
        <v>440</v>
      </c>
      <c r="D303" s="466" t="s">
        <v>441</v>
      </c>
      <c r="E303" s="465" t="s">
        <v>859</v>
      </c>
      <c r="F303" s="466" t="s">
        <v>860</v>
      </c>
      <c r="G303" s="465" t="s">
        <v>1177</v>
      </c>
      <c r="H303" s="465" t="s">
        <v>1178</v>
      </c>
      <c r="I303" s="468">
        <v>876.59799804687498</v>
      </c>
      <c r="J303" s="468">
        <v>9</v>
      </c>
      <c r="K303" s="469">
        <v>9946.299873046577</v>
      </c>
    </row>
    <row r="304" spans="1:11" ht="14.4" customHeight="1" x14ac:dyDescent="0.3">
      <c r="A304" s="463" t="s">
        <v>431</v>
      </c>
      <c r="B304" s="464" t="s">
        <v>432</v>
      </c>
      <c r="C304" s="465" t="s">
        <v>440</v>
      </c>
      <c r="D304" s="466" t="s">
        <v>441</v>
      </c>
      <c r="E304" s="465" t="s">
        <v>859</v>
      </c>
      <c r="F304" s="466" t="s">
        <v>860</v>
      </c>
      <c r="G304" s="465" t="s">
        <v>1179</v>
      </c>
      <c r="H304" s="465" t="s">
        <v>1180</v>
      </c>
      <c r="I304" s="468">
        <v>1030.9200134277344</v>
      </c>
      <c r="J304" s="468">
        <v>2</v>
      </c>
      <c r="K304" s="469">
        <v>2061.8400268554687</v>
      </c>
    </row>
    <row r="305" spans="1:11" ht="14.4" customHeight="1" x14ac:dyDescent="0.3">
      <c r="A305" s="463" t="s">
        <v>431</v>
      </c>
      <c r="B305" s="464" t="s">
        <v>432</v>
      </c>
      <c r="C305" s="465" t="s">
        <v>440</v>
      </c>
      <c r="D305" s="466" t="s">
        <v>441</v>
      </c>
      <c r="E305" s="465" t="s">
        <v>859</v>
      </c>
      <c r="F305" s="466" t="s">
        <v>860</v>
      </c>
      <c r="G305" s="465" t="s">
        <v>1181</v>
      </c>
      <c r="H305" s="465" t="s">
        <v>1182</v>
      </c>
      <c r="I305" s="468">
        <v>6648.9501953125</v>
      </c>
      <c r="J305" s="468">
        <v>1</v>
      </c>
      <c r="K305" s="469">
        <v>6648.9501953125</v>
      </c>
    </row>
    <row r="306" spans="1:11" ht="14.4" customHeight="1" x14ac:dyDescent="0.3">
      <c r="A306" s="463" t="s">
        <v>431</v>
      </c>
      <c r="B306" s="464" t="s">
        <v>432</v>
      </c>
      <c r="C306" s="465" t="s">
        <v>440</v>
      </c>
      <c r="D306" s="466" t="s">
        <v>441</v>
      </c>
      <c r="E306" s="465" t="s">
        <v>859</v>
      </c>
      <c r="F306" s="466" t="s">
        <v>860</v>
      </c>
      <c r="G306" s="465" t="s">
        <v>1183</v>
      </c>
      <c r="H306" s="465" t="s">
        <v>1184</v>
      </c>
      <c r="I306" s="468">
        <v>124.62999725341797</v>
      </c>
      <c r="J306" s="468">
        <v>20</v>
      </c>
      <c r="K306" s="469">
        <v>2492.60009765625</v>
      </c>
    </row>
    <row r="307" spans="1:11" ht="14.4" customHeight="1" x14ac:dyDescent="0.3">
      <c r="A307" s="463" t="s">
        <v>431</v>
      </c>
      <c r="B307" s="464" t="s">
        <v>432</v>
      </c>
      <c r="C307" s="465" t="s">
        <v>440</v>
      </c>
      <c r="D307" s="466" t="s">
        <v>441</v>
      </c>
      <c r="E307" s="465" t="s">
        <v>859</v>
      </c>
      <c r="F307" s="466" t="s">
        <v>860</v>
      </c>
      <c r="G307" s="465" t="s">
        <v>1185</v>
      </c>
      <c r="H307" s="465" t="s">
        <v>1186</v>
      </c>
      <c r="I307" s="468">
        <v>1337.050048828125</v>
      </c>
      <c r="J307" s="468">
        <v>3</v>
      </c>
      <c r="K307" s="469">
        <v>4011.14990234375</v>
      </c>
    </row>
    <row r="308" spans="1:11" ht="14.4" customHeight="1" x14ac:dyDescent="0.3">
      <c r="A308" s="463" t="s">
        <v>431</v>
      </c>
      <c r="B308" s="464" t="s">
        <v>432</v>
      </c>
      <c r="C308" s="465" t="s">
        <v>440</v>
      </c>
      <c r="D308" s="466" t="s">
        <v>441</v>
      </c>
      <c r="E308" s="465" t="s">
        <v>859</v>
      </c>
      <c r="F308" s="466" t="s">
        <v>860</v>
      </c>
      <c r="G308" s="465" t="s">
        <v>1187</v>
      </c>
      <c r="H308" s="465" t="s">
        <v>1188</v>
      </c>
      <c r="I308" s="468">
        <v>1048</v>
      </c>
      <c r="J308" s="468">
        <v>2</v>
      </c>
      <c r="K308" s="469">
        <v>2095.989990234375</v>
      </c>
    </row>
    <row r="309" spans="1:11" ht="14.4" customHeight="1" x14ac:dyDescent="0.3">
      <c r="A309" s="463" t="s">
        <v>431</v>
      </c>
      <c r="B309" s="464" t="s">
        <v>432</v>
      </c>
      <c r="C309" s="465" t="s">
        <v>440</v>
      </c>
      <c r="D309" s="466" t="s">
        <v>441</v>
      </c>
      <c r="E309" s="465" t="s">
        <v>859</v>
      </c>
      <c r="F309" s="466" t="s">
        <v>860</v>
      </c>
      <c r="G309" s="465" t="s">
        <v>1189</v>
      </c>
      <c r="H309" s="465" t="s">
        <v>1190</v>
      </c>
      <c r="I309" s="468">
        <v>6785</v>
      </c>
      <c r="J309" s="468">
        <v>2</v>
      </c>
      <c r="K309" s="469">
        <v>13570</v>
      </c>
    </row>
    <row r="310" spans="1:11" ht="14.4" customHeight="1" x14ac:dyDescent="0.3">
      <c r="A310" s="463" t="s">
        <v>431</v>
      </c>
      <c r="B310" s="464" t="s">
        <v>432</v>
      </c>
      <c r="C310" s="465" t="s">
        <v>440</v>
      </c>
      <c r="D310" s="466" t="s">
        <v>441</v>
      </c>
      <c r="E310" s="465" t="s">
        <v>859</v>
      </c>
      <c r="F310" s="466" t="s">
        <v>860</v>
      </c>
      <c r="G310" s="465" t="s">
        <v>1191</v>
      </c>
      <c r="H310" s="465" t="s">
        <v>1192</v>
      </c>
      <c r="I310" s="468">
        <v>2680.010009765625</v>
      </c>
      <c r="J310" s="468">
        <v>2</v>
      </c>
      <c r="K310" s="469">
        <v>5360.009765625</v>
      </c>
    </row>
    <row r="311" spans="1:11" ht="14.4" customHeight="1" x14ac:dyDescent="0.3">
      <c r="A311" s="463" t="s">
        <v>431</v>
      </c>
      <c r="B311" s="464" t="s">
        <v>432</v>
      </c>
      <c r="C311" s="465" t="s">
        <v>440</v>
      </c>
      <c r="D311" s="466" t="s">
        <v>441</v>
      </c>
      <c r="E311" s="465" t="s">
        <v>859</v>
      </c>
      <c r="F311" s="466" t="s">
        <v>860</v>
      </c>
      <c r="G311" s="465" t="s">
        <v>1193</v>
      </c>
      <c r="H311" s="465" t="s">
        <v>1194</v>
      </c>
      <c r="I311" s="468">
        <v>2211.510009765625</v>
      </c>
      <c r="J311" s="468">
        <v>3</v>
      </c>
      <c r="K311" s="469">
        <v>6613.349853515625</v>
      </c>
    </row>
    <row r="312" spans="1:11" ht="14.4" customHeight="1" x14ac:dyDescent="0.3">
      <c r="A312" s="463" t="s">
        <v>431</v>
      </c>
      <c r="B312" s="464" t="s">
        <v>432</v>
      </c>
      <c r="C312" s="465" t="s">
        <v>440</v>
      </c>
      <c r="D312" s="466" t="s">
        <v>441</v>
      </c>
      <c r="E312" s="465" t="s">
        <v>859</v>
      </c>
      <c r="F312" s="466" t="s">
        <v>860</v>
      </c>
      <c r="G312" s="465" t="s">
        <v>1195</v>
      </c>
      <c r="H312" s="465" t="s">
        <v>1196</v>
      </c>
      <c r="I312" s="468">
        <v>3904.25</v>
      </c>
      <c r="J312" s="468">
        <v>2</v>
      </c>
      <c r="K312" s="469">
        <v>7808.490234375</v>
      </c>
    </row>
    <row r="313" spans="1:11" ht="14.4" customHeight="1" x14ac:dyDescent="0.3">
      <c r="A313" s="463" t="s">
        <v>431</v>
      </c>
      <c r="B313" s="464" t="s">
        <v>432</v>
      </c>
      <c r="C313" s="465" t="s">
        <v>440</v>
      </c>
      <c r="D313" s="466" t="s">
        <v>441</v>
      </c>
      <c r="E313" s="465" t="s">
        <v>859</v>
      </c>
      <c r="F313" s="466" t="s">
        <v>860</v>
      </c>
      <c r="G313" s="465" t="s">
        <v>1197</v>
      </c>
      <c r="H313" s="465" t="s">
        <v>1198</v>
      </c>
      <c r="I313" s="468">
        <v>3864</v>
      </c>
      <c r="J313" s="468">
        <v>2</v>
      </c>
      <c r="K313" s="469">
        <v>7728</v>
      </c>
    </row>
    <row r="314" spans="1:11" ht="14.4" customHeight="1" x14ac:dyDescent="0.3">
      <c r="A314" s="463" t="s">
        <v>431</v>
      </c>
      <c r="B314" s="464" t="s">
        <v>432</v>
      </c>
      <c r="C314" s="465" t="s">
        <v>440</v>
      </c>
      <c r="D314" s="466" t="s">
        <v>441</v>
      </c>
      <c r="E314" s="465" t="s">
        <v>859</v>
      </c>
      <c r="F314" s="466" t="s">
        <v>860</v>
      </c>
      <c r="G314" s="465" t="s">
        <v>1199</v>
      </c>
      <c r="H314" s="465" t="s">
        <v>1200</v>
      </c>
      <c r="I314" s="468">
        <v>3864</v>
      </c>
      <c r="J314" s="468">
        <v>2</v>
      </c>
      <c r="K314" s="469">
        <v>7728</v>
      </c>
    </row>
    <row r="315" spans="1:11" ht="14.4" customHeight="1" x14ac:dyDescent="0.3">
      <c r="A315" s="463" t="s">
        <v>431</v>
      </c>
      <c r="B315" s="464" t="s">
        <v>432</v>
      </c>
      <c r="C315" s="465" t="s">
        <v>440</v>
      </c>
      <c r="D315" s="466" t="s">
        <v>441</v>
      </c>
      <c r="E315" s="465" t="s">
        <v>859</v>
      </c>
      <c r="F315" s="466" t="s">
        <v>860</v>
      </c>
      <c r="G315" s="465" t="s">
        <v>1201</v>
      </c>
      <c r="H315" s="465" t="s">
        <v>1202</v>
      </c>
      <c r="I315" s="468">
        <v>3864</v>
      </c>
      <c r="J315" s="468">
        <v>3</v>
      </c>
      <c r="K315" s="469">
        <v>11592</v>
      </c>
    </row>
    <row r="316" spans="1:11" ht="14.4" customHeight="1" x14ac:dyDescent="0.3">
      <c r="A316" s="463" t="s">
        <v>431</v>
      </c>
      <c r="B316" s="464" t="s">
        <v>432</v>
      </c>
      <c r="C316" s="465" t="s">
        <v>440</v>
      </c>
      <c r="D316" s="466" t="s">
        <v>441</v>
      </c>
      <c r="E316" s="465" t="s">
        <v>859</v>
      </c>
      <c r="F316" s="466" t="s">
        <v>860</v>
      </c>
      <c r="G316" s="465" t="s">
        <v>1203</v>
      </c>
      <c r="H316" s="465" t="s">
        <v>1204</v>
      </c>
      <c r="I316" s="468">
        <v>3864</v>
      </c>
      <c r="J316" s="468">
        <v>3</v>
      </c>
      <c r="K316" s="469">
        <v>11592</v>
      </c>
    </row>
    <row r="317" spans="1:11" ht="14.4" customHeight="1" x14ac:dyDescent="0.3">
      <c r="A317" s="463" t="s">
        <v>431</v>
      </c>
      <c r="B317" s="464" t="s">
        <v>432</v>
      </c>
      <c r="C317" s="465" t="s">
        <v>440</v>
      </c>
      <c r="D317" s="466" t="s">
        <v>441</v>
      </c>
      <c r="E317" s="465" t="s">
        <v>859</v>
      </c>
      <c r="F317" s="466" t="s">
        <v>860</v>
      </c>
      <c r="G317" s="465" t="s">
        <v>1205</v>
      </c>
      <c r="H317" s="465" t="s">
        <v>1206</v>
      </c>
      <c r="I317" s="468">
        <v>3864</v>
      </c>
      <c r="J317" s="468">
        <v>5</v>
      </c>
      <c r="K317" s="469">
        <v>19320</v>
      </c>
    </row>
    <row r="318" spans="1:11" ht="14.4" customHeight="1" x14ac:dyDescent="0.3">
      <c r="A318" s="463" t="s">
        <v>431</v>
      </c>
      <c r="B318" s="464" t="s">
        <v>432</v>
      </c>
      <c r="C318" s="465" t="s">
        <v>440</v>
      </c>
      <c r="D318" s="466" t="s">
        <v>441</v>
      </c>
      <c r="E318" s="465" t="s">
        <v>859</v>
      </c>
      <c r="F318" s="466" t="s">
        <v>860</v>
      </c>
      <c r="G318" s="465" t="s">
        <v>1207</v>
      </c>
      <c r="H318" s="465" t="s">
        <v>1208</v>
      </c>
      <c r="I318" s="468">
        <v>3864</v>
      </c>
      <c r="J318" s="468">
        <v>11</v>
      </c>
      <c r="K318" s="469">
        <v>42504</v>
      </c>
    </row>
    <row r="319" spans="1:11" ht="14.4" customHeight="1" x14ac:dyDescent="0.3">
      <c r="A319" s="463" t="s">
        <v>431</v>
      </c>
      <c r="B319" s="464" t="s">
        <v>432</v>
      </c>
      <c r="C319" s="465" t="s">
        <v>440</v>
      </c>
      <c r="D319" s="466" t="s">
        <v>441</v>
      </c>
      <c r="E319" s="465" t="s">
        <v>859</v>
      </c>
      <c r="F319" s="466" t="s">
        <v>860</v>
      </c>
      <c r="G319" s="465" t="s">
        <v>1209</v>
      </c>
      <c r="H319" s="465" t="s">
        <v>1210</v>
      </c>
      <c r="I319" s="468">
        <v>3864</v>
      </c>
      <c r="J319" s="468">
        <v>9</v>
      </c>
      <c r="K319" s="469">
        <v>34776</v>
      </c>
    </row>
    <row r="320" spans="1:11" ht="14.4" customHeight="1" x14ac:dyDescent="0.3">
      <c r="A320" s="463" t="s">
        <v>431</v>
      </c>
      <c r="B320" s="464" t="s">
        <v>432</v>
      </c>
      <c r="C320" s="465" t="s">
        <v>440</v>
      </c>
      <c r="D320" s="466" t="s">
        <v>441</v>
      </c>
      <c r="E320" s="465" t="s">
        <v>859</v>
      </c>
      <c r="F320" s="466" t="s">
        <v>860</v>
      </c>
      <c r="G320" s="465" t="s">
        <v>1211</v>
      </c>
      <c r="H320" s="465" t="s">
        <v>1212</v>
      </c>
      <c r="I320" s="468">
        <v>3864</v>
      </c>
      <c r="J320" s="468">
        <v>1</v>
      </c>
      <c r="K320" s="469">
        <v>3864</v>
      </c>
    </row>
    <row r="321" spans="1:11" ht="14.4" customHeight="1" x14ac:dyDescent="0.3">
      <c r="A321" s="463" t="s">
        <v>431</v>
      </c>
      <c r="B321" s="464" t="s">
        <v>432</v>
      </c>
      <c r="C321" s="465" t="s">
        <v>440</v>
      </c>
      <c r="D321" s="466" t="s">
        <v>441</v>
      </c>
      <c r="E321" s="465" t="s">
        <v>859</v>
      </c>
      <c r="F321" s="466" t="s">
        <v>860</v>
      </c>
      <c r="G321" s="465" t="s">
        <v>1213</v>
      </c>
      <c r="H321" s="465" t="s">
        <v>1214</v>
      </c>
      <c r="I321" s="468">
        <v>3873.1243024553573</v>
      </c>
      <c r="J321" s="468">
        <v>20</v>
      </c>
      <c r="K321" s="469">
        <v>77343.8701171875</v>
      </c>
    </row>
    <row r="322" spans="1:11" ht="14.4" customHeight="1" x14ac:dyDescent="0.3">
      <c r="A322" s="463" t="s">
        <v>431</v>
      </c>
      <c r="B322" s="464" t="s">
        <v>432</v>
      </c>
      <c r="C322" s="465" t="s">
        <v>440</v>
      </c>
      <c r="D322" s="466" t="s">
        <v>441</v>
      </c>
      <c r="E322" s="465" t="s">
        <v>859</v>
      </c>
      <c r="F322" s="466" t="s">
        <v>860</v>
      </c>
      <c r="G322" s="465" t="s">
        <v>1215</v>
      </c>
      <c r="H322" s="465" t="s">
        <v>1216</v>
      </c>
      <c r="I322" s="468">
        <v>3864</v>
      </c>
      <c r="J322" s="468">
        <v>20</v>
      </c>
      <c r="K322" s="469">
        <v>77280</v>
      </c>
    </row>
    <row r="323" spans="1:11" ht="14.4" customHeight="1" x14ac:dyDescent="0.3">
      <c r="A323" s="463" t="s">
        <v>431</v>
      </c>
      <c r="B323" s="464" t="s">
        <v>432</v>
      </c>
      <c r="C323" s="465" t="s">
        <v>440</v>
      </c>
      <c r="D323" s="466" t="s">
        <v>441</v>
      </c>
      <c r="E323" s="465" t="s">
        <v>859</v>
      </c>
      <c r="F323" s="466" t="s">
        <v>860</v>
      </c>
      <c r="G323" s="465" t="s">
        <v>1217</v>
      </c>
      <c r="H323" s="465" t="s">
        <v>1218</v>
      </c>
      <c r="I323" s="468">
        <v>3864</v>
      </c>
      <c r="J323" s="468">
        <v>3</v>
      </c>
      <c r="K323" s="469">
        <v>11592</v>
      </c>
    </row>
    <row r="324" spans="1:11" ht="14.4" customHeight="1" x14ac:dyDescent="0.3">
      <c r="A324" s="463" t="s">
        <v>431</v>
      </c>
      <c r="B324" s="464" t="s">
        <v>432</v>
      </c>
      <c r="C324" s="465" t="s">
        <v>440</v>
      </c>
      <c r="D324" s="466" t="s">
        <v>441</v>
      </c>
      <c r="E324" s="465" t="s">
        <v>859</v>
      </c>
      <c r="F324" s="466" t="s">
        <v>860</v>
      </c>
      <c r="G324" s="465" t="s">
        <v>1217</v>
      </c>
      <c r="H324" s="465" t="s">
        <v>1219</v>
      </c>
      <c r="I324" s="468">
        <v>3864</v>
      </c>
      <c r="J324" s="468">
        <v>2</v>
      </c>
      <c r="K324" s="469">
        <v>7728</v>
      </c>
    </row>
    <row r="325" spans="1:11" ht="14.4" customHeight="1" x14ac:dyDescent="0.3">
      <c r="A325" s="463" t="s">
        <v>431</v>
      </c>
      <c r="B325" s="464" t="s">
        <v>432</v>
      </c>
      <c r="C325" s="465" t="s">
        <v>440</v>
      </c>
      <c r="D325" s="466" t="s">
        <v>441</v>
      </c>
      <c r="E325" s="465" t="s">
        <v>859</v>
      </c>
      <c r="F325" s="466" t="s">
        <v>860</v>
      </c>
      <c r="G325" s="465" t="s">
        <v>1220</v>
      </c>
      <c r="H325" s="465" t="s">
        <v>1221</v>
      </c>
      <c r="I325" s="468">
        <v>3864</v>
      </c>
      <c r="J325" s="468">
        <v>2</v>
      </c>
      <c r="K325" s="469">
        <v>7728</v>
      </c>
    </row>
    <row r="326" spans="1:11" ht="14.4" customHeight="1" x14ac:dyDescent="0.3">
      <c r="A326" s="463" t="s">
        <v>431</v>
      </c>
      <c r="B326" s="464" t="s">
        <v>432</v>
      </c>
      <c r="C326" s="465" t="s">
        <v>440</v>
      </c>
      <c r="D326" s="466" t="s">
        <v>441</v>
      </c>
      <c r="E326" s="465" t="s">
        <v>859</v>
      </c>
      <c r="F326" s="466" t="s">
        <v>860</v>
      </c>
      <c r="G326" s="465" t="s">
        <v>1222</v>
      </c>
      <c r="H326" s="465" t="s">
        <v>1223</v>
      </c>
      <c r="I326" s="468">
        <v>3864</v>
      </c>
      <c r="J326" s="468">
        <v>2</v>
      </c>
      <c r="K326" s="469">
        <v>7728</v>
      </c>
    </row>
    <row r="327" spans="1:11" ht="14.4" customHeight="1" x14ac:dyDescent="0.3">
      <c r="A327" s="463" t="s">
        <v>431</v>
      </c>
      <c r="B327" s="464" t="s">
        <v>432</v>
      </c>
      <c r="C327" s="465" t="s">
        <v>440</v>
      </c>
      <c r="D327" s="466" t="s">
        <v>441</v>
      </c>
      <c r="E327" s="465" t="s">
        <v>859</v>
      </c>
      <c r="F327" s="466" t="s">
        <v>860</v>
      </c>
      <c r="G327" s="465" t="s">
        <v>1224</v>
      </c>
      <c r="H327" s="465" t="s">
        <v>1225</v>
      </c>
      <c r="I327" s="468">
        <v>3864</v>
      </c>
      <c r="J327" s="468">
        <v>2</v>
      </c>
      <c r="K327" s="469">
        <v>7728</v>
      </c>
    </row>
    <row r="328" spans="1:11" ht="14.4" customHeight="1" x14ac:dyDescent="0.3">
      <c r="A328" s="463" t="s">
        <v>431</v>
      </c>
      <c r="B328" s="464" t="s">
        <v>432</v>
      </c>
      <c r="C328" s="465" t="s">
        <v>440</v>
      </c>
      <c r="D328" s="466" t="s">
        <v>441</v>
      </c>
      <c r="E328" s="465" t="s">
        <v>859</v>
      </c>
      <c r="F328" s="466" t="s">
        <v>860</v>
      </c>
      <c r="G328" s="465" t="s">
        <v>1226</v>
      </c>
      <c r="H328" s="465" t="s">
        <v>1227</v>
      </c>
      <c r="I328" s="468">
        <v>3864</v>
      </c>
      <c r="J328" s="468">
        <v>2</v>
      </c>
      <c r="K328" s="469">
        <v>7728</v>
      </c>
    </row>
    <row r="329" spans="1:11" ht="14.4" customHeight="1" x14ac:dyDescent="0.3">
      <c r="A329" s="463" t="s">
        <v>431</v>
      </c>
      <c r="B329" s="464" t="s">
        <v>432</v>
      </c>
      <c r="C329" s="465" t="s">
        <v>440</v>
      </c>
      <c r="D329" s="466" t="s">
        <v>441</v>
      </c>
      <c r="E329" s="465" t="s">
        <v>859</v>
      </c>
      <c r="F329" s="466" t="s">
        <v>860</v>
      </c>
      <c r="G329" s="465" t="s">
        <v>1228</v>
      </c>
      <c r="H329" s="465" t="s">
        <v>1229</v>
      </c>
      <c r="I329" s="468">
        <v>3864</v>
      </c>
      <c r="J329" s="468">
        <v>7</v>
      </c>
      <c r="K329" s="469">
        <v>27048</v>
      </c>
    </row>
    <row r="330" spans="1:11" ht="14.4" customHeight="1" x14ac:dyDescent="0.3">
      <c r="A330" s="463" t="s">
        <v>431</v>
      </c>
      <c r="B330" s="464" t="s">
        <v>432</v>
      </c>
      <c r="C330" s="465" t="s">
        <v>440</v>
      </c>
      <c r="D330" s="466" t="s">
        <v>441</v>
      </c>
      <c r="E330" s="465" t="s">
        <v>859</v>
      </c>
      <c r="F330" s="466" t="s">
        <v>860</v>
      </c>
      <c r="G330" s="465" t="s">
        <v>1230</v>
      </c>
      <c r="H330" s="465" t="s">
        <v>1231</v>
      </c>
      <c r="I330" s="468">
        <v>3864</v>
      </c>
      <c r="J330" s="468">
        <v>2</v>
      </c>
      <c r="K330" s="469">
        <v>7728</v>
      </c>
    </row>
    <row r="331" spans="1:11" ht="14.4" customHeight="1" x14ac:dyDescent="0.3">
      <c r="A331" s="463" t="s">
        <v>431</v>
      </c>
      <c r="B331" s="464" t="s">
        <v>432</v>
      </c>
      <c r="C331" s="465" t="s">
        <v>440</v>
      </c>
      <c r="D331" s="466" t="s">
        <v>441</v>
      </c>
      <c r="E331" s="465" t="s">
        <v>859</v>
      </c>
      <c r="F331" s="466" t="s">
        <v>860</v>
      </c>
      <c r="G331" s="465" t="s">
        <v>1232</v>
      </c>
      <c r="H331" s="465" t="s">
        <v>1233</v>
      </c>
      <c r="I331" s="468">
        <v>363</v>
      </c>
      <c r="J331" s="468">
        <v>8</v>
      </c>
      <c r="K331" s="469">
        <v>2904</v>
      </c>
    </row>
    <row r="332" spans="1:11" ht="14.4" customHeight="1" x14ac:dyDescent="0.3">
      <c r="A332" s="463" t="s">
        <v>431</v>
      </c>
      <c r="B332" s="464" t="s">
        <v>432</v>
      </c>
      <c r="C332" s="465" t="s">
        <v>440</v>
      </c>
      <c r="D332" s="466" t="s">
        <v>441</v>
      </c>
      <c r="E332" s="465" t="s">
        <v>859</v>
      </c>
      <c r="F332" s="466" t="s">
        <v>860</v>
      </c>
      <c r="G332" s="465" t="s">
        <v>1234</v>
      </c>
      <c r="H332" s="465" t="s">
        <v>1235</v>
      </c>
      <c r="I332" s="468">
        <v>439.79998779296875</v>
      </c>
      <c r="J332" s="468">
        <v>5</v>
      </c>
      <c r="K332" s="469">
        <v>2199.010009765625</v>
      </c>
    </row>
    <row r="333" spans="1:11" ht="14.4" customHeight="1" x14ac:dyDescent="0.3">
      <c r="A333" s="463" t="s">
        <v>431</v>
      </c>
      <c r="B333" s="464" t="s">
        <v>432</v>
      </c>
      <c r="C333" s="465" t="s">
        <v>440</v>
      </c>
      <c r="D333" s="466" t="s">
        <v>441</v>
      </c>
      <c r="E333" s="465" t="s">
        <v>859</v>
      </c>
      <c r="F333" s="466" t="s">
        <v>860</v>
      </c>
      <c r="G333" s="465" t="s">
        <v>1236</v>
      </c>
      <c r="H333" s="465" t="s">
        <v>1237</v>
      </c>
      <c r="I333" s="468">
        <v>439.79998779296875</v>
      </c>
      <c r="J333" s="468">
        <v>5</v>
      </c>
      <c r="K333" s="469">
        <v>2198.989990234375</v>
      </c>
    </row>
    <row r="334" spans="1:11" ht="14.4" customHeight="1" x14ac:dyDescent="0.3">
      <c r="A334" s="463" t="s">
        <v>431</v>
      </c>
      <c r="B334" s="464" t="s">
        <v>432</v>
      </c>
      <c r="C334" s="465" t="s">
        <v>440</v>
      </c>
      <c r="D334" s="466" t="s">
        <v>441</v>
      </c>
      <c r="E334" s="465" t="s">
        <v>859</v>
      </c>
      <c r="F334" s="466" t="s">
        <v>860</v>
      </c>
      <c r="G334" s="465" t="s">
        <v>1238</v>
      </c>
      <c r="H334" s="465" t="s">
        <v>1239</v>
      </c>
      <c r="I334" s="468">
        <v>2843.5</v>
      </c>
      <c r="J334" s="468">
        <v>1</v>
      </c>
      <c r="K334" s="469">
        <v>2843.5</v>
      </c>
    </row>
    <row r="335" spans="1:11" ht="14.4" customHeight="1" x14ac:dyDescent="0.3">
      <c r="A335" s="463" t="s">
        <v>431</v>
      </c>
      <c r="B335" s="464" t="s">
        <v>432</v>
      </c>
      <c r="C335" s="465" t="s">
        <v>440</v>
      </c>
      <c r="D335" s="466" t="s">
        <v>441</v>
      </c>
      <c r="E335" s="465" t="s">
        <v>859</v>
      </c>
      <c r="F335" s="466" t="s">
        <v>860</v>
      </c>
      <c r="G335" s="465" t="s">
        <v>1240</v>
      </c>
      <c r="H335" s="465" t="s">
        <v>1241</v>
      </c>
      <c r="I335" s="468">
        <v>571.1199951171875</v>
      </c>
      <c r="J335" s="468">
        <v>2</v>
      </c>
      <c r="K335" s="469">
        <v>1142.239990234375</v>
      </c>
    </row>
    <row r="336" spans="1:11" ht="14.4" customHeight="1" x14ac:dyDescent="0.3">
      <c r="A336" s="463" t="s">
        <v>431</v>
      </c>
      <c r="B336" s="464" t="s">
        <v>432</v>
      </c>
      <c r="C336" s="465" t="s">
        <v>440</v>
      </c>
      <c r="D336" s="466" t="s">
        <v>441</v>
      </c>
      <c r="E336" s="465" t="s">
        <v>859</v>
      </c>
      <c r="F336" s="466" t="s">
        <v>860</v>
      </c>
      <c r="G336" s="465" t="s">
        <v>1242</v>
      </c>
      <c r="H336" s="465" t="s">
        <v>1243</v>
      </c>
      <c r="I336" s="468">
        <v>435.60000610351562</v>
      </c>
      <c r="J336" s="468">
        <v>5</v>
      </c>
      <c r="K336" s="469">
        <v>2178.0000305175781</v>
      </c>
    </row>
    <row r="337" spans="1:11" ht="14.4" customHeight="1" x14ac:dyDescent="0.3">
      <c r="A337" s="463" t="s">
        <v>431</v>
      </c>
      <c r="B337" s="464" t="s">
        <v>432</v>
      </c>
      <c r="C337" s="465" t="s">
        <v>440</v>
      </c>
      <c r="D337" s="466" t="s">
        <v>441</v>
      </c>
      <c r="E337" s="465" t="s">
        <v>859</v>
      </c>
      <c r="F337" s="466" t="s">
        <v>860</v>
      </c>
      <c r="G337" s="465" t="s">
        <v>1244</v>
      </c>
      <c r="H337" s="465" t="s">
        <v>1245</v>
      </c>
      <c r="I337" s="468">
        <v>156.08999633789062</v>
      </c>
      <c r="J337" s="468">
        <v>1</v>
      </c>
      <c r="K337" s="469">
        <v>156.08999633789062</v>
      </c>
    </row>
    <row r="338" spans="1:11" ht="14.4" customHeight="1" x14ac:dyDescent="0.3">
      <c r="A338" s="463" t="s">
        <v>431</v>
      </c>
      <c r="B338" s="464" t="s">
        <v>432</v>
      </c>
      <c r="C338" s="465" t="s">
        <v>440</v>
      </c>
      <c r="D338" s="466" t="s">
        <v>441</v>
      </c>
      <c r="E338" s="465" t="s">
        <v>859</v>
      </c>
      <c r="F338" s="466" t="s">
        <v>860</v>
      </c>
      <c r="G338" s="465" t="s">
        <v>1246</v>
      </c>
      <c r="H338" s="465" t="s">
        <v>1247</v>
      </c>
      <c r="I338" s="468">
        <v>3.8399999141693115</v>
      </c>
      <c r="J338" s="468">
        <v>600</v>
      </c>
      <c r="K338" s="469">
        <v>2304</v>
      </c>
    </row>
    <row r="339" spans="1:11" ht="14.4" customHeight="1" x14ac:dyDescent="0.3">
      <c r="A339" s="463" t="s">
        <v>431</v>
      </c>
      <c r="B339" s="464" t="s">
        <v>432</v>
      </c>
      <c r="C339" s="465" t="s">
        <v>440</v>
      </c>
      <c r="D339" s="466" t="s">
        <v>441</v>
      </c>
      <c r="E339" s="465" t="s">
        <v>859</v>
      </c>
      <c r="F339" s="466" t="s">
        <v>860</v>
      </c>
      <c r="G339" s="465" t="s">
        <v>1248</v>
      </c>
      <c r="H339" s="465" t="s">
        <v>1249</v>
      </c>
      <c r="I339" s="468">
        <v>843.3699951171875</v>
      </c>
      <c r="J339" s="468">
        <v>2</v>
      </c>
      <c r="K339" s="469">
        <v>1686.739990234375</v>
      </c>
    </row>
    <row r="340" spans="1:11" ht="14.4" customHeight="1" x14ac:dyDescent="0.3">
      <c r="A340" s="463" t="s">
        <v>431</v>
      </c>
      <c r="B340" s="464" t="s">
        <v>432</v>
      </c>
      <c r="C340" s="465" t="s">
        <v>440</v>
      </c>
      <c r="D340" s="466" t="s">
        <v>441</v>
      </c>
      <c r="E340" s="465" t="s">
        <v>859</v>
      </c>
      <c r="F340" s="466" t="s">
        <v>860</v>
      </c>
      <c r="G340" s="465" t="s">
        <v>1250</v>
      </c>
      <c r="H340" s="465" t="s">
        <v>1251</v>
      </c>
      <c r="I340" s="468">
        <v>843.3699951171875</v>
      </c>
      <c r="J340" s="468">
        <v>3</v>
      </c>
      <c r="K340" s="469">
        <v>2530.1099853515625</v>
      </c>
    </row>
    <row r="341" spans="1:11" ht="14.4" customHeight="1" x14ac:dyDescent="0.3">
      <c r="A341" s="463" t="s">
        <v>431</v>
      </c>
      <c r="B341" s="464" t="s">
        <v>432</v>
      </c>
      <c r="C341" s="465" t="s">
        <v>440</v>
      </c>
      <c r="D341" s="466" t="s">
        <v>441</v>
      </c>
      <c r="E341" s="465" t="s">
        <v>859</v>
      </c>
      <c r="F341" s="466" t="s">
        <v>860</v>
      </c>
      <c r="G341" s="465" t="s">
        <v>1252</v>
      </c>
      <c r="H341" s="465" t="s">
        <v>1253</v>
      </c>
      <c r="I341" s="468">
        <v>843.3699951171875</v>
      </c>
      <c r="J341" s="468">
        <v>2</v>
      </c>
      <c r="K341" s="469">
        <v>1686.739990234375</v>
      </c>
    </row>
    <row r="342" spans="1:11" ht="14.4" customHeight="1" x14ac:dyDescent="0.3">
      <c r="A342" s="463" t="s">
        <v>431</v>
      </c>
      <c r="B342" s="464" t="s">
        <v>432</v>
      </c>
      <c r="C342" s="465" t="s">
        <v>440</v>
      </c>
      <c r="D342" s="466" t="s">
        <v>441</v>
      </c>
      <c r="E342" s="465" t="s">
        <v>859</v>
      </c>
      <c r="F342" s="466" t="s">
        <v>860</v>
      </c>
      <c r="G342" s="465" t="s">
        <v>1254</v>
      </c>
      <c r="H342" s="465" t="s">
        <v>1255</v>
      </c>
      <c r="I342" s="468">
        <v>843.3699951171875</v>
      </c>
      <c r="J342" s="468">
        <v>3</v>
      </c>
      <c r="K342" s="469">
        <v>2530.1099853515625</v>
      </c>
    </row>
    <row r="343" spans="1:11" ht="14.4" customHeight="1" x14ac:dyDescent="0.3">
      <c r="A343" s="463" t="s">
        <v>431</v>
      </c>
      <c r="B343" s="464" t="s">
        <v>432</v>
      </c>
      <c r="C343" s="465" t="s">
        <v>440</v>
      </c>
      <c r="D343" s="466" t="s">
        <v>441</v>
      </c>
      <c r="E343" s="465" t="s">
        <v>859</v>
      </c>
      <c r="F343" s="466" t="s">
        <v>860</v>
      </c>
      <c r="G343" s="465" t="s">
        <v>1256</v>
      </c>
      <c r="H343" s="465" t="s">
        <v>1257</v>
      </c>
      <c r="I343" s="468">
        <v>843.3699951171875</v>
      </c>
      <c r="J343" s="468">
        <v>3</v>
      </c>
      <c r="K343" s="469">
        <v>2530.1099853515625</v>
      </c>
    </row>
    <row r="344" spans="1:11" ht="14.4" customHeight="1" x14ac:dyDescent="0.3">
      <c r="A344" s="463" t="s">
        <v>431</v>
      </c>
      <c r="B344" s="464" t="s">
        <v>432</v>
      </c>
      <c r="C344" s="465" t="s">
        <v>440</v>
      </c>
      <c r="D344" s="466" t="s">
        <v>441</v>
      </c>
      <c r="E344" s="465" t="s">
        <v>859</v>
      </c>
      <c r="F344" s="466" t="s">
        <v>860</v>
      </c>
      <c r="G344" s="465" t="s">
        <v>1258</v>
      </c>
      <c r="H344" s="465" t="s">
        <v>1259</v>
      </c>
      <c r="I344" s="468">
        <v>843.3699951171875</v>
      </c>
      <c r="J344" s="468">
        <v>3</v>
      </c>
      <c r="K344" s="469">
        <v>2530.1099853515625</v>
      </c>
    </row>
    <row r="345" spans="1:11" ht="14.4" customHeight="1" x14ac:dyDescent="0.3">
      <c r="A345" s="463" t="s">
        <v>431</v>
      </c>
      <c r="B345" s="464" t="s">
        <v>432</v>
      </c>
      <c r="C345" s="465" t="s">
        <v>440</v>
      </c>
      <c r="D345" s="466" t="s">
        <v>441</v>
      </c>
      <c r="E345" s="465" t="s">
        <v>859</v>
      </c>
      <c r="F345" s="466" t="s">
        <v>860</v>
      </c>
      <c r="G345" s="465" t="s">
        <v>1260</v>
      </c>
      <c r="H345" s="465" t="s">
        <v>1261</v>
      </c>
      <c r="I345" s="468">
        <v>843.3699951171875</v>
      </c>
      <c r="J345" s="468">
        <v>3</v>
      </c>
      <c r="K345" s="469">
        <v>2530.1099853515625</v>
      </c>
    </row>
    <row r="346" spans="1:11" ht="14.4" customHeight="1" x14ac:dyDescent="0.3">
      <c r="A346" s="463" t="s">
        <v>431</v>
      </c>
      <c r="B346" s="464" t="s">
        <v>432</v>
      </c>
      <c r="C346" s="465" t="s">
        <v>440</v>
      </c>
      <c r="D346" s="466" t="s">
        <v>441</v>
      </c>
      <c r="E346" s="465" t="s">
        <v>859</v>
      </c>
      <c r="F346" s="466" t="s">
        <v>860</v>
      </c>
      <c r="G346" s="465" t="s">
        <v>1262</v>
      </c>
      <c r="H346" s="465" t="s">
        <v>1263</v>
      </c>
      <c r="I346" s="468">
        <v>843.3699951171875</v>
      </c>
      <c r="J346" s="468">
        <v>3</v>
      </c>
      <c r="K346" s="469">
        <v>2530.1099853515625</v>
      </c>
    </row>
    <row r="347" spans="1:11" ht="14.4" customHeight="1" x14ac:dyDescent="0.3">
      <c r="A347" s="463" t="s">
        <v>431</v>
      </c>
      <c r="B347" s="464" t="s">
        <v>432</v>
      </c>
      <c r="C347" s="465" t="s">
        <v>440</v>
      </c>
      <c r="D347" s="466" t="s">
        <v>441</v>
      </c>
      <c r="E347" s="465" t="s">
        <v>859</v>
      </c>
      <c r="F347" s="466" t="s">
        <v>860</v>
      </c>
      <c r="G347" s="465" t="s">
        <v>1264</v>
      </c>
      <c r="H347" s="465" t="s">
        <v>1265</v>
      </c>
      <c r="I347" s="468">
        <v>843.3699951171875</v>
      </c>
      <c r="J347" s="468">
        <v>2</v>
      </c>
      <c r="K347" s="469">
        <v>1686.739990234375</v>
      </c>
    </row>
    <row r="348" spans="1:11" ht="14.4" customHeight="1" x14ac:dyDescent="0.3">
      <c r="A348" s="463" t="s">
        <v>431</v>
      </c>
      <c r="B348" s="464" t="s">
        <v>432</v>
      </c>
      <c r="C348" s="465" t="s">
        <v>440</v>
      </c>
      <c r="D348" s="466" t="s">
        <v>441</v>
      </c>
      <c r="E348" s="465" t="s">
        <v>859</v>
      </c>
      <c r="F348" s="466" t="s">
        <v>860</v>
      </c>
      <c r="G348" s="465" t="s">
        <v>1266</v>
      </c>
      <c r="H348" s="465" t="s">
        <v>1267</v>
      </c>
      <c r="I348" s="468">
        <v>185.33000183105469</v>
      </c>
      <c r="J348" s="468">
        <v>3</v>
      </c>
      <c r="K348" s="469">
        <v>556</v>
      </c>
    </row>
    <row r="349" spans="1:11" ht="14.4" customHeight="1" x14ac:dyDescent="0.3">
      <c r="A349" s="463" t="s">
        <v>431</v>
      </c>
      <c r="B349" s="464" t="s">
        <v>432</v>
      </c>
      <c r="C349" s="465" t="s">
        <v>440</v>
      </c>
      <c r="D349" s="466" t="s">
        <v>441</v>
      </c>
      <c r="E349" s="465" t="s">
        <v>859</v>
      </c>
      <c r="F349" s="466" t="s">
        <v>860</v>
      </c>
      <c r="G349" s="465" t="s">
        <v>1268</v>
      </c>
      <c r="H349" s="465" t="s">
        <v>1269</v>
      </c>
      <c r="I349" s="468">
        <v>17.510000228881836</v>
      </c>
      <c r="J349" s="468">
        <v>50</v>
      </c>
      <c r="K349" s="469">
        <v>875.6199951171875</v>
      </c>
    </row>
    <row r="350" spans="1:11" ht="14.4" customHeight="1" x14ac:dyDescent="0.3">
      <c r="A350" s="463" t="s">
        <v>431</v>
      </c>
      <c r="B350" s="464" t="s">
        <v>432</v>
      </c>
      <c r="C350" s="465" t="s">
        <v>440</v>
      </c>
      <c r="D350" s="466" t="s">
        <v>441</v>
      </c>
      <c r="E350" s="465" t="s">
        <v>859</v>
      </c>
      <c r="F350" s="466" t="s">
        <v>860</v>
      </c>
      <c r="G350" s="465" t="s">
        <v>1270</v>
      </c>
      <c r="H350" s="465" t="s">
        <v>1271</v>
      </c>
      <c r="I350" s="468">
        <v>2565.1348876953125</v>
      </c>
      <c r="J350" s="468">
        <v>3</v>
      </c>
      <c r="K350" s="469">
        <v>7695.399658203125</v>
      </c>
    </row>
    <row r="351" spans="1:11" ht="14.4" customHeight="1" x14ac:dyDescent="0.3">
      <c r="A351" s="463" t="s">
        <v>431</v>
      </c>
      <c r="B351" s="464" t="s">
        <v>432</v>
      </c>
      <c r="C351" s="465" t="s">
        <v>440</v>
      </c>
      <c r="D351" s="466" t="s">
        <v>441</v>
      </c>
      <c r="E351" s="465" t="s">
        <v>859</v>
      </c>
      <c r="F351" s="466" t="s">
        <v>860</v>
      </c>
      <c r="G351" s="465" t="s">
        <v>1272</v>
      </c>
      <c r="H351" s="465" t="s">
        <v>1273</v>
      </c>
      <c r="I351" s="468">
        <v>74.5</v>
      </c>
      <c r="J351" s="468">
        <v>20</v>
      </c>
      <c r="K351" s="469">
        <v>1489.9000244140625</v>
      </c>
    </row>
    <row r="352" spans="1:11" ht="14.4" customHeight="1" x14ac:dyDescent="0.3">
      <c r="A352" s="463" t="s">
        <v>431</v>
      </c>
      <c r="B352" s="464" t="s">
        <v>432</v>
      </c>
      <c r="C352" s="465" t="s">
        <v>440</v>
      </c>
      <c r="D352" s="466" t="s">
        <v>441</v>
      </c>
      <c r="E352" s="465" t="s">
        <v>859</v>
      </c>
      <c r="F352" s="466" t="s">
        <v>860</v>
      </c>
      <c r="G352" s="465" t="s">
        <v>1274</v>
      </c>
      <c r="H352" s="465" t="s">
        <v>1275</v>
      </c>
      <c r="I352" s="468">
        <v>135</v>
      </c>
      <c r="J352" s="468">
        <v>5</v>
      </c>
      <c r="K352" s="469">
        <v>675</v>
      </c>
    </row>
    <row r="353" spans="1:11" ht="14.4" customHeight="1" x14ac:dyDescent="0.3">
      <c r="A353" s="463" t="s">
        <v>431</v>
      </c>
      <c r="B353" s="464" t="s">
        <v>432</v>
      </c>
      <c r="C353" s="465" t="s">
        <v>440</v>
      </c>
      <c r="D353" s="466" t="s">
        <v>441</v>
      </c>
      <c r="E353" s="465" t="s">
        <v>859</v>
      </c>
      <c r="F353" s="466" t="s">
        <v>860</v>
      </c>
      <c r="G353" s="465" t="s">
        <v>1276</v>
      </c>
      <c r="H353" s="465" t="s">
        <v>1277</v>
      </c>
      <c r="I353" s="468">
        <v>135</v>
      </c>
      <c r="J353" s="468">
        <v>5</v>
      </c>
      <c r="K353" s="469">
        <v>675</v>
      </c>
    </row>
    <row r="354" spans="1:11" ht="14.4" customHeight="1" x14ac:dyDescent="0.3">
      <c r="A354" s="463" t="s">
        <v>431</v>
      </c>
      <c r="B354" s="464" t="s">
        <v>432</v>
      </c>
      <c r="C354" s="465" t="s">
        <v>440</v>
      </c>
      <c r="D354" s="466" t="s">
        <v>441</v>
      </c>
      <c r="E354" s="465" t="s">
        <v>859</v>
      </c>
      <c r="F354" s="466" t="s">
        <v>860</v>
      </c>
      <c r="G354" s="465" t="s">
        <v>1278</v>
      </c>
      <c r="H354" s="465" t="s">
        <v>1279</v>
      </c>
      <c r="I354" s="468">
        <v>135</v>
      </c>
      <c r="J354" s="468">
        <v>15</v>
      </c>
      <c r="K354" s="469">
        <v>2025</v>
      </c>
    </row>
    <row r="355" spans="1:11" ht="14.4" customHeight="1" x14ac:dyDescent="0.3">
      <c r="A355" s="463" t="s">
        <v>431</v>
      </c>
      <c r="B355" s="464" t="s">
        <v>432</v>
      </c>
      <c r="C355" s="465" t="s">
        <v>440</v>
      </c>
      <c r="D355" s="466" t="s">
        <v>441</v>
      </c>
      <c r="E355" s="465" t="s">
        <v>859</v>
      </c>
      <c r="F355" s="466" t="s">
        <v>860</v>
      </c>
      <c r="G355" s="465" t="s">
        <v>1280</v>
      </c>
      <c r="H355" s="465" t="s">
        <v>1281</v>
      </c>
      <c r="I355" s="468">
        <v>135</v>
      </c>
      <c r="J355" s="468">
        <v>15</v>
      </c>
      <c r="K355" s="469">
        <v>2025</v>
      </c>
    </row>
    <row r="356" spans="1:11" ht="14.4" customHeight="1" x14ac:dyDescent="0.3">
      <c r="A356" s="463" t="s">
        <v>431</v>
      </c>
      <c r="B356" s="464" t="s">
        <v>432</v>
      </c>
      <c r="C356" s="465" t="s">
        <v>440</v>
      </c>
      <c r="D356" s="466" t="s">
        <v>441</v>
      </c>
      <c r="E356" s="465" t="s">
        <v>859</v>
      </c>
      <c r="F356" s="466" t="s">
        <v>860</v>
      </c>
      <c r="G356" s="465" t="s">
        <v>1282</v>
      </c>
      <c r="H356" s="465" t="s">
        <v>1283</v>
      </c>
      <c r="I356" s="468">
        <v>28.464999198913574</v>
      </c>
      <c r="J356" s="468">
        <v>80</v>
      </c>
      <c r="K356" s="469">
        <v>2277.0499267578125</v>
      </c>
    </row>
    <row r="357" spans="1:11" ht="14.4" customHeight="1" x14ac:dyDescent="0.3">
      <c r="A357" s="463" t="s">
        <v>431</v>
      </c>
      <c r="B357" s="464" t="s">
        <v>432</v>
      </c>
      <c r="C357" s="465" t="s">
        <v>440</v>
      </c>
      <c r="D357" s="466" t="s">
        <v>441</v>
      </c>
      <c r="E357" s="465" t="s">
        <v>859</v>
      </c>
      <c r="F357" s="466" t="s">
        <v>860</v>
      </c>
      <c r="G357" s="465" t="s">
        <v>1284</v>
      </c>
      <c r="H357" s="465" t="s">
        <v>1285</v>
      </c>
      <c r="I357" s="468">
        <v>54.450000762939453</v>
      </c>
      <c r="J357" s="468">
        <v>1</v>
      </c>
      <c r="K357" s="469">
        <v>54.450000762939453</v>
      </c>
    </row>
    <row r="358" spans="1:11" ht="14.4" customHeight="1" x14ac:dyDescent="0.3">
      <c r="A358" s="463" t="s">
        <v>431</v>
      </c>
      <c r="B358" s="464" t="s">
        <v>432</v>
      </c>
      <c r="C358" s="465" t="s">
        <v>440</v>
      </c>
      <c r="D358" s="466" t="s">
        <v>441</v>
      </c>
      <c r="E358" s="465" t="s">
        <v>859</v>
      </c>
      <c r="F358" s="466" t="s">
        <v>860</v>
      </c>
      <c r="G358" s="465" t="s">
        <v>1286</v>
      </c>
      <c r="H358" s="465" t="s">
        <v>1287</v>
      </c>
      <c r="I358" s="468">
        <v>92.44000244140625</v>
      </c>
      <c r="J358" s="468">
        <v>3</v>
      </c>
      <c r="K358" s="469">
        <v>277.32000732421875</v>
      </c>
    </row>
    <row r="359" spans="1:11" ht="14.4" customHeight="1" x14ac:dyDescent="0.3">
      <c r="A359" s="463" t="s">
        <v>431</v>
      </c>
      <c r="B359" s="464" t="s">
        <v>432</v>
      </c>
      <c r="C359" s="465" t="s">
        <v>440</v>
      </c>
      <c r="D359" s="466" t="s">
        <v>441</v>
      </c>
      <c r="E359" s="465" t="s">
        <v>859</v>
      </c>
      <c r="F359" s="466" t="s">
        <v>860</v>
      </c>
      <c r="G359" s="465" t="s">
        <v>1288</v>
      </c>
      <c r="H359" s="465" t="s">
        <v>1289</v>
      </c>
      <c r="I359" s="468">
        <v>58.630001068115234</v>
      </c>
      <c r="J359" s="468">
        <v>30</v>
      </c>
      <c r="K359" s="469">
        <v>1758.9100341796875</v>
      </c>
    </row>
    <row r="360" spans="1:11" ht="14.4" customHeight="1" x14ac:dyDescent="0.3">
      <c r="A360" s="463" t="s">
        <v>431</v>
      </c>
      <c r="B360" s="464" t="s">
        <v>432</v>
      </c>
      <c r="C360" s="465" t="s">
        <v>440</v>
      </c>
      <c r="D360" s="466" t="s">
        <v>441</v>
      </c>
      <c r="E360" s="465" t="s">
        <v>859</v>
      </c>
      <c r="F360" s="466" t="s">
        <v>860</v>
      </c>
      <c r="G360" s="465" t="s">
        <v>1290</v>
      </c>
      <c r="H360" s="465" t="s">
        <v>1291</v>
      </c>
      <c r="I360" s="468">
        <v>70</v>
      </c>
      <c r="J360" s="468">
        <v>1</v>
      </c>
      <c r="K360" s="469">
        <v>70</v>
      </c>
    </row>
    <row r="361" spans="1:11" ht="14.4" customHeight="1" x14ac:dyDescent="0.3">
      <c r="A361" s="463" t="s">
        <v>431</v>
      </c>
      <c r="B361" s="464" t="s">
        <v>432</v>
      </c>
      <c r="C361" s="465" t="s">
        <v>440</v>
      </c>
      <c r="D361" s="466" t="s">
        <v>441</v>
      </c>
      <c r="E361" s="465" t="s">
        <v>859</v>
      </c>
      <c r="F361" s="466" t="s">
        <v>860</v>
      </c>
      <c r="G361" s="465" t="s">
        <v>1292</v>
      </c>
      <c r="H361" s="465" t="s">
        <v>1293</v>
      </c>
      <c r="I361" s="468">
        <v>26.020000457763672</v>
      </c>
      <c r="J361" s="468">
        <v>145</v>
      </c>
      <c r="K361" s="469">
        <v>3772.179931640625</v>
      </c>
    </row>
    <row r="362" spans="1:11" ht="14.4" customHeight="1" x14ac:dyDescent="0.3">
      <c r="A362" s="463" t="s">
        <v>431</v>
      </c>
      <c r="B362" s="464" t="s">
        <v>432</v>
      </c>
      <c r="C362" s="465" t="s">
        <v>440</v>
      </c>
      <c r="D362" s="466" t="s">
        <v>441</v>
      </c>
      <c r="E362" s="465" t="s">
        <v>859</v>
      </c>
      <c r="F362" s="466" t="s">
        <v>860</v>
      </c>
      <c r="G362" s="465" t="s">
        <v>1294</v>
      </c>
      <c r="H362" s="465" t="s">
        <v>1295</v>
      </c>
      <c r="I362" s="468">
        <v>32.299999237060547</v>
      </c>
      <c r="J362" s="468">
        <v>30</v>
      </c>
      <c r="K362" s="469">
        <v>969.09002685546875</v>
      </c>
    </row>
    <row r="363" spans="1:11" ht="14.4" customHeight="1" x14ac:dyDescent="0.3">
      <c r="A363" s="463" t="s">
        <v>431</v>
      </c>
      <c r="B363" s="464" t="s">
        <v>432</v>
      </c>
      <c r="C363" s="465" t="s">
        <v>440</v>
      </c>
      <c r="D363" s="466" t="s">
        <v>441</v>
      </c>
      <c r="E363" s="465" t="s">
        <v>859</v>
      </c>
      <c r="F363" s="466" t="s">
        <v>860</v>
      </c>
      <c r="G363" s="465" t="s">
        <v>1296</v>
      </c>
      <c r="H363" s="465" t="s">
        <v>1297</v>
      </c>
      <c r="I363" s="468">
        <v>34.919998168945313</v>
      </c>
      <c r="J363" s="468">
        <v>24</v>
      </c>
      <c r="K363" s="469">
        <v>838</v>
      </c>
    </row>
    <row r="364" spans="1:11" ht="14.4" customHeight="1" x14ac:dyDescent="0.3">
      <c r="A364" s="463" t="s">
        <v>431</v>
      </c>
      <c r="B364" s="464" t="s">
        <v>432</v>
      </c>
      <c r="C364" s="465" t="s">
        <v>440</v>
      </c>
      <c r="D364" s="466" t="s">
        <v>441</v>
      </c>
      <c r="E364" s="465" t="s">
        <v>859</v>
      </c>
      <c r="F364" s="466" t="s">
        <v>860</v>
      </c>
      <c r="G364" s="465" t="s">
        <v>1298</v>
      </c>
      <c r="H364" s="465" t="s">
        <v>1299</v>
      </c>
      <c r="I364" s="468">
        <v>159</v>
      </c>
      <c r="J364" s="468">
        <v>20</v>
      </c>
      <c r="K364" s="469">
        <v>3180</v>
      </c>
    </row>
    <row r="365" spans="1:11" ht="14.4" customHeight="1" x14ac:dyDescent="0.3">
      <c r="A365" s="463" t="s">
        <v>431</v>
      </c>
      <c r="B365" s="464" t="s">
        <v>432</v>
      </c>
      <c r="C365" s="465" t="s">
        <v>440</v>
      </c>
      <c r="D365" s="466" t="s">
        <v>441</v>
      </c>
      <c r="E365" s="465" t="s">
        <v>859</v>
      </c>
      <c r="F365" s="466" t="s">
        <v>860</v>
      </c>
      <c r="G365" s="465" t="s">
        <v>1300</v>
      </c>
      <c r="H365" s="465" t="s">
        <v>1301</v>
      </c>
      <c r="I365" s="468">
        <v>1380.9377347506011</v>
      </c>
      <c r="J365" s="468">
        <v>67</v>
      </c>
      <c r="K365" s="469">
        <v>92522.330444335938</v>
      </c>
    </row>
    <row r="366" spans="1:11" ht="14.4" customHeight="1" x14ac:dyDescent="0.3">
      <c r="A366" s="463" t="s">
        <v>431</v>
      </c>
      <c r="B366" s="464" t="s">
        <v>432</v>
      </c>
      <c r="C366" s="465" t="s">
        <v>440</v>
      </c>
      <c r="D366" s="466" t="s">
        <v>441</v>
      </c>
      <c r="E366" s="465" t="s">
        <v>859</v>
      </c>
      <c r="F366" s="466" t="s">
        <v>860</v>
      </c>
      <c r="G366" s="465" t="s">
        <v>1302</v>
      </c>
      <c r="H366" s="465" t="s">
        <v>1303</v>
      </c>
      <c r="I366" s="468">
        <v>633.6500244140625</v>
      </c>
      <c r="J366" s="468">
        <v>5</v>
      </c>
      <c r="K366" s="469">
        <v>3168.25</v>
      </c>
    </row>
    <row r="367" spans="1:11" ht="14.4" customHeight="1" x14ac:dyDescent="0.3">
      <c r="A367" s="463" t="s">
        <v>431</v>
      </c>
      <c r="B367" s="464" t="s">
        <v>432</v>
      </c>
      <c r="C367" s="465" t="s">
        <v>440</v>
      </c>
      <c r="D367" s="466" t="s">
        <v>441</v>
      </c>
      <c r="E367" s="465" t="s">
        <v>859</v>
      </c>
      <c r="F367" s="466" t="s">
        <v>860</v>
      </c>
      <c r="G367" s="465" t="s">
        <v>1304</v>
      </c>
      <c r="H367" s="465" t="s">
        <v>1305</v>
      </c>
      <c r="I367" s="468">
        <v>133.10000610351562</v>
      </c>
      <c r="J367" s="468">
        <v>5</v>
      </c>
      <c r="K367" s="469">
        <v>665.5</v>
      </c>
    </row>
    <row r="368" spans="1:11" ht="14.4" customHeight="1" x14ac:dyDescent="0.3">
      <c r="A368" s="463" t="s">
        <v>431</v>
      </c>
      <c r="B368" s="464" t="s">
        <v>432</v>
      </c>
      <c r="C368" s="465" t="s">
        <v>440</v>
      </c>
      <c r="D368" s="466" t="s">
        <v>441</v>
      </c>
      <c r="E368" s="465" t="s">
        <v>859</v>
      </c>
      <c r="F368" s="466" t="s">
        <v>860</v>
      </c>
      <c r="G368" s="465" t="s">
        <v>1306</v>
      </c>
      <c r="H368" s="465" t="s">
        <v>1307</v>
      </c>
      <c r="I368" s="468">
        <v>452.54000854492187</v>
      </c>
      <c r="J368" s="468">
        <v>16</v>
      </c>
      <c r="K368" s="469">
        <v>7240.60986328125</v>
      </c>
    </row>
    <row r="369" spans="1:11" ht="14.4" customHeight="1" x14ac:dyDescent="0.3">
      <c r="A369" s="463" t="s">
        <v>431</v>
      </c>
      <c r="B369" s="464" t="s">
        <v>432</v>
      </c>
      <c r="C369" s="465" t="s">
        <v>440</v>
      </c>
      <c r="D369" s="466" t="s">
        <v>441</v>
      </c>
      <c r="E369" s="465" t="s">
        <v>859</v>
      </c>
      <c r="F369" s="466" t="s">
        <v>860</v>
      </c>
      <c r="G369" s="465" t="s">
        <v>1308</v>
      </c>
      <c r="H369" s="465" t="s">
        <v>1309</v>
      </c>
      <c r="I369" s="468">
        <v>619</v>
      </c>
      <c r="J369" s="468">
        <v>1</v>
      </c>
      <c r="K369" s="469">
        <v>619</v>
      </c>
    </row>
    <row r="370" spans="1:11" ht="14.4" customHeight="1" x14ac:dyDescent="0.3">
      <c r="A370" s="463" t="s">
        <v>431</v>
      </c>
      <c r="B370" s="464" t="s">
        <v>432</v>
      </c>
      <c r="C370" s="465" t="s">
        <v>440</v>
      </c>
      <c r="D370" s="466" t="s">
        <v>441</v>
      </c>
      <c r="E370" s="465" t="s">
        <v>859</v>
      </c>
      <c r="F370" s="466" t="s">
        <v>860</v>
      </c>
      <c r="G370" s="465" t="s">
        <v>1310</v>
      </c>
      <c r="H370" s="465" t="s">
        <v>1311</v>
      </c>
      <c r="I370" s="468">
        <v>619</v>
      </c>
      <c r="J370" s="468">
        <v>1</v>
      </c>
      <c r="K370" s="469">
        <v>619</v>
      </c>
    </row>
    <row r="371" spans="1:11" ht="14.4" customHeight="1" x14ac:dyDescent="0.3">
      <c r="A371" s="463" t="s">
        <v>431</v>
      </c>
      <c r="B371" s="464" t="s">
        <v>432</v>
      </c>
      <c r="C371" s="465" t="s">
        <v>440</v>
      </c>
      <c r="D371" s="466" t="s">
        <v>441</v>
      </c>
      <c r="E371" s="465" t="s">
        <v>859</v>
      </c>
      <c r="F371" s="466" t="s">
        <v>860</v>
      </c>
      <c r="G371" s="465" t="s">
        <v>1312</v>
      </c>
      <c r="H371" s="465" t="s">
        <v>1313</v>
      </c>
      <c r="I371" s="468">
        <v>549</v>
      </c>
      <c r="J371" s="468">
        <v>1</v>
      </c>
      <c r="K371" s="469">
        <v>549</v>
      </c>
    </row>
    <row r="372" spans="1:11" ht="14.4" customHeight="1" x14ac:dyDescent="0.3">
      <c r="A372" s="463" t="s">
        <v>431</v>
      </c>
      <c r="B372" s="464" t="s">
        <v>432</v>
      </c>
      <c r="C372" s="465" t="s">
        <v>440</v>
      </c>
      <c r="D372" s="466" t="s">
        <v>441</v>
      </c>
      <c r="E372" s="465" t="s">
        <v>859</v>
      </c>
      <c r="F372" s="466" t="s">
        <v>860</v>
      </c>
      <c r="G372" s="465" t="s">
        <v>1314</v>
      </c>
      <c r="H372" s="465" t="s">
        <v>1315</v>
      </c>
      <c r="I372" s="468">
        <v>919</v>
      </c>
      <c r="J372" s="468">
        <v>1</v>
      </c>
      <c r="K372" s="469">
        <v>919</v>
      </c>
    </row>
    <row r="373" spans="1:11" ht="14.4" customHeight="1" x14ac:dyDescent="0.3">
      <c r="A373" s="463" t="s">
        <v>431</v>
      </c>
      <c r="B373" s="464" t="s">
        <v>432</v>
      </c>
      <c r="C373" s="465" t="s">
        <v>440</v>
      </c>
      <c r="D373" s="466" t="s">
        <v>441</v>
      </c>
      <c r="E373" s="465" t="s">
        <v>859</v>
      </c>
      <c r="F373" s="466" t="s">
        <v>860</v>
      </c>
      <c r="G373" s="465" t="s">
        <v>1316</v>
      </c>
      <c r="H373" s="465" t="s">
        <v>1317</v>
      </c>
      <c r="I373" s="468">
        <v>919</v>
      </c>
      <c r="J373" s="468">
        <v>1</v>
      </c>
      <c r="K373" s="469">
        <v>919</v>
      </c>
    </row>
    <row r="374" spans="1:11" ht="14.4" customHeight="1" x14ac:dyDescent="0.3">
      <c r="A374" s="463" t="s">
        <v>431</v>
      </c>
      <c r="B374" s="464" t="s">
        <v>432</v>
      </c>
      <c r="C374" s="465" t="s">
        <v>440</v>
      </c>
      <c r="D374" s="466" t="s">
        <v>441</v>
      </c>
      <c r="E374" s="465" t="s">
        <v>859</v>
      </c>
      <c r="F374" s="466" t="s">
        <v>860</v>
      </c>
      <c r="G374" s="465" t="s">
        <v>1318</v>
      </c>
      <c r="H374" s="465" t="s">
        <v>1319</v>
      </c>
      <c r="I374" s="468">
        <v>919</v>
      </c>
      <c r="J374" s="468">
        <v>1</v>
      </c>
      <c r="K374" s="469">
        <v>919</v>
      </c>
    </row>
    <row r="375" spans="1:11" ht="14.4" customHeight="1" x14ac:dyDescent="0.3">
      <c r="A375" s="463" t="s">
        <v>431</v>
      </c>
      <c r="B375" s="464" t="s">
        <v>432</v>
      </c>
      <c r="C375" s="465" t="s">
        <v>440</v>
      </c>
      <c r="D375" s="466" t="s">
        <v>441</v>
      </c>
      <c r="E375" s="465" t="s">
        <v>859</v>
      </c>
      <c r="F375" s="466" t="s">
        <v>860</v>
      </c>
      <c r="G375" s="465" t="s">
        <v>1320</v>
      </c>
      <c r="H375" s="465" t="s">
        <v>1321</v>
      </c>
      <c r="I375" s="468">
        <v>919</v>
      </c>
      <c r="J375" s="468">
        <v>1</v>
      </c>
      <c r="K375" s="469">
        <v>919</v>
      </c>
    </row>
    <row r="376" spans="1:11" ht="14.4" customHeight="1" x14ac:dyDescent="0.3">
      <c r="A376" s="463" t="s">
        <v>431</v>
      </c>
      <c r="B376" s="464" t="s">
        <v>432</v>
      </c>
      <c r="C376" s="465" t="s">
        <v>440</v>
      </c>
      <c r="D376" s="466" t="s">
        <v>441</v>
      </c>
      <c r="E376" s="465" t="s">
        <v>859</v>
      </c>
      <c r="F376" s="466" t="s">
        <v>860</v>
      </c>
      <c r="G376" s="465" t="s">
        <v>1322</v>
      </c>
      <c r="H376" s="465" t="s">
        <v>1323</v>
      </c>
      <c r="I376" s="468">
        <v>919</v>
      </c>
      <c r="J376" s="468">
        <v>1</v>
      </c>
      <c r="K376" s="469">
        <v>919</v>
      </c>
    </row>
    <row r="377" spans="1:11" ht="14.4" customHeight="1" x14ac:dyDescent="0.3">
      <c r="A377" s="463" t="s">
        <v>431</v>
      </c>
      <c r="B377" s="464" t="s">
        <v>432</v>
      </c>
      <c r="C377" s="465" t="s">
        <v>440</v>
      </c>
      <c r="D377" s="466" t="s">
        <v>441</v>
      </c>
      <c r="E377" s="465" t="s">
        <v>859</v>
      </c>
      <c r="F377" s="466" t="s">
        <v>860</v>
      </c>
      <c r="G377" s="465" t="s">
        <v>1324</v>
      </c>
      <c r="H377" s="465" t="s">
        <v>1325</v>
      </c>
      <c r="I377" s="468">
        <v>919</v>
      </c>
      <c r="J377" s="468">
        <v>1</v>
      </c>
      <c r="K377" s="469">
        <v>919</v>
      </c>
    </row>
    <row r="378" spans="1:11" ht="14.4" customHeight="1" x14ac:dyDescent="0.3">
      <c r="A378" s="463" t="s">
        <v>431</v>
      </c>
      <c r="B378" s="464" t="s">
        <v>432</v>
      </c>
      <c r="C378" s="465" t="s">
        <v>440</v>
      </c>
      <c r="D378" s="466" t="s">
        <v>441</v>
      </c>
      <c r="E378" s="465" t="s">
        <v>859</v>
      </c>
      <c r="F378" s="466" t="s">
        <v>860</v>
      </c>
      <c r="G378" s="465" t="s">
        <v>1326</v>
      </c>
      <c r="H378" s="465" t="s">
        <v>1327</v>
      </c>
      <c r="I378" s="468">
        <v>919</v>
      </c>
      <c r="J378" s="468">
        <v>1</v>
      </c>
      <c r="K378" s="469">
        <v>919</v>
      </c>
    </row>
    <row r="379" spans="1:11" ht="14.4" customHeight="1" x14ac:dyDescent="0.3">
      <c r="A379" s="463" t="s">
        <v>431</v>
      </c>
      <c r="B379" s="464" t="s">
        <v>432</v>
      </c>
      <c r="C379" s="465" t="s">
        <v>440</v>
      </c>
      <c r="D379" s="466" t="s">
        <v>441</v>
      </c>
      <c r="E379" s="465" t="s">
        <v>859</v>
      </c>
      <c r="F379" s="466" t="s">
        <v>860</v>
      </c>
      <c r="G379" s="465" t="s">
        <v>1328</v>
      </c>
      <c r="H379" s="465" t="s">
        <v>1329</v>
      </c>
      <c r="I379" s="468">
        <v>919</v>
      </c>
      <c r="J379" s="468">
        <v>1</v>
      </c>
      <c r="K379" s="469">
        <v>919</v>
      </c>
    </row>
    <row r="380" spans="1:11" ht="14.4" customHeight="1" x14ac:dyDescent="0.3">
      <c r="A380" s="463" t="s">
        <v>431</v>
      </c>
      <c r="B380" s="464" t="s">
        <v>432</v>
      </c>
      <c r="C380" s="465" t="s">
        <v>440</v>
      </c>
      <c r="D380" s="466" t="s">
        <v>441</v>
      </c>
      <c r="E380" s="465" t="s">
        <v>859</v>
      </c>
      <c r="F380" s="466" t="s">
        <v>860</v>
      </c>
      <c r="G380" s="465" t="s">
        <v>1330</v>
      </c>
      <c r="H380" s="465" t="s">
        <v>1331</v>
      </c>
      <c r="I380" s="468">
        <v>1296</v>
      </c>
      <c r="J380" s="468">
        <v>2</v>
      </c>
      <c r="K380" s="469">
        <v>2592</v>
      </c>
    </row>
    <row r="381" spans="1:11" ht="14.4" customHeight="1" x14ac:dyDescent="0.3">
      <c r="A381" s="463" t="s">
        <v>431</v>
      </c>
      <c r="B381" s="464" t="s">
        <v>432</v>
      </c>
      <c r="C381" s="465" t="s">
        <v>440</v>
      </c>
      <c r="D381" s="466" t="s">
        <v>441</v>
      </c>
      <c r="E381" s="465" t="s">
        <v>859</v>
      </c>
      <c r="F381" s="466" t="s">
        <v>860</v>
      </c>
      <c r="G381" s="465" t="s">
        <v>1332</v>
      </c>
      <c r="H381" s="465" t="s">
        <v>1333</v>
      </c>
      <c r="I381" s="468">
        <v>919</v>
      </c>
      <c r="J381" s="468">
        <v>1</v>
      </c>
      <c r="K381" s="469">
        <v>919</v>
      </c>
    </row>
    <row r="382" spans="1:11" ht="14.4" customHeight="1" x14ac:dyDescent="0.3">
      <c r="A382" s="463" t="s">
        <v>431</v>
      </c>
      <c r="B382" s="464" t="s">
        <v>432</v>
      </c>
      <c r="C382" s="465" t="s">
        <v>440</v>
      </c>
      <c r="D382" s="466" t="s">
        <v>441</v>
      </c>
      <c r="E382" s="465" t="s">
        <v>859</v>
      </c>
      <c r="F382" s="466" t="s">
        <v>860</v>
      </c>
      <c r="G382" s="465" t="s">
        <v>1334</v>
      </c>
      <c r="H382" s="465" t="s">
        <v>1335</v>
      </c>
      <c r="I382" s="468">
        <v>980.5</v>
      </c>
      <c r="J382" s="468">
        <v>2</v>
      </c>
      <c r="K382" s="469">
        <v>1961</v>
      </c>
    </row>
    <row r="383" spans="1:11" ht="14.4" customHeight="1" x14ac:dyDescent="0.3">
      <c r="A383" s="463" t="s">
        <v>431</v>
      </c>
      <c r="B383" s="464" t="s">
        <v>432</v>
      </c>
      <c r="C383" s="465" t="s">
        <v>440</v>
      </c>
      <c r="D383" s="466" t="s">
        <v>441</v>
      </c>
      <c r="E383" s="465" t="s">
        <v>859</v>
      </c>
      <c r="F383" s="466" t="s">
        <v>860</v>
      </c>
      <c r="G383" s="465" t="s">
        <v>1336</v>
      </c>
      <c r="H383" s="465" t="s">
        <v>1337</v>
      </c>
      <c r="I383" s="468">
        <v>1042</v>
      </c>
      <c r="J383" s="468">
        <v>1</v>
      </c>
      <c r="K383" s="469">
        <v>1042</v>
      </c>
    </row>
    <row r="384" spans="1:11" ht="14.4" customHeight="1" x14ac:dyDescent="0.3">
      <c r="A384" s="463" t="s">
        <v>431</v>
      </c>
      <c r="B384" s="464" t="s">
        <v>432</v>
      </c>
      <c r="C384" s="465" t="s">
        <v>440</v>
      </c>
      <c r="D384" s="466" t="s">
        <v>441</v>
      </c>
      <c r="E384" s="465" t="s">
        <v>859</v>
      </c>
      <c r="F384" s="466" t="s">
        <v>860</v>
      </c>
      <c r="G384" s="465" t="s">
        <v>1338</v>
      </c>
      <c r="H384" s="465" t="s">
        <v>1339</v>
      </c>
      <c r="I384" s="468">
        <v>919</v>
      </c>
      <c r="J384" s="468">
        <v>1</v>
      </c>
      <c r="K384" s="469">
        <v>919</v>
      </c>
    </row>
    <row r="385" spans="1:11" ht="14.4" customHeight="1" x14ac:dyDescent="0.3">
      <c r="A385" s="463" t="s">
        <v>431</v>
      </c>
      <c r="B385" s="464" t="s">
        <v>432</v>
      </c>
      <c r="C385" s="465" t="s">
        <v>440</v>
      </c>
      <c r="D385" s="466" t="s">
        <v>441</v>
      </c>
      <c r="E385" s="465" t="s">
        <v>859</v>
      </c>
      <c r="F385" s="466" t="s">
        <v>860</v>
      </c>
      <c r="G385" s="465" t="s">
        <v>1340</v>
      </c>
      <c r="H385" s="465" t="s">
        <v>1341</v>
      </c>
      <c r="I385" s="468">
        <v>499</v>
      </c>
      <c r="J385" s="468">
        <v>1</v>
      </c>
      <c r="K385" s="469">
        <v>499</v>
      </c>
    </row>
    <row r="386" spans="1:11" ht="14.4" customHeight="1" x14ac:dyDescent="0.3">
      <c r="A386" s="463" t="s">
        <v>431</v>
      </c>
      <c r="B386" s="464" t="s">
        <v>432</v>
      </c>
      <c r="C386" s="465" t="s">
        <v>440</v>
      </c>
      <c r="D386" s="466" t="s">
        <v>441</v>
      </c>
      <c r="E386" s="465" t="s">
        <v>859</v>
      </c>
      <c r="F386" s="466" t="s">
        <v>860</v>
      </c>
      <c r="G386" s="465" t="s">
        <v>1342</v>
      </c>
      <c r="H386" s="465" t="s">
        <v>1343</v>
      </c>
      <c r="I386" s="468">
        <v>2119</v>
      </c>
      <c r="J386" s="468">
        <v>1</v>
      </c>
      <c r="K386" s="469">
        <v>2119</v>
      </c>
    </row>
    <row r="387" spans="1:11" ht="14.4" customHeight="1" x14ac:dyDescent="0.3">
      <c r="A387" s="463" t="s">
        <v>431</v>
      </c>
      <c r="B387" s="464" t="s">
        <v>432</v>
      </c>
      <c r="C387" s="465" t="s">
        <v>440</v>
      </c>
      <c r="D387" s="466" t="s">
        <v>441</v>
      </c>
      <c r="E387" s="465" t="s">
        <v>859</v>
      </c>
      <c r="F387" s="466" t="s">
        <v>860</v>
      </c>
      <c r="G387" s="465" t="s">
        <v>1344</v>
      </c>
      <c r="H387" s="465" t="s">
        <v>1345</v>
      </c>
      <c r="I387" s="468">
        <v>2119</v>
      </c>
      <c r="J387" s="468">
        <v>1</v>
      </c>
      <c r="K387" s="469">
        <v>2119</v>
      </c>
    </row>
    <row r="388" spans="1:11" ht="14.4" customHeight="1" x14ac:dyDescent="0.3">
      <c r="A388" s="463" t="s">
        <v>431</v>
      </c>
      <c r="B388" s="464" t="s">
        <v>432</v>
      </c>
      <c r="C388" s="465" t="s">
        <v>440</v>
      </c>
      <c r="D388" s="466" t="s">
        <v>441</v>
      </c>
      <c r="E388" s="465" t="s">
        <v>859</v>
      </c>
      <c r="F388" s="466" t="s">
        <v>860</v>
      </c>
      <c r="G388" s="465" t="s">
        <v>1346</v>
      </c>
      <c r="H388" s="465" t="s">
        <v>1347</v>
      </c>
      <c r="I388" s="468">
        <v>2119</v>
      </c>
      <c r="J388" s="468">
        <v>1</v>
      </c>
      <c r="K388" s="469">
        <v>2119</v>
      </c>
    </row>
    <row r="389" spans="1:11" ht="14.4" customHeight="1" x14ac:dyDescent="0.3">
      <c r="A389" s="463" t="s">
        <v>431</v>
      </c>
      <c r="B389" s="464" t="s">
        <v>432</v>
      </c>
      <c r="C389" s="465" t="s">
        <v>440</v>
      </c>
      <c r="D389" s="466" t="s">
        <v>441</v>
      </c>
      <c r="E389" s="465" t="s">
        <v>859</v>
      </c>
      <c r="F389" s="466" t="s">
        <v>860</v>
      </c>
      <c r="G389" s="465" t="s">
        <v>1348</v>
      </c>
      <c r="H389" s="465" t="s">
        <v>1349</v>
      </c>
      <c r="I389" s="468">
        <v>2119</v>
      </c>
      <c r="J389" s="468">
        <v>1</v>
      </c>
      <c r="K389" s="469">
        <v>2119</v>
      </c>
    </row>
    <row r="390" spans="1:11" ht="14.4" customHeight="1" x14ac:dyDescent="0.3">
      <c r="A390" s="463" t="s">
        <v>431</v>
      </c>
      <c r="B390" s="464" t="s">
        <v>432</v>
      </c>
      <c r="C390" s="465" t="s">
        <v>440</v>
      </c>
      <c r="D390" s="466" t="s">
        <v>441</v>
      </c>
      <c r="E390" s="465" t="s">
        <v>859</v>
      </c>
      <c r="F390" s="466" t="s">
        <v>860</v>
      </c>
      <c r="G390" s="465" t="s">
        <v>1350</v>
      </c>
      <c r="H390" s="465" t="s">
        <v>1351</v>
      </c>
      <c r="I390" s="468">
        <v>922.02001953125</v>
      </c>
      <c r="J390" s="468">
        <v>1</v>
      </c>
      <c r="K390" s="469">
        <v>922.02001953125</v>
      </c>
    </row>
    <row r="391" spans="1:11" ht="14.4" customHeight="1" x14ac:dyDescent="0.3">
      <c r="A391" s="463" t="s">
        <v>431</v>
      </c>
      <c r="B391" s="464" t="s">
        <v>432</v>
      </c>
      <c r="C391" s="465" t="s">
        <v>440</v>
      </c>
      <c r="D391" s="466" t="s">
        <v>441</v>
      </c>
      <c r="E391" s="465" t="s">
        <v>859</v>
      </c>
      <c r="F391" s="466" t="s">
        <v>860</v>
      </c>
      <c r="G391" s="465" t="s">
        <v>1352</v>
      </c>
      <c r="H391" s="465" t="s">
        <v>1353</v>
      </c>
      <c r="I391" s="468">
        <v>922.02001953125</v>
      </c>
      <c r="J391" s="468">
        <v>4</v>
      </c>
      <c r="K391" s="469">
        <v>3688.080078125</v>
      </c>
    </row>
    <row r="392" spans="1:11" ht="14.4" customHeight="1" x14ac:dyDescent="0.3">
      <c r="A392" s="463" t="s">
        <v>431</v>
      </c>
      <c r="B392" s="464" t="s">
        <v>432</v>
      </c>
      <c r="C392" s="465" t="s">
        <v>440</v>
      </c>
      <c r="D392" s="466" t="s">
        <v>441</v>
      </c>
      <c r="E392" s="465" t="s">
        <v>859</v>
      </c>
      <c r="F392" s="466" t="s">
        <v>860</v>
      </c>
      <c r="G392" s="465" t="s">
        <v>1354</v>
      </c>
      <c r="H392" s="465" t="s">
        <v>1355</v>
      </c>
      <c r="I392" s="468">
        <v>877.25</v>
      </c>
      <c r="J392" s="468">
        <v>2</v>
      </c>
      <c r="K392" s="469">
        <v>1754.5</v>
      </c>
    </row>
    <row r="393" spans="1:11" ht="14.4" customHeight="1" x14ac:dyDescent="0.3">
      <c r="A393" s="463" t="s">
        <v>431</v>
      </c>
      <c r="B393" s="464" t="s">
        <v>432</v>
      </c>
      <c r="C393" s="465" t="s">
        <v>440</v>
      </c>
      <c r="D393" s="466" t="s">
        <v>441</v>
      </c>
      <c r="E393" s="465" t="s">
        <v>859</v>
      </c>
      <c r="F393" s="466" t="s">
        <v>860</v>
      </c>
      <c r="G393" s="465" t="s">
        <v>1356</v>
      </c>
      <c r="H393" s="465" t="s">
        <v>1357</v>
      </c>
      <c r="I393" s="468">
        <v>902.65997314453125</v>
      </c>
      <c r="J393" s="468">
        <v>2</v>
      </c>
      <c r="K393" s="469">
        <v>1805.3199462890625</v>
      </c>
    </row>
    <row r="394" spans="1:11" ht="14.4" customHeight="1" x14ac:dyDescent="0.3">
      <c r="A394" s="463" t="s">
        <v>431</v>
      </c>
      <c r="B394" s="464" t="s">
        <v>432</v>
      </c>
      <c r="C394" s="465" t="s">
        <v>440</v>
      </c>
      <c r="D394" s="466" t="s">
        <v>441</v>
      </c>
      <c r="E394" s="465" t="s">
        <v>859</v>
      </c>
      <c r="F394" s="466" t="s">
        <v>860</v>
      </c>
      <c r="G394" s="465" t="s">
        <v>1358</v>
      </c>
      <c r="H394" s="465" t="s">
        <v>1359</v>
      </c>
      <c r="I394" s="468">
        <v>986.1500244140625</v>
      </c>
      <c r="J394" s="468">
        <v>2</v>
      </c>
      <c r="K394" s="469">
        <v>1972.300048828125</v>
      </c>
    </row>
    <row r="395" spans="1:11" ht="14.4" customHeight="1" x14ac:dyDescent="0.3">
      <c r="A395" s="463" t="s">
        <v>431</v>
      </c>
      <c r="B395" s="464" t="s">
        <v>432</v>
      </c>
      <c r="C395" s="465" t="s">
        <v>440</v>
      </c>
      <c r="D395" s="466" t="s">
        <v>441</v>
      </c>
      <c r="E395" s="465" t="s">
        <v>859</v>
      </c>
      <c r="F395" s="466" t="s">
        <v>860</v>
      </c>
      <c r="G395" s="465" t="s">
        <v>1360</v>
      </c>
      <c r="H395" s="465" t="s">
        <v>1361</v>
      </c>
      <c r="I395" s="468">
        <v>798.5999755859375</v>
      </c>
      <c r="J395" s="468">
        <v>1</v>
      </c>
      <c r="K395" s="469">
        <v>798.5999755859375</v>
      </c>
    </row>
    <row r="396" spans="1:11" ht="14.4" customHeight="1" x14ac:dyDescent="0.3">
      <c r="A396" s="463" t="s">
        <v>431</v>
      </c>
      <c r="B396" s="464" t="s">
        <v>432</v>
      </c>
      <c r="C396" s="465" t="s">
        <v>440</v>
      </c>
      <c r="D396" s="466" t="s">
        <v>441</v>
      </c>
      <c r="E396" s="465" t="s">
        <v>859</v>
      </c>
      <c r="F396" s="466" t="s">
        <v>860</v>
      </c>
      <c r="G396" s="465" t="s">
        <v>1362</v>
      </c>
      <c r="H396" s="465" t="s">
        <v>1363</v>
      </c>
      <c r="I396" s="468">
        <v>718.969970703125</v>
      </c>
      <c r="J396" s="468">
        <v>1</v>
      </c>
      <c r="K396" s="469">
        <v>718.969970703125</v>
      </c>
    </row>
    <row r="397" spans="1:11" ht="14.4" customHeight="1" x14ac:dyDescent="0.3">
      <c r="A397" s="463" t="s">
        <v>431</v>
      </c>
      <c r="B397" s="464" t="s">
        <v>432</v>
      </c>
      <c r="C397" s="465" t="s">
        <v>440</v>
      </c>
      <c r="D397" s="466" t="s">
        <v>441</v>
      </c>
      <c r="E397" s="465" t="s">
        <v>859</v>
      </c>
      <c r="F397" s="466" t="s">
        <v>860</v>
      </c>
      <c r="G397" s="465" t="s">
        <v>1364</v>
      </c>
      <c r="H397" s="465" t="s">
        <v>1365</v>
      </c>
      <c r="I397" s="468">
        <v>339.010009765625</v>
      </c>
      <c r="J397" s="468">
        <v>1</v>
      </c>
      <c r="K397" s="469">
        <v>339.010009765625</v>
      </c>
    </row>
    <row r="398" spans="1:11" ht="14.4" customHeight="1" x14ac:dyDescent="0.3">
      <c r="A398" s="463" t="s">
        <v>431</v>
      </c>
      <c r="B398" s="464" t="s">
        <v>432</v>
      </c>
      <c r="C398" s="465" t="s">
        <v>440</v>
      </c>
      <c r="D398" s="466" t="s">
        <v>441</v>
      </c>
      <c r="E398" s="465" t="s">
        <v>859</v>
      </c>
      <c r="F398" s="466" t="s">
        <v>860</v>
      </c>
      <c r="G398" s="465" t="s">
        <v>1366</v>
      </c>
      <c r="H398" s="465" t="s">
        <v>1367</v>
      </c>
      <c r="I398" s="468">
        <v>339.010009765625</v>
      </c>
      <c r="J398" s="468">
        <v>1</v>
      </c>
      <c r="K398" s="469">
        <v>339.010009765625</v>
      </c>
    </row>
    <row r="399" spans="1:11" ht="14.4" customHeight="1" x14ac:dyDescent="0.3">
      <c r="A399" s="463" t="s">
        <v>431</v>
      </c>
      <c r="B399" s="464" t="s">
        <v>432</v>
      </c>
      <c r="C399" s="465" t="s">
        <v>440</v>
      </c>
      <c r="D399" s="466" t="s">
        <v>441</v>
      </c>
      <c r="E399" s="465" t="s">
        <v>859</v>
      </c>
      <c r="F399" s="466" t="s">
        <v>860</v>
      </c>
      <c r="G399" s="465" t="s">
        <v>1368</v>
      </c>
      <c r="H399" s="465" t="s">
        <v>1369</v>
      </c>
      <c r="I399" s="468">
        <v>339.010009765625</v>
      </c>
      <c r="J399" s="468">
        <v>1</v>
      </c>
      <c r="K399" s="469">
        <v>339.010009765625</v>
      </c>
    </row>
    <row r="400" spans="1:11" ht="14.4" customHeight="1" x14ac:dyDescent="0.3">
      <c r="A400" s="463" t="s">
        <v>431</v>
      </c>
      <c r="B400" s="464" t="s">
        <v>432</v>
      </c>
      <c r="C400" s="465" t="s">
        <v>440</v>
      </c>
      <c r="D400" s="466" t="s">
        <v>441</v>
      </c>
      <c r="E400" s="465" t="s">
        <v>859</v>
      </c>
      <c r="F400" s="466" t="s">
        <v>860</v>
      </c>
      <c r="G400" s="465" t="s">
        <v>1370</v>
      </c>
      <c r="H400" s="465" t="s">
        <v>1371</v>
      </c>
      <c r="I400" s="468">
        <v>383.92999267578125</v>
      </c>
      <c r="J400" s="468">
        <v>1</v>
      </c>
      <c r="K400" s="469">
        <v>383.92999267578125</v>
      </c>
    </row>
    <row r="401" spans="1:11" ht="14.4" customHeight="1" x14ac:dyDescent="0.3">
      <c r="A401" s="463" t="s">
        <v>431</v>
      </c>
      <c r="B401" s="464" t="s">
        <v>432</v>
      </c>
      <c r="C401" s="465" t="s">
        <v>440</v>
      </c>
      <c r="D401" s="466" t="s">
        <v>441</v>
      </c>
      <c r="E401" s="465" t="s">
        <v>859</v>
      </c>
      <c r="F401" s="466" t="s">
        <v>860</v>
      </c>
      <c r="G401" s="465" t="s">
        <v>1372</v>
      </c>
      <c r="H401" s="465" t="s">
        <v>1373</v>
      </c>
      <c r="I401" s="468">
        <v>6204.580078125</v>
      </c>
      <c r="J401" s="468">
        <v>1</v>
      </c>
      <c r="K401" s="469">
        <v>6204.580078125</v>
      </c>
    </row>
    <row r="402" spans="1:11" ht="14.4" customHeight="1" x14ac:dyDescent="0.3">
      <c r="A402" s="463" t="s">
        <v>431</v>
      </c>
      <c r="B402" s="464" t="s">
        <v>432</v>
      </c>
      <c r="C402" s="465" t="s">
        <v>440</v>
      </c>
      <c r="D402" s="466" t="s">
        <v>441</v>
      </c>
      <c r="E402" s="465" t="s">
        <v>859</v>
      </c>
      <c r="F402" s="466" t="s">
        <v>860</v>
      </c>
      <c r="G402" s="465" t="s">
        <v>1374</v>
      </c>
      <c r="H402" s="465" t="s">
        <v>1375</v>
      </c>
      <c r="I402" s="468">
        <v>5.6999998092651367</v>
      </c>
      <c r="J402" s="468">
        <v>100</v>
      </c>
      <c r="K402" s="469">
        <v>570</v>
      </c>
    </row>
    <row r="403" spans="1:11" ht="14.4" customHeight="1" x14ac:dyDescent="0.3">
      <c r="A403" s="463" t="s">
        <v>431</v>
      </c>
      <c r="B403" s="464" t="s">
        <v>432</v>
      </c>
      <c r="C403" s="465" t="s">
        <v>440</v>
      </c>
      <c r="D403" s="466" t="s">
        <v>441</v>
      </c>
      <c r="E403" s="465" t="s">
        <v>859</v>
      </c>
      <c r="F403" s="466" t="s">
        <v>860</v>
      </c>
      <c r="G403" s="465" t="s">
        <v>1376</v>
      </c>
      <c r="H403" s="465" t="s">
        <v>1377</v>
      </c>
      <c r="I403" s="468">
        <v>2.2300000190734863</v>
      </c>
      <c r="J403" s="468">
        <v>400</v>
      </c>
      <c r="K403" s="469">
        <v>892.02001953125</v>
      </c>
    </row>
    <row r="404" spans="1:11" ht="14.4" customHeight="1" x14ac:dyDescent="0.3">
      <c r="A404" s="463" t="s">
        <v>431</v>
      </c>
      <c r="B404" s="464" t="s">
        <v>432</v>
      </c>
      <c r="C404" s="465" t="s">
        <v>440</v>
      </c>
      <c r="D404" s="466" t="s">
        <v>441</v>
      </c>
      <c r="E404" s="465" t="s">
        <v>859</v>
      </c>
      <c r="F404" s="466" t="s">
        <v>860</v>
      </c>
      <c r="G404" s="465" t="s">
        <v>1378</v>
      </c>
      <c r="H404" s="465" t="s">
        <v>1379</v>
      </c>
      <c r="I404" s="468">
        <v>2.2300000190734863</v>
      </c>
      <c r="J404" s="468">
        <v>100</v>
      </c>
      <c r="K404" s="469">
        <v>223</v>
      </c>
    </row>
    <row r="405" spans="1:11" ht="14.4" customHeight="1" x14ac:dyDescent="0.3">
      <c r="A405" s="463" t="s">
        <v>431</v>
      </c>
      <c r="B405" s="464" t="s">
        <v>432</v>
      </c>
      <c r="C405" s="465" t="s">
        <v>440</v>
      </c>
      <c r="D405" s="466" t="s">
        <v>441</v>
      </c>
      <c r="E405" s="465" t="s">
        <v>859</v>
      </c>
      <c r="F405" s="466" t="s">
        <v>860</v>
      </c>
      <c r="G405" s="465" t="s">
        <v>1380</v>
      </c>
      <c r="H405" s="465" t="s">
        <v>1381</v>
      </c>
      <c r="I405" s="468">
        <v>3.4600000381469727</v>
      </c>
      <c r="J405" s="468">
        <v>400</v>
      </c>
      <c r="K405" s="469">
        <v>1382</v>
      </c>
    </row>
    <row r="406" spans="1:11" ht="14.4" customHeight="1" x14ac:dyDescent="0.3">
      <c r="A406" s="463" t="s">
        <v>431</v>
      </c>
      <c r="B406" s="464" t="s">
        <v>432</v>
      </c>
      <c r="C406" s="465" t="s">
        <v>440</v>
      </c>
      <c r="D406" s="466" t="s">
        <v>441</v>
      </c>
      <c r="E406" s="465" t="s">
        <v>859</v>
      </c>
      <c r="F406" s="466" t="s">
        <v>860</v>
      </c>
      <c r="G406" s="465" t="s">
        <v>1382</v>
      </c>
      <c r="H406" s="465" t="s">
        <v>1383</v>
      </c>
      <c r="I406" s="468">
        <v>46.549999237060547</v>
      </c>
      <c r="J406" s="468">
        <v>10</v>
      </c>
      <c r="K406" s="469">
        <v>465.510009765625</v>
      </c>
    </row>
    <row r="407" spans="1:11" ht="14.4" customHeight="1" x14ac:dyDescent="0.3">
      <c r="A407" s="463" t="s">
        <v>431</v>
      </c>
      <c r="B407" s="464" t="s">
        <v>432</v>
      </c>
      <c r="C407" s="465" t="s">
        <v>440</v>
      </c>
      <c r="D407" s="466" t="s">
        <v>441</v>
      </c>
      <c r="E407" s="465" t="s">
        <v>859</v>
      </c>
      <c r="F407" s="466" t="s">
        <v>860</v>
      </c>
      <c r="G407" s="465" t="s">
        <v>1384</v>
      </c>
      <c r="H407" s="465" t="s">
        <v>1385</v>
      </c>
      <c r="I407" s="468">
        <v>409.5</v>
      </c>
      <c r="J407" s="468">
        <v>20</v>
      </c>
      <c r="K407" s="469">
        <v>8190</v>
      </c>
    </row>
    <row r="408" spans="1:11" ht="14.4" customHeight="1" x14ac:dyDescent="0.3">
      <c r="A408" s="463" t="s">
        <v>431</v>
      </c>
      <c r="B408" s="464" t="s">
        <v>432</v>
      </c>
      <c r="C408" s="465" t="s">
        <v>440</v>
      </c>
      <c r="D408" s="466" t="s">
        <v>441</v>
      </c>
      <c r="E408" s="465" t="s">
        <v>859</v>
      </c>
      <c r="F408" s="466" t="s">
        <v>860</v>
      </c>
      <c r="G408" s="465" t="s">
        <v>1386</v>
      </c>
      <c r="H408" s="465" t="s">
        <v>1387</v>
      </c>
      <c r="I408" s="468">
        <v>471.89999389648437</v>
      </c>
      <c r="J408" s="468">
        <v>16</v>
      </c>
      <c r="K408" s="469">
        <v>7550.3998413085937</v>
      </c>
    </row>
    <row r="409" spans="1:11" ht="14.4" customHeight="1" x14ac:dyDescent="0.3">
      <c r="A409" s="463" t="s">
        <v>431</v>
      </c>
      <c r="B409" s="464" t="s">
        <v>432</v>
      </c>
      <c r="C409" s="465" t="s">
        <v>440</v>
      </c>
      <c r="D409" s="466" t="s">
        <v>441</v>
      </c>
      <c r="E409" s="465" t="s">
        <v>859</v>
      </c>
      <c r="F409" s="466" t="s">
        <v>860</v>
      </c>
      <c r="G409" s="465" t="s">
        <v>1388</v>
      </c>
      <c r="H409" s="465" t="s">
        <v>1389</v>
      </c>
      <c r="I409" s="468">
        <v>471.89999389648437</v>
      </c>
      <c r="J409" s="468">
        <v>3</v>
      </c>
      <c r="K409" s="469">
        <v>1415.699951171875</v>
      </c>
    </row>
    <row r="410" spans="1:11" ht="14.4" customHeight="1" x14ac:dyDescent="0.3">
      <c r="A410" s="463" t="s">
        <v>431</v>
      </c>
      <c r="B410" s="464" t="s">
        <v>432</v>
      </c>
      <c r="C410" s="465" t="s">
        <v>440</v>
      </c>
      <c r="D410" s="466" t="s">
        <v>441</v>
      </c>
      <c r="E410" s="465" t="s">
        <v>859</v>
      </c>
      <c r="F410" s="466" t="s">
        <v>860</v>
      </c>
      <c r="G410" s="465" t="s">
        <v>1390</v>
      </c>
      <c r="H410" s="465" t="s">
        <v>1391</v>
      </c>
      <c r="I410" s="468">
        <v>57.950000762939453</v>
      </c>
      <c r="J410" s="468">
        <v>60</v>
      </c>
      <c r="K410" s="469">
        <v>3486.989990234375</v>
      </c>
    </row>
    <row r="411" spans="1:11" ht="14.4" customHeight="1" x14ac:dyDescent="0.3">
      <c r="A411" s="463" t="s">
        <v>431</v>
      </c>
      <c r="B411" s="464" t="s">
        <v>432</v>
      </c>
      <c r="C411" s="465" t="s">
        <v>440</v>
      </c>
      <c r="D411" s="466" t="s">
        <v>441</v>
      </c>
      <c r="E411" s="465" t="s">
        <v>859</v>
      </c>
      <c r="F411" s="466" t="s">
        <v>860</v>
      </c>
      <c r="G411" s="465" t="s">
        <v>1392</v>
      </c>
      <c r="H411" s="465" t="s">
        <v>1393</v>
      </c>
      <c r="I411" s="468">
        <v>887.08000183105469</v>
      </c>
      <c r="J411" s="468">
        <v>5</v>
      </c>
      <c r="K411" s="469">
        <v>4435.3200073242187</v>
      </c>
    </row>
    <row r="412" spans="1:11" ht="14.4" customHeight="1" x14ac:dyDescent="0.3">
      <c r="A412" s="463" t="s">
        <v>431</v>
      </c>
      <c r="B412" s="464" t="s">
        <v>432</v>
      </c>
      <c r="C412" s="465" t="s">
        <v>440</v>
      </c>
      <c r="D412" s="466" t="s">
        <v>441</v>
      </c>
      <c r="E412" s="465" t="s">
        <v>859</v>
      </c>
      <c r="F412" s="466" t="s">
        <v>860</v>
      </c>
      <c r="G412" s="465" t="s">
        <v>1394</v>
      </c>
      <c r="H412" s="465" t="s">
        <v>1395</v>
      </c>
      <c r="I412" s="468">
        <v>315</v>
      </c>
      <c r="J412" s="468">
        <v>4</v>
      </c>
      <c r="K412" s="469">
        <v>1260</v>
      </c>
    </row>
    <row r="413" spans="1:11" ht="14.4" customHeight="1" x14ac:dyDescent="0.3">
      <c r="A413" s="463" t="s">
        <v>431</v>
      </c>
      <c r="B413" s="464" t="s">
        <v>432</v>
      </c>
      <c r="C413" s="465" t="s">
        <v>440</v>
      </c>
      <c r="D413" s="466" t="s">
        <v>441</v>
      </c>
      <c r="E413" s="465" t="s">
        <v>859</v>
      </c>
      <c r="F413" s="466" t="s">
        <v>860</v>
      </c>
      <c r="G413" s="465" t="s">
        <v>1396</v>
      </c>
      <c r="H413" s="465" t="s">
        <v>1397</v>
      </c>
      <c r="I413" s="468">
        <v>659.3699951171875</v>
      </c>
      <c r="J413" s="468">
        <v>1</v>
      </c>
      <c r="K413" s="469">
        <v>659.3699951171875</v>
      </c>
    </row>
    <row r="414" spans="1:11" ht="14.4" customHeight="1" x14ac:dyDescent="0.3">
      <c r="A414" s="463" t="s">
        <v>431</v>
      </c>
      <c r="B414" s="464" t="s">
        <v>432</v>
      </c>
      <c r="C414" s="465" t="s">
        <v>440</v>
      </c>
      <c r="D414" s="466" t="s">
        <v>441</v>
      </c>
      <c r="E414" s="465" t="s">
        <v>859</v>
      </c>
      <c r="F414" s="466" t="s">
        <v>860</v>
      </c>
      <c r="G414" s="465" t="s">
        <v>1398</v>
      </c>
      <c r="H414" s="465" t="s">
        <v>1399</v>
      </c>
      <c r="I414" s="468">
        <v>53.240001678466797</v>
      </c>
      <c r="J414" s="468">
        <v>10</v>
      </c>
      <c r="K414" s="469">
        <v>532.3900146484375</v>
      </c>
    </row>
    <row r="415" spans="1:11" ht="14.4" customHeight="1" x14ac:dyDescent="0.3">
      <c r="A415" s="463" t="s">
        <v>431</v>
      </c>
      <c r="B415" s="464" t="s">
        <v>432</v>
      </c>
      <c r="C415" s="465" t="s">
        <v>440</v>
      </c>
      <c r="D415" s="466" t="s">
        <v>441</v>
      </c>
      <c r="E415" s="465" t="s">
        <v>859</v>
      </c>
      <c r="F415" s="466" t="s">
        <v>860</v>
      </c>
      <c r="G415" s="465" t="s">
        <v>1400</v>
      </c>
      <c r="H415" s="465" t="s">
        <v>1401</v>
      </c>
      <c r="I415" s="468">
        <v>59.840000152587891</v>
      </c>
      <c r="J415" s="468">
        <v>20</v>
      </c>
      <c r="K415" s="469">
        <v>1196.780029296875</v>
      </c>
    </row>
    <row r="416" spans="1:11" ht="14.4" customHeight="1" x14ac:dyDescent="0.3">
      <c r="A416" s="463" t="s">
        <v>431</v>
      </c>
      <c r="B416" s="464" t="s">
        <v>432</v>
      </c>
      <c r="C416" s="465" t="s">
        <v>440</v>
      </c>
      <c r="D416" s="466" t="s">
        <v>441</v>
      </c>
      <c r="E416" s="465" t="s">
        <v>859</v>
      </c>
      <c r="F416" s="466" t="s">
        <v>860</v>
      </c>
      <c r="G416" s="465" t="s">
        <v>1402</v>
      </c>
      <c r="H416" s="465" t="s">
        <v>1403</v>
      </c>
      <c r="I416" s="468">
        <v>180.28999328613281</v>
      </c>
      <c r="J416" s="468">
        <v>158</v>
      </c>
      <c r="K416" s="469">
        <v>28485.81999206543</v>
      </c>
    </row>
    <row r="417" spans="1:11" ht="14.4" customHeight="1" x14ac:dyDescent="0.3">
      <c r="A417" s="463" t="s">
        <v>431</v>
      </c>
      <c r="B417" s="464" t="s">
        <v>432</v>
      </c>
      <c r="C417" s="465" t="s">
        <v>440</v>
      </c>
      <c r="D417" s="466" t="s">
        <v>441</v>
      </c>
      <c r="E417" s="465" t="s">
        <v>859</v>
      </c>
      <c r="F417" s="466" t="s">
        <v>860</v>
      </c>
      <c r="G417" s="465" t="s">
        <v>1404</v>
      </c>
      <c r="H417" s="465" t="s">
        <v>1405</v>
      </c>
      <c r="I417" s="468">
        <v>2922.300048828125</v>
      </c>
      <c r="J417" s="468">
        <v>1</v>
      </c>
      <c r="K417" s="469">
        <v>2922.300048828125</v>
      </c>
    </row>
    <row r="418" spans="1:11" ht="14.4" customHeight="1" x14ac:dyDescent="0.3">
      <c r="A418" s="463" t="s">
        <v>431</v>
      </c>
      <c r="B418" s="464" t="s">
        <v>432</v>
      </c>
      <c r="C418" s="465" t="s">
        <v>440</v>
      </c>
      <c r="D418" s="466" t="s">
        <v>441</v>
      </c>
      <c r="E418" s="465" t="s">
        <v>859</v>
      </c>
      <c r="F418" s="466" t="s">
        <v>860</v>
      </c>
      <c r="G418" s="465" t="s">
        <v>1406</v>
      </c>
      <c r="H418" s="465" t="s">
        <v>1407</v>
      </c>
      <c r="I418" s="468">
        <v>289.19000244140625</v>
      </c>
      <c r="J418" s="468">
        <v>1</v>
      </c>
      <c r="K418" s="469">
        <v>289.19000244140625</v>
      </c>
    </row>
    <row r="419" spans="1:11" ht="14.4" customHeight="1" x14ac:dyDescent="0.3">
      <c r="A419" s="463" t="s">
        <v>431</v>
      </c>
      <c r="B419" s="464" t="s">
        <v>432</v>
      </c>
      <c r="C419" s="465" t="s">
        <v>440</v>
      </c>
      <c r="D419" s="466" t="s">
        <v>441</v>
      </c>
      <c r="E419" s="465" t="s">
        <v>859</v>
      </c>
      <c r="F419" s="466" t="s">
        <v>860</v>
      </c>
      <c r="G419" s="465" t="s">
        <v>1408</v>
      </c>
      <c r="H419" s="465" t="s">
        <v>1409</v>
      </c>
      <c r="I419" s="468">
        <v>3680</v>
      </c>
      <c r="J419" s="468">
        <v>1</v>
      </c>
      <c r="K419" s="469">
        <v>3680</v>
      </c>
    </row>
    <row r="420" spans="1:11" ht="14.4" customHeight="1" x14ac:dyDescent="0.3">
      <c r="A420" s="463" t="s">
        <v>431</v>
      </c>
      <c r="B420" s="464" t="s">
        <v>432</v>
      </c>
      <c r="C420" s="465" t="s">
        <v>440</v>
      </c>
      <c r="D420" s="466" t="s">
        <v>441</v>
      </c>
      <c r="E420" s="465" t="s">
        <v>859</v>
      </c>
      <c r="F420" s="466" t="s">
        <v>860</v>
      </c>
      <c r="G420" s="465" t="s">
        <v>1410</v>
      </c>
      <c r="H420" s="465" t="s">
        <v>1411</v>
      </c>
      <c r="I420" s="468">
        <v>6.9600000381469727</v>
      </c>
      <c r="J420" s="468">
        <v>400</v>
      </c>
      <c r="K420" s="469">
        <v>2772.030029296875</v>
      </c>
    </row>
    <row r="421" spans="1:11" ht="14.4" customHeight="1" x14ac:dyDescent="0.3">
      <c r="A421" s="463" t="s">
        <v>431</v>
      </c>
      <c r="B421" s="464" t="s">
        <v>432</v>
      </c>
      <c r="C421" s="465" t="s">
        <v>440</v>
      </c>
      <c r="D421" s="466" t="s">
        <v>441</v>
      </c>
      <c r="E421" s="465" t="s">
        <v>859</v>
      </c>
      <c r="F421" s="466" t="s">
        <v>860</v>
      </c>
      <c r="G421" s="465" t="s">
        <v>1412</v>
      </c>
      <c r="H421" s="465" t="s">
        <v>1413</v>
      </c>
      <c r="I421" s="468">
        <v>940.65000406901038</v>
      </c>
      <c r="J421" s="468">
        <v>3</v>
      </c>
      <c r="K421" s="469">
        <v>2821.9500122070313</v>
      </c>
    </row>
    <row r="422" spans="1:11" ht="14.4" customHeight="1" x14ac:dyDescent="0.3">
      <c r="A422" s="463" t="s">
        <v>431</v>
      </c>
      <c r="B422" s="464" t="s">
        <v>432</v>
      </c>
      <c r="C422" s="465" t="s">
        <v>440</v>
      </c>
      <c r="D422" s="466" t="s">
        <v>441</v>
      </c>
      <c r="E422" s="465" t="s">
        <v>859</v>
      </c>
      <c r="F422" s="466" t="s">
        <v>860</v>
      </c>
      <c r="G422" s="465" t="s">
        <v>1414</v>
      </c>
      <c r="H422" s="465" t="s">
        <v>1415</v>
      </c>
      <c r="I422" s="468">
        <v>680.83333333333337</v>
      </c>
      <c r="J422" s="468">
        <v>11</v>
      </c>
      <c r="K422" s="469">
        <v>7362.5</v>
      </c>
    </row>
    <row r="423" spans="1:11" ht="14.4" customHeight="1" x14ac:dyDescent="0.3">
      <c r="A423" s="463" t="s">
        <v>431</v>
      </c>
      <c r="B423" s="464" t="s">
        <v>432</v>
      </c>
      <c r="C423" s="465" t="s">
        <v>440</v>
      </c>
      <c r="D423" s="466" t="s">
        <v>441</v>
      </c>
      <c r="E423" s="465" t="s">
        <v>859</v>
      </c>
      <c r="F423" s="466" t="s">
        <v>860</v>
      </c>
      <c r="G423" s="465" t="s">
        <v>1416</v>
      </c>
      <c r="H423" s="465" t="s">
        <v>1417</v>
      </c>
      <c r="I423" s="468">
        <v>251.67999267578125</v>
      </c>
      <c r="J423" s="468">
        <v>1</v>
      </c>
      <c r="K423" s="469">
        <v>251.67999267578125</v>
      </c>
    </row>
    <row r="424" spans="1:11" ht="14.4" customHeight="1" x14ac:dyDescent="0.3">
      <c r="A424" s="463" t="s">
        <v>431</v>
      </c>
      <c r="B424" s="464" t="s">
        <v>432</v>
      </c>
      <c r="C424" s="465" t="s">
        <v>440</v>
      </c>
      <c r="D424" s="466" t="s">
        <v>441</v>
      </c>
      <c r="E424" s="465" t="s">
        <v>859</v>
      </c>
      <c r="F424" s="466" t="s">
        <v>860</v>
      </c>
      <c r="G424" s="465" t="s">
        <v>1418</v>
      </c>
      <c r="H424" s="465" t="s">
        <v>1419</v>
      </c>
      <c r="I424" s="468">
        <v>254.03999328613281</v>
      </c>
      <c r="J424" s="468">
        <v>2</v>
      </c>
      <c r="K424" s="469">
        <v>508.07998657226562</v>
      </c>
    </row>
    <row r="425" spans="1:11" ht="14.4" customHeight="1" x14ac:dyDescent="0.3">
      <c r="A425" s="463" t="s">
        <v>431</v>
      </c>
      <c r="B425" s="464" t="s">
        <v>432</v>
      </c>
      <c r="C425" s="465" t="s">
        <v>440</v>
      </c>
      <c r="D425" s="466" t="s">
        <v>441</v>
      </c>
      <c r="E425" s="465" t="s">
        <v>859</v>
      </c>
      <c r="F425" s="466" t="s">
        <v>860</v>
      </c>
      <c r="G425" s="465" t="s">
        <v>1420</v>
      </c>
      <c r="H425" s="465" t="s">
        <v>1421</v>
      </c>
      <c r="I425" s="468">
        <v>268.010009765625</v>
      </c>
      <c r="J425" s="468">
        <v>2</v>
      </c>
      <c r="K425" s="469">
        <v>536.010009765625</v>
      </c>
    </row>
    <row r="426" spans="1:11" ht="14.4" customHeight="1" x14ac:dyDescent="0.3">
      <c r="A426" s="463" t="s">
        <v>431</v>
      </c>
      <c r="B426" s="464" t="s">
        <v>432</v>
      </c>
      <c r="C426" s="465" t="s">
        <v>440</v>
      </c>
      <c r="D426" s="466" t="s">
        <v>441</v>
      </c>
      <c r="E426" s="465" t="s">
        <v>859</v>
      </c>
      <c r="F426" s="466" t="s">
        <v>860</v>
      </c>
      <c r="G426" s="465" t="s">
        <v>1422</v>
      </c>
      <c r="H426" s="465" t="s">
        <v>1423</v>
      </c>
      <c r="I426" s="468">
        <v>1408</v>
      </c>
      <c r="J426" s="468">
        <v>13</v>
      </c>
      <c r="K426" s="469">
        <v>18304</v>
      </c>
    </row>
    <row r="427" spans="1:11" ht="14.4" customHeight="1" x14ac:dyDescent="0.3">
      <c r="A427" s="463" t="s">
        <v>431</v>
      </c>
      <c r="B427" s="464" t="s">
        <v>432</v>
      </c>
      <c r="C427" s="465" t="s">
        <v>440</v>
      </c>
      <c r="D427" s="466" t="s">
        <v>441</v>
      </c>
      <c r="E427" s="465" t="s">
        <v>859</v>
      </c>
      <c r="F427" s="466" t="s">
        <v>860</v>
      </c>
      <c r="G427" s="465" t="s">
        <v>1424</v>
      </c>
      <c r="H427" s="465" t="s">
        <v>1425</v>
      </c>
      <c r="I427" s="468">
        <v>736.95001220703125</v>
      </c>
      <c r="J427" s="468">
        <v>1</v>
      </c>
      <c r="K427" s="469">
        <v>736.95001220703125</v>
      </c>
    </row>
    <row r="428" spans="1:11" ht="14.4" customHeight="1" x14ac:dyDescent="0.3">
      <c r="A428" s="463" t="s">
        <v>431</v>
      </c>
      <c r="B428" s="464" t="s">
        <v>432</v>
      </c>
      <c r="C428" s="465" t="s">
        <v>440</v>
      </c>
      <c r="D428" s="466" t="s">
        <v>441</v>
      </c>
      <c r="E428" s="465" t="s">
        <v>859</v>
      </c>
      <c r="F428" s="466" t="s">
        <v>860</v>
      </c>
      <c r="G428" s="465" t="s">
        <v>1426</v>
      </c>
      <c r="H428" s="465" t="s">
        <v>1427</v>
      </c>
      <c r="I428" s="468">
        <v>736.95001220703125</v>
      </c>
      <c r="J428" s="468">
        <v>1</v>
      </c>
      <c r="K428" s="469">
        <v>736.95001220703125</v>
      </c>
    </row>
    <row r="429" spans="1:11" ht="14.4" customHeight="1" x14ac:dyDescent="0.3">
      <c r="A429" s="463" t="s">
        <v>431</v>
      </c>
      <c r="B429" s="464" t="s">
        <v>432</v>
      </c>
      <c r="C429" s="465" t="s">
        <v>440</v>
      </c>
      <c r="D429" s="466" t="s">
        <v>441</v>
      </c>
      <c r="E429" s="465" t="s">
        <v>859</v>
      </c>
      <c r="F429" s="466" t="s">
        <v>860</v>
      </c>
      <c r="G429" s="465" t="s">
        <v>1428</v>
      </c>
      <c r="H429" s="465" t="s">
        <v>1429</v>
      </c>
      <c r="I429" s="468">
        <v>736.95001220703125</v>
      </c>
      <c r="J429" s="468">
        <v>1</v>
      </c>
      <c r="K429" s="469">
        <v>736.95001220703125</v>
      </c>
    </row>
    <row r="430" spans="1:11" ht="14.4" customHeight="1" x14ac:dyDescent="0.3">
      <c r="A430" s="463" t="s">
        <v>431</v>
      </c>
      <c r="B430" s="464" t="s">
        <v>432</v>
      </c>
      <c r="C430" s="465" t="s">
        <v>440</v>
      </c>
      <c r="D430" s="466" t="s">
        <v>441</v>
      </c>
      <c r="E430" s="465" t="s">
        <v>859</v>
      </c>
      <c r="F430" s="466" t="s">
        <v>860</v>
      </c>
      <c r="G430" s="465" t="s">
        <v>1430</v>
      </c>
      <c r="H430" s="465" t="s">
        <v>1431</v>
      </c>
      <c r="I430" s="468">
        <v>524</v>
      </c>
      <c r="J430" s="468">
        <v>1</v>
      </c>
      <c r="K430" s="469">
        <v>524</v>
      </c>
    </row>
    <row r="431" spans="1:11" ht="14.4" customHeight="1" x14ac:dyDescent="0.3">
      <c r="A431" s="463" t="s">
        <v>431</v>
      </c>
      <c r="B431" s="464" t="s">
        <v>432</v>
      </c>
      <c r="C431" s="465" t="s">
        <v>440</v>
      </c>
      <c r="D431" s="466" t="s">
        <v>441</v>
      </c>
      <c r="E431" s="465" t="s">
        <v>859</v>
      </c>
      <c r="F431" s="466" t="s">
        <v>860</v>
      </c>
      <c r="G431" s="465" t="s">
        <v>1432</v>
      </c>
      <c r="H431" s="465" t="s">
        <v>1433</v>
      </c>
      <c r="I431" s="468">
        <v>2362</v>
      </c>
      <c r="J431" s="468">
        <v>1</v>
      </c>
      <c r="K431" s="469">
        <v>2362</v>
      </c>
    </row>
    <row r="432" spans="1:11" ht="14.4" customHeight="1" x14ac:dyDescent="0.3">
      <c r="A432" s="463" t="s">
        <v>431</v>
      </c>
      <c r="B432" s="464" t="s">
        <v>432</v>
      </c>
      <c r="C432" s="465" t="s">
        <v>440</v>
      </c>
      <c r="D432" s="466" t="s">
        <v>441</v>
      </c>
      <c r="E432" s="465" t="s">
        <v>859</v>
      </c>
      <c r="F432" s="466" t="s">
        <v>860</v>
      </c>
      <c r="G432" s="465" t="s">
        <v>1434</v>
      </c>
      <c r="H432" s="465" t="s">
        <v>1435</v>
      </c>
      <c r="I432" s="468">
        <v>3899</v>
      </c>
      <c r="J432" s="468">
        <v>1</v>
      </c>
      <c r="K432" s="469">
        <v>3899</v>
      </c>
    </row>
    <row r="433" spans="1:11" ht="14.4" customHeight="1" x14ac:dyDescent="0.3">
      <c r="A433" s="463" t="s">
        <v>431</v>
      </c>
      <c r="B433" s="464" t="s">
        <v>432</v>
      </c>
      <c r="C433" s="465" t="s">
        <v>440</v>
      </c>
      <c r="D433" s="466" t="s">
        <v>441</v>
      </c>
      <c r="E433" s="465" t="s">
        <v>859</v>
      </c>
      <c r="F433" s="466" t="s">
        <v>860</v>
      </c>
      <c r="G433" s="465" t="s">
        <v>1436</v>
      </c>
      <c r="H433" s="465" t="s">
        <v>1437</v>
      </c>
      <c r="I433" s="468">
        <v>1154.5150146484375</v>
      </c>
      <c r="J433" s="468">
        <v>5</v>
      </c>
      <c r="K433" s="469">
        <v>5744.4599609375</v>
      </c>
    </row>
    <row r="434" spans="1:11" ht="14.4" customHeight="1" x14ac:dyDescent="0.3">
      <c r="A434" s="463" t="s">
        <v>431</v>
      </c>
      <c r="B434" s="464" t="s">
        <v>432</v>
      </c>
      <c r="C434" s="465" t="s">
        <v>440</v>
      </c>
      <c r="D434" s="466" t="s">
        <v>441</v>
      </c>
      <c r="E434" s="465" t="s">
        <v>859</v>
      </c>
      <c r="F434" s="466" t="s">
        <v>860</v>
      </c>
      <c r="G434" s="465" t="s">
        <v>1422</v>
      </c>
      <c r="H434" s="465" t="s">
        <v>1438</v>
      </c>
      <c r="I434" s="468">
        <v>1410</v>
      </c>
      <c r="J434" s="468">
        <v>3</v>
      </c>
      <c r="K434" s="469">
        <v>4230.009765625</v>
      </c>
    </row>
    <row r="435" spans="1:11" ht="14.4" customHeight="1" x14ac:dyDescent="0.3">
      <c r="A435" s="463" t="s">
        <v>431</v>
      </c>
      <c r="B435" s="464" t="s">
        <v>432</v>
      </c>
      <c r="C435" s="465" t="s">
        <v>440</v>
      </c>
      <c r="D435" s="466" t="s">
        <v>441</v>
      </c>
      <c r="E435" s="465" t="s">
        <v>859</v>
      </c>
      <c r="F435" s="466" t="s">
        <v>860</v>
      </c>
      <c r="G435" s="465" t="s">
        <v>1439</v>
      </c>
      <c r="H435" s="465" t="s">
        <v>1440</v>
      </c>
      <c r="I435" s="468">
        <v>1408.510009765625</v>
      </c>
      <c r="J435" s="468">
        <v>16</v>
      </c>
      <c r="K435" s="469">
        <v>22534.1298828125</v>
      </c>
    </row>
    <row r="436" spans="1:11" ht="14.4" customHeight="1" x14ac:dyDescent="0.3">
      <c r="A436" s="463" t="s">
        <v>431</v>
      </c>
      <c r="B436" s="464" t="s">
        <v>432</v>
      </c>
      <c r="C436" s="465" t="s">
        <v>440</v>
      </c>
      <c r="D436" s="466" t="s">
        <v>441</v>
      </c>
      <c r="E436" s="465" t="s">
        <v>859</v>
      </c>
      <c r="F436" s="466" t="s">
        <v>860</v>
      </c>
      <c r="G436" s="465" t="s">
        <v>1441</v>
      </c>
      <c r="H436" s="465" t="s">
        <v>1442</v>
      </c>
      <c r="I436" s="468">
        <v>1400.5900268554687</v>
      </c>
      <c r="J436" s="468">
        <v>3</v>
      </c>
      <c r="K436" s="469">
        <v>3965.2000732421875</v>
      </c>
    </row>
    <row r="437" spans="1:11" ht="14.4" customHeight="1" x14ac:dyDescent="0.3">
      <c r="A437" s="463" t="s">
        <v>431</v>
      </c>
      <c r="B437" s="464" t="s">
        <v>432</v>
      </c>
      <c r="C437" s="465" t="s">
        <v>440</v>
      </c>
      <c r="D437" s="466" t="s">
        <v>441</v>
      </c>
      <c r="E437" s="465" t="s">
        <v>859</v>
      </c>
      <c r="F437" s="466" t="s">
        <v>860</v>
      </c>
      <c r="G437" s="465" t="s">
        <v>1443</v>
      </c>
      <c r="H437" s="465" t="s">
        <v>1444</v>
      </c>
      <c r="I437" s="468">
        <v>1545</v>
      </c>
      <c r="J437" s="468">
        <v>4</v>
      </c>
      <c r="K437" s="469">
        <v>6180</v>
      </c>
    </row>
    <row r="438" spans="1:11" ht="14.4" customHeight="1" x14ac:dyDescent="0.3">
      <c r="A438" s="463" t="s">
        <v>431</v>
      </c>
      <c r="B438" s="464" t="s">
        <v>432</v>
      </c>
      <c r="C438" s="465" t="s">
        <v>440</v>
      </c>
      <c r="D438" s="466" t="s">
        <v>441</v>
      </c>
      <c r="E438" s="465" t="s">
        <v>859</v>
      </c>
      <c r="F438" s="466" t="s">
        <v>860</v>
      </c>
      <c r="G438" s="465" t="s">
        <v>1445</v>
      </c>
      <c r="H438" s="465" t="s">
        <v>1446</v>
      </c>
      <c r="I438" s="468">
        <v>1585.2540039062501</v>
      </c>
      <c r="J438" s="468">
        <v>9</v>
      </c>
      <c r="K438" s="469">
        <v>14106.330078125</v>
      </c>
    </row>
    <row r="439" spans="1:11" ht="14.4" customHeight="1" x14ac:dyDescent="0.3">
      <c r="A439" s="463" t="s">
        <v>431</v>
      </c>
      <c r="B439" s="464" t="s">
        <v>432</v>
      </c>
      <c r="C439" s="465" t="s">
        <v>440</v>
      </c>
      <c r="D439" s="466" t="s">
        <v>441</v>
      </c>
      <c r="E439" s="465" t="s">
        <v>859</v>
      </c>
      <c r="F439" s="466" t="s">
        <v>860</v>
      </c>
      <c r="G439" s="465" t="s">
        <v>1447</v>
      </c>
      <c r="H439" s="465" t="s">
        <v>1448</v>
      </c>
      <c r="I439" s="468">
        <v>3505.030029296875</v>
      </c>
      <c r="J439" s="468">
        <v>4</v>
      </c>
      <c r="K439" s="469">
        <v>14020.10986328125</v>
      </c>
    </row>
    <row r="440" spans="1:11" ht="14.4" customHeight="1" x14ac:dyDescent="0.3">
      <c r="A440" s="463" t="s">
        <v>431</v>
      </c>
      <c r="B440" s="464" t="s">
        <v>432</v>
      </c>
      <c r="C440" s="465" t="s">
        <v>440</v>
      </c>
      <c r="D440" s="466" t="s">
        <v>441</v>
      </c>
      <c r="E440" s="465" t="s">
        <v>859</v>
      </c>
      <c r="F440" s="466" t="s">
        <v>860</v>
      </c>
      <c r="G440" s="465" t="s">
        <v>1449</v>
      </c>
      <c r="H440" s="465" t="s">
        <v>1450</v>
      </c>
      <c r="I440" s="468">
        <v>4796.7099609375</v>
      </c>
      <c r="J440" s="468">
        <v>4</v>
      </c>
      <c r="K440" s="469">
        <v>19186.83984375</v>
      </c>
    </row>
    <row r="441" spans="1:11" ht="14.4" customHeight="1" x14ac:dyDescent="0.3">
      <c r="A441" s="463" t="s">
        <v>431</v>
      </c>
      <c r="B441" s="464" t="s">
        <v>432</v>
      </c>
      <c r="C441" s="465" t="s">
        <v>440</v>
      </c>
      <c r="D441" s="466" t="s">
        <v>441</v>
      </c>
      <c r="E441" s="465" t="s">
        <v>859</v>
      </c>
      <c r="F441" s="466" t="s">
        <v>860</v>
      </c>
      <c r="G441" s="465" t="s">
        <v>1451</v>
      </c>
      <c r="H441" s="465" t="s">
        <v>1452</v>
      </c>
      <c r="I441" s="468">
        <v>3139</v>
      </c>
      <c r="J441" s="468">
        <v>2</v>
      </c>
      <c r="K441" s="469">
        <v>6278</v>
      </c>
    </row>
    <row r="442" spans="1:11" ht="14.4" customHeight="1" x14ac:dyDescent="0.3">
      <c r="A442" s="463" t="s">
        <v>431</v>
      </c>
      <c r="B442" s="464" t="s">
        <v>432</v>
      </c>
      <c r="C442" s="465" t="s">
        <v>440</v>
      </c>
      <c r="D442" s="466" t="s">
        <v>441</v>
      </c>
      <c r="E442" s="465" t="s">
        <v>859</v>
      </c>
      <c r="F442" s="466" t="s">
        <v>860</v>
      </c>
      <c r="G442" s="465" t="s">
        <v>1453</v>
      </c>
      <c r="H442" s="465" t="s">
        <v>1454</v>
      </c>
      <c r="I442" s="468">
        <v>1066.050048828125</v>
      </c>
      <c r="J442" s="468">
        <v>6</v>
      </c>
      <c r="K442" s="469">
        <v>6396.2998046875</v>
      </c>
    </row>
    <row r="443" spans="1:11" ht="14.4" customHeight="1" x14ac:dyDescent="0.3">
      <c r="A443" s="463" t="s">
        <v>431</v>
      </c>
      <c r="B443" s="464" t="s">
        <v>432</v>
      </c>
      <c r="C443" s="465" t="s">
        <v>440</v>
      </c>
      <c r="D443" s="466" t="s">
        <v>441</v>
      </c>
      <c r="E443" s="465" t="s">
        <v>859</v>
      </c>
      <c r="F443" s="466" t="s">
        <v>860</v>
      </c>
      <c r="G443" s="465" t="s">
        <v>1455</v>
      </c>
      <c r="H443" s="465" t="s">
        <v>1456</v>
      </c>
      <c r="I443" s="468">
        <v>1722.4149780273437</v>
      </c>
      <c r="J443" s="468">
        <v>11</v>
      </c>
      <c r="K443" s="469">
        <v>18919.2294921875</v>
      </c>
    </row>
    <row r="444" spans="1:11" ht="14.4" customHeight="1" x14ac:dyDescent="0.3">
      <c r="A444" s="463" t="s">
        <v>431</v>
      </c>
      <c r="B444" s="464" t="s">
        <v>432</v>
      </c>
      <c r="C444" s="465" t="s">
        <v>440</v>
      </c>
      <c r="D444" s="466" t="s">
        <v>441</v>
      </c>
      <c r="E444" s="465" t="s">
        <v>859</v>
      </c>
      <c r="F444" s="466" t="s">
        <v>860</v>
      </c>
      <c r="G444" s="465" t="s">
        <v>1457</v>
      </c>
      <c r="H444" s="465" t="s">
        <v>1458</v>
      </c>
      <c r="I444" s="468">
        <v>20.939999580383301</v>
      </c>
      <c r="J444" s="468">
        <v>180</v>
      </c>
      <c r="K444" s="469">
        <v>3710.02001953125</v>
      </c>
    </row>
    <row r="445" spans="1:11" ht="14.4" customHeight="1" x14ac:dyDescent="0.3">
      <c r="A445" s="463" t="s">
        <v>431</v>
      </c>
      <c r="B445" s="464" t="s">
        <v>432</v>
      </c>
      <c r="C445" s="465" t="s">
        <v>440</v>
      </c>
      <c r="D445" s="466" t="s">
        <v>441</v>
      </c>
      <c r="E445" s="465" t="s">
        <v>859</v>
      </c>
      <c r="F445" s="466" t="s">
        <v>860</v>
      </c>
      <c r="G445" s="465" t="s">
        <v>1459</v>
      </c>
      <c r="H445" s="465" t="s">
        <v>1460</v>
      </c>
      <c r="I445" s="468">
        <v>5.5250000953674316</v>
      </c>
      <c r="J445" s="468">
        <v>510</v>
      </c>
      <c r="K445" s="469">
        <v>2822.02001953125</v>
      </c>
    </row>
    <row r="446" spans="1:11" ht="14.4" customHeight="1" x14ac:dyDescent="0.3">
      <c r="A446" s="463" t="s">
        <v>431</v>
      </c>
      <c r="B446" s="464" t="s">
        <v>432</v>
      </c>
      <c r="C446" s="465" t="s">
        <v>440</v>
      </c>
      <c r="D446" s="466" t="s">
        <v>441</v>
      </c>
      <c r="E446" s="465" t="s">
        <v>859</v>
      </c>
      <c r="F446" s="466" t="s">
        <v>860</v>
      </c>
      <c r="G446" s="465" t="s">
        <v>1461</v>
      </c>
      <c r="H446" s="465" t="s">
        <v>1462</v>
      </c>
      <c r="I446" s="468">
        <v>5.5250000953674316</v>
      </c>
      <c r="J446" s="468">
        <v>330</v>
      </c>
      <c r="K446" s="469">
        <v>1827.510009765625</v>
      </c>
    </row>
    <row r="447" spans="1:11" ht="14.4" customHeight="1" x14ac:dyDescent="0.3">
      <c r="A447" s="463" t="s">
        <v>431</v>
      </c>
      <c r="B447" s="464" t="s">
        <v>432</v>
      </c>
      <c r="C447" s="465" t="s">
        <v>440</v>
      </c>
      <c r="D447" s="466" t="s">
        <v>441</v>
      </c>
      <c r="E447" s="465" t="s">
        <v>859</v>
      </c>
      <c r="F447" s="466" t="s">
        <v>860</v>
      </c>
      <c r="G447" s="465" t="s">
        <v>1463</v>
      </c>
      <c r="H447" s="465" t="s">
        <v>1464</v>
      </c>
      <c r="I447" s="468">
        <v>5.5540000915527346</v>
      </c>
      <c r="J447" s="468">
        <v>480</v>
      </c>
      <c r="K447" s="469">
        <v>2669</v>
      </c>
    </row>
    <row r="448" spans="1:11" ht="14.4" customHeight="1" x14ac:dyDescent="0.3">
      <c r="A448" s="463" t="s">
        <v>431</v>
      </c>
      <c r="B448" s="464" t="s">
        <v>432</v>
      </c>
      <c r="C448" s="465" t="s">
        <v>440</v>
      </c>
      <c r="D448" s="466" t="s">
        <v>441</v>
      </c>
      <c r="E448" s="465" t="s">
        <v>859</v>
      </c>
      <c r="F448" s="466" t="s">
        <v>860</v>
      </c>
      <c r="G448" s="465" t="s">
        <v>1465</v>
      </c>
      <c r="H448" s="465" t="s">
        <v>1466</v>
      </c>
      <c r="I448" s="468">
        <v>5.5975000858306885</v>
      </c>
      <c r="J448" s="468">
        <v>270</v>
      </c>
      <c r="K448" s="469">
        <v>1513.0099945068359</v>
      </c>
    </row>
    <row r="449" spans="1:11" ht="14.4" customHeight="1" x14ac:dyDescent="0.3">
      <c r="A449" s="463" t="s">
        <v>431</v>
      </c>
      <c r="B449" s="464" t="s">
        <v>432</v>
      </c>
      <c r="C449" s="465" t="s">
        <v>440</v>
      </c>
      <c r="D449" s="466" t="s">
        <v>441</v>
      </c>
      <c r="E449" s="465" t="s">
        <v>859</v>
      </c>
      <c r="F449" s="466" t="s">
        <v>860</v>
      </c>
      <c r="G449" s="465" t="s">
        <v>1467</v>
      </c>
      <c r="H449" s="465" t="s">
        <v>1468</v>
      </c>
      <c r="I449" s="468">
        <v>5.5871429443359375</v>
      </c>
      <c r="J449" s="468">
        <v>660</v>
      </c>
      <c r="K449" s="469">
        <v>3697.489990234375</v>
      </c>
    </row>
    <row r="450" spans="1:11" ht="14.4" customHeight="1" x14ac:dyDescent="0.3">
      <c r="A450" s="463" t="s">
        <v>431</v>
      </c>
      <c r="B450" s="464" t="s">
        <v>432</v>
      </c>
      <c r="C450" s="465" t="s">
        <v>440</v>
      </c>
      <c r="D450" s="466" t="s">
        <v>441</v>
      </c>
      <c r="E450" s="465" t="s">
        <v>859</v>
      </c>
      <c r="F450" s="466" t="s">
        <v>860</v>
      </c>
      <c r="G450" s="465" t="s">
        <v>1469</v>
      </c>
      <c r="H450" s="465" t="s">
        <v>1470</v>
      </c>
      <c r="I450" s="468">
        <v>5.5250000953674316</v>
      </c>
      <c r="J450" s="468">
        <v>330</v>
      </c>
      <c r="K450" s="469">
        <v>1827.5</v>
      </c>
    </row>
    <row r="451" spans="1:11" ht="14.4" customHeight="1" x14ac:dyDescent="0.3">
      <c r="A451" s="463" t="s">
        <v>431</v>
      </c>
      <c r="B451" s="464" t="s">
        <v>432</v>
      </c>
      <c r="C451" s="465" t="s">
        <v>440</v>
      </c>
      <c r="D451" s="466" t="s">
        <v>441</v>
      </c>
      <c r="E451" s="465" t="s">
        <v>859</v>
      </c>
      <c r="F451" s="466" t="s">
        <v>860</v>
      </c>
      <c r="G451" s="465" t="s">
        <v>1471</v>
      </c>
      <c r="H451" s="465" t="s">
        <v>1472</v>
      </c>
      <c r="I451" s="468">
        <v>357.52999877929687</v>
      </c>
      <c r="J451" s="468">
        <v>3</v>
      </c>
      <c r="K451" s="469">
        <v>1072.5799560546875</v>
      </c>
    </row>
    <row r="452" spans="1:11" ht="14.4" customHeight="1" x14ac:dyDescent="0.3">
      <c r="A452" s="463" t="s">
        <v>431</v>
      </c>
      <c r="B452" s="464" t="s">
        <v>432</v>
      </c>
      <c r="C452" s="465" t="s">
        <v>440</v>
      </c>
      <c r="D452" s="466" t="s">
        <v>441</v>
      </c>
      <c r="E452" s="465" t="s">
        <v>859</v>
      </c>
      <c r="F452" s="466" t="s">
        <v>860</v>
      </c>
      <c r="G452" s="465" t="s">
        <v>1473</v>
      </c>
      <c r="H452" s="465" t="s">
        <v>1474</v>
      </c>
      <c r="I452" s="468">
        <v>17.5</v>
      </c>
      <c r="J452" s="468">
        <v>100</v>
      </c>
      <c r="K452" s="469">
        <v>1750</v>
      </c>
    </row>
    <row r="453" spans="1:11" ht="14.4" customHeight="1" x14ac:dyDescent="0.3">
      <c r="A453" s="463" t="s">
        <v>431</v>
      </c>
      <c r="B453" s="464" t="s">
        <v>432</v>
      </c>
      <c r="C453" s="465" t="s">
        <v>440</v>
      </c>
      <c r="D453" s="466" t="s">
        <v>441</v>
      </c>
      <c r="E453" s="465" t="s">
        <v>859</v>
      </c>
      <c r="F453" s="466" t="s">
        <v>860</v>
      </c>
      <c r="G453" s="465" t="s">
        <v>1475</v>
      </c>
      <c r="H453" s="465" t="s">
        <v>1476</v>
      </c>
      <c r="I453" s="468">
        <v>17.5</v>
      </c>
      <c r="J453" s="468">
        <v>100</v>
      </c>
      <c r="K453" s="469">
        <v>1750</v>
      </c>
    </row>
    <row r="454" spans="1:11" ht="14.4" customHeight="1" x14ac:dyDescent="0.3">
      <c r="A454" s="463" t="s">
        <v>431</v>
      </c>
      <c r="B454" s="464" t="s">
        <v>432</v>
      </c>
      <c r="C454" s="465" t="s">
        <v>440</v>
      </c>
      <c r="D454" s="466" t="s">
        <v>441</v>
      </c>
      <c r="E454" s="465" t="s">
        <v>859</v>
      </c>
      <c r="F454" s="466" t="s">
        <v>860</v>
      </c>
      <c r="G454" s="465" t="s">
        <v>1477</v>
      </c>
      <c r="H454" s="465" t="s">
        <v>1478</v>
      </c>
      <c r="I454" s="468">
        <v>19.780000686645508</v>
      </c>
      <c r="J454" s="468">
        <v>100</v>
      </c>
      <c r="K454" s="469">
        <v>1978</v>
      </c>
    </row>
    <row r="455" spans="1:11" ht="14.4" customHeight="1" x14ac:dyDescent="0.3">
      <c r="A455" s="463" t="s">
        <v>431</v>
      </c>
      <c r="B455" s="464" t="s">
        <v>432</v>
      </c>
      <c r="C455" s="465" t="s">
        <v>440</v>
      </c>
      <c r="D455" s="466" t="s">
        <v>441</v>
      </c>
      <c r="E455" s="465" t="s">
        <v>859</v>
      </c>
      <c r="F455" s="466" t="s">
        <v>860</v>
      </c>
      <c r="G455" s="465" t="s">
        <v>1479</v>
      </c>
      <c r="H455" s="465" t="s">
        <v>1480</v>
      </c>
      <c r="I455" s="468">
        <v>3812.590087890625</v>
      </c>
      <c r="J455" s="468">
        <v>2</v>
      </c>
      <c r="K455" s="469">
        <v>7625.18017578125</v>
      </c>
    </row>
    <row r="456" spans="1:11" ht="14.4" customHeight="1" x14ac:dyDescent="0.3">
      <c r="A456" s="463" t="s">
        <v>431</v>
      </c>
      <c r="B456" s="464" t="s">
        <v>432</v>
      </c>
      <c r="C456" s="465" t="s">
        <v>440</v>
      </c>
      <c r="D456" s="466" t="s">
        <v>441</v>
      </c>
      <c r="E456" s="465" t="s">
        <v>859</v>
      </c>
      <c r="F456" s="466" t="s">
        <v>860</v>
      </c>
      <c r="G456" s="465" t="s">
        <v>1481</v>
      </c>
      <c r="H456" s="465" t="s">
        <v>1482</v>
      </c>
      <c r="I456" s="468">
        <v>4180</v>
      </c>
      <c r="J456" s="468">
        <v>6</v>
      </c>
      <c r="K456" s="469">
        <v>25079.98046875</v>
      </c>
    </row>
    <row r="457" spans="1:11" ht="14.4" customHeight="1" x14ac:dyDescent="0.3">
      <c r="A457" s="463" t="s">
        <v>431</v>
      </c>
      <c r="B457" s="464" t="s">
        <v>432</v>
      </c>
      <c r="C457" s="465" t="s">
        <v>440</v>
      </c>
      <c r="D457" s="466" t="s">
        <v>441</v>
      </c>
      <c r="E457" s="465" t="s">
        <v>859</v>
      </c>
      <c r="F457" s="466" t="s">
        <v>860</v>
      </c>
      <c r="G457" s="465" t="s">
        <v>1483</v>
      </c>
      <c r="H457" s="465" t="s">
        <v>1484</v>
      </c>
      <c r="I457" s="468">
        <v>4926.14013671875</v>
      </c>
      <c r="J457" s="468">
        <v>2</v>
      </c>
      <c r="K457" s="469">
        <v>9852.2802734375</v>
      </c>
    </row>
    <row r="458" spans="1:11" ht="14.4" customHeight="1" x14ac:dyDescent="0.3">
      <c r="A458" s="463" t="s">
        <v>431</v>
      </c>
      <c r="B458" s="464" t="s">
        <v>432</v>
      </c>
      <c r="C458" s="465" t="s">
        <v>440</v>
      </c>
      <c r="D458" s="466" t="s">
        <v>441</v>
      </c>
      <c r="E458" s="465" t="s">
        <v>859</v>
      </c>
      <c r="F458" s="466" t="s">
        <v>860</v>
      </c>
      <c r="G458" s="465" t="s">
        <v>1485</v>
      </c>
      <c r="H458" s="465" t="s">
        <v>1486</v>
      </c>
      <c r="I458" s="468">
        <v>5065.14013671875</v>
      </c>
      <c r="J458" s="468">
        <v>1</v>
      </c>
      <c r="K458" s="469">
        <v>5065.14013671875</v>
      </c>
    </row>
    <row r="459" spans="1:11" ht="14.4" customHeight="1" x14ac:dyDescent="0.3">
      <c r="A459" s="463" t="s">
        <v>431</v>
      </c>
      <c r="B459" s="464" t="s">
        <v>432</v>
      </c>
      <c r="C459" s="465" t="s">
        <v>440</v>
      </c>
      <c r="D459" s="466" t="s">
        <v>441</v>
      </c>
      <c r="E459" s="465" t="s">
        <v>859</v>
      </c>
      <c r="F459" s="466" t="s">
        <v>860</v>
      </c>
      <c r="G459" s="465" t="s">
        <v>1487</v>
      </c>
      <c r="H459" s="465" t="s">
        <v>1488</v>
      </c>
      <c r="I459" s="468">
        <v>1725</v>
      </c>
      <c r="J459" s="468">
        <v>7</v>
      </c>
      <c r="K459" s="469">
        <v>12075</v>
      </c>
    </row>
    <row r="460" spans="1:11" ht="14.4" customHeight="1" x14ac:dyDescent="0.3">
      <c r="A460" s="463" t="s">
        <v>431</v>
      </c>
      <c r="B460" s="464" t="s">
        <v>432</v>
      </c>
      <c r="C460" s="465" t="s">
        <v>440</v>
      </c>
      <c r="D460" s="466" t="s">
        <v>441</v>
      </c>
      <c r="E460" s="465" t="s">
        <v>859</v>
      </c>
      <c r="F460" s="466" t="s">
        <v>860</v>
      </c>
      <c r="G460" s="465" t="s">
        <v>1489</v>
      </c>
      <c r="H460" s="465" t="s">
        <v>1490</v>
      </c>
      <c r="I460" s="468">
        <v>801.02001953125</v>
      </c>
      <c r="J460" s="468">
        <v>2</v>
      </c>
      <c r="K460" s="469">
        <v>1602.0400390625</v>
      </c>
    </row>
    <row r="461" spans="1:11" ht="14.4" customHeight="1" x14ac:dyDescent="0.3">
      <c r="A461" s="463" t="s">
        <v>431</v>
      </c>
      <c r="B461" s="464" t="s">
        <v>432</v>
      </c>
      <c r="C461" s="465" t="s">
        <v>440</v>
      </c>
      <c r="D461" s="466" t="s">
        <v>441</v>
      </c>
      <c r="E461" s="465" t="s">
        <v>859</v>
      </c>
      <c r="F461" s="466" t="s">
        <v>860</v>
      </c>
      <c r="G461" s="465" t="s">
        <v>1491</v>
      </c>
      <c r="H461" s="465" t="s">
        <v>1492</v>
      </c>
      <c r="I461" s="468">
        <v>27.975000381469727</v>
      </c>
      <c r="J461" s="468">
        <v>40</v>
      </c>
      <c r="K461" s="469">
        <v>1118.8499755859375</v>
      </c>
    </row>
    <row r="462" spans="1:11" ht="14.4" customHeight="1" x14ac:dyDescent="0.3">
      <c r="A462" s="463" t="s">
        <v>431</v>
      </c>
      <c r="B462" s="464" t="s">
        <v>432</v>
      </c>
      <c r="C462" s="465" t="s">
        <v>440</v>
      </c>
      <c r="D462" s="466" t="s">
        <v>441</v>
      </c>
      <c r="E462" s="465" t="s">
        <v>859</v>
      </c>
      <c r="F462" s="466" t="s">
        <v>860</v>
      </c>
      <c r="G462" s="465" t="s">
        <v>1493</v>
      </c>
      <c r="H462" s="465" t="s">
        <v>1494</v>
      </c>
      <c r="I462" s="468">
        <v>1826.97998046875</v>
      </c>
      <c r="J462" s="468">
        <v>4</v>
      </c>
      <c r="K462" s="469">
        <v>7307.919921875</v>
      </c>
    </row>
    <row r="463" spans="1:11" ht="14.4" customHeight="1" x14ac:dyDescent="0.3">
      <c r="A463" s="463" t="s">
        <v>431</v>
      </c>
      <c r="B463" s="464" t="s">
        <v>432</v>
      </c>
      <c r="C463" s="465" t="s">
        <v>440</v>
      </c>
      <c r="D463" s="466" t="s">
        <v>441</v>
      </c>
      <c r="E463" s="465" t="s">
        <v>859</v>
      </c>
      <c r="F463" s="466" t="s">
        <v>860</v>
      </c>
      <c r="G463" s="465" t="s">
        <v>1495</v>
      </c>
      <c r="H463" s="465" t="s">
        <v>1496</v>
      </c>
      <c r="I463" s="468">
        <v>449.67001342773437</v>
      </c>
      <c r="J463" s="468">
        <v>3</v>
      </c>
      <c r="K463" s="469">
        <v>1349.010009765625</v>
      </c>
    </row>
    <row r="464" spans="1:11" ht="14.4" customHeight="1" x14ac:dyDescent="0.3">
      <c r="A464" s="463" t="s">
        <v>431</v>
      </c>
      <c r="B464" s="464" t="s">
        <v>432</v>
      </c>
      <c r="C464" s="465" t="s">
        <v>440</v>
      </c>
      <c r="D464" s="466" t="s">
        <v>441</v>
      </c>
      <c r="E464" s="465" t="s">
        <v>859</v>
      </c>
      <c r="F464" s="466" t="s">
        <v>860</v>
      </c>
      <c r="G464" s="465" t="s">
        <v>1497</v>
      </c>
      <c r="H464" s="465" t="s">
        <v>1498</v>
      </c>
      <c r="I464" s="468">
        <v>449.67001342773437</v>
      </c>
      <c r="J464" s="468">
        <v>3</v>
      </c>
      <c r="K464" s="469">
        <v>1349.010009765625</v>
      </c>
    </row>
    <row r="465" spans="1:11" ht="14.4" customHeight="1" x14ac:dyDescent="0.3">
      <c r="A465" s="463" t="s">
        <v>431</v>
      </c>
      <c r="B465" s="464" t="s">
        <v>432</v>
      </c>
      <c r="C465" s="465" t="s">
        <v>440</v>
      </c>
      <c r="D465" s="466" t="s">
        <v>441</v>
      </c>
      <c r="E465" s="465" t="s">
        <v>859</v>
      </c>
      <c r="F465" s="466" t="s">
        <v>860</v>
      </c>
      <c r="G465" s="465" t="s">
        <v>1499</v>
      </c>
      <c r="H465" s="465" t="s">
        <v>1500</v>
      </c>
      <c r="I465" s="468">
        <v>449.67001342773437</v>
      </c>
      <c r="J465" s="468">
        <v>3</v>
      </c>
      <c r="K465" s="469">
        <v>1349.010009765625</v>
      </c>
    </row>
    <row r="466" spans="1:11" ht="14.4" customHeight="1" x14ac:dyDescent="0.3">
      <c r="A466" s="463" t="s">
        <v>431</v>
      </c>
      <c r="B466" s="464" t="s">
        <v>432</v>
      </c>
      <c r="C466" s="465" t="s">
        <v>440</v>
      </c>
      <c r="D466" s="466" t="s">
        <v>441</v>
      </c>
      <c r="E466" s="465" t="s">
        <v>859</v>
      </c>
      <c r="F466" s="466" t="s">
        <v>860</v>
      </c>
      <c r="G466" s="465" t="s">
        <v>1501</v>
      </c>
      <c r="H466" s="465" t="s">
        <v>1502</v>
      </c>
      <c r="I466" s="468">
        <v>230</v>
      </c>
      <c r="J466" s="468">
        <v>30</v>
      </c>
      <c r="K466" s="469">
        <v>6899.989990234375</v>
      </c>
    </row>
    <row r="467" spans="1:11" ht="14.4" customHeight="1" x14ac:dyDescent="0.3">
      <c r="A467" s="463" t="s">
        <v>431</v>
      </c>
      <c r="B467" s="464" t="s">
        <v>432</v>
      </c>
      <c r="C467" s="465" t="s">
        <v>440</v>
      </c>
      <c r="D467" s="466" t="s">
        <v>441</v>
      </c>
      <c r="E467" s="465" t="s">
        <v>859</v>
      </c>
      <c r="F467" s="466" t="s">
        <v>860</v>
      </c>
      <c r="G467" s="465" t="s">
        <v>1503</v>
      </c>
      <c r="H467" s="465" t="s">
        <v>1504</v>
      </c>
      <c r="I467" s="468">
        <v>266.66499328613281</v>
      </c>
      <c r="J467" s="468">
        <v>18</v>
      </c>
      <c r="K467" s="469">
        <v>5019.9599609375</v>
      </c>
    </row>
    <row r="468" spans="1:11" ht="14.4" customHeight="1" x14ac:dyDescent="0.3">
      <c r="A468" s="463" t="s">
        <v>431</v>
      </c>
      <c r="B468" s="464" t="s">
        <v>432</v>
      </c>
      <c r="C468" s="465" t="s">
        <v>440</v>
      </c>
      <c r="D468" s="466" t="s">
        <v>441</v>
      </c>
      <c r="E468" s="465" t="s">
        <v>859</v>
      </c>
      <c r="F468" s="466" t="s">
        <v>860</v>
      </c>
      <c r="G468" s="465" t="s">
        <v>1505</v>
      </c>
      <c r="H468" s="465" t="s">
        <v>1506</v>
      </c>
      <c r="I468" s="468">
        <v>14.720000267028809</v>
      </c>
      <c r="J468" s="468">
        <v>10</v>
      </c>
      <c r="K468" s="469">
        <v>147.19000244140625</v>
      </c>
    </row>
    <row r="469" spans="1:11" ht="14.4" customHeight="1" x14ac:dyDescent="0.3">
      <c r="A469" s="463" t="s">
        <v>431</v>
      </c>
      <c r="B469" s="464" t="s">
        <v>432</v>
      </c>
      <c r="C469" s="465" t="s">
        <v>440</v>
      </c>
      <c r="D469" s="466" t="s">
        <v>441</v>
      </c>
      <c r="E469" s="465" t="s">
        <v>859</v>
      </c>
      <c r="F469" s="466" t="s">
        <v>860</v>
      </c>
      <c r="G469" s="465" t="s">
        <v>1507</v>
      </c>
      <c r="H469" s="465" t="s">
        <v>1508</v>
      </c>
      <c r="I469" s="468">
        <v>12.880000114440918</v>
      </c>
      <c r="J469" s="468">
        <v>10</v>
      </c>
      <c r="K469" s="469">
        <v>128.80000305175781</v>
      </c>
    </row>
    <row r="470" spans="1:11" ht="14.4" customHeight="1" x14ac:dyDescent="0.3">
      <c r="A470" s="463" t="s">
        <v>431</v>
      </c>
      <c r="B470" s="464" t="s">
        <v>432</v>
      </c>
      <c r="C470" s="465" t="s">
        <v>440</v>
      </c>
      <c r="D470" s="466" t="s">
        <v>441</v>
      </c>
      <c r="E470" s="465" t="s">
        <v>859</v>
      </c>
      <c r="F470" s="466" t="s">
        <v>860</v>
      </c>
      <c r="G470" s="465" t="s">
        <v>1509</v>
      </c>
      <c r="H470" s="465" t="s">
        <v>1510</v>
      </c>
      <c r="I470" s="468">
        <v>57.200000762939453</v>
      </c>
      <c r="J470" s="468">
        <v>36</v>
      </c>
      <c r="K470" s="469">
        <v>2059.179931640625</v>
      </c>
    </row>
    <row r="471" spans="1:11" ht="14.4" customHeight="1" x14ac:dyDescent="0.3">
      <c r="A471" s="463" t="s">
        <v>431</v>
      </c>
      <c r="B471" s="464" t="s">
        <v>432</v>
      </c>
      <c r="C471" s="465" t="s">
        <v>440</v>
      </c>
      <c r="D471" s="466" t="s">
        <v>441</v>
      </c>
      <c r="E471" s="465" t="s">
        <v>859</v>
      </c>
      <c r="F471" s="466" t="s">
        <v>860</v>
      </c>
      <c r="G471" s="465" t="s">
        <v>1511</v>
      </c>
      <c r="H471" s="465" t="s">
        <v>1512</v>
      </c>
      <c r="I471" s="468">
        <v>273.98001098632812</v>
      </c>
      <c r="J471" s="468">
        <v>2</v>
      </c>
      <c r="K471" s="469">
        <v>547.96002197265625</v>
      </c>
    </row>
    <row r="472" spans="1:11" ht="14.4" customHeight="1" x14ac:dyDescent="0.3">
      <c r="A472" s="463" t="s">
        <v>431</v>
      </c>
      <c r="B472" s="464" t="s">
        <v>432</v>
      </c>
      <c r="C472" s="465" t="s">
        <v>440</v>
      </c>
      <c r="D472" s="466" t="s">
        <v>441</v>
      </c>
      <c r="E472" s="465" t="s">
        <v>859</v>
      </c>
      <c r="F472" s="466" t="s">
        <v>860</v>
      </c>
      <c r="G472" s="465" t="s">
        <v>1513</v>
      </c>
      <c r="H472" s="465" t="s">
        <v>1514</v>
      </c>
      <c r="I472" s="468">
        <v>311</v>
      </c>
      <c r="J472" s="468">
        <v>2</v>
      </c>
      <c r="K472" s="469">
        <v>622</v>
      </c>
    </row>
    <row r="473" spans="1:11" ht="14.4" customHeight="1" x14ac:dyDescent="0.3">
      <c r="A473" s="463" t="s">
        <v>431</v>
      </c>
      <c r="B473" s="464" t="s">
        <v>432</v>
      </c>
      <c r="C473" s="465" t="s">
        <v>440</v>
      </c>
      <c r="D473" s="466" t="s">
        <v>441</v>
      </c>
      <c r="E473" s="465" t="s">
        <v>859</v>
      </c>
      <c r="F473" s="466" t="s">
        <v>860</v>
      </c>
      <c r="G473" s="465" t="s">
        <v>1515</v>
      </c>
      <c r="H473" s="465" t="s">
        <v>1516</v>
      </c>
      <c r="I473" s="468">
        <v>385.989990234375</v>
      </c>
      <c r="J473" s="468">
        <v>30</v>
      </c>
      <c r="K473" s="469">
        <v>11579.69970703125</v>
      </c>
    </row>
    <row r="474" spans="1:11" ht="14.4" customHeight="1" x14ac:dyDescent="0.3">
      <c r="A474" s="463" t="s">
        <v>431</v>
      </c>
      <c r="B474" s="464" t="s">
        <v>432</v>
      </c>
      <c r="C474" s="465" t="s">
        <v>440</v>
      </c>
      <c r="D474" s="466" t="s">
        <v>441</v>
      </c>
      <c r="E474" s="465" t="s">
        <v>859</v>
      </c>
      <c r="F474" s="466" t="s">
        <v>860</v>
      </c>
      <c r="G474" s="465" t="s">
        <v>1517</v>
      </c>
      <c r="H474" s="465" t="s">
        <v>1518</v>
      </c>
      <c r="I474" s="468">
        <v>765</v>
      </c>
      <c r="J474" s="468">
        <v>2</v>
      </c>
      <c r="K474" s="469">
        <v>1530</v>
      </c>
    </row>
    <row r="475" spans="1:11" ht="14.4" customHeight="1" x14ac:dyDescent="0.3">
      <c r="A475" s="463" t="s">
        <v>431</v>
      </c>
      <c r="B475" s="464" t="s">
        <v>432</v>
      </c>
      <c r="C475" s="465" t="s">
        <v>440</v>
      </c>
      <c r="D475" s="466" t="s">
        <v>441</v>
      </c>
      <c r="E475" s="465" t="s">
        <v>859</v>
      </c>
      <c r="F475" s="466" t="s">
        <v>860</v>
      </c>
      <c r="G475" s="465" t="s">
        <v>1519</v>
      </c>
      <c r="H475" s="465" t="s">
        <v>1520</v>
      </c>
      <c r="I475" s="468">
        <v>574.75333658854163</v>
      </c>
      <c r="J475" s="468">
        <v>7</v>
      </c>
      <c r="K475" s="469">
        <v>4023.2900390625</v>
      </c>
    </row>
    <row r="476" spans="1:11" ht="14.4" customHeight="1" x14ac:dyDescent="0.3">
      <c r="A476" s="463" t="s">
        <v>431</v>
      </c>
      <c r="B476" s="464" t="s">
        <v>432</v>
      </c>
      <c r="C476" s="465" t="s">
        <v>440</v>
      </c>
      <c r="D476" s="466" t="s">
        <v>441</v>
      </c>
      <c r="E476" s="465" t="s">
        <v>859</v>
      </c>
      <c r="F476" s="466" t="s">
        <v>860</v>
      </c>
      <c r="G476" s="465" t="s">
        <v>1521</v>
      </c>
      <c r="H476" s="465" t="s">
        <v>1522</v>
      </c>
      <c r="I476" s="468">
        <v>42.959999084472656</v>
      </c>
      <c r="J476" s="468">
        <v>10</v>
      </c>
      <c r="K476" s="469">
        <v>429.54998779296875</v>
      </c>
    </row>
    <row r="477" spans="1:11" ht="14.4" customHeight="1" x14ac:dyDescent="0.3">
      <c r="A477" s="463" t="s">
        <v>431</v>
      </c>
      <c r="B477" s="464" t="s">
        <v>432</v>
      </c>
      <c r="C477" s="465" t="s">
        <v>440</v>
      </c>
      <c r="D477" s="466" t="s">
        <v>441</v>
      </c>
      <c r="E477" s="465" t="s">
        <v>859</v>
      </c>
      <c r="F477" s="466" t="s">
        <v>860</v>
      </c>
      <c r="G477" s="465" t="s">
        <v>1523</v>
      </c>
      <c r="H477" s="465" t="s">
        <v>1524</v>
      </c>
      <c r="I477" s="468">
        <v>42.959999084472656</v>
      </c>
      <c r="J477" s="468">
        <v>10</v>
      </c>
      <c r="K477" s="469">
        <v>429.54998779296875</v>
      </c>
    </row>
    <row r="478" spans="1:11" ht="14.4" customHeight="1" x14ac:dyDescent="0.3">
      <c r="A478" s="463" t="s">
        <v>431</v>
      </c>
      <c r="B478" s="464" t="s">
        <v>432</v>
      </c>
      <c r="C478" s="465" t="s">
        <v>440</v>
      </c>
      <c r="D478" s="466" t="s">
        <v>441</v>
      </c>
      <c r="E478" s="465" t="s">
        <v>859</v>
      </c>
      <c r="F478" s="466" t="s">
        <v>860</v>
      </c>
      <c r="G478" s="465" t="s">
        <v>1525</v>
      </c>
      <c r="H478" s="465" t="s">
        <v>1526</v>
      </c>
      <c r="I478" s="468">
        <v>42.959999084472656</v>
      </c>
      <c r="J478" s="468">
        <v>10</v>
      </c>
      <c r="K478" s="469">
        <v>429.54998779296875</v>
      </c>
    </row>
    <row r="479" spans="1:11" ht="14.4" customHeight="1" x14ac:dyDescent="0.3">
      <c r="A479" s="463" t="s">
        <v>431</v>
      </c>
      <c r="B479" s="464" t="s">
        <v>432</v>
      </c>
      <c r="C479" s="465" t="s">
        <v>440</v>
      </c>
      <c r="D479" s="466" t="s">
        <v>441</v>
      </c>
      <c r="E479" s="465" t="s">
        <v>859</v>
      </c>
      <c r="F479" s="466" t="s">
        <v>860</v>
      </c>
      <c r="G479" s="465" t="s">
        <v>1527</v>
      </c>
      <c r="H479" s="465" t="s">
        <v>1528</v>
      </c>
      <c r="I479" s="468">
        <v>387.20001220703125</v>
      </c>
      <c r="J479" s="468">
        <v>18</v>
      </c>
      <c r="K479" s="469">
        <v>6969.5999755859375</v>
      </c>
    </row>
    <row r="480" spans="1:11" ht="14.4" customHeight="1" x14ac:dyDescent="0.3">
      <c r="A480" s="463" t="s">
        <v>431</v>
      </c>
      <c r="B480" s="464" t="s">
        <v>432</v>
      </c>
      <c r="C480" s="465" t="s">
        <v>440</v>
      </c>
      <c r="D480" s="466" t="s">
        <v>441</v>
      </c>
      <c r="E480" s="465" t="s">
        <v>859</v>
      </c>
      <c r="F480" s="466" t="s">
        <v>860</v>
      </c>
      <c r="G480" s="465" t="s">
        <v>1529</v>
      </c>
      <c r="H480" s="465" t="s">
        <v>1530</v>
      </c>
      <c r="I480" s="468">
        <v>57.524999618530273</v>
      </c>
      <c r="J480" s="468">
        <v>20</v>
      </c>
      <c r="K480" s="469">
        <v>1150.5</v>
      </c>
    </row>
    <row r="481" spans="1:11" ht="14.4" customHeight="1" x14ac:dyDescent="0.3">
      <c r="A481" s="463" t="s">
        <v>431</v>
      </c>
      <c r="B481" s="464" t="s">
        <v>432</v>
      </c>
      <c r="C481" s="465" t="s">
        <v>440</v>
      </c>
      <c r="D481" s="466" t="s">
        <v>441</v>
      </c>
      <c r="E481" s="465" t="s">
        <v>859</v>
      </c>
      <c r="F481" s="466" t="s">
        <v>860</v>
      </c>
      <c r="G481" s="465" t="s">
        <v>1531</v>
      </c>
      <c r="H481" s="465" t="s">
        <v>1532</v>
      </c>
      <c r="I481" s="468">
        <v>978.8900146484375</v>
      </c>
      <c r="J481" s="468">
        <v>1</v>
      </c>
      <c r="K481" s="469">
        <v>978.8900146484375</v>
      </c>
    </row>
    <row r="482" spans="1:11" ht="14.4" customHeight="1" x14ac:dyDescent="0.3">
      <c r="A482" s="463" t="s">
        <v>431</v>
      </c>
      <c r="B482" s="464" t="s">
        <v>432</v>
      </c>
      <c r="C482" s="465" t="s">
        <v>440</v>
      </c>
      <c r="D482" s="466" t="s">
        <v>441</v>
      </c>
      <c r="E482" s="465" t="s">
        <v>859</v>
      </c>
      <c r="F482" s="466" t="s">
        <v>860</v>
      </c>
      <c r="G482" s="465" t="s">
        <v>1533</v>
      </c>
      <c r="H482" s="465" t="s">
        <v>1534</v>
      </c>
      <c r="I482" s="468">
        <v>922.02001953125</v>
      </c>
      <c r="J482" s="468">
        <v>1</v>
      </c>
      <c r="K482" s="469">
        <v>922.02001953125</v>
      </c>
    </row>
    <row r="483" spans="1:11" ht="14.4" customHeight="1" x14ac:dyDescent="0.3">
      <c r="A483" s="463" t="s">
        <v>431</v>
      </c>
      <c r="B483" s="464" t="s">
        <v>432</v>
      </c>
      <c r="C483" s="465" t="s">
        <v>440</v>
      </c>
      <c r="D483" s="466" t="s">
        <v>441</v>
      </c>
      <c r="E483" s="465" t="s">
        <v>859</v>
      </c>
      <c r="F483" s="466" t="s">
        <v>860</v>
      </c>
      <c r="G483" s="465" t="s">
        <v>1535</v>
      </c>
      <c r="H483" s="465" t="s">
        <v>1536</v>
      </c>
      <c r="I483" s="468">
        <v>877.25</v>
      </c>
      <c r="J483" s="468">
        <v>1</v>
      </c>
      <c r="K483" s="469">
        <v>877.25</v>
      </c>
    </row>
    <row r="484" spans="1:11" ht="14.4" customHeight="1" x14ac:dyDescent="0.3">
      <c r="A484" s="463" t="s">
        <v>431</v>
      </c>
      <c r="B484" s="464" t="s">
        <v>432</v>
      </c>
      <c r="C484" s="465" t="s">
        <v>440</v>
      </c>
      <c r="D484" s="466" t="s">
        <v>441</v>
      </c>
      <c r="E484" s="465" t="s">
        <v>859</v>
      </c>
      <c r="F484" s="466" t="s">
        <v>860</v>
      </c>
      <c r="G484" s="465" t="s">
        <v>1537</v>
      </c>
      <c r="H484" s="465" t="s">
        <v>1538</v>
      </c>
      <c r="I484" s="468">
        <v>592.9000244140625</v>
      </c>
      <c r="J484" s="468">
        <v>1</v>
      </c>
      <c r="K484" s="469">
        <v>592.9000244140625</v>
      </c>
    </row>
    <row r="485" spans="1:11" ht="14.4" customHeight="1" x14ac:dyDescent="0.3">
      <c r="A485" s="463" t="s">
        <v>431</v>
      </c>
      <c r="B485" s="464" t="s">
        <v>432</v>
      </c>
      <c r="C485" s="465" t="s">
        <v>440</v>
      </c>
      <c r="D485" s="466" t="s">
        <v>441</v>
      </c>
      <c r="E485" s="465" t="s">
        <v>859</v>
      </c>
      <c r="F485" s="466" t="s">
        <v>860</v>
      </c>
      <c r="G485" s="465" t="s">
        <v>1539</v>
      </c>
      <c r="H485" s="465" t="s">
        <v>1540</v>
      </c>
      <c r="I485" s="468">
        <v>3473.818181818182</v>
      </c>
      <c r="J485" s="468">
        <v>17</v>
      </c>
      <c r="K485" s="469">
        <v>64981.740000009537</v>
      </c>
    </row>
    <row r="486" spans="1:11" ht="14.4" customHeight="1" x14ac:dyDescent="0.3">
      <c r="A486" s="463" t="s">
        <v>431</v>
      </c>
      <c r="B486" s="464" t="s">
        <v>432</v>
      </c>
      <c r="C486" s="465" t="s">
        <v>440</v>
      </c>
      <c r="D486" s="466" t="s">
        <v>441</v>
      </c>
      <c r="E486" s="465" t="s">
        <v>859</v>
      </c>
      <c r="F486" s="466" t="s">
        <v>860</v>
      </c>
      <c r="G486" s="465" t="s">
        <v>1541</v>
      </c>
      <c r="H486" s="465" t="s">
        <v>1542</v>
      </c>
      <c r="I486" s="468">
        <v>650.03997802734375</v>
      </c>
      <c r="J486" s="468">
        <v>13</v>
      </c>
      <c r="K486" s="469">
        <v>8450.4898071289062</v>
      </c>
    </row>
    <row r="487" spans="1:11" ht="14.4" customHeight="1" x14ac:dyDescent="0.3">
      <c r="A487" s="463" t="s">
        <v>431</v>
      </c>
      <c r="B487" s="464" t="s">
        <v>432</v>
      </c>
      <c r="C487" s="465" t="s">
        <v>440</v>
      </c>
      <c r="D487" s="466" t="s">
        <v>441</v>
      </c>
      <c r="E487" s="465" t="s">
        <v>859</v>
      </c>
      <c r="F487" s="466" t="s">
        <v>860</v>
      </c>
      <c r="G487" s="465" t="s">
        <v>1543</v>
      </c>
      <c r="H487" s="465" t="s">
        <v>1544</v>
      </c>
      <c r="I487" s="468">
        <v>676.31667073567712</v>
      </c>
      <c r="J487" s="468">
        <v>20</v>
      </c>
      <c r="K487" s="469">
        <v>13503.590087890625</v>
      </c>
    </row>
    <row r="488" spans="1:11" ht="14.4" customHeight="1" x14ac:dyDescent="0.3">
      <c r="A488" s="463" t="s">
        <v>431</v>
      </c>
      <c r="B488" s="464" t="s">
        <v>432</v>
      </c>
      <c r="C488" s="465" t="s">
        <v>440</v>
      </c>
      <c r="D488" s="466" t="s">
        <v>441</v>
      </c>
      <c r="E488" s="465" t="s">
        <v>859</v>
      </c>
      <c r="F488" s="466" t="s">
        <v>860</v>
      </c>
      <c r="G488" s="465" t="s">
        <v>1545</v>
      </c>
      <c r="H488" s="465" t="s">
        <v>1546</v>
      </c>
      <c r="I488" s="468">
        <v>650.03997802734375</v>
      </c>
      <c r="J488" s="468">
        <v>14</v>
      </c>
      <c r="K488" s="469">
        <v>9100.52978515625</v>
      </c>
    </row>
    <row r="489" spans="1:11" ht="14.4" customHeight="1" x14ac:dyDescent="0.3">
      <c r="A489" s="463" t="s">
        <v>431</v>
      </c>
      <c r="B489" s="464" t="s">
        <v>432</v>
      </c>
      <c r="C489" s="465" t="s">
        <v>440</v>
      </c>
      <c r="D489" s="466" t="s">
        <v>441</v>
      </c>
      <c r="E489" s="465" t="s">
        <v>859</v>
      </c>
      <c r="F489" s="466" t="s">
        <v>860</v>
      </c>
      <c r="G489" s="465" t="s">
        <v>1547</v>
      </c>
      <c r="H489" s="465" t="s">
        <v>1548</v>
      </c>
      <c r="I489" s="468">
        <v>7014.25</v>
      </c>
      <c r="J489" s="468">
        <v>1</v>
      </c>
      <c r="K489" s="469">
        <v>7014.25</v>
      </c>
    </row>
    <row r="490" spans="1:11" ht="14.4" customHeight="1" x14ac:dyDescent="0.3">
      <c r="A490" s="463" t="s">
        <v>431</v>
      </c>
      <c r="B490" s="464" t="s">
        <v>432</v>
      </c>
      <c r="C490" s="465" t="s">
        <v>440</v>
      </c>
      <c r="D490" s="466" t="s">
        <v>441</v>
      </c>
      <c r="E490" s="465" t="s">
        <v>859</v>
      </c>
      <c r="F490" s="466" t="s">
        <v>860</v>
      </c>
      <c r="G490" s="465" t="s">
        <v>1549</v>
      </c>
      <c r="H490" s="465" t="s">
        <v>1550</v>
      </c>
      <c r="I490" s="468">
        <v>6646.9267578125</v>
      </c>
      <c r="J490" s="468">
        <v>3</v>
      </c>
      <c r="K490" s="469">
        <v>19940.7802734375</v>
      </c>
    </row>
    <row r="491" spans="1:11" ht="14.4" customHeight="1" x14ac:dyDescent="0.3">
      <c r="A491" s="463" t="s">
        <v>431</v>
      </c>
      <c r="B491" s="464" t="s">
        <v>432</v>
      </c>
      <c r="C491" s="465" t="s">
        <v>440</v>
      </c>
      <c r="D491" s="466" t="s">
        <v>441</v>
      </c>
      <c r="E491" s="465" t="s">
        <v>859</v>
      </c>
      <c r="F491" s="466" t="s">
        <v>860</v>
      </c>
      <c r="G491" s="465" t="s">
        <v>1551</v>
      </c>
      <c r="H491" s="465" t="s">
        <v>1552</v>
      </c>
      <c r="I491" s="468">
        <v>402.92999267578125</v>
      </c>
      <c r="J491" s="468">
        <v>5</v>
      </c>
      <c r="K491" s="469">
        <v>2014.6499633789062</v>
      </c>
    </row>
    <row r="492" spans="1:11" ht="14.4" customHeight="1" x14ac:dyDescent="0.3">
      <c r="A492" s="463" t="s">
        <v>431</v>
      </c>
      <c r="B492" s="464" t="s">
        <v>432</v>
      </c>
      <c r="C492" s="465" t="s">
        <v>440</v>
      </c>
      <c r="D492" s="466" t="s">
        <v>441</v>
      </c>
      <c r="E492" s="465" t="s">
        <v>859</v>
      </c>
      <c r="F492" s="466" t="s">
        <v>860</v>
      </c>
      <c r="G492" s="465" t="s">
        <v>1553</v>
      </c>
      <c r="H492" s="465" t="s">
        <v>1554</v>
      </c>
      <c r="I492" s="468">
        <v>586.8499755859375</v>
      </c>
      <c r="J492" s="468">
        <v>1</v>
      </c>
      <c r="K492" s="469">
        <v>586.8499755859375</v>
      </c>
    </row>
    <row r="493" spans="1:11" ht="14.4" customHeight="1" x14ac:dyDescent="0.3">
      <c r="A493" s="463" t="s">
        <v>431</v>
      </c>
      <c r="B493" s="464" t="s">
        <v>432</v>
      </c>
      <c r="C493" s="465" t="s">
        <v>440</v>
      </c>
      <c r="D493" s="466" t="s">
        <v>441</v>
      </c>
      <c r="E493" s="465" t="s">
        <v>859</v>
      </c>
      <c r="F493" s="466" t="s">
        <v>860</v>
      </c>
      <c r="G493" s="465" t="s">
        <v>1555</v>
      </c>
      <c r="H493" s="465" t="s">
        <v>1556</v>
      </c>
      <c r="I493" s="468">
        <v>2153.800048828125</v>
      </c>
      <c r="J493" s="468">
        <v>1</v>
      </c>
      <c r="K493" s="469">
        <v>2153.800048828125</v>
      </c>
    </row>
    <row r="494" spans="1:11" ht="14.4" customHeight="1" x14ac:dyDescent="0.3">
      <c r="A494" s="463" t="s">
        <v>431</v>
      </c>
      <c r="B494" s="464" t="s">
        <v>432</v>
      </c>
      <c r="C494" s="465" t="s">
        <v>440</v>
      </c>
      <c r="D494" s="466" t="s">
        <v>441</v>
      </c>
      <c r="E494" s="465" t="s">
        <v>859</v>
      </c>
      <c r="F494" s="466" t="s">
        <v>860</v>
      </c>
      <c r="G494" s="465" t="s">
        <v>1557</v>
      </c>
      <c r="H494" s="465" t="s">
        <v>1558</v>
      </c>
      <c r="I494" s="468">
        <v>865.1500244140625</v>
      </c>
      <c r="J494" s="468">
        <v>2</v>
      </c>
      <c r="K494" s="469">
        <v>1730.300048828125</v>
      </c>
    </row>
    <row r="495" spans="1:11" ht="14.4" customHeight="1" x14ac:dyDescent="0.3">
      <c r="A495" s="463" t="s">
        <v>431</v>
      </c>
      <c r="B495" s="464" t="s">
        <v>432</v>
      </c>
      <c r="C495" s="465" t="s">
        <v>440</v>
      </c>
      <c r="D495" s="466" t="s">
        <v>441</v>
      </c>
      <c r="E495" s="465" t="s">
        <v>859</v>
      </c>
      <c r="F495" s="466" t="s">
        <v>860</v>
      </c>
      <c r="G495" s="465" t="s">
        <v>1559</v>
      </c>
      <c r="H495" s="465" t="s">
        <v>1560</v>
      </c>
      <c r="I495" s="468">
        <v>942.59002685546875</v>
      </c>
      <c r="J495" s="468">
        <v>6</v>
      </c>
      <c r="K495" s="469">
        <v>5655.5401611328125</v>
      </c>
    </row>
    <row r="496" spans="1:11" ht="14.4" customHeight="1" x14ac:dyDescent="0.3">
      <c r="A496" s="463" t="s">
        <v>431</v>
      </c>
      <c r="B496" s="464" t="s">
        <v>432</v>
      </c>
      <c r="C496" s="465" t="s">
        <v>440</v>
      </c>
      <c r="D496" s="466" t="s">
        <v>441</v>
      </c>
      <c r="E496" s="465" t="s">
        <v>859</v>
      </c>
      <c r="F496" s="466" t="s">
        <v>860</v>
      </c>
      <c r="G496" s="465" t="s">
        <v>1561</v>
      </c>
      <c r="H496" s="465" t="s">
        <v>1562</v>
      </c>
      <c r="I496" s="468">
        <v>865.1500244140625</v>
      </c>
      <c r="J496" s="468">
        <v>1</v>
      </c>
      <c r="K496" s="469">
        <v>865.1500244140625</v>
      </c>
    </row>
    <row r="497" spans="1:11" ht="14.4" customHeight="1" x14ac:dyDescent="0.3">
      <c r="A497" s="463" t="s">
        <v>431</v>
      </c>
      <c r="B497" s="464" t="s">
        <v>432</v>
      </c>
      <c r="C497" s="465" t="s">
        <v>440</v>
      </c>
      <c r="D497" s="466" t="s">
        <v>441</v>
      </c>
      <c r="E497" s="465" t="s">
        <v>859</v>
      </c>
      <c r="F497" s="466" t="s">
        <v>860</v>
      </c>
      <c r="G497" s="465" t="s">
        <v>1563</v>
      </c>
      <c r="H497" s="465" t="s">
        <v>1564</v>
      </c>
      <c r="I497" s="468">
        <v>865.1500244140625</v>
      </c>
      <c r="J497" s="468">
        <v>1</v>
      </c>
      <c r="K497" s="469">
        <v>865.1500244140625</v>
      </c>
    </row>
    <row r="498" spans="1:11" ht="14.4" customHeight="1" x14ac:dyDescent="0.3">
      <c r="A498" s="463" t="s">
        <v>431</v>
      </c>
      <c r="B498" s="464" t="s">
        <v>432</v>
      </c>
      <c r="C498" s="465" t="s">
        <v>440</v>
      </c>
      <c r="D498" s="466" t="s">
        <v>441</v>
      </c>
      <c r="E498" s="465" t="s">
        <v>859</v>
      </c>
      <c r="F498" s="466" t="s">
        <v>860</v>
      </c>
      <c r="G498" s="465" t="s">
        <v>1565</v>
      </c>
      <c r="H498" s="465" t="s">
        <v>1566</v>
      </c>
      <c r="I498" s="468">
        <v>2577.300048828125</v>
      </c>
      <c r="J498" s="468">
        <v>1</v>
      </c>
      <c r="K498" s="469">
        <v>2577.300048828125</v>
      </c>
    </row>
    <row r="499" spans="1:11" ht="14.4" customHeight="1" x14ac:dyDescent="0.3">
      <c r="A499" s="463" t="s">
        <v>431</v>
      </c>
      <c r="B499" s="464" t="s">
        <v>432</v>
      </c>
      <c r="C499" s="465" t="s">
        <v>440</v>
      </c>
      <c r="D499" s="466" t="s">
        <v>441</v>
      </c>
      <c r="E499" s="465" t="s">
        <v>859</v>
      </c>
      <c r="F499" s="466" t="s">
        <v>860</v>
      </c>
      <c r="G499" s="465" t="s">
        <v>1567</v>
      </c>
      <c r="H499" s="465" t="s">
        <v>1568</v>
      </c>
      <c r="I499" s="468">
        <v>2637.800048828125</v>
      </c>
      <c r="J499" s="468">
        <v>1</v>
      </c>
      <c r="K499" s="469">
        <v>2637.800048828125</v>
      </c>
    </row>
    <row r="500" spans="1:11" ht="14.4" customHeight="1" x14ac:dyDescent="0.3">
      <c r="A500" s="463" t="s">
        <v>431</v>
      </c>
      <c r="B500" s="464" t="s">
        <v>432</v>
      </c>
      <c r="C500" s="465" t="s">
        <v>440</v>
      </c>
      <c r="D500" s="466" t="s">
        <v>441</v>
      </c>
      <c r="E500" s="465" t="s">
        <v>859</v>
      </c>
      <c r="F500" s="466" t="s">
        <v>860</v>
      </c>
      <c r="G500" s="465" t="s">
        <v>1569</v>
      </c>
      <c r="H500" s="465" t="s">
        <v>1570</v>
      </c>
      <c r="I500" s="468">
        <v>405.35000610351562</v>
      </c>
      <c r="J500" s="468">
        <v>1</v>
      </c>
      <c r="K500" s="469">
        <v>405.35000610351562</v>
      </c>
    </row>
    <row r="501" spans="1:11" ht="14.4" customHeight="1" x14ac:dyDescent="0.3">
      <c r="A501" s="463" t="s">
        <v>431</v>
      </c>
      <c r="B501" s="464" t="s">
        <v>432</v>
      </c>
      <c r="C501" s="465" t="s">
        <v>440</v>
      </c>
      <c r="D501" s="466" t="s">
        <v>441</v>
      </c>
      <c r="E501" s="465" t="s">
        <v>859</v>
      </c>
      <c r="F501" s="466" t="s">
        <v>860</v>
      </c>
      <c r="G501" s="465" t="s">
        <v>1571</v>
      </c>
      <c r="H501" s="465" t="s">
        <v>1572</v>
      </c>
      <c r="I501" s="468">
        <v>254.33000183105469</v>
      </c>
      <c r="J501" s="468">
        <v>3</v>
      </c>
      <c r="K501" s="469">
        <v>763</v>
      </c>
    </row>
    <row r="502" spans="1:11" ht="14.4" customHeight="1" x14ac:dyDescent="0.3">
      <c r="A502" s="463" t="s">
        <v>431</v>
      </c>
      <c r="B502" s="464" t="s">
        <v>432</v>
      </c>
      <c r="C502" s="465" t="s">
        <v>440</v>
      </c>
      <c r="D502" s="466" t="s">
        <v>441</v>
      </c>
      <c r="E502" s="465" t="s">
        <v>859</v>
      </c>
      <c r="F502" s="466" t="s">
        <v>860</v>
      </c>
      <c r="G502" s="465" t="s">
        <v>1573</v>
      </c>
      <c r="H502" s="465" t="s">
        <v>1574</v>
      </c>
      <c r="I502" s="468">
        <v>191.17999267578125</v>
      </c>
      <c r="J502" s="468">
        <v>29</v>
      </c>
      <c r="K502" s="469">
        <v>5544.219970703125</v>
      </c>
    </row>
    <row r="503" spans="1:11" ht="14.4" customHeight="1" x14ac:dyDescent="0.3">
      <c r="A503" s="463" t="s">
        <v>431</v>
      </c>
      <c r="B503" s="464" t="s">
        <v>432</v>
      </c>
      <c r="C503" s="465" t="s">
        <v>440</v>
      </c>
      <c r="D503" s="466" t="s">
        <v>441</v>
      </c>
      <c r="E503" s="465" t="s">
        <v>859</v>
      </c>
      <c r="F503" s="466" t="s">
        <v>860</v>
      </c>
      <c r="G503" s="465" t="s">
        <v>1575</v>
      </c>
      <c r="H503" s="465" t="s">
        <v>1576</v>
      </c>
      <c r="I503" s="468">
        <v>292.82000732421875</v>
      </c>
      <c r="J503" s="468">
        <v>21</v>
      </c>
      <c r="K503" s="469">
        <v>6149.219970703125</v>
      </c>
    </row>
    <row r="504" spans="1:11" ht="14.4" customHeight="1" x14ac:dyDescent="0.3">
      <c r="A504" s="463" t="s">
        <v>431</v>
      </c>
      <c r="B504" s="464" t="s">
        <v>432</v>
      </c>
      <c r="C504" s="465" t="s">
        <v>440</v>
      </c>
      <c r="D504" s="466" t="s">
        <v>441</v>
      </c>
      <c r="E504" s="465" t="s">
        <v>859</v>
      </c>
      <c r="F504" s="466" t="s">
        <v>860</v>
      </c>
      <c r="G504" s="465" t="s">
        <v>1577</v>
      </c>
      <c r="H504" s="465" t="s">
        <v>1578</v>
      </c>
      <c r="I504" s="468">
        <v>690.010009765625</v>
      </c>
      <c r="J504" s="468">
        <v>2</v>
      </c>
      <c r="K504" s="469">
        <v>1380.010009765625</v>
      </c>
    </row>
    <row r="505" spans="1:11" ht="14.4" customHeight="1" x14ac:dyDescent="0.3">
      <c r="A505" s="463" t="s">
        <v>431</v>
      </c>
      <c r="B505" s="464" t="s">
        <v>432</v>
      </c>
      <c r="C505" s="465" t="s">
        <v>440</v>
      </c>
      <c r="D505" s="466" t="s">
        <v>441</v>
      </c>
      <c r="E505" s="465" t="s">
        <v>859</v>
      </c>
      <c r="F505" s="466" t="s">
        <v>860</v>
      </c>
      <c r="G505" s="465" t="s">
        <v>1579</v>
      </c>
      <c r="H505" s="465" t="s">
        <v>1580</v>
      </c>
      <c r="I505" s="468">
        <v>617.0999755859375</v>
      </c>
      <c r="J505" s="468">
        <v>1</v>
      </c>
      <c r="K505" s="469">
        <v>617.0999755859375</v>
      </c>
    </row>
    <row r="506" spans="1:11" ht="14.4" customHeight="1" x14ac:dyDescent="0.3">
      <c r="A506" s="463" t="s">
        <v>431</v>
      </c>
      <c r="B506" s="464" t="s">
        <v>432</v>
      </c>
      <c r="C506" s="465" t="s">
        <v>440</v>
      </c>
      <c r="D506" s="466" t="s">
        <v>441</v>
      </c>
      <c r="E506" s="465" t="s">
        <v>859</v>
      </c>
      <c r="F506" s="466" t="s">
        <v>860</v>
      </c>
      <c r="G506" s="465" t="s">
        <v>1581</v>
      </c>
      <c r="H506" s="465" t="s">
        <v>1582</v>
      </c>
      <c r="I506" s="468">
        <v>617.0999755859375</v>
      </c>
      <c r="J506" s="468">
        <v>1</v>
      </c>
      <c r="K506" s="469">
        <v>617.0999755859375</v>
      </c>
    </row>
    <row r="507" spans="1:11" ht="14.4" customHeight="1" x14ac:dyDescent="0.3">
      <c r="A507" s="463" t="s">
        <v>431</v>
      </c>
      <c r="B507" s="464" t="s">
        <v>432</v>
      </c>
      <c r="C507" s="465" t="s">
        <v>440</v>
      </c>
      <c r="D507" s="466" t="s">
        <v>441</v>
      </c>
      <c r="E507" s="465" t="s">
        <v>859</v>
      </c>
      <c r="F507" s="466" t="s">
        <v>860</v>
      </c>
      <c r="G507" s="465" t="s">
        <v>1583</v>
      </c>
      <c r="H507" s="465" t="s">
        <v>1584</v>
      </c>
      <c r="I507" s="468">
        <v>17.5</v>
      </c>
      <c r="J507" s="468">
        <v>36</v>
      </c>
      <c r="K507" s="469">
        <v>630</v>
      </c>
    </row>
    <row r="508" spans="1:11" ht="14.4" customHeight="1" x14ac:dyDescent="0.3">
      <c r="A508" s="463" t="s">
        <v>431</v>
      </c>
      <c r="B508" s="464" t="s">
        <v>432</v>
      </c>
      <c r="C508" s="465" t="s">
        <v>440</v>
      </c>
      <c r="D508" s="466" t="s">
        <v>441</v>
      </c>
      <c r="E508" s="465" t="s">
        <v>859</v>
      </c>
      <c r="F508" s="466" t="s">
        <v>860</v>
      </c>
      <c r="G508" s="465" t="s">
        <v>1585</v>
      </c>
      <c r="H508" s="465" t="s">
        <v>1586</v>
      </c>
      <c r="I508" s="468">
        <v>171.80000305175781</v>
      </c>
      <c r="J508" s="468">
        <v>2</v>
      </c>
      <c r="K508" s="469">
        <v>343.60000610351562</v>
      </c>
    </row>
    <row r="509" spans="1:11" ht="14.4" customHeight="1" x14ac:dyDescent="0.3">
      <c r="A509" s="463" t="s">
        <v>431</v>
      </c>
      <c r="B509" s="464" t="s">
        <v>432</v>
      </c>
      <c r="C509" s="465" t="s">
        <v>440</v>
      </c>
      <c r="D509" s="466" t="s">
        <v>441</v>
      </c>
      <c r="E509" s="465" t="s">
        <v>859</v>
      </c>
      <c r="F509" s="466" t="s">
        <v>860</v>
      </c>
      <c r="G509" s="465" t="s">
        <v>1587</v>
      </c>
      <c r="H509" s="465" t="s">
        <v>1588</v>
      </c>
      <c r="I509" s="468">
        <v>205.67999267578125</v>
      </c>
      <c r="J509" s="468">
        <v>12</v>
      </c>
      <c r="K509" s="469">
        <v>2468.10009765625</v>
      </c>
    </row>
    <row r="510" spans="1:11" ht="14.4" customHeight="1" x14ac:dyDescent="0.3">
      <c r="A510" s="463" t="s">
        <v>431</v>
      </c>
      <c r="B510" s="464" t="s">
        <v>432</v>
      </c>
      <c r="C510" s="465" t="s">
        <v>440</v>
      </c>
      <c r="D510" s="466" t="s">
        <v>441</v>
      </c>
      <c r="E510" s="465" t="s">
        <v>859</v>
      </c>
      <c r="F510" s="466" t="s">
        <v>860</v>
      </c>
      <c r="G510" s="465" t="s">
        <v>1589</v>
      </c>
      <c r="H510" s="465" t="s">
        <v>1590</v>
      </c>
      <c r="I510" s="468">
        <v>5526.919921875</v>
      </c>
      <c r="J510" s="468">
        <v>1</v>
      </c>
      <c r="K510" s="469">
        <v>5526.919921875</v>
      </c>
    </row>
    <row r="511" spans="1:11" ht="14.4" customHeight="1" x14ac:dyDescent="0.3">
      <c r="A511" s="463" t="s">
        <v>431</v>
      </c>
      <c r="B511" s="464" t="s">
        <v>432</v>
      </c>
      <c r="C511" s="465" t="s">
        <v>440</v>
      </c>
      <c r="D511" s="466" t="s">
        <v>441</v>
      </c>
      <c r="E511" s="465" t="s">
        <v>859</v>
      </c>
      <c r="F511" s="466" t="s">
        <v>860</v>
      </c>
      <c r="G511" s="465" t="s">
        <v>1591</v>
      </c>
      <c r="H511" s="465" t="s">
        <v>1592</v>
      </c>
      <c r="I511" s="468">
        <v>54.150001525878906</v>
      </c>
      <c r="J511" s="468">
        <v>10</v>
      </c>
      <c r="K511" s="469">
        <v>541.52001953125</v>
      </c>
    </row>
    <row r="512" spans="1:11" ht="14.4" customHeight="1" x14ac:dyDescent="0.3">
      <c r="A512" s="463" t="s">
        <v>431</v>
      </c>
      <c r="B512" s="464" t="s">
        <v>432</v>
      </c>
      <c r="C512" s="465" t="s">
        <v>440</v>
      </c>
      <c r="D512" s="466" t="s">
        <v>441</v>
      </c>
      <c r="E512" s="465" t="s">
        <v>859</v>
      </c>
      <c r="F512" s="466" t="s">
        <v>860</v>
      </c>
      <c r="G512" s="465" t="s">
        <v>1593</v>
      </c>
      <c r="H512" s="465" t="s">
        <v>1594</v>
      </c>
      <c r="I512" s="468">
        <v>2789.89990234375</v>
      </c>
      <c r="J512" s="468">
        <v>1</v>
      </c>
      <c r="K512" s="469">
        <v>2789.89990234375</v>
      </c>
    </row>
    <row r="513" spans="1:11" ht="14.4" customHeight="1" x14ac:dyDescent="0.3">
      <c r="A513" s="463" t="s">
        <v>431</v>
      </c>
      <c r="B513" s="464" t="s">
        <v>432</v>
      </c>
      <c r="C513" s="465" t="s">
        <v>440</v>
      </c>
      <c r="D513" s="466" t="s">
        <v>441</v>
      </c>
      <c r="E513" s="465" t="s">
        <v>859</v>
      </c>
      <c r="F513" s="466" t="s">
        <v>860</v>
      </c>
      <c r="G513" s="465" t="s">
        <v>1595</v>
      </c>
      <c r="H513" s="465" t="s">
        <v>1596</v>
      </c>
      <c r="I513" s="468">
        <v>258.97000122070312</v>
      </c>
      <c r="J513" s="468">
        <v>1</v>
      </c>
      <c r="K513" s="469">
        <v>258.97000122070312</v>
      </c>
    </row>
    <row r="514" spans="1:11" ht="14.4" customHeight="1" x14ac:dyDescent="0.3">
      <c r="A514" s="463" t="s">
        <v>431</v>
      </c>
      <c r="B514" s="464" t="s">
        <v>432</v>
      </c>
      <c r="C514" s="465" t="s">
        <v>440</v>
      </c>
      <c r="D514" s="466" t="s">
        <v>441</v>
      </c>
      <c r="E514" s="465" t="s">
        <v>859</v>
      </c>
      <c r="F514" s="466" t="s">
        <v>860</v>
      </c>
      <c r="G514" s="465" t="s">
        <v>1597</v>
      </c>
      <c r="H514" s="465" t="s">
        <v>1598</v>
      </c>
      <c r="I514" s="468">
        <v>143.69000244140625</v>
      </c>
      <c r="J514" s="468">
        <v>64</v>
      </c>
      <c r="K514" s="469">
        <v>9196.010009765625</v>
      </c>
    </row>
    <row r="515" spans="1:11" ht="14.4" customHeight="1" x14ac:dyDescent="0.3">
      <c r="A515" s="463" t="s">
        <v>431</v>
      </c>
      <c r="B515" s="464" t="s">
        <v>432</v>
      </c>
      <c r="C515" s="465" t="s">
        <v>440</v>
      </c>
      <c r="D515" s="466" t="s">
        <v>441</v>
      </c>
      <c r="E515" s="465" t="s">
        <v>859</v>
      </c>
      <c r="F515" s="466" t="s">
        <v>860</v>
      </c>
      <c r="G515" s="465" t="s">
        <v>1599</v>
      </c>
      <c r="H515" s="465" t="s">
        <v>1600</v>
      </c>
      <c r="I515" s="468">
        <v>249.00999450683594</v>
      </c>
      <c r="J515" s="468">
        <v>2</v>
      </c>
      <c r="K515" s="469">
        <v>498.010009765625</v>
      </c>
    </row>
    <row r="516" spans="1:11" ht="14.4" customHeight="1" x14ac:dyDescent="0.3">
      <c r="A516" s="463" t="s">
        <v>431</v>
      </c>
      <c r="B516" s="464" t="s">
        <v>432</v>
      </c>
      <c r="C516" s="465" t="s">
        <v>440</v>
      </c>
      <c r="D516" s="466" t="s">
        <v>441</v>
      </c>
      <c r="E516" s="465" t="s">
        <v>859</v>
      </c>
      <c r="F516" s="466" t="s">
        <v>860</v>
      </c>
      <c r="G516" s="465" t="s">
        <v>1601</v>
      </c>
      <c r="H516" s="465" t="s">
        <v>1602</v>
      </c>
      <c r="I516" s="468">
        <v>955.9000244140625</v>
      </c>
      <c r="J516" s="468">
        <v>4</v>
      </c>
      <c r="K516" s="469">
        <v>3823.60009765625</v>
      </c>
    </row>
    <row r="517" spans="1:11" ht="14.4" customHeight="1" x14ac:dyDescent="0.3">
      <c r="A517" s="463" t="s">
        <v>431</v>
      </c>
      <c r="B517" s="464" t="s">
        <v>432</v>
      </c>
      <c r="C517" s="465" t="s">
        <v>440</v>
      </c>
      <c r="D517" s="466" t="s">
        <v>441</v>
      </c>
      <c r="E517" s="465" t="s">
        <v>859</v>
      </c>
      <c r="F517" s="466" t="s">
        <v>860</v>
      </c>
      <c r="G517" s="465" t="s">
        <v>1603</v>
      </c>
      <c r="H517" s="465" t="s">
        <v>1604</v>
      </c>
      <c r="I517" s="468">
        <v>6046</v>
      </c>
      <c r="J517" s="468">
        <v>1</v>
      </c>
      <c r="K517" s="469">
        <v>6046</v>
      </c>
    </row>
    <row r="518" spans="1:11" ht="14.4" customHeight="1" x14ac:dyDescent="0.3">
      <c r="A518" s="463" t="s">
        <v>431</v>
      </c>
      <c r="B518" s="464" t="s">
        <v>432</v>
      </c>
      <c r="C518" s="465" t="s">
        <v>440</v>
      </c>
      <c r="D518" s="466" t="s">
        <v>441</v>
      </c>
      <c r="E518" s="465" t="s">
        <v>859</v>
      </c>
      <c r="F518" s="466" t="s">
        <v>860</v>
      </c>
      <c r="G518" s="465" t="s">
        <v>1605</v>
      </c>
      <c r="H518" s="465" t="s">
        <v>1606</v>
      </c>
      <c r="I518" s="468">
        <v>323.05999755859375</v>
      </c>
      <c r="J518" s="468">
        <v>3</v>
      </c>
      <c r="K518" s="469">
        <v>969.17999267578125</v>
      </c>
    </row>
    <row r="519" spans="1:11" ht="14.4" customHeight="1" x14ac:dyDescent="0.3">
      <c r="A519" s="463" t="s">
        <v>431</v>
      </c>
      <c r="B519" s="464" t="s">
        <v>432</v>
      </c>
      <c r="C519" s="465" t="s">
        <v>440</v>
      </c>
      <c r="D519" s="466" t="s">
        <v>441</v>
      </c>
      <c r="E519" s="465" t="s">
        <v>859</v>
      </c>
      <c r="F519" s="466" t="s">
        <v>860</v>
      </c>
      <c r="G519" s="465" t="s">
        <v>1607</v>
      </c>
      <c r="H519" s="465" t="s">
        <v>1608</v>
      </c>
      <c r="I519" s="468">
        <v>1615.3499755859375</v>
      </c>
      <c r="J519" s="468">
        <v>1</v>
      </c>
      <c r="K519" s="469">
        <v>1615.3499755859375</v>
      </c>
    </row>
    <row r="520" spans="1:11" ht="14.4" customHeight="1" x14ac:dyDescent="0.3">
      <c r="A520" s="463" t="s">
        <v>431</v>
      </c>
      <c r="B520" s="464" t="s">
        <v>432</v>
      </c>
      <c r="C520" s="465" t="s">
        <v>440</v>
      </c>
      <c r="D520" s="466" t="s">
        <v>441</v>
      </c>
      <c r="E520" s="465" t="s">
        <v>859</v>
      </c>
      <c r="F520" s="466" t="s">
        <v>860</v>
      </c>
      <c r="G520" s="465" t="s">
        <v>1609</v>
      </c>
      <c r="H520" s="465" t="s">
        <v>1610</v>
      </c>
      <c r="I520" s="468">
        <v>999</v>
      </c>
      <c r="J520" s="468">
        <v>2</v>
      </c>
      <c r="K520" s="469">
        <v>1998</v>
      </c>
    </row>
    <row r="521" spans="1:11" ht="14.4" customHeight="1" x14ac:dyDescent="0.3">
      <c r="A521" s="463" t="s">
        <v>431</v>
      </c>
      <c r="B521" s="464" t="s">
        <v>432</v>
      </c>
      <c r="C521" s="465" t="s">
        <v>440</v>
      </c>
      <c r="D521" s="466" t="s">
        <v>441</v>
      </c>
      <c r="E521" s="465" t="s">
        <v>859</v>
      </c>
      <c r="F521" s="466" t="s">
        <v>860</v>
      </c>
      <c r="G521" s="465" t="s">
        <v>1611</v>
      </c>
      <c r="H521" s="465" t="s">
        <v>1612</v>
      </c>
      <c r="I521" s="468">
        <v>91.959999084472656</v>
      </c>
      <c r="J521" s="468">
        <v>30</v>
      </c>
      <c r="K521" s="469">
        <v>2758.7999267578125</v>
      </c>
    </row>
    <row r="522" spans="1:11" ht="14.4" customHeight="1" x14ac:dyDescent="0.3">
      <c r="A522" s="463" t="s">
        <v>431</v>
      </c>
      <c r="B522" s="464" t="s">
        <v>432</v>
      </c>
      <c r="C522" s="465" t="s">
        <v>440</v>
      </c>
      <c r="D522" s="466" t="s">
        <v>441</v>
      </c>
      <c r="E522" s="465" t="s">
        <v>859</v>
      </c>
      <c r="F522" s="466" t="s">
        <v>860</v>
      </c>
      <c r="G522" s="465" t="s">
        <v>1613</v>
      </c>
      <c r="H522" s="465" t="s">
        <v>1614</v>
      </c>
      <c r="I522" s="468">
        <v>1436.3049926757812</v>
      </c>
      <c r="J522" s="468">
        <v>7</v>
      </c>
      <c r="K522" s="469">
        <v>10040.469970703125</v>
      </c>
    </row>
    <row r="523" spans="1:11" ht="14.4" customHeight="1" x14ac:dyDescent="0.3">
      <c r="A523" s="463" t="s">
        <v>431</v>
      </c>
      <c r="B523" s="464" t="s">
        <v>432</v>
      </c>
      <c r="C523" s="465" t="s">
        <v>440</v>
      </c>
      <c r="D523" s="466" t="s">
        <v>441</v>
      </c>
      <c r="E523" s="465" t="s">
        <v>859</v>
      </c>
      <c r="F523" s="466" t="s">
        <v>860</v>
      </c>
      <c r="G523" s="465" t="s">
        <v>1615</v>
      </c>
      <c r="H523" s="465" t="s">
        <v>1616</v>
      </c>
      <c r="I523" s="468">
        <v>1440.8599853515625</v>
      </c>
      <c r="J523" s="468">
        <v>1</v>
      </c>
      <c r="K523" s="469">
        <v>1440.8599853515625</v>
      </c>
    </row>
    <row r="524" spans="1:11" ht="14.4" customHeight="1" x14ac:dyDescent="0.3">
      <c r="A524" s="463" t="s">
        <v>431</v>
      </c>
      <c r="B524" s="464" t="s">
        <v>432</v>
      </c>
      <c r="C524" s="465" t="s">
        <v>440</v>
      </c>
      <c r="D524" s="466" t="s">
        <v>441</v>
      </c>
      <c r="E524" s="465" t="s">
        <v>859</v>
      </c>
      <c r="F524" s="466" t="s">
        <v>860</v>
      </c>
      <c r="G524" s="465" t="s">
        <v>1617</v>
      </c>
      <c r="H524" s="465" t="s">
        <v>1618</v>
      </c>
      <c r="I524" s="468">
        <v>1440.8599853515625</v>
      </c>
      <c r="J524" s="468">
        <v>1</v>
      </c>
      <c r="K524" s="469">
        <v>1440.8599853515625</v>
      </c>
    </row>
    <row r="525" spans="1:11" ht="14.4" customHeight="1" x14ac:dyDescent="0.3">
      <c r="A525" s="463" t="s">
        <v>431</v>
      </c>
      <c r="B525" s="464" t="s">
        <v>432</v>
      </c>
      <c r="C525" s="465" t="s">
        <v>440</v>
      </c>
      <c r="D525" s="466" t="s">
        <v>441</v>
      </c>
      <c r="E525" s="465" t="s">
        <v>859</v>
      </c>
      <c r="F525" s="466" t="s">
        <v>860</v>
      </c>
      <c r="G525" s="465" t="s">
        <v>1619</v>
      </c>
      <c r="H525" s="465" t="s">
        <v>1620</v>
      </c>
      <c r="I525" s="468">
        <v>1440.8599853515625</v>
      </c>
      <c r="J525" s="468">
        <v>1</v>
      </c>
      <c r="K525" s="469">
        <v>1440.8599853515625</v>
      </c>
    </row>
    <row r="526" spans="1:11" ht="14.4" customHeight="1" x14ac:dyDescent="0.3">
      <c r="A526" s="463" t="s">
        <v>431</v>
      </c>
      <c r="B526" s="464" t="s">
        <v>432</v>
      </c>
      <c r="C526" s="465" t="s">
        <v>440</v>
      </c>
      <c r="D526" s="466" t="s">
        <v>441</v>
      </c>
      <c r="E526" s="465" t="s">
        <v>859</v>
      </c>
      <c r="F526" s="466" t="s">
        <v>860</v>
      </c>
      <c r="G526" s="465" t="s">
        <v>1621</v>
      </c>
      <c r="H526" s="465" t="s">
        <v>1622</v>
      </c>
      <c r="I526" s="468">
        <v>2149.550048828125</v>
      </c>
      <c r="J526" s="468">
        <v>2</v>
      </c>
      <c r="K526" s="469">
        <v>4299.10009765625</v>
      </c>
    </row>
    <row r="527" spans="1:11" ht="14.4" customHeight="1" x14ac:dyDescent="0.3">
      <c r="A527" s="463" t="s">
        <v>431</v>
      </c>
      <c r="B527" s="464" t="s">
        <v>432</v>
      </c>
      <c r="C527" s="465" t="s">
        <v>440</v>
      </c>
      <c r="D527" s="466" t="s">
        <v>441</v>
      </c>
      <c r="E527" s="465" t="s">
        <v>859</v>
      </c>
      <c r="F527" s="466" t="s">
        <v>860</v>
      </c>
      <c r="G527" s="465" t="s">
        <v>1623</v>
      </c>
      <c r="H527" s="465" t="s">
        <v>1624</v>
      </c>
      <c r="I527" s="468">
        <v>2132.4349365234375</v>
      </c>
      <c r="J527" s="468">
        <v>5</v>
      </c>
      <c r="K527" s="469">
        <v>10654.41015625</v>
      </c>
    </row>
    <row r="528" spans="1:11" ht="14.4" customHeight="1" x14ac:dyDescent="0.3">
      <c r="A528" s="463" t="s">
        <v>431</v>
      </c>
      <c r="B528" s="464" t="s">
        <v>432</v>
      </c>
      <c r="C528" s="465" t="s">
        <v>440</v>
      </c>
      <c r="D528" s="466" t="s">
        <v>441</v>
      </c>
      <c r="E528" s="465" t="s">
        <v>859</v>
      </c>
      <c r="F528" s="466" t="s">
        <v>860</v>
      </c>
      <c r="G528" s="465" t="s">
        <v>1625</v>
      </c>
      <c r="H528" s="465" t="s">
        <v>1626</v>
      </c>
      <c r="I528" s="468">
        <v>2124.679931640625</v>
      </c>
      <c r="J528" s="468">
        <v>1</v>
      </c>
      <c r="K528" s="469">
        <v>2124.679931640625</v>
      </c>
    </row>
    <row r="529" spans="1:11" ht="14.4" customHeight="1" x14ac:dyDescent="0.3">
      <c r="A529" s="463" t="s">
        <v>431</v>
      </c>
      <c r="B529" s="464" t="s">
        <v>432</v>
      </c>
      <c r="C529" s="465" t="s">
        <v>440</v>
      </c>
      <c r="D529" s="466" t="s">
        <v>441</v>
      </c>
      <c r="E529" s="465" t="s">
        <v>859</v>
      </c>
      <c r="F529" s="466" t="s">
        <v>860</v>
      </c>
      <c r="G529" s="465" t="s">
        <v>1627</v>
      </c>
      <c r="H529" s="465" t="s">
        <v>1628</v>
      </c>
      <c r="I529" s="468">
        <v>42.349998474121094</v>
      </c>
      <c r="J529" s="468">
        <v>60</v>
      </c>
      <c r="K529" s="469">
        <v>2541</v>
      </c>
    </row>
    <row r="530" spans="1:11" ht="14.4" customHeight="1" x14ac:dyDescent="0.3">
      <c r="A530" s="463" t="s">
        <v>431</v>
      </c>
      <c r="B530" s="464" t="s">
        <v>432</v>
      </c>
      <c r="C530" s="465" t="s">
        <v>440</v>
      </c>
      <c r="D530" s="466" t="s">
        <v>441</v>
      </c>
      <c r="E530" s="465" t="s">
        <v>859</v>
      </c>
      <c r="F530" s="466" t="s">
        <v>860</v>
      </c>
      <c r="G530" s="465" t="s">
        <v>1629</v>
      </c>
      <c r="H530" s="465" t="s">
        <v>1630</v>
      </c>
      <c r="I530" s="468">
        <v>42.349998474121094</v>
      </c>
      <c r="J530" s="468">
        <v>60</v>
      </c>
      <c r="K530" s="469">
        <v>2541.0599975585937</v>
      </c>
    </row>
    <row r="531" spans="1:11" ht="14.4" customHeight="1" x14ac:dyDescent="0.3">
      <c r="A531" s="463" t="s">
        <v>431</v>
      </c>
      <c r="B531" s="464" t="s">
        <v>432</v>
      </c>
      <c r="C531" s="465" t="s">
        <v>440</v>
      </c>
      <c r="D531" s="466" t="s">
        <v>441</v>
      </c>
      <c r="E531" s="465" t="s">
        <v>859</v>
      </c>
      <c r="F531" s="466" t="s">
        <v>860</v>
      </c>
      <c r="G531" s="465" t="s">
        <v>1631</v>
      </c>
      <c r="H531" s="465" t="s">
        <v>1632</v>
      </c>
      <c r="I531" s="468">
        <v>42.349998474121094</v>
      </c>
      <c r="J531" s="468">
        <v>60</v>
      </c>
      <c r="K531" s="469">
        <v>2541.0499877929687</v>
      </c>
    </row>
    <row r="532" spans="1:11" ht="14.4" customHeight="1" x14ac:dyDescent="0.3">
      <c r="A532" s="463" t="s">
        <v>431</v>
      </c>
      <c r="B532" s="464" t="s">
        <v>432</v>
      </c>
      <c r="C532" s="465" t="s">
        <v>440</v>
      </c>
      <c r="D532" s="466" t="s">
        <v>441</v>
      </c>
      <c r="E532" s="465" t="s">
        <v>859</v>
      </c>
      <c r="F532" s="466" t="s">
        <v>860</v>
      </c>
      <c r="G532" s="465" t="s">
        <v>1627</v>
      </c>
      <c r="H532" s="465" t="s">
        <v>1633</v>
      </c>
      <c r="I532" s="468">
        <v>42.349998474121094</v>
      </c>
      <c r="J532" s="468">
        <v>60</v>
      </c>
      <c r="K532" s="469">
        <v>2541</v>
      </c>
    </row>
    <row r="533" spans="1:11" ht="14.4" customHeight="1" x14ac:dyDescent="0.3">
      <c r="A533" s="463" t="s">
        <v>431</v>
      </c>
      <c r="B533" s="464" t="s">
        <v>432</v>
      </c>
      <c r="C533" s="465" t="s">
        <v>440</v>
      </c>
      <c r="D533" s="466" t="s">
        <v>441</v>
      </c>
      <c r="E533" s="465" t="s">
        <v>859</v>
      </c>
      <c r="F533" s="466" t="s">
        <v>860</v>
      </c>
      <c r="G533" s="465" t="s">
        <v>1634</v>
      </c>
      <c r="H533" s="465" t="s">
        <v>1635</v>
      </c>
      <c r="I533" s="468">
        <v>39</v>
      </c>
      <c r="J533" s="468">
        <v>42</v>
      </c>
      <c r="K533" s="469">
        <v>1644</v>
      </c>
    </row>
    <row r="534" spans="1:11" ht="14.4" customHeight="1" x14ac:dyDescent="0.3">
      <c r="A534" s="463" t="s">
        <v>431</v>
      </c>
      <c r="B534" s="464" t="s">
        <v>432</v>
      </c>
      <c r="C534" s="465" t="s">
        <v>440</v>
      </c>
      <c r="D534" s="466" t="s">
        <v>441</v>
      </c>
      <c r="E534" s="465" t="s">
        <v>859</v>
      </c>
      <c r="F534" s="466" t="s">
        <v>860</v>
      </c>
      <c r="G534" s="465" t="s">
        <v>1636</v>
      </c>
      <c r="H534" s="465" t="s">
        <v>1637</v>
      </c>
      <c r="I534" s="468">
        <v>39.930000305175781</v>
      </c>
      <c r="J534" s="468">
        <v>42</v>
      </c>
      <c r="K534" s="469">
        <v>1677.06005859375</v>
      </c>
    </row>
    <row r="535" spans="1:11" ht="14.4" customHeight="1" x14ac:dyDescent="0.3">
      <c r="A535" s="463" t="s">
        <v>431</v>
      </c>
      <c r="B535" s="464" t="s">
        <v>432</v>
      </c>
      <c r="C535" s="465" t="s">
        <v>440</v>
      </c>
      <c r="D535" s="466" t="s">
        <v>441</v>
      </c>
      <c r="E535" s="465" t="s">
        <v>859</v>
      </c>
      <c r="F535" s="466" t="s">
        <v>860</v>
      </c>
      <c r="G535" s="465" t="s">
        <v>1638</v>
      </c>
      <c r="H535" s="465" t="s">
        <v>1639</v>
      </c>
      <c r="I535" s="468">
        <v>39.930000305175781</v>
      </c>
      <c r="J535" s="468">
        <v>24</v>
      </c>
      <c r="K535" s="469">
        <v>958.32000732421875</v>
      </c>
    </row>
    <row r="536" spans="1:11" ht="14.4" customHeight="1" x14ac:dyDescent="0.3">
      <c r="A536" s="463" t="s">
        <v>431</v>
      </c>
      <c r="B536" s="464" t="s">
        <v>432</v>
      </c>
      <c r="C536" s="465" t="s">
        <v>440</v>
      </c>
      <c r="D536" s="466" t="s">
        <v>441</v>
      </c>
      <c r="E536" s="465" t="s">
        <v>859</v>
      </c>
      <c r="F536" s="466" t="s">
        <v>860</v>
      </c>
      <c r="G536" s="465" t="s">
        <v>1640</v>
      </c>
      <c r="H536" s="465" t="s">
        <v>1641</v>
      </c>
      <c r="I536" s="468">
        <v>39.930000305175781</v>
      </c>
      <c r="J536" s="468">
        <v>108</v>
      </c>
      <c r="K536" s="469">
        <v>4312.4400634765625</v>
      </c>
    </row>
    <row r="537" spans="1:11" ht="14.4" customHeight="1" x14ac:dyDescent="0.3">
      <c r="A537" s="463" t="s">
        <v>431</v>
      </c>
      <c r="B537" s="464" t="s">
        <v>432</v>
      </c>
      <c r="C537" s="465" t="s">
        <v>440</v>
      </c>
      <c r="D537" s="466" t="s">
        <v>441</v>
      </c>
      <c r="E537" s="465" t="s">
        <v>859</v>
      </c>
      <c r="F537" s="466" t="s">
        <v>860</v>
      </c>
      <c r="G537" s="465" t="s">
        <v>1642</v>
      </c>
      <c r="H537" s="465" t="s">
        <v>1643</v>
      </c>
      <c r="I537" s="468">
        <v>39.930000305175781</v>
      </c>
      <c r="J537" s="468">
        <v>126</v>
      </c>
      <c r="K537" s="469">
        <v>5031.1801147460937</v>
      </c>
    </row>
    <row r="538" spans="1:11" ht="14.4" customHeight="1" x14ac:dyDescent="0.3">
      <c r="A538" s="463" t="s">
        <v>431</v>
      </c>
      <c r="B538" s="464" t="s">
        <v>432</v>
      </c>
      <c r="C538" s="465" t="s">
        <v>440</v>
      </c>
      <c r="D538" s="466" t="s">
        <v>441</v>
      </c>
      <c r="E538" s="465" t="s">
        <v>859</v>
      </c>
      <c r="F538" s="466" t="s">
        <v>860</v>
      </c>
      <c r="G538" s="465" t="s">
        <v>1644</v>
      </c>
      <c r="H538" s="465" t="s">
        <v>1645</v>
      </c>
      <c r="I538" s="468">
        <v>39.930000305175781</v>
      </c>
      <c r="J538" s="468">
        <v>126</v>
      </c>
      <c r="K538" s="469">
        <v>5031.1800537109375</v>
      </c>
    </row>
    <row r="539" spans="1:11" ht="14.4" customHeight="1" x14ac:dyDescent="0.3">
      <c r="A539" s="463" t="s">
        <v>431</v>
      </c>
      <c r="B539" s="464" t="s">
        <v>432</v>
      </c>
      <c r="C539" s="465" t="s">
        <v>440</v>
      </c>
      <c r="D539" s="466" t="s">
        <v>441</v>
      </c>
      <c r="E539" s="465" t="s">
        <v>859</v>
      </c>
      <c r="F539" s="466" t="s">
        <v>860</v>
      </c>
      <c r="G539" s="465" t="s">
        <v>1629</v>
      </c>
      <c r="H539" s="465" t="s">
        <v>1646</v>
      </c>
      <c r="I539" s="468">
        <v>42.349998474121094</v>
      </c>
      <c r="J539" s="468">
        <v>60</v>
      </c>
      <c r="K539" s="469">
        <v>2541</v>
      </c>
    </row>
    <row r="540" spans="1:11" ht="14.4" customHeight="1" x14ac:dyDescent="0.3">
      <c r="A540" s="463" t="s">
        <v>431</v>
      </c>
      <c r="B540" s="464" t="s">
        <v>432</v>
      </c>
      <c r="C540" s="465" t="s">
        <v>440</v>
      </c>
      <c r="D540" s="466" t="s">
        <v>441</v>
      </c>
      <c r="E540" s="465" t="s">
        <v>859</v>
      </c>
      <c r="F540" s="466" t="s">
        <v>860</v>
      </c>
      <c r="G540" s="465" t="s">
        <v>1631</v>
      </c>
      <c r="H540" s="465" t="s">
        <v>1647</v>
      </c>
      <c r="I540" s="468">
        <v>42.349998474121094</v>
      </c>
      <c r="J540" s="468">
        <v>120</v>
      </c>
      <c r="K540" s="469">
        <v>5082</v>
      </c>
    </row>
    <row r="541" spans="1:11" ht="14.4" customHeight="1" x14ac:dyDescent="0.3">
      <c r="A541" s="463" t="s">
        <v>431</v>
      </c>
      <c r="B541" s="464" t="s">
        <v>432</v>
      </c>
      <c r="C541" s="465" t="s">
        <v>440</v>
      </c>
      <c r="D541" s="466" t="s">
        <v>441</v>
      </c>
      <c r="E541" s="465" t="s">
        <v>859</v>
      </c>
      <c r="F541" s="466" t="s">
        <v>860</v>
      </c>
      <c r="G541" s="465" t="s">
        <v>1648</v>
      </c>
      <c r="H541" s="465" t="s">
        <v>1649</v>
      </c>
      <c r="I541" s="468">
        <v>39.930000305175781</v>
      </c>
      <c r="J541" s="468">
        <v>18</v>
      </c>
      <c r="K541" s="469">
        <v>718.739990234375</v>
      </c>
    </row>
    <row r="542" spans="1:11" ht="14.4" customHeight="1" x14ac:dyDescent="0.3">
      <c r="A542" s="463" t="s">
        <v>431</v>
      </c>
      <c r="B542" s="464" t="s">
        <v>432</v>
      </c>
      <c r="C542" s="465" t="s">
        <v>440</v>
      </c>
      <c r="D542" s="466" t="s">
        <v>441</v>
      </c>
      <c r="E542" s="465" t="s">
        <v>859</v>
      </c>
      <c r="F542" s="466" t="s">
        <v>860</v>
      </c>
      <c r="G542" s="465" t="s">
        <v>1650</v>
      </c>
      <c r="H542" s="465" t="s">
        <v>1651</v>
      </c>
      <c r="I542" s="468">
        <v>39.930000305175781</v>
      </c>
      <c r="J542" s="468">
        <v>18</v>
      </c>
      <c r="K542" s="469">
        <v>718.739990234375</v>
      </c>
    </row>
    <row r="543" spans="1:11" ht="14.4" customHeight="1" x14ac:dyDescent="0.3">
      <c r="A543" s="463" t="s">
        <v>431</v>
      </c>
      <c r="B543" s="464" t="s">
        <v>432</v>
      </c>
      <c r="C543" s="465" t="s">
        <v>440</v>
      </c>
      <c r="D543" s="466" t="s">
        <v>441</v>
      </c>
      <c r="E543" s="465" t="s">
        <v>859</v>
      </c>
      <c r="F543" s="466" t="s">
        <v>860</v>
      </c>
      <c r="G543" s="465" t="s">
        <v>1652</v>
      </c>
      <c r="H543" s="465" t="s">
        <v>1653</v>
      </c>
      <c r="I543" s="468">
        <v>39.930000305175781</v>
      </c>
      <c r="J543" s="468">
        <v>18</v>
      </c>
      <c r="K543" s="469">
        <v>718.739990234375</v>
      </c>
    </row>
    <row r="544" spans="1:11" ht="14.4" customHeight="1" x14ac:dyDescent="0.3">
      <c r="A544" s="463" t="s">
        <v>431</v>
      </c>
      <c r="B544" s="464" t="s">
        <v>432</v>
      </c>
      <c r="C544" s="465" t="s">
        <v>440</v>
      </c>
      <c r="D544" s="466" t="s">
        <v>441</v>
      </c>
      <c r="E544" s="465" t="s">
        <v>859</v>
      </c>
      <c r="F544" s="466" t="s">
        <v>860</v>
      </c>
      <c r="G544" s="465" t="s">
        <v>1654</v>
      </c>
      <c r="H544" s="465" t="s">
        <v>1655</v>
      </c>
      <c r="I544" s="468">
        <v>39.930000305175781</v>
      </c>
      <c r="J544" s="468">
        <v>18</v>
      </c>
      <c r="K544" s="469">
        <v>718.739990234375</v>
      </c>
    </row>
    <row r="545" spans="1:11" ht="14.4" customHeight="1" x14ac:dyDescent="0.3">
      <c r="A545" s="463" t="s">
        <v>431</v>
      </c>
      <c r="B545" s="464" t="s">
        <v>432</v>
      </c>
      <c r="C545" s="465" t="s">
        <v>440</v>
      </c>
      <c r="D545" s="466" t="s">
        <v>441</v>
      </c>
      <c r="E545" s="465" t="s">
        <v>859</v>
      </c>
      <c r="F545" s="466" t="s">
        <v>860</v>
      </c>
      <c r="G545" s="465" t="s">
        <v>1656</v>
      </c>
      <c r="H545" s="465" t="s">
        <v>1657</v>
      </c>
      <c r="I545" s="468">
        <v>39.930000305175781</v>
      </c>
      <c r="J545" s="468">
        <v>30</v>
      </c>
      <c r="K545" s="469">
        <v>1197.9000244140625</v>
      </c>
    </row>
    <row r="546" spans="1:11" ht="14.4" customHeight="1" x14ac:dyDescent="0.3">
      <c r="A546" s="463" t="s">
        <v>431</v>
      </c>
      <c r="B546" s="464" t="s">
        <v>432</v>
      </c>
      <c r="C546" s="465" t="s">
        <v>440</v>
      </c>
      <c r="D546" s="466" t="s">
        <v>441</v>
      </c>
      <c r="E546" s="465" t="s">
        <v>859</v>
      </c>
      <c r="F546" s="466" t="s">
        <v>860</v>
      </c>
      <c r="G546" s="465" t="s">
        <v>1658</v>
      </c>
      <c r="H546" s="465" t="s">
        <v>1659</v>
      </c>
      <c r="I546" s="468">
        <v>239.58000183105469</v>
      </c>
      <c r="J546" s="468">
        <v>2</v>
      </c>
      <c r="K546" s="469">
        <v>479.16000366210937</v>
      </c>
    </row>
    <row r="547" spans="1:11" ht="14.4" customHeight="1" x14ac:dyDescent="0.3">
      <c r="A547" s="463" t="s">
        <v>431</v>
      </c>
      <c r="B547" s="464" t="s">
        <v>432</v>
      </c>
      <c r="C547" s="465" t="s">
        <v>440</v>
      </c>
      <c r="D547" s="466" t="s">
        <v>441</v>
      </c>
      <c r="E547" s="465" t="s">
        <v>859</v>
      </c>
      <c r="F547" s="466" t="s">
        <v>860</v>
      </c>
      <c r="G547" s="465" t="s">
        <v>1660</v>
      </c>
      <c r="H547" s="465" t="s">
        <v>1661</v>
      </c>
      <c r="I547" s="468">
        <v>39.930000305175781</v>
      </c>
      <c r="J547" s="468">
        <v>12</v>
      </c>
      <c r="K547" s="469">
        <v>479.16000366210937</v>
      </c>
    </row>
    <row r="548" spans="1:11" ht="14.4" customHeight="1" x14ac:dyDescent="0.3">
      <c r="A548" s="463" t="s">
        <v>431</v>
      </c>
      <c r="B548" s="464" t="s">
        <v>432</v>
      </c>
      <c r="C548" s="465" t="s">
        <v>440</v>
      </c>
      <c r="D548" s="466" t="s">
        <v>441</v>
      </c>
      <c r="E548" s="465" t="s">
        <v>859</v>
      </c>
      <c r="F548" s="466" t="s">
        <v>860</v>
      </c>
      <c r="G548" s="465" t="s">
        <v>1662</v>
      </c>
      <c r="H548" s="465" t="s">
        <v>1663</v>
      </c>
      <c r="I548" s="468">
        <v>39.930000305175781</v>
      </c>
      <c r="J548" s="468">
        <v>12</v>
      </c>
      <c r="K548" s="469">
        <v>479.16000366210937</v>
      </c>
    </row>
    <row r="549" spans="1:11" ht="14.4" customHeight="1" x14ac:dyDescent="0.3">
      <c r="A549" s="463" t="s">
        <v>431</v>
      </c>
      <c r="B549" s="464" t="s">
        <v>432</v>
      </c>
      <c r="C549" s="465" t="s">
        <v>440</v>
      </c>
      <c r="D549" s="466" t="s">
        <v>441</v>
      </c>
      <c r="E549" s="465" t="s">
        <v>859</v>
      </c>
      <c r="F549" s="466" t="s">
        <v>860</v>
      </c>
      <c r="G549" s="465" t="s">
        <v>1664</v>
      </c>
      <c r="H549" s="465" t="s">
        <v>1665</v>
      </c>
      <c r="I549" s="468">
        <v>39.930000305175781</v>
      </c>
      <c r="J549" s="468">
        <v>138</v>
      </c>
      <c r="K549" s="469">
        <v>5510.340087890625</v>
      </c>
    </row>
    <row r="550" spans="1:11" ht="14.4" customHeight="1" x14ac:dyDescent="0.3">
      <c r="A550" s="463" t="s">
        <v>431</v>
      </c>
      <c r="B550" s="464" t="s">
        <v>432</v>
      </c>
      <c r="C550" s="465" t="s">
        <v>440</v>
      </c>
      <c r="D550" s="466" t="s">
        <v>441</v>
      </c>
      <c r="E550" s="465" t="s">
        <v>859</v>
      </c>
      <c r="F550" s="466" t="s">
        <v>860</v>
      </c>
      <c r="G550" s="465" t="s">
        <v>1666</v>
      </c>
      <c r="H550" s="465" t="s">
        <v>1667</v>
      </c>
      <c r="I550" s="468">
        <v>163.73500061035156</v>
      </c>
      <c r="J550" s="468">
        <v>12</v>
      </c>
      <c r="K550" s="469">
        <v>1958.3599853515625</v>
      </c>
    </row>
    <row r="551" spans="1:11" ht="14.4" customHeight="1" x14ac:dyDescent="0.3">
      <c r="A551" s="463" t="s">
        <v>431</v>
      </c>
      <c r="B551" s="464" t="s">
        <v>432</v>
      </c>
      <c r="C551" s="465" t="s">
        <v>440</v>
      </c>
      <c r="D551" s="466" t="s">
        <v>441</v>
      </c>
      <c r="E551" s="465" t="s">
        <v>859</v>
      </c>
      <c r="F551" s="466" t="s">
        <v>860</v>
      </c>
      <c r="G551" s="465" t="s">
        <v>1668</v>
      </c>
      <c r="H551" s="465" t="s">
        <v>1669</v>
      </c>
      <c r="I551" s="468">
        <v>689.6500244140625</v>
      </c>
      <c r="J551" s="468">
        <v>5</v>
      </c>
      <c r="K551" s="469">
        <v>3448.22998046875</v>
      </c>
    </row>
    <row r="552" spans="1:11" ht="14.4" customHeight="1" x14ac:dyDescent="0.3">
      <c r="A552" s="463" t="s">
        <v>431</v>
      </c>
      <c r="B552" s="464" t="s">
        <v>432</v>
      </c>
      <c r="C552" s="465" t="s">
        <v>440</v>
      </c>
      <c r="D552" s="466" t="s">
        <v>441</v>
      </c>
      <c r="E552" s="465" t="s">
        <v>859</v>
      </c>
      <c r="F552" s="466" t="s">
        <v>860</v>
      </c>
      <c r="G552" s="465" t="s">
        <v>1670</v>
      </c>
      <c r="H552" s="465" t="s">
        <v>1671</v>
      </c>
      <c r="I552" s="468">
        <v>107.16000366210937</v>
      </c>
      <c r="J552" s="468">
        <v>84</v>
      </c>
      <c r="K552" s="469">
        <v>9001.72998046875</v>
      </c>
    </row>
    <row r="553" spans="1:11" ht="14.4" customHeight="1" x14ac:dyDescent="0.3">
      <c r="A553" s="463" t="s">
        <v>431</v>
      </c>
      <c r="B553" s="464" t="s">
        <v>432</v>
      </c>
      <c r="C553" s="465" t="s">
        <v>440</v>
      </c>
      <c r="D553" s="466" t="s">
        <v>441</v>
      </c>
      <c r="E553" s="465" t="s">
        <v>859</v>
      </c>
      <c r="F553" s="466" t="s">
        <v>860</v>
      </c>
      <c r="G553" s="465" t="s">
        <v>1672</v>
      </c>
      <c r="H553" s="465" t="s">
        <v>1673</v>
      </c>
      <c r="I553" s="468">
        <v>43.117499351501465</v>
      </c>
      <c r="J553" s="468">
        <v>400</v>
      </c>
      <c r="K553" s="469">
        <v>17279.199951171875</v>
      </c>
    </row>
    <row r="554" spans="1:11" ht="14.4" customHeight="1" x14ac:dyDescent="0.3">
      <c r="A554" s="463" t="s">
        <v>431</v>
      </c>
      <c r="B554" s="464" t="s">
        <v>432</v>
      </c>
      <c r="C554" s="465" t="s">
        <v>440</v>
      </c>
      <c r="D554" s="466" t="s">
        <v>441</v>
      </c>
      <c r="E554" s="465" t="s">
        <v>859</v>
      </c>
      <c r="F554" s="466" t="s">
        <v>860</v>
      </c>
      <c r="G554" s="465" t="s">
        <v>1674</v>
      </c>
      <c r="H554" s="465" t="s">
        <v>1675</v>
      </c>
      <c r="I554" s="468">
        <v>34.288331985473633</v>
      </c>
      <c r="J554" s="468">
        <v>640</v>
      </c>
      <c r="K554" s="469">
        <v>22534.0400390625</v>
      </c>
    </row>
    <row r="555" spans="1:11" ht="14.4" customHeight="1" x14ac:dyDescent="0.3">
      <c r="A555" s="463" t="s">
        <v>431</v>
      </c>
      <c r="B555" s="464" t="s">
        <v>432</v>
      </c>
      <c r="C555" s="465" t="s">
        <v>440</v>
      </c>
      <c r="D555" s="466" t="s">
        <v>441</v>
      </c>
      <c r="E555" s="465" t="s">
        <v>859</v>
      </c>
      <c r="F555" s="466" t="s">
        <v>860</v>
      </c>
      <c r="G555" s="465" t="s">
        <v>1676</v>
      </c>
      <c r="H555" s="465" t="s">
        <v>1677</v>
      </c>
      <c r="I555" s="468">
        <v>32.439998626708984</v>
      </c>
      <c r="J555" s="468">
        <v>320</v>
      </c>
      <c r="K555" s="469">
        <v>10380</v>
      </c>
    </row>
    <row r="556" spans="1:11" ht="14.4" customHeight="1" x14ac:dyDescent="0.3">
      <c r="A556" s="463" t="s">
        <v>431</v>
      </c>
      <c r="B556" s="464" t="s">
        <v>432</v>
      </c>
      <c r="C556" s="465" t="s">
        <v>440</v>
      </c>
      <c r="D556" s="466" t="s">
        <v>441</v>
      </c>
      <c r="E556" s="465" t="s">
        <v>859</v>
      </c>
      <c r="F556" s="466" t="s">
        <v>860</v>
      </c>
      <c r="G556" s="465" t="s">
        <v>1678</v>
      </c>
      <c r="H556" s="465" t="s">
        <v>1679</v>
      </c>
      <c r="I556" s="468">
        <v>1010.4666544596354</v>
      </c>
      <c r="J556" s="468">
        <v>9</v>
      </c>
      <c r="K556" s="469">
        <v>9126.39990234375</v>
      </c>
    </row>
    <row r="557" spans="1:11" ht="14.4" customHeight="1" x14ac:dyDescent="0.3">
      <c r="A557" s="463" t="s">
        <v>431</v>
      </c>
      <c r="B557" s="464" t="s">
        <v>432</v>
      </c>
      <c r="C557" s="465" t="s">
        <v>440</v>
      </c>
      <c r="D557" s="466" t="s">
        <v>441</v>
      </c>
      <c r="E557" s="465" t="s">
        <v>859</v>
      </c>
      <c r="F557" s="466" t="s">
        <v>860</v>
      </c>
      <c r="G557" s="465" t="s">
        <v>1680</v>
      </c>
      <c r="H557" s="465" t="s">
        <v>1681</v>
      </c>
      <c r="I557" s="468">
        <v>1024.5179687499999</v>
      </c>
      <c r="J557" s="468">
        <v>10</v>
      </c>
      <c r="K557" s="469">
        <v>10148.08984375</v>
      </c>
    </row>
    <row r="558" spans="1:11" ht="14.4" customHeight="1" x14ac:dyDescent="0.3">
      <c r="A558" s="463" t="s">
        <v>431</v>
      </c>
      <c r="B558" s="464" t="s">
        <v>432</v>
      </c>
      <c r="C558" s="465" t="s">
        <v>440</v>
      </c>
      <c r="D558" s="466" t="s">
        <v>441</v>
      </c>
      <c r="E558" s="465" t="s">
        <v>859</v>
      </c>
      <c r="F558" s="466" t="s">
        <v>860</v>
      </c>
      <c r="G558" s="465" t="s">
        <v>1682</v>
      </c>
      <c r="H558" s="465" t="s">
        <v>1683</v>
      </c>
      <c r="I558" s="468">
        <v>110.5</v>
      </c>
      <c r="J558" s="468">
        <v>6</v>
      </c>
      <c r="K558" s="469">
        <v>663</v>
      </c>
    </row>
    <row r="559" spans="1:11" ht="14.4" customHeight="1" x14ac:dyDescent="0.3">
      <c r="A559" s="463" t="s">
        <v>431</v>
      </c>
      <c r="B559" s="464" t="s">
        <v>432</v>
      </c>
      <c r="C559" s="465" t="s">
        <v>440</v>
      </c>
      <c r="D559" s="466" t="s">
        <v>441</v>
      </c>
      <c r="E559" s="465" t="s">
        <v>859</v>
      </c>
      <c r="F559" s="466" t="s">
        <v>860</v>
      </c>
      <c r="G559" s="465" t="s">
        <v>1684</v>
      </c>
      <c r="H559" s="465" t="s">
        <v>1685</v>
      </c>
      <c r="I559" s="468">
        <v>1326.06005859375</v>
      </c>
      <c r="J559" s="468">
        <v>5</v>
      </c>
      <c r="K559" s="469">
        <v>6630.300048828125</v>
      </c>
    </row>
    <row r="560" spans="1:11" ht="14.4" customHeight="1" x14ac:dyDescent="0.3">
      <c r="A560" s="463" t="s">
        <v>431</v>
      </c>
      <c r="B560" s="464" t="s">
        <v>432</v>
      </c>
      <c r="C560" s="465" t="s">
        <v>440</v>
      </c>
      <c r="D560" s="466" t="s">
        <v>441</v>
      </c>
      <c r="E560" s="465" t="s">
        <v>859</v>
      </c>
      <c r="F560" s="466" t="s">
        <v>860</v>
      </c>
      <c r="G560" s="465" t="s">
        <v>1686</v>
      </c>
      <c r="H560" s="465" t="s">
        <v>1687</v>
      </c>
      <c r="I560" s="468">
        <v>235.64999389648437</v>
      </c>
      <c r="J560" s="468">
        <v>12</v>
      </c>
      <c r="K560" s="469">
        <v>2827.7899475097656</v>
      </c>
    </row>
    <row r="561" spans="1:11" ht="14.4" customHeight="1" x14ac:dyDescent="0.3">
      <c r="A561" s="463" t="s">
        <v>431</v>
      </c>
      <c r="B561" s="464" t="s">
        <v>432</v>
      </c>
      <c r="C561" s="465" t="s">
        <v>440</v>
      </c>
      <c r="D561" s="466" t="s">
        <v>441</v>
      </c>
      <c r="E561" s="465" t="s">
        <v>859</v>
      </c>
      <c r="F561" s="466" t="s">
        <v>860</v>
      </c>
      <c r="G561" s="465" t="s">
        <v>1688</v>
      </c>
      <c r="H561" s="465" t="s">
        <v>1689</v>
      </c>
      <c r="I561" s="468">
        <v>827.6400146484375</v>
      </c>
      <c r="J561" s="468">
        <v>1</v>
      </c>
      <c r="K561" s="469">
        <v>827.6400146484375</v>
      </c>
    </row>
    <row r="562" spans="1:11" ht="14.4" customHeight="1" x14ac:dyDescent="0.3">
      <c r="A562" s="463" t="s">
        <v>431</v>
      </c>
      <c r="B562" s="464" t="s">
        <v>432</v>
      </c>
      <c r="C562" s="465" t="s">
        <v>440</v>
      </c>
      <c r="D562" s="466" t="s">
        <v>441</v>
      </c>
      <c r="E562" s="465" t="s">
        <v>859</v>
      </c>
      <c r="F562" s="466" t="s">
        <v>860</v>
      </c>
      <c r="G562" s="465" t="s">
        <v>1690</v>
      </c>
      <c r="H562" s="465" t="s">
        <v>1691</v>
      </c>
      <c r="I562" s="468">
        <v>827.6400146484375</v>
      </c>
      <c r="J562" s="468">
        <v>3</v>
      </c>
      <c r="K562" s="469">
        <v>2482.9200439453125</v>
      </c>
    </row>
    <row r="563" spans="1:11" ht="14.4" customHeight="1" x14ac:dyDescent="0.3">
      <c r="A563" s="463" t="s">
        <v>431</v>
      </c>
      <c r="B563" s="464" t="s">
        <v>432</v>
      </c>
      <c r="C563" s="465" t="s">
        <v>440</v>
      </c>
      <c r="D563" s="466" t="s">
        <v>441</v>
      </c>
      <c r="E563" s="465" t="s">
        <v>859</v>
      </c>
      <c r="F563" s="466" t="s">
        <v>860</v>
      </c>
      <c r="G563" s="465" t="s">
        <v>1692</v>
      </c>
      <c r="H563" s="465" t="s">
        <v>1693</v>
      </c>
      <c r="I563" s="468">
        <v>5232.5</v>
      </c>
      <c r="J563" s="468">
        <v>10</v>
      </c>
      <c r="K563" s="469">
        <v>52325</v>
      </c>
    </row>
    <row r="564" spans="1:11" ht="14.4" customHeight="1" x14ac:dyDescent="0.3">
      <c r="A564" s="463" t="s">
        <v>431</v>
      </c>
      <c r="B564" s="464" t="s">
        <v>432</v>
      </c>
      <c r="C564" s="465" t="s">
        <v>440</v>
      </c>
      <c r="D564" s="466" t="s">
        <v>441</v>
      </c>
      <c r="E564" s="465" t="s">
        <v>859</v>
      </c>
      <c r="F564" s="466" t="s">
        <v>860</v>
      </c>
      <c r="G564" s="465" t="s">
        <v>1694</v>
      </c>
      <c r="H564" s="465" t="s">
        <v>1695</v>
      </c>
      <c r="I564" s="468">
        <v>42.349998474121094</v>
      </c>
      <c r="J564" s="468">
        <v>60</v>
      </c>
      <c r="K564" s="469">
        <v>2541</v>
      </c>
    </row>
    <row r="565" spans="1:11" ht="14.4" customHeight="1" x14ac:dyDescent="0.3">
      <c r="A565" s="463" t="s">
        <v>431</v>
      </c>
      <c r="B565" s="464" t="s">
        <v>432</v>
      </c>
      <c r="C565" s="465" t="s">
        <v>440</v>
      </c>
      <c r="D565" s="466" t="s">
        <v>441</v>
      </c>
      <c r="E565" s="465" t="s">
        <v>859</v>
      </c>
      <c r="F565" s="466" t="s">
        <v>860</v>
      </c>
      <c r="G565" s="465" t="s">
        <v>1696</v>
      </c>
      <c r="H565" s="465" t="s">
        <v>1697</v>
      </c>
      <c r="I565" s="468">
        <v>42.349998474121094</v>
      </c>
      <c r="J565" s="468">
        <v>60</v>
      </c>
      <c r="K565" s="469">
        <v>2541</v>
      </c>
    </row>
    <row r="566" spans="1:11" ht="14.4" customHeight="1" x14ac:dyDescent="0.3">
      <c r="A566" s="463" t="s">
        <v>431</v>
      </c>
      <c r="B566" s="464" t="s">
        <v>432</v>
      </c>
      <c r="C566" s="465" t="s">
        <v>440</v>
      </c>
      <c r="D566" s="466" t="s">
        <v>441</v>
      </c>
      <c r="E566" s="465" t="s">
        <v>859</v>
      </c>
      <c r="F566" s="466" t="s">
        <v>860</v>
      </c>
      <c r="G566" s="465" t="s">
        <v>1698</v>
      </c>
      <c r="H566" s="465" t="s">
        <v>1699</v>
      </c>
      <c r="I566" s="468">
        <v>42.349998474121094</v>
      </c>
      <c r="J566" s="468">
        <v>120</v>
      </c>
      <c r="K566" s="469">
        <v>5082.090087890625</v>
      </c>
    </row>
    <row r="567" spans="1:11" ht="14.4" customHeight="1" x14ac:dyDescent="0.3">
      <c r="A567" s="463" t="s">
        <v>431</v>
      </c>
      <c r="B567" s="464" t="s">
        <v>432</v>
      </c>
      <c r="C567" s="465" t="s">
        <v>440</v>
      </c>
      <c r="D567" s="466" t="s">
        <v>441</v>
      </c>
      <c r="E567" s="465" t="s">
        <v>859</v>
      </c>
      <c r="F567" s="466" t="s">
        <v>860</v>
      </c>
      <c r="G567" s="465" t="s">
        <v>1700</v>
      </c>
      <c r="H567" s="465" t="s">
        <v>1701</v>
      </c>
      <c r="I567" s="468">
        <v>42.349998474121094</v>
      </c>
      <c r="J567" s="468">
        <v>60</v>
      </c>
      <c r="K567" s="469">
        <v>2541</v>
      </c>
    </row>
    <row r="568" spans="1:11" ht="14.4" customHeight="1" x14ac:dyDescent="0.3">
      <c r="A568" s="463" t="s">
        <v>431</v>
      </c>
      <c r="B568" s="464" t="s">
        <v>432</v>
      </c>
      <c r="C568" s="465" t="s">
        <v>440</v>
      </c>
      <c r="D568" s="466" t="s">
        <v>441</v>
      </c>
      <c r="E568" s="465" t="s">
        <v>859</v>
      </c>
      <c r="F568" s="466" t="s">
        <v>860</v>
      </c>
      <c r="G568" s="465" t="s">
        <v>1702</v>
      </c>
      <c r="H568" s="465" t="s">
        <v>1703</v>
      </c>
      <c r="I568" s="468">
        <v>42.349998474121094</v>
      </c>
      <c r="J568" s="468">
        <v>120</v>
      </c>
      <c r="K568" s="469">
        <v>5082</v>
      </c>
    </row>
    <row r="569" spans="1:11" ht="14.4" customHeight="1" x14ac:dyDescent="0.3">
      <c r="A569" s="463" t="s">
        <v>431</v>
      </c>
      <c r="B569" s="464" t="s">
        <v>432</v>
      </c>
      <c r="C569" s="465" t="s">
        <v>440</v>
      </c>
      <c r="D569" s="466" t="s">
        <v>441</v>
      </c>
      <c r="E569" s="465" t="s">
        <v>859</v>
      </c>
      <c r="F569" s="466" t="s">
        <v>860</v>
      </c>
      <c r="G569" s="465" t="s">
        <v>1704</v>
      </c>
      <c r="H569" s="465" t="s">
        <v>1705</v>
      </c>
      <c r="I569" s="468">
        <v>42.349998474121094</v>
      </c>
      <c r="J569" s="468">
        <v>60</v>
      </c>
      <c r="K569" s="469">
        <v>2541</v>
      </c>
    </row>
    <row r="570" spans="1:11" ht="14.4" customHeight="1" x14ac:dyDescent="0.3">
      <c r="A570" s="463" t="s">
        <v>431</v>
      </c>
      <c r="B570" s="464" t="s">
        <v>432</v>
      </c>
      <c r="C570" s="465" t="s">
        <v>440</v>
      </c>
      <c r="D570" s="466" t="s">
        <v>441</v>
      </c>
      <c r="E570" s="465" t="s">
        <v>859</v>
      </c>
      <c r="F570" s="466" t="s">
        <v>860</v>
      </c>
      <c r="G570" s="465" t="s">
        <v>1706</v>
      </c>
      <c r="H570" s="465" t="s">
        <v>1707</v>
      </c>
      <c r="I570" s="468">
        <v>42.349998474121094</v>
      </c>
      <c r="J570" s="468">
        <v>60</v>
      </c>
      <c r="K570" s="469">
        <v>2541</v>
      </c>
    </row>
    <row r="571" spans="1:11" ht="14.4" customHeight="1" x14ac:dyDescent="0.3">
      <c r="A571" s="463" t="s">
        <v>431</v>
      </c>
      <c r="B571" s="464" t="s">
        <v>432</v>
      </c>
      <c r="C571" s="465" t="s">
        <v>440</v>
      </c>
      <c r="D571" s="466" t="s">
        <v>441</v>
      </c>
      <c r="E571" s="465" t="s">
        <v>859</v>
      </c>
      <c r="F571" s="466" t="s">
        <v>860</v>
      </c>
      <c r="G571" s="465" t="s">
        <v>1708</v>
      </c>
      <c r="H571" s="465" t="s">
        <v>1709</v>
      </c>
      <c r="I571" s="468">
        <v>32</v>
      </c>
      <c r="J571" s="468">
        <v>10</v>
      </c>
      <c r="K571" s="469">
        <v>320</v>
      </c>
    </row>
    <row r="572" spans="1:11" ht="14.4" customHeight="1" x14ac:dyDescent="0.3">
      <c r="A572" s="463" t="s">
        <v>431</v>
      </c>
      <c r="B572" s="464" t="s">
        <v>432</v>
      </c>
      <c r="C572" s="465" t="s">
        <v>440</v>
      </c>
      <c r="D572" s="466" t="s">
        <v>441</v>
      </c>
      <c r="E572" s="465" t="s">
        <v>859</v>
      </c>
      <c r="F572" s="466" t="s">
        <v>860</v>
      </c>
      <c r="G572" s="465" t="s">
        <v>1710</v>
      </c>
      <c r="H572" s="465" t="s">
        <v>1711</v>
      </c>
      <c r="I572" s="468">
        <v>39.930000305175781</v>
      </c>
      <c r="J572" s="468">
        <v>24</v>
      </c>
      <c r="K572" s="469">
        <v>958.32000732421875</v>
      </c>
    </row>
    <row r="573" spans="1:11" ht="14.4" customHeight="1" x14ac:dyDescent="0.3">
      <c r="A573" s="463" t="s">
        <v>431</v>
      </c>
      <c r="B573" s="464" t="s">
        <v>432</v>
      </c>
      <c r="C573" s="465" t="s">
        <v>440</v>
      </c>
      <c r="D573" s="466" t="s">
        <v>441</v>
      </c>
      <c r="E573" s="465" t="s">
        <v>859</v>
      </c>
      <c r="F573" s="466" t="s">
        <v>860</v>
      </c>
      <c r="G573" s="465" t="s">
        <v>1712</v>
      </c>
      <c r="H573" s="465" t="s">
        <v>1713</v>
      </c>
      <c r="I573" s="468">
        <v>39.930000305175781</v>
      </c>
      <c r="J573" s="468">
        <v>120</v>
      </c>
      <c r="K573" s="469">
        <v>4791.60009765625</v>
      </c>
    </row>
    <row r="574" spans="1:11" ht="14.4" customHeight="1" x14ac:dyDescent="0.3">
      <c r="A574" s="463" t="s">
        <v>431</v>
      </c>
      <c r="B574" s="464" t="s">
        <v>432</v>
      </c>
      <c r="C574" s="465" t="s">
        <v>440</v>
      </c>
      <c r="D574" s="466" t="s">
        <v>441</v>
      </c>
      <c r="E574" s="465" t="s">
        <v>859</v>
      </c>
      <c r="F574" s="466" t="s">
        <v>860</v>
      </c>
      <c r="G574" s="465" t="s">
        <v>1714</v>
      </c>
      <c r="H574" s="465" t="s">
        <v>1715</v>
      </c>
      <c r="I574" s="468">
        <v>39.930000305175781</v>
      </c>
      <c r="J574" s="468">
        <v>12</v>
      </c>
      <c r="K574" s="469">
        <v>479.16000366210937</v>
      </c>
    </row>
    <row r="575" spans="1:11" ht="14.4" customHeight="1" x14ac:dyDescent="0.3">
      <c r="A575" s="463" t="s">
        <v>431</v>
      </c>
      <c r="B575" s="464" t="s">
        <v>432</v>
      </c>
      <c r="C575" s="465" t="s">
        <v>440</v>
      </c>
      <c r="D575" s="466" t="s">
        <v>441</v>
      </c>
      <c r="E575" s="465" t="s">
        <v>859</v>
      </c>
      <c r="F575" s="466" t="s">
        <v>860</v>
      </c>
      <c r="G575" s="465" t="s">
        <v>1716</v>
      </c>
      <c r="H575" s="465" t="s">
        <v>1717</v>
      </c>
      <c r="I575" s="468">
        <v>39.930000305175781</v>
      </c>
      <c r="J575" s="468">
        <v>12</v>
      </c>
      <c r="K575" s="469">
        <v>479.16000366210937</v>
      </c>
    </row>
    <row r="576" spans="1:11" ht="14.4" customHeight="1" x14ac:dyDescent="0.3">
      <c r="A576" s="463" t="s">
        <v>431</v>
      </c>
      <c r="B576" s="464" t="s">
        <v>432</v>
      </c>
      <c r="C576" s="465" t="s">
        <v>440</v>
      </c>
      <c r="D576" s="466" t="s">
        <v>441</v>
      </c>
      <c r="E576" s="465" t="s">
        <v>859</v>
      </c>
      <c r="F576" s="466" t="s">
        <v>860</v>
      </c>
      <c r="G576" s="465" t="s">
        <v>1718</v>
      </c>
      <c r="H576" s="465" t="s">
        <v>1719</v>
      </c>
      <c r="I576" s="468">
        <v>39.930000305175781</v>
      </c>
      <c r="J576" s="468">
        <v>12</v>
      </c>
      <c r="K576" s="469">
        <v>479.16000366210937</v>
      </c>
    </row>
    <row r="577" spans="1:11" ht="14.4" customHeight="1" x14ac:dyDescent="0.3">
      <c r="A577" s="463" t="s">
        <v>431</v>
      </c>
      <c r="B577" s="464" t="s">
        <v>432</v>
      </c>
      <c r="C577" s="465" t="s">
        <v>440</v>
      </c>
      <c r="D577" s="466" t="s">
        <v>441</v>
      </c>
      <c r="E577" s="465" t="s">
        <v>859</v>
      </c>
      <c r="F577" s="466" t="s">
        <v>860</v>
      </c>
      <c r="G577" s="465" t="s">
        <v>1720</v>
      </c>
      <c r="H577" s="465" t="s">
        <v>1721</v>
      </c>
      <c r="I577" s="468">
        <v>42.349998474121094</v>
      </c>
      <c r="J577" s="468">
        <v>60</v>
      </c>
      <c r="K577" s="469">
        <v>2541.0400390625</v>
      </c>
    </row>
    <row r="578" spans="1:11" ht="14.4" customHeight="1" x14ac:dyDescent="0.3">
      <c r="A578" s="463" t="s">
        <v>431</v>
      </c>
      <c r="B578" s="464" t="s">
        <v>432</v>
      </c>
      <c r="C578" s="465" t="s">
        <v>440</v>
      </c>
      <c r="D578" s="466" t="s">
        <v>441</v>
      </c>
      <c r="E578" s="465" t="s">
        <v>859</v>
      </c>
      <c r="F578" s="466" t="s">
        <v>860</v>
      </c>
      <c r="G578" s="465" t="s">
        <v>1722</v>
      </c>
      <c r="H578" s="465" t="s">
        <v>1723</v>
      </c>
      <c r="I578" s="468">
        <v>42.349998474121094</v>
      </c>
      <c r="J578" s="468">
        <v>60</v>
      </c>
      <c r="K578" s="469">
        <v>2541</v>
      </c>
    </row>
    <row r="579" spans="1:11" ht="14.4" customHeight="1" x14ac:dyDescent="0.3">
      <c r="A579" s="463" t="s">
        <v>431</v>
      </c>
      <c r="B579" s="464" t="s">
        <v>432</v>
      </c>
      <c r="C579" s="465" t="s">
        <v>440</v>
      </c>
      <c r="D579" s="466" t="s">
        <v>441</v>
      </c>
      <c r="E579" s="465" t="s">
        <v>859</v>
      </c>
      <c r="F579" s="466" t="s">
        <v>860</v>
      </c>
      <c r="G579" s="465" t="s">
        <v>1724</v>
      </c>
      <c r="H579" s="465" t="s">
        <v>1725</v>
      </c>
      <c r="I579" s="468">
        <v>1872.97998046875</v>
      </c>
      <c r="J579" s="468">
        <v>2</v>
      </c>
      <c r="K579" s="469">
        <v>3745.9599609375</v>
      </c>
    </row>
    <row r="580" spans="1:11" ht="14.4" customHeight="1" x14ac:dyDescent="0.3">
      <c r="A580" s="463" t="s">
        <v>431</v>
      </c>
      <c r="B580" s="464" t="s">
        <v>432</v>
      </c>
      <c r="C580" s="465" t="s">
        <v>440</v>
      </c>
      <c r="D580" s="466" t="s">
        <v>441</v>
      </c>
      <c r="E580" s="465" t="s">
        <v>859</v>
      </c>
      <c r="F580" s="466" t="s">
        <v>860</v>
      </c>
      <c r="G580" s="465" t="s">
        <v>1726</v>
      </c>
      <c r="H580" s="465" t="s">
        <v>1727</v>
      </c>
      <c r="I580" s="468">
        <v>42.349998474121094</v>
      </c>
      <c r="J580" s="468">
        <v>60</v>
      </c>
      <c r="K580" s="469">
        <v>2541</v>
      </c>
    </row>
    <row r="581" spans="1:11" ht="14.4" customHeight="1" x14ac:dyDescent="0.3">
      <c r="A581" s="463" t="s">
        <v>431</v>
      </c>
      <c r="B581" s="464" t="s">
        <v>432</v>
      </c>
      <c r="C581" s="465" t="s">
        <v>440</v>
      </c>
      <c r="D581" s="466" t="s">
        <v>441</v>
      </c>
      <c r="E581" s="465" t="s">
        <v>859</v>
      </c>
      <c r="F581" s="466" t="s">
        <v>860</v>
      </c>
      <c r="G581" s="465" t="s">
        <v>1728</v>
      </c>
      <c r="H581" s="465" t="s">
        <v>1729</v>
      </c>
      <c r="I581" s="468">
        <v>42.349998474121094</v>
      </c>
      <c r="J581" s="468">
        <v>60</v>
      </c>
      <c r="K581" s="469">
        <v>2541</v>
      </c>
    </row>
    <row r="582" spans="1:11" ht="14.4" customHeight="1" x14ac:dyDescent="0.3">
      <c r="A582" s="463" t="s">
        <v>431</v>
      </c>
      <c r="B582" s="464" t="s">
        <v>432</v>
      </c>
      <c r="C582" s="465" t="s">
        <v>440</v>
      </c>
      <c r="D582" s="466" t="s">
        <v>441</v>
      </c>
      <c r="E582" s="465" t="s">
        <v>859</v>
      </c>
      <c r="F582" s="466" t="s">
        <v>860</v>
      </c>
      <c r="G582" s="465" t="s">
        <v>1730</v>
      </c>
      <c r="H582" s="465" t="s">
        <v>1731</v>
      </c>
      <c r="I582" s="468">
        <v>39.930000305175781</v>
      </c>
      <c r="J582" s="468">
        <v>108</v>
      </c>
      <c r="K582" s="469">
        <v>4312.4400634765625</v>
      </c>
    </row>
    <row r="583" spans="1:11" ht="14.4" customHeight="1" x14ac:dyDescent="0.3">
      <c r="A583" s="463" t="s">
        <v>431</v>
      </c>
      <c r="B583" s="464" t="s">
        <v>432</v>
      </c>
      <c r="C583" s="465" t="s">
        <v>440</v>
      </c>
      <c r="D583" s="466" t="s">
        <v>441</v>
      </c>
      <c r="E583" s="465" t="s">
        <v>859</v>
      </c>
      <c r="F583" s="466" t="s">
        <v>860</v>
      </c>
      <c r="G583" s="465" t="s">
        <v>1732</v>
      </c>
      <c r="H583" s="465" t="s">
        <v>1733</v>
      </c>
      <c r="I583" s="468">
        <v>39.930000305175781</v>
      </c>
      <c r="J583" s="468">
        <v>30</v>
      </c>
      <c r="K583" s="469">
        <v>1197.9000244140625</v>
      </c>
    </row>
    <row r="584" spans="1:11" ht="14.4" customHeight="1" x14ac:dyDescent="0.3">
      <c r="A584" s="463" t="s">
        <v>431</v>
      </c>
      <c r="B584" s="464" t="s">
        <v>432</v>
      </c>
      <c r="C584" s="465" t="s">
        <v>440</v>
      </c>
      <c r="D584" s="466" t="s">
        <v>441</v>
      </c>
      <c r="E584" s="465" t="s">
        <v>859</v>
      </c>
      <c r="F584" s="466" t="s">
        <v>860</v>
      </c>
      <c r="G584" s="465" t="s">
        <v>1734</v>
      </c>
      <c r="H584" s="465" t="s">
        <v>1735</v>
      </c>
      <c r="I584" s="468">
        <v>42.349998474121094</v>
      </c>
      <c r="J584" s="468">
        <v>60</v>
      </c>
      <c r="K584" s="469">
        <v>2541</v>
      </c>
    </row>
    <row r="585" spans="1:11" ht="14.4" customHeight="1" x14ac:dyDescent="0.3">
      <c r="A585" s="463" t="s">
        <v>431</v>
      </c>
      <c r="B585" s="464" t="s">
        <v>432</v>
      </c>
      <c r="C585" s="465" t="s">
        <v>440</v>
      </c>
      <c r="D585" s="466" t="s">
        <v>441</v>
      </c>
      <c r="E585" s="465" t="s">
        <v>859</v>
      </c>
      <c r="F585" s="466" t="s">
        <v>860</v>
      </c>
      <c r="G585" s="465" t="s">
        <v>1736</v>
      </c>
      <c r="H585" s="465" t="s">
        <v>1737</v>
      </c>
      <c r="I585" s="468">
        <v>42.349998474121094</v>
      </c>
      <c r="J585" s="468">
        <v>120</v>
      </c>
      <c r="K585" s="469">
        <v>5082</v>
      </c>
    </row>
    <row r="586" spans="1:11" ht="14.4" customHeight="1" x14ac:dyDescent="0.3">
      <c r="A586" s="463" t="s">
        <v>431</v>
      </c>
      <c r="B586" s="464" t="s">
        <v>432</v>
      </c>
      <c r="C586" s="465" t="s">
        <v>440</v>
      </c>
      <c r="D586" s="466" t="s">
        <v>441</v>
      </c>
      <c r="E586" s="465" t="s">
        <v>859</v>
      </c>
      <c r="F586" s="466" t="s">
        <v>860</v>
      </c>
      <c r="G586" s="465" t="s">
        <v>1738</v>
      </c>
      <c r="H586" s="465" t="s">
        <v>1739</v>
      </c>
      <c r="I586" s="468">
        <v>39.930000305175781</v>
      </c>
      <c r="J586" s="468">
        <v>18</v>
      </c>
      <c r="K586" s="469">
        <v>718.739990234375</v>
      </c>
    </row>
    <row r="587" spans="1:11" ht="14.4" customHeight="1" x14ac:dyDescent="0.3">
      <c r="A587" s="463" t="s">
        <v>431</v>
      </c>
      <c r="B587" s="464" t="s">
        <v>432</v>
      </c>
      <c r="C587" s="465" t="s">
        <v>440</v>
      </c>
      <c r="D587" s="466" t="s">
        <v>441</v>
      </c>
      <c r="E587" s="465" t="s">
        <v>859</v>
      </c>
      <c r="F587" s="466" t="s">
        <v>860</v>
      </c>
      <c r="G587" s="465" t="s">
        <v>1740</v>
      </c>
      <c r="H587" s="465" t="s">
        <v>1741</v>
      </c>
      <c r="I587" s="468">
        <v>3197</v>
      </c>
      <c r="J587" s="468">
        <v>1</v>
      </c>
      <c r="K587" s="469">
        <v>3197</v>
      </c>
    </row>
    <row r="588" spans="1:11" ht="14.4" customHeight="1" x14ac:dyDescent="0.3">
      <c r="A588" s="463" t="s">
        <v>431</v>
      </c>
      <c r="B588" s="464" t="s">
        <v>432</v>
      </c>
      <c r="C588" s="465" t="s">
        <v>440</v>
      </c>
      <c r="D588" s="466" t="s">
        <v>441</v>
      </c>
      <c r="E588" s="465" t="s">
        <v>859</v>
      </c>
      <c r="F588" s="466" t="s">
        <v>860</v>
      </c>
      <c r="G588" s="465" t="s">
        <v>1742</v>
      </c>
      <c r="H588" s="465" t="s">
        <v>1743</v>
      </c>
      <c r="I588" s="468">
        <v>3197</v>
      </c>
      <c r="J588" s="468">
        <v>7</v>
      </c>
      <c r="K588" s="469">
        <v>22379</v>
      </c>
    </row>
    <row r="589" spans="1:11" ht="14.4" customHeight="1" x14ac:dyDescent="0.3">
      <c r="A589" s="463" t="s">
        <v>431</v>
      </c>
      <c r="B589" s="464" t="s">
        <v>432</v>
      </c>
      <c r="C589" s="465" t="s">
        <v>440</v>
      </c>
      <c r="D589" s="466" t="s">
        <v>441</v>
      </c>
      <c r="E589" s="465" t="s">
        <v>859</v>
      </c>
      <c r="F589" s="466" t="s">
        <v>860</v>
      </c>
      <c r="G589" s="465" t="s">
        <v>1744</v>
      </c>
      <c r="H589" s="465" t="s">
        <v>1745</v>
      </c>
      <c r="I589" s="468">
        <v>532</v>
      </c>
      <c r="J589" s="468">
        <v>11</v>
      </c>
      <c r="K589" s="469">
        <v>5851.989990234375</v>
      </c>
    </row>
    <row r="590" spans="1:11" ht="14.4" customHeight="1" x14ac:dyDescent="0.3">
      <c r="A590" s="463" t="s">
        <v>431</v>
      </c>
      <c r="B590" s="464" t="s">
        <v>432</v>
      </c>
      <c r="C590" s="465" t="s">
        <v>440</v>
      </c>
      <c r="D590" s="466" t="s">
        <v>441</v>
      </c>
      <c r="E590" s="465" t="s">
        <v>859</v>
      </c>
      <c r="F590" s="466" t="s">
        <v>860</v>
      </c>
      <c r="G590" s="465" t="s">
        <v>1746</v>
      </c>
      <c r="H590" s="465" t="s">
        <v>1747</v>
      </c>
      <c r="I590" s="468">
        <v>1669.4000244140625</v>
      </c>
      <c r="J590" s="468">
        <v>1</v>
      </c>
      <c r="K590" s="469">
        <v>1669.4000244140625</v>
      </c>
    </row>
    <row r="591" spans="1:11" ht="14.4" customHeight="1" x14ac:dyDescent="0.3">
      <c r="A591" s="463" t="s">
        <v>431</v>
      </c>
      <c r="B591" s="464" t="s">
        <v>432</v>
      </c>
      <c r="C591" s="465" t="s">
        <v>440</v>
      </c>
      <c r="D591" s="466" t="s">
        <v>441</v>
      </c>
      <c r="E591" s="465" t="s">
        <v>859</v>
      </c>
      <c r="F591" s="466" t="s">
        <v>860</v>
      </c>
      <c r="G591" s="465" t="s">
        <v>1748</v>
      </c>
      <c r="H591" s="465" t="s">
        <v>1749</v>
      </c>
      <c r="I591" s="468">
        <v>897.29998779296875</v>
      </c>
      <c r="J591" s="468">
        <v>1</v>
      </c>
      <c r="K591" s="469">
        <v>897.29998779296875</v>
      </c>
    </row>
    <row r="592" spans="1:11" ht="14.4" customHeight="1" x14ac:dyDescent="0.3">
      <c r="A592" s="463" t="s">
        <v>431</v>
      </c>
      <c r="B592" s="464" t="s">
        <v>432</v>
      </c>
      <c r="C592" s="465" t="s">
        <v>440</v>
      </c>
      <c r="D592" s="466" t="s">
        <v>441</v>
      </c>
      <c r="E592" s="465" t="s">
        <v>859</v>
      </c>
      <c r="F592" s="466" t="s">
        <v>860</v>
      </c>
      <c r="G592" s="465" t="s">
        <v>1750</v>
      </c>
      <c r="H592" s="465" t="s">
        <v>1751</v>
      </c>
      <c r="I592" s="468">
        <v>6634.52001953125</v>
      </c>
      <c r="J592" s="468">
        <v>1</v>
      </c>
      <c r="K592" s="469">
        <v>6634.52001953125</v>
      </c>
    </row>
    <row r="593" spans="1:11" ht="14.4" customHeight="1" x14ac:dyDescent="0.3">
      <c r="A593" s="463" t="s">
        <v>431</v>
      </c>
      <c r="B593" s="464" t="s">
        <v>432</v>
      </c>
      <c r="C593" s="465" t="s">
        <v>440</v>
      </c>
      <c r="D593" s="466" t="s">
        <v>441</v>
      </c>
      <c r="E593" s="465" t="s">
        <v>859</v>
      </c>
      <c r="F593" s="466" t="s">
        <v>860</v>
      </c>
      <c r="G593" s="465" t="s">
        <v>1752</v>
      </c>
      <c r="H593" s="465" t="s">
        <v>1753</v>
      </c>
      <c r="I593" s="468">
        <v>1046.5</v>
      </c>
      <c r="J593" s="468">
        <v>10</v>
      </c>
      <c r="K593" s="469">
        <v>10465</v>
      </c>
    </row>
    <row r="594" spans="1:11" ht="14.4" customHeight="1" x14ac:dyDescent="0.3">
      <c r="A594" s="463" t="s">
        <v>431</v>
      </c>
      <c r="B594" s="464" t="s">
        <v>432</v>
      </c>
      <c r="C594" s="465" t="s">
        <v>440</v>
      </c>
      <c r="D594" s="466" t="s">
        <v>441</v>
      </c>
      <c r="E594" s="465" t="s">
        <v>859</v>
      </c>
      <c r="F594" s="466" t="s">
        <v>860</v>
      </c>
      <c r="G594" s="465" t="s">
        <v>1754</v>
      </c>
      <c r="H594" s="465" t="s">
        <v>1755</v>
      </c>
      <c r="I594" s="468">
        <v>12039.5</v>
      </c>
      <c r="J594" s="468">
        <v>4</v>
      </c>
      <c r="K594" s="469">
        <v>48158</v>
      </c>
    </row>
    <row r="595" spans="1:11" ht="14.4" customHeight="1" x14ac:dyDescent="0.3">
      <c r="A595" s="463" t="s">
        <v>431</v>
      </c>
      <c r="B595" s="464" t="s">
        <v>432</v>
      </c>
      <c r="C595" s="465" t="s">
        <v>440</v>
      </c>
      <c r="D595" s="466" t="s">
        <v>441</v>
      </c>
      <c r="E595" s="465" t="s">
        <v>859</v>
      </c>
      <c r="F595" s="466" t="s">
        <v>860</v>
      </c>
      <c r="G595" s="465" t="s">
        <v>1754</v>
      </c>
      <c r="H595" s="465" t="s">
        <v>1756</v>
      </c>
      <c r="I595" s="468">
        <v>12039.5</v>
      </c>
      <c r="J595" s="468">
        <v>1</v>
      </c>
      <c r="K595" s="469">
        <v>12039.5</v>
      </c>
    </row>
    <row r="596" spans="1:11" ht="14.4" customHeight="1" x14ac:dyDescent="0.3">
      <c r="A596" s="463" t="s">
        <v>431</v>
      </c>
      <c r="B596" s="464" t="s">
        <v>432</v>
      </c>
      <c r="C596" s="465" t="s">
        <v>440</v>
      </c>
      <c r="D596" s="466" t="s">
        <v>441</v>
      </c>
      <c r="E596" s="465" t="s">
        <v>859</v>
      </c>
      <c r="F596" s="466" t="s">
        <v>860</v>
      </c>
      <c r="G596" s="465" t="s">
        <v>1757</v>
      </c>
      <c r="H596" s="465" t="s">
        <v>1758</v>
      </c>
      <c r="I596" s="468">
        <v>19816.003255208332</v>
      </c>
      <c r="J596" s="468">
        <v>3</v>
      </c>
      <c r="K596" s="469">
        <v>59448.009765625</v>
      </c>
    </row>
    <row r="597" spans="1:11" ht="14.4" customHeight="1" x14ac:dyDescent="0.3">
      <c r="A597" s="463" t="s">
        <v>431</v>
      </c>
      <c r="B597" s="464" t="s">
        <v>432</v>
      </c>
      <c r="C597" s="465" t="s">
        <v>440</v>
      </c>
      <c r="D597" s="466" t="s">
        <v>441</v>
      </c>
      <c r="E597" s="465" t="s">
        <v>859</v>
      </c>
      <c r="F597" s="466" t="s">
        <v>860</v>
      </c>
      <c r="G597" s="465" t="s">
        <v>1759</v>
      </c>
      <c r="H597" s="465" t="s">
        <v>1760</v>
      </c>
      <c r="I597" s="468">
        <v>5808</v>
      </c>
      <c r="J597" s="468">
        <v>1</v>
      </c>
      <c r="K597" s="469">
        <v>5808</v>
      </c>
    </row>
    <row r="598" spans="1:11" ht="14.4" customHeight="1" x14ac:dyDescent="0.3">
      <c r="A598" s="463" t="s">
        <v>431</v>
      </c>
      <c r="B598" s="464" t="s">
        <v>432</v>
      </c>
      <c r="C598" s="465" t="s">
        <v>440</v>
      </c>
      <c r="D598" s="466" t="s">
        <v>441</v>
      </c>
      <c r="E598" s="465" t="s">
        <v>859</v>
      </c>
      <c r="F598" s="466" t="s">
        <v>860</v>
      </c>
      <c r="G598" s="465" t="s">
        <v>1761</v>
      </c>
      <c r="H598" s="465" t="s">
        <v>1762</v>
      </c>
      <c r="I598" s="468">
        <v>367.83999633789062</v>
      </c>
      <c r="J598" s="468">
        <v>13</v>
      </c>
      <c r="K598" s="469">
        <v>4781.9199829101562</v>
      </c>
    </row>
    <row r="599" spans="1:11" ht="14.4" customHeight="1" x14ac:dyDescent="0.3">
      <c r="A599" s="463" t="s">
        <v>431</v>
      </c>
      <c r="B599" s="464" t="s">
        <v>432</v>
      </c>
      <c r="C599" s="465" t="s">
        <v>440</v>
      </c>
      <c r="D599" s="466" t="s">
        <v>441</v>
      </c>
      <c r="E599" s="465" t="s">
        <v>859</v>
      </c>
      <c r="F599" s="466" t="s">
        <v>860</v>
      </c>
      <c r="G599" s="465" t="s">
        <v>1763</v>
      </c>
      <c r="H599" s="465" t="s">
        <v>1764</v>
      </c>
      <c r="I599" s="468">
        <v>86.666666666666671</v>
      </c>
      <c r="J599" s="468">
        <v>7</v>
      </c>
      <c r="K599" s="469">
        <v>909.96000000089407</v>
      </c>
    </row>
    <row r="600" spans="1:11" ht="14.4" customHeight="1" x14ac:dyDescent="0.3">
      <c r="A600" s="463" t="s">
        <v>431</v>
      </c>
      <c r="B600" s="464" t="s">
        <v>432</v>
      </c>
      <c r="C600" s="465" t="s">
        <v>440</v>
      </c>
      <c r="D600" s="466" t="s">
        <v>441</v>
      </c>
      <c r="E600" s="465" t="s">
        <v>859</v>
      </c>
      <c r="F600" s="466" t="s">
        <v>860</v>
      </c>
      <c r="G600" s="465" t="s">
        <v>1765</v>
      </c>
      <c r="H600" s="465" t="s">
        <v>1766</v>
      </c>
      <c r="I600" s="468">
        <v>820.25</v>
      </c>
      <c r="J600" s="468">
        <v>12</v>
      </c>
      <c r="K600" s="469">
        <v>9843</v>
      </c>
    </row>
    <row r="601" spans="1:11" ht="14.4" customHeight="1" x14ac:dyDescent="0.3">
      <c r="A601" s="463" t="s">
        <v>431</v>
      </c>
      <c r="B601" s="464" t="s">
        <v>432</v>
      </c>
      <c r="C601" s="465" t="s">
        <v>440</v>
      </c>
      <c r="D601" s="466" t="s">
        <v>441</v>
      </c>
      <c r="E601" s="465" t="s">
        <v>859</v>
      </c>
      <c r="F601" s="466" t="s">
        <v>860</v>
      </c>
      <c r="G601" s="465" t="s">
        <v>1767</v>
      </c>
      <c r="H601" s="465" t="s">
        <v>1768</v>
      </c>
      <c r="I601" s="468">
        <v>3509</v>
      </c>
      <c r="J601" s="468">
        <v>1</v>
      </c>
      <c r="K601" s="469">
        <v>3509</v>
      </c>
    </row>
    <row r="602" spans="1:11" ht="14.4" customHeight="1" x14ac:dyDescent="0.3">
      <c r="A602" s="463" t="s">
        <v>431</v>
      </c>
      <c r="B602" s="464" t="s">
        <v>432</v>
      </c>
      <c r="C602" s="465" t="s">
        <v>440</v>
      </c>
      <c r="D602" s="466" t="s">
        <v>441</v>
      </c>
      <c r="E602" s="465" t="s">
        <v>859</v>
      </c>
      <c r="F602" s="466" t="s">
        <v>860</v>
      </c>
      <c r="G602" s="465" t="s">
        <v>1769</v>
      </c>
      <c r="H602" s="465" t="s">
        <v>1770</v>
      </c>
      <c r="I602" s="468">
        <v>6298.0498046875</v>
      </c>
      <c r="J602" s="468">
        <v>1</v>
      </c>
      <c r="K602" s="469">
        <v>6298.0498046875</v>
      </c>
    </row>
    <row r="603" spans="1:11" ht="14.4" customHeight="1" x14ac:dyDescent="0.3">
      <c r="A603" s="463" t="s">
        <v>431</v>
      </c>
      <c r="B603" s="464" t="s">
        <v>432</v>
      </c>
      <c r="C603" s="465" t="s">
        <v>440</v>
      </c>
      <c r="D603" s="466" t="s">
        <v>441</v>
      </c>
      <c r="E603" s="465" t="s">
        <v>859</v>
      </c>
      <c r="F603" s="466" t="s">
        <v>860</v>
      </c>
      <c r="G603" s="465" t="s">
        <v>1771</v>
      </c>
      <c r="H603" s="465" t="s">
        <v>1772</v>
      </c>
      <c r="I603" s="468">
        <v>1257.6166585286458</v>
      </c>
      <c r="J603" s="468">
        <v>3</v>
      </c>
      <c r="K603" s="469">
        <v>3772.8499755859375</v>
      </c>
    </row>
    <row r="604" spans="1:11" ht="14.4" customHeight="1" x14ac:dyDescent="0.3">
      <c r="A604" s="463" t="s">
        <v>431</v>
      </c>
      <c r="B604" s="464" t="s">
        <v>432</v>
      </c>
      <c r="C604" s="465" t="s">
        <v>440</v>
      </c>
      <c r="D604" s="466" t="s">
        <v>441</v>
      </c>
      <c r="E604" s="465" t="s">
        <v>859</v>
      </c>
      <c r="F604" s="466" t="s">
        <v>860</v>
      </c>
      <c r="G604" s="465" t="s">
        <v>1773</v>
      </c>
      <c r="H604" s="465" t="s">
        <v>1774</v>
      </c>
      <c r="I604" s="468">
        <v>1235.183349609375</v>
      </c>
      <c r="J604" s="468">
        <v>4</v>
      </c>
      <c r="K604" s="469">
        <v>4938.1900634765625</v>
      </c>
    </row>
    <row r="605" spans="1:11" ht="14.4" customHeight="1" x14ac:dyDescent="0.3">
      <c r="A605" s="463" t="s">
        <v>431</v>
      </c>
      <c r="B605" s="464" t="s">
        <v>432</v>
      </c>
      <c r="C605" s="465" t="s">
        <v>440</v>
      </c>
      <c r="D605" s="466" t="s">
        <v>441</v>
      </c>
      <c r="E605" s="465" t="s">
        <v>859</v>
      </c>
      <c r="F605" s="466" t="s">
        <v>860</v>
      </c>
      <c r="G605" s="465" t="s">
        <v>1775</v>
      </c>
      <c r="H605" s="465" t="s">
        <v>1776</v>
      </c>
      <c r="I605" s="468">
        <v>21.379999160766602</v>
      </c>
      <c r="J605" s="468">
        <v>575</v>
      </c>
      <c r="K605" s="469">
        <v>12293.950439453125</v>
      </c>
    </row>
    <row r="606" spans="1:11" ht="14.4" customHeight="1" x14ac:dyDescent="0.3">
      <c r="A606" s="463" t="s">
        <v>431</v>
      </c>
      <c r="B606" s="464" t="s">
        <v>432</v>
      </c>
      <c r="C606" s="465" t="s">
        <v>440</v>
      </c>
      <c r="D606" s="466" t="s">
        <v>441</v>
      </c>
      <c r="E606" s="465" t="s">
        <v>859</v>
      </c>
      <c r="F606" s="466" t="s">
        <v>860</v>
      </c>
      <c r="G606" s="465" t="s">
        <v>1777</v>
      </c>
      <c r="H606" s="465" t="s">
        <v>1778</v>
      </c>
      <c r="I606" s="468">
        <v>36.779998779296875</v>
      </c>
      <c r="J606" s="468">
        <v>275</v>
      </c>
      <c r="K606" s="469">
        <v>10115.599731445312</v>
      </c>
    </row>
    <row r="607" spans="1:11" ht="14.4" customHeight="1" x14ac:dyDescent="0.3">
      <c r="A607" s="463" t="s">
        <v>431</v>
      </c>
      <c r="B607" s="464" t="s">
        <v>432</v>
      </c>
      <c r="C607" s="465" t="s">
        <v>440</v>
      </c>
      <c r="D607" s="466" t="s">
        <v>441</v>
      </c>
      <c r="E607" s="465" t="s">
        <v>859</v>
      </c>
      <c r="F607" s="466" t="s">
        <v>860</v>
      </c>
      <c r="G607" s="465" t="s">
        <v>1779</v>
      </c>
      <c r="H607" s="465" t="s">
        <v>1780</v>
      </c>
      <c r="I607" s="468">
        <v>2207.0400390625</v>
      </c>
      <c r="J607" s="468">
        <v>2</v>
      </c>
      <c r="K607" s="469">
        <v>4414.080078125</v>
      </c>
    </row>
    <row r="608" spans="1:11" ht="14.4" customHeight="1" x14ac:dyDescent="0.3">
      <c r="A608" s="463" t="s">
        <v>431</v>
      </c>
      <c r="B608" s="464" t="s">
        <v>432</v>
      </c>
      <c r="C608" s="465" t="s">
        <v>440</v>
      </c>
      <c r="D608" s="466" t="s">
        <v>441</v>
      </c>
      <c r="E608" s="465" t="s">
        <v>859</v>
      </c>
      <c r="F608" s="466" t="s">
        <v>860</v>
      </c>
      <c r="G608" s="465" t="s">
        <v>1781</v>
      </c>
      <c r="H608" s="465" t="s">
        <v>1782</v>
      </c>
      <c r="I608" s="468">
        <v>88.279998779296875</v>
      </c>
      <c r="J608" s="468">
        <v>200</v>
      </c>
      <c r="K608" s="469">
        <v>17656.3203125</v>
      </c>
    </row>
    <row r="609" spans="1:11" ht="14.4" customHeight="1" x14ac:dyDescent="0.3">
      <c r="A609" s="463" t="s">
        <v>431</v>
      </c>
      <c r="B609" s="464" t="s">
        <v>432</v>
      </c>
      <c r="C609" s="465" t="s">
        <v>440</v>
      </c>
      <c r="D609" s="466" t="s">
        <v>441</v>
      </c>
      <c r="E609" s="465" t="s">
        <v>859</v>
      </c>
      <c r="F609" s="466" t="s">
        <v>860</v>
      </c>
      <c r="G609" s="465" t="s">
        <v>1783</v>
      </c>
      <c r="H609" s="465" t="s">
        <v>1784</v>
      </c>
      <c r="I609" s="468">
        <v>35.401251316070557</v>
      </c>
      <c r="J609" s="468">
        <v>750</v>
      </c>
      <c r="K609" s="469">
        <v>26553.500122070313</v>
      </c>
    </row>
    <row r="610" spans="1:11" ht="14.4" customHeight="1" x14ac:dyDescent="0.3">
      <c r="A610" s="463" t="s">
        <v>431</v>
      </c>
      <c r="B610" s="464" t="s">
        <v>432</v>
      </c>
      <c r="C610" s="465" t="s">
        <v>440</v>
      </c>
      <c r="D610" s="466" t="s">
        <v>441</v>
      </c>
      <c r="E610" s="465" t="s">
        <v>859</v>
      </c>
      <c r="F610" s="466" t="s">
        <v>860</v>
      </c>
      <c r="G610" s="465" t="s">
        <v>1785</v>
      </c>
      <c r="H610" s="465" t="s">
        <v>1786</v>
      </c>
      <c r="I610" s="468">
        <v>1.7200000286102295</v>
      </c>
      <c r="J610" s="468">
        <v>200</v>
      </c>
      <c r="K610" s="469">
        <v>343.39999389648437</v>
      </c>
    </row>
    <row r="611" spans="1:11" ht="14.4" customHeight="1" x14ac:dyDescent="0.3">
      <c r="A611" s="463" t="s">
        <v>431</v>
      </c>
      <c r="B611" s="464" t="s">
        <v>432</v>
      </c>
      <c r="C611" s="465" t="s">
        <v>440</v>
      </c>
      <c r="D611" s="466" t="s">
        <v>441</v>
      </c>
      <c r="E611" s="465" t="s">
        <v>859</v>
      </c>
      <c r="F611" s="466" t="s">
        <v>860</v>
      </c>
      <c r="G611" s="465" t="s">
        <v>1787</v>
      </c>
      <c r="H611" s="465" t="s">
        <v>1788</v>
      </c>
      <c r="I611" s="468">
        <v>10.218846334860874</v>
      </c>
      <c r="J611" s="468">
        <v>21327</v>
      </c>
      <c r="K611" s="469">
        <v>28455.000366210938</v>
      </c>
    </row>
    <row r="612" spans="1:11" ht="14.4" customHeight="1" x14ac:dyDescent="0.3">
      <c r="A612" s="463" t="s">
        <v>431</v>
      </c>
      <c r="B612" s="464" t="s">
        <v>432</v>
      </c>
      <c r="C612" s="465" t="s">
        <v>440</v>
      </c>
      <c r="D612" s="466" t="s">
        <v>441</v>
      </c>
      <c r="E612" s="465" t="s">
        <v>859</v>
      </c>
      <c r="F612" s="466" t="s">
        <v>860</v>
      </c>
      <c r="G612" s="465" t="s">
        <v>1789</v>
      </c>
      <c r="H612" s="465" t="s">
        <v>1790</v>
      </c>
      <c r="I612" s="468">
        <v>3910</v>
      </c>
      <c r="J612" s="468">
        <v>2</v>
      </c>
      <c r="K612" s="469">
        <v>7820</v>
      </c>
    </row>
    <row r="613" spans="1:11" ht="14.4" customHeight="1" x14ac:dyDescent="0.3">
      <c r="A613" s="463" t="s">
        <v>431</v>
      </c>
      <c r="B613" s="464" t="s">
        <v>432</v>
      </c>
      <c r="C613" s="465" t="s">
        <v>440</v>
      </c>
      <c r="D613" s="466" t="s">
        <v>441</v>
      </c>
      <c r="E613" s="465" t="s">
        <v>859</v>
      </c>
      <c r="F613" s="466" t="s">
        <v>860</v>
      </c>
      <c r="G613" s="465" t="s">
        <v>1791</v>
      </c>
      <c r="H613" s="465" t="s">
        <v>1792</v>
      </c>
      <c r="I613" s="468">
        <v>798.49199218750005</v>
      </c>
      <c r="J613" s="468">
        <v>7</v>
      </c>
      <c r="K613" s="469">
        <v>5589.43994140625</v>
      </c>
    </row>
    <row r="614" spans="1:11" ht="14.4" customHeight="1" x14ac:dyDescent="0.3">
      <c r="A614" s="463" t="s">
        <v>431</v>
      </c>
      <c r="B614" s="464" t="s">
        <v>432</v>
      </c>
      <c r="C614" s="465" t="s">
        <v>440</v>
      </c>
      <c r="D614" s="466" t="s">
        <v>441</v>
      </c>
      <c r="E614" s="465" t="s">
        <v>859</v>
      </c>
      <c r="F614" s="466" t="s">
        <v>860</v>
      </c>
      <c r="G614" s="465" t="s">
        <v>1793</v>
      </c>
      <c r="H614" s="465" t="s">
        <v>1794</v>
      </c>
      <c r="I614" s="468">
        <v>487.6300048828125</v>
      </c>
      <c r="J614" s="468">
        <v>5</v>
      </c>
      <c r="K614" s="469">
        <v>2438.14990234375</v>
      </c>
    </row>
    <row r="615" spans="1:11" ht="14.4" customHeight="1" x14ac:dyDescent="0.3">
      <c r="A615" s="463" t="s">
        <v>431</v>
      </c>
      <c r="B615" s="464" t="s">
        <v>432</v>
      </c>
      <c r="C615" s="465" t="s">
        <v>440</v>
      </c>
      <c r="D615" s="466" t="s">
        <v>441</v>
      </c>
      <c r="E615" s="465" t="s">
        <v>859</v>
      </c>
      <c r="F615" s="466" t="s">
        <v>860</v>
      </c>
      <c r="G615" s="465" t="s">
        <v>1795</v>
      </c>
      <c r="H615" s="465" t="s">
        <v>1796</v>
      </c>
      <c r="I615" s="468">
        <v>545</v>
      </c>
      <c r="J615" s="468">
        <v>1</v>
      </c>
      <c r="K615" s="469">
        <v>545</v>
      </c>
    </row>
    <row r="616" spans="1:11" ht="14.4" customHeight="1" x14ac:dyDescent="0.3">
      <c r="A616" s="463" t="s">
        <v>431</v>
      </c>
      <c r="B616" s="464" t="s">
        <v>432</v>
      </c>
      <c r="C616" s="465" t="s">
        <v>440</v>
      </c>
      <c r="D616" s="466" t="s">
        <v>441</v>
      </c>
      <c r="E616" s="465" t="s">
        <v>859</v>
      </c>
      <c r="F616" s="466" t="s">
        <v>860</v>
      </c>
      <c r="G616" s="465" t="s">
        <v>1797</v>
      </c>
      <c r="H616" s="465" t="s">
        <v>1798</v>
      </c>
      <c r="I616" s="468">
        <v>19995</v>
      </c>
      <c r="J616" s="468">
        <v>5</v>
      </c>
      <c r="K616" s="469">
        <v>99974.98828125</v>
      </c>
    </row>
    <row r="617" spans="1:11" ht="14.4" customHeight="1" x14ac:dyDescent="0.3">
      <c r="A617" s="463" t="s">
        <v>431</v>
      </c>
      <c r="B617" s="464" t="s">
        <v>432</v>
      </c>
      <c r="C617" s="465" t="s">
        <v>440</v>
      </c>
      <c r="D617" s="466" t="s">
        <v>441</v>
      </c>
      <c r="E617" s="465" t="s">
        <v>859</v>
      </c>
      <c r="F617" s="466" t="s">
        <v>860</v>
      </c>
      <c r="G617" s="465" t="s">
        <v>1799</v>
      </c>
      <c r="H617" s="465" t="s">
        <v>1800</v>
      </c>
      <c r="I617" s="468">
        <v>3025</v>
      </c>
      <c r="J617" s="468">
        <v>1</v>
      </c>
      <c r="K617" s="469">
        <v>3025</v>
      </c>
    </row>
    <row r="618" spans="1:11" ht="14.4" customHeight="1" x14ac:dyDescent="0.3">
      <c r="A618" s="463" t="s">
        <v>431</v>
      </c>
      <c r="B618" s="464" t="s">
        <v>432</v>
      </c>
      <c r="C618" s="465" t="s">
        <v>440</v>
      </c>
      <c r="D618" s="466" t="s">
        <v>441</v>
      </c>
      <c r="E618" s="465" t="s">
        <v>859</v>
      </c>
      <c r="F618" s="466" t="s">
        <v>860</v>
      </c>
      <c r="G618" s="465" t="s">
        <v>1801</v>
      </c>
      <c r="H618" s="465" t="s">
        <v>1802</v>
      </c>
      <c r="I618" s="468">
        <v>690.90997314453125</v>
      </c>
      <c r="J618" s="468">
        <v>1</v>
      </c>
      <c r="K618" s="469">
        <v>690.90997314453125</v>
      </c>
    </row>
    <row r="619" spans="1:11" ht="14.4" customHeight="1" x14ac:dyDescent="0.3">
      <c r="A619" s="463" t="s">
        <v>431</v>
      </c>
      <c r="B619" s="464" t="s">
        <v>432</v>
      </c>
      <c r="C619" s="465" t="s">
        <v>440</v>
      </c>
      <c r="D619" s="466" t="s">
        <v>441</v>
      </c>
      <c r="E619" s="465" t="s">
        <v>859</v>
      </c>
      <c r="F619" s="466" t="s">
        <v>860</v>
      </c>
      <c r="G619" s="465" t="s">
        <v>1803</v>
      </c>
      <c r="H619" s="465" t="s">
        <v>1804</v>
      </c>
      <c r="I619" s="468">
        <v>471.89999389648437</v>
      </c>
      <c r="J619" s="468">
        <v>1</v>
      </c>
      <c r="K619" s="469">
        <v>471.89999389648437</v>
      </c>
    </row>
    <row r="620" spans="1:11" ht="14.4" customHeight="1" x14ac:dyDescent="0.3">
      <c r="A620" s="463" t="s">
        <v>431</v>
      </c>
      <c r="B620" s="464" t="s">
        <v>432</v>
      </c>
      <c r="C620" s="465" t="s">
        <v>440</v>
      </c>
      <c r="D620" s="466" t="s">
        <v>441</v>
      </c>
      <c r="E620" s="465" t="s">
        <v>859</v>
      </c>
      <c r="F620" s="466" t="s">
        <v>860</v>
      </c>
      <c r="G620" s="465" t="s">
        <v>1805</v>
      </c>
      <c r="H620" s="465" t="s">
        <v>1806</v>
      </c>
      <c r="I620" s="468">
        <v>863.8699951171875</v>
      </c>
      <c r="J620" s="468">
        <v>1</v>
      </c>
      <c r="K620" s="469">
        <v>863.8699951171875</v>
      </c>
    </row>
    <row r="621" spans="1:11" ht="14.4" customHeight="1" x14ac:dyDescent="0.3">
      <c r="A621" s="463" t="s">
        <v>431</v>
      </c>
      <c r="B621" s="464" t="s">
        <v>432</v>
      </c>
      <c r="C621" s="465" t="s">
        <v>440</v>
      </c>
      <c r="D621" s="466" t="s">
        <v>441</v>
      </c>
      <c r="E621" s="465" t="s">
        <v>859</v>
      </c>
      <c r="F621" s="466" t="s">
        <v>860</v>
      </c>
      <c r="G621" s="465" t="s">
        <v>1807</v>
      </c>
      <c r="H621" s="465" t="s">
        <v>1808</v>
      </c>
      <c r="I621" s="468">
        <v>2432.10009765625</v>
      </c>
      <c r="J621" s="468">
        <v>3</v>
      </c>
      <c r="K621" s="469">
        <v>7296.30029296875</v>
      </c>
    </row>
    <row r="622" spans="1:11" ht="14.4" customHeight="1" x14ac:dyDescent="0.3">
      <c r="A622" s="463" t="s">
        <v>431</v>
      </c>
      <c r="B622" s="464" t="s">
        <v>432</v>
      </c>
      <c r="C622" s="465" t="s">
        <v>440</v>
      </c>
      <c r="D622" s="466" t="s">
        <v>441</v>
      </c>
      <c r="E622" s="465" t="s">
        <v>859</v>
      </c>
      <c r="F622" s="466" t="s">
        <v>860</v>
      </c>
      <c r="G622" s="465" t="s">
        <v>1809</v>
      </c>
      <c r="H622" s="465" t="s">
        <v>1810</v>
      </c>
      <c r="I622" s="468">
        <v>316.11198730468749</v>
      </c>
      <c r="J622" s="468">
        <v>6</v>
      </c>
      <c r="K622" s="469">
        <v>1896.669921875</v>
      </c>
    </row>
    <row r="623" spans="1:11" ht="14.4" customHeight="1" x14ac:dyDescent="0.3">
      <c r="A623" s="463" t="s">
        <v>431</v>
      </c>
      <c r="B623" s="464" t="s">
        <v>432</v>
      </c>
      <c r="C623" s="465" t="s">
        <v>440</v>
      </c>
      <c r="D623" s="466" t="s">
        <v>441</v>
      </c>
      <c r="E623" s="465" t="s">
        <v>859</v>
      </c>
      <c r="F623" s="466" t="s">
        <v>860</v>
      </c>
      <c r="G623" s="465" t="s">
        <v>1811</v>
      </c>
      <c r="H623" s="465" t="s">
        <v>1812</v>
      </c>
      <c r="I623" s="468">
        <v>528.77001953125</v>
      </c>
      <c r="J623" s="468">
        <v>1</v>
      </c>
      <c r="K623" s="469">
        <v>528.77001953125</v>
      </c>
    </row>
    <row r="624" spans="1:11" ht="14.4" customHeight="1" x14ac:dyDescent="0.3">
      <c r="A624" s="463" t="s">
        <v>431</v>
      </c>
      <c r="B624" s="464" t="s">
        <v>432</v>
      </c>
      <c r="C624" s="465" t="s">
        <v>440</v>
      </c>
      <c r="D624" s="466" t="s">
        <v>441</v>
      </c>
      <c r="E624" s="465" t="s">
        <v>859</v>
      </c>
      <c r="F624" s="466" t="s">
        <v>860</v>
      </c>
      <c r="G624" s="465" t="s">
        <v>1813</v>
      </c>
      <c r="H624" s="465" t="s">
        <v>1814</v>
      </c>
      <c r="I624" s="468">
        <v>954.09002685546875</v>
      </c>
      <c r="J624" s="468">
        <v>6</v>
      </c>
      <c r="K624" s="469">
        <v>5724.5301513671875</v>
      </c>
    </row>
    <row r="625" spans="1:11" ht="14.4" customHeight="1" x14ac:dyDescent="0.3">
      <c r="A625" s="463" t="s">
        <v>431</v>
      </c>
      <c r="B625" s="464" t="s">
        <v>432</v>
      </c>
      <c r="C625" s="465" t="s">
        <v>440</v>
      </c>
      <c r="D625" s="466" t="s">
        <v>441</v>
      </c>
      <c r="E625" s="465" t="s">
        <v>859</v>
      </c>
      <c r="F625" s="466" t="s">
        <v>860</v>
      </c>
      <c r="G625" s="465" t="s">
        <v>1815</v>
      </c>
      <c r="H625" s="465" t="s">
        <v>1816</v>
      </c>
      <c r="I625" s="468">
        <v>827.6400146484375</v>
      </c>
      <c r="J625" s="468">
        <v>4</v>
      </c>
      <c r="K625" s="469">
        <v>3310.56005859375</v>
      </c>
    </row>
    <row r="626" spans="1:11" ht="14.4" customHeight="1" x14ac:dyDescent="0.3">
      <c r="A626" s="463" t="s">
        <v>431</v>
      </c>
      <c r="B626" s="464" t="s">
        <v>432</v>
      </c>
      <c r="C626" s="465" t="s">
        <v>440</v>
      </c>
      <c r="D626" s="466" t="s">
        <v>441</v>
      </c>
      <c r="E626" s="465" t="s">
        <v>859</v>
      </c>
      <c r="F626" s="466" t="s">
        <v>860</v>
      </c>
      <c r="G626" s="465" t="s">
        <v>1817</v>
      </c>
      <c r="H626" s="465" t="s">
        <v>1818</v>
      </c>
      <c r="I626" s="468">
        <v>745.3599853515625</v>
      </c>
      <c r="J626" s="468">
        <v>2</v>
      </c>
      <c r="K626" s="469">
        <v>1490.719970703125</v>
      </c>
    </row>
    <row r="627" spans="1:11" ht="14.4" customHeight="1" x14ac:dyDescent="0.3">
      <c r="A627" s="463" t="s">
        <v>431</v>
      </c>
      <c r="B627" s="464" t="s">
        <v>432</v>
      </c>
      <c r="C627" s="465" t="s">
        <v>440</v>
      </c>
      <c r="D627" s="466" t="s">
        <v>441</v>
      </c>
      <c r="E627" s="465" t="s">
        <v>859</v>
      </c>
      <c r="F627" s="466" t="s">
        <v>860</v>
      </c>
      <c r="G627" s="465" t="s">
        <v>1819</v>
      </c>
      <c r="H627" s="465" t="s">
        <v>1820</v>
      </c>
      <c r="I627" s="468">
        <v>384.17999267578125</v>
      </c>
      <c r="J627" s="468">
        <v>4</v>
      </c>
      <c r="K627" s="469">
        <v>1536.699951171875</v>
      </c>
    </row>
    <row r="628" spans="1:11" ht="14.4" customHeight="1" x14ac:dyDescent="0.3">
      <c r="A628" s="463" t="s">
        <v>431</v>
      </c>
      <c r="B628" s="464" t="s">
        <v>432</v>
      </c>
      <c r="C628" s="465" t="s">
        <v>440</v>
      </c>
      <c r="D628" s="466" t="s">
        <v>441</v>
      </c>
      <c r="E628" s="465" t="s">
        <v>859</v>
      </c>
      <c r="F628" s="466" t="s">
        <v>860</v>
      </c>
      <c r="G628" s="465" t="s">
        <v>1821</v>
      </c>
      <c r="H628" s="465" t="s">
        <v>1822</v>
      </c>
      <c r="I628" s="468">
        <v>2194.89990234375</v>
      </c>
      <c r="J628" s="468">
        <v>2</v>
      </c>
      <c r="K628" s="469">
        <v>4389.7998046875</v>
      </c>
    </row>
    <row r="629" spans="1:11" ht="14.4" customHeight="1" x14ac:dyDescent="0.3">
      <c r="A629" s="463" t="s">
        <v>431</v>
      </c>
      <c r="B629" s="464" t="s">
        <v>432</v>
      </c>
      <c r="C629" s="465" t="s">
        <v>440</v>
      </c>
      <c r="D629" s="466" t="s">
        <v>441</v>
      </c>
      <c r="E629" s="465" t="s">
        <v>859</v>
      </c>
      <c r="F629" s="466" t="s">
        <v>860</v>
      </c>
      <c r="G629" s="465" t="s">
        <v>1823</v>
      </c>
      <c r="H629" s="465" t="s">
        <v>1824</v>
      </c>
      <c r="I629" s="468">
        <v>617.0999755859375</v>
      </c>
      <c r="J629" s="468">
        <v>3</v>
      </c>
      <c r="K629" s="469">
        <v>1851.300048828125</v>
      </c>
    </row>
    <row r="630" spans="1:11" ht="14.4" customHeight="1" x14ac:dyDescent="0.3">
      <c r="A630" s="463" t="s">
        <v>431</v>
      </c>
      <c r="B630" s="464" t="s">
        <v>432</v>
      </c>
      <c r="C630" s="465" t="s">
        <v>440</v>
      </c>
      <c r="D630" s="466" t="s">
        <v>441</v>
      </c>
      <c r="E630" s="465" t="s">
        <v>859</v>
      </c>
      <c r="F630" s="466" t="s">
        <v>860</v>
      </c>
      <c r="G630" s="465" t="s">
        <v>1825</v>
      </c>
      <c r="H630" s="465" t="s">
        <v>1826</v>
      </c>
      <c r="I630" s="468">
        <v>776.82000732421875</v>
      </c>
      <c r="J630" s="468">
        <v>5</v>
      </c>
      <c r="K630" s="469">
        <v>3884.0999755859375</v>
      </c>
    </row>
    <row r="631" spans="1:11" ht="14.4" customHeight="1" x14ac:dyDescent="0.3">
      <c r="A631" s="463" t="s">
        <v>431</v>
      </c>
      <c r="B631" s="464" t="s">
        <v>432</v>
      </c>
      <c r="C631" s="465" t="s">
        <v>440</v>
      </c>
      <c r="D631" s="466" t="s">
        <v>441</v>
      </c>
      <c r="E631" s="465" t="s">
        <v>859</v>
      </c>
      <c r="F631" s="466" t="s">
        <v>860</v>
      </c>
      <c r="G631" s="465" t="s">
        <v>1827</v>
      </c>
      <c r="H631" s="465" t="s">
        <v>1828</v>
      </c>
      <c r="I631" s="468">
        <v>558.65997314453125</v>
      </c>
      <c r="J631" s="468">
        <v>1</v>
      </c>
      <c r="K631" s="469">
        <v>558.65997314453125</v>
      </c>
    </row>
    <row r="632" spans="1:11" ht="14.4" customHeight="1" x14ac:dyDescent="0.3">
      <c r="A632" s="463" t="s">
        <v>431</v>
      </c>
      <c r="B632" s="464" t="s">
        <v>432</v>
      </c>
      <c r="C632" s="465" t="s">
        <v>440</v>
      </c>
      <c r="D632" s="466" t="s">
        <v>441</v>
      </c>
      <c r="E632" s="465" t="s">
        <v>859</v>
      </c>
      <c r="F632" s="466" t="s">
        <v>860</v>
      </c>
      <c r="G632" s="465" t="s">
        <v>1829</v>
      </c>
      <c r="H632" s="465" t="s">
        <v>1830</v>
      </c>
      <c r="I632" s="468">
        <v>558.65997314453125</v>
      </c>
      <c r="J632" s="468">
        <v>11</v>
      </c>
      <c r="K632" s="469">
        <v>6145.2399291992187</v>
      </c>
    </row>
    <row r="633" spans="1:11" ht="14.4" customHeight="1" x14ac:dyDescent="0.3">
      <c r="A633" s="463" t="s">
        <v>431</v>
      </c>
      <c r="B633" s="464" t="s">
        <v>432</v>
      </c>
      <c r="C633" s="465" t="s">
        <v>440</v>
      </c>
      <c r="D633" s="466" t="s">
        <v>441</v>
      </c>
      <c r="E633" s="465" t="s">
        <v>859</v>
      </c>
      <c r="F633" s="466" t="s">
        <v>860</v>
      </c>
      <c r="G633" s="465" t="s">
        <v>1831</v>
      </c>
      <c r="H633" s="465" t="s">
        <v>1832</v>
      </c>
      <c r="I633" s="468">
        <v>192.42999945746527</v>
      </c>
      <c r="J633" s="468">
        <v>90</v>
      </c>
      <c r="K633" s="469">
        <v>17318.739990234375</v>
      </c>
    </row>
    <row r="634" spans="1:11" ht="14.4" customHeight="1" x14ac:dyDescent="0.3">
      <c r="A634" s="463" t="s">
        <v>431</v>
      </c>
      <c r="B634" s="464" t="s">
        <v>432</v>
      </c>
      <c r="C634" s="465" t="s">
        <v>440</v>
      </c>
      <c r="D634" s="466" t="s">
        <v>441</v>
      </c>
      <c r="E634" s="465" t="s">
        <v>859</v>
      </c>
      <c r="F634" s="466" t="s">
        <v>860</v>
      </c>
      <c r="G634" s="465" t="s">
        <v>1833</v>
      </c>
      <c r="H634" s="465" t="s">
        <v>1834</v>
      </c>
      <c r="I634" s="468">
        <v>1122.8699951171875</v>
      </c>
      <c r="J634" s="468">
        <v>4</v>
      </c>
      <c r="K634" s="469">
        <v>4491.4801025390625</v>
      </c>
    </row>
    <row r="635" spans="1:11" ht="14.4" customHeight="1" x14ac:dyDescent="0.3">
      <c r="A635" s="463" t="s">
        <v>431</v>
      </c>
      <c r="B635" s="464" t="s">
        <v>432</v>
      </c>
      <c r="C635" s="465" t="s">
        <v>440</v>
      </c>
      <c r="D635" s="466" t="s">
        <v>441</v>
      </c>
      <c r="E635" s="465" t="s">
        <v>859</v>
      </c>
      <c r="F635" s="466" t="s">
        <v>860</v>
      </c>
      <c r="G635" s="465" t="s">
        <v>1835</v>
      </c>
      <c r="H635" s="465" t="s">
        <v>1836</v>
      </c>
      <c r="I635" s="468">
        <v>1122.8699951171875</v>
      </c>
      <c r="J635" s="468">
        <v>2</v>
      </c>
      <c r="K635" s="469">
        <v>2245.739990234375</v>
      </c>
    </row>
    <row r="636" spans="1:11" ht="14.4" customHeight="1" x14ac:dyDescent="0.3">
      <c r="A636" s="463" t="s">
        <v>431</v>
      </c>
      <c r="B636" s="464" t="s">
        <v>432</v>
      </c>
      <c r="C636" s="465" t="s">
        <v>440</v>
      </c>
      <c r="D636" s="466" t="s">
        <v>441</v>
      </c>
      <c r="E636" s="465" t="s">
        <v>859</v>
      </c>
      <c r="F636" s="466" t="s">
        <v>860</v>
      </c>
      <c r="G636" s="465" t="s">
        <v>1837</v>
      </c>
      <c r="H636" s="465" t="s">
        <v>1838</v>
      </c>
      <c r="I636" s="468">
        <v>794.12202148437495</v>
      </c>
      <c r="J636" s="468">
        <v>30</v>
      </c>
      <c r="K636" s="469">
        <v>23823.690673828125</v>
      </c>
    </row>
    <row r="637" spans="1:11" ht="14.4" customHeight="1" x14ac:dyDescent="0.3">
      <c r="A637" s="463" t="s">
        <v>431</v>
      </c>
      <c r="B637" s="464" t="s">
        <v>432</v>
      </c>
      <c r="C637" s="465" t="s">
        <v>440</v>
      </c>
      <c r="D637" s="466" t="s">
        <v>441</v>
      </c>
      <c r="E637" s="465" t="s">
        <v>859</v>
      </c>
      <c r="F637" s="466" t="s">
        <v>860</v>
      </c>
      <c r="G637" s="465" t="s">
        <v>1839</v>
      </c>
      <c r="H637" s="465" t="s">
        <v>1840</v>
      </c>
      <c r="I637" s="468">
        <v>1115.02001953125</v>
      </c>
      <c r="J637" s="468">
        <v>1</v>
      </c>
      <c r="K637" s="469">
        <v>1115.02001953125</v>
      </c>
    </row>
    <row r="638" spans="1:11" ht="14.4" customHeight="1" x14ac:dyDescent="0.3">
      <c r="A638" s="463" t="s">
        <v>431</v>
      </c>
      <c r="B638" s="464" t="s">
        <v>432</v>
      </c>
      <c r="C638" s="465" t="s">
        <v>440</v>
      </c>
      <c r="D638" s="466" t="s">
        <v>441</v>
      </c>
      <c r="E638" s="465" t="s">
        <v>859</v>
      </c>
      <c r="F638" s="466" t="s">
        <v>860</v>
      </c>
      <c r="G638" s="465" t="s">
        <v>1841</v>
      </c>
      <c r="H638" s="465" t="s">
        <v>1842</v>
      </c>
      <c r="I638" s="468">
        <v>284.31500244140625</v>
      </c>
      <c r="J638" s="468">
        <v>3</v>
      </c>
      <c r="K638" s="469">
        <v>852.94000244140625</v>
      </c>
    </row>
    <row r="639" spans="1:11" ht="14.4" customHeight="1" x14ac:dyDescent="0.3">
      <c r="A639" s="463" t="s">
        <v>431</v>
      </c>
      <c r="B639" s="464" t="s">
        <v>432</v>
      </c>
      <c r="C639" s="465" t="s">
        <v>440</v>
      </c>
      <c r="D639" s="466" t="s">
        <v>441</v>
      </c>
      <c r="E639" s="465" t="s">
        <v>859</v>
      </c>
      <c r="F639" s="466" t="s">
        <v>860</v>
      </c>
      <c r="G639" s="465" t="s">
        <v>1843</v>
      </c>
      <c r="H639" s="465" t="s">
        <v>1844</v>
      </c>
      <c r="I639" s="468">
        <v>1107.1500244140625</v>
      </c>
      <c r="J639" s="468">
        <v>1</v>
      </c>
      <c r="K639" s="469">
        <v>1107.1500244140625</v>
      </c>
    </row>
    <row r="640" spans="1:11" ht="14.4" customHeight="1" x14ac:dyDescent="0.3">
      <c r="A640" s="463" t="s">
        <v>431</v>
      </c>
      <c r="B640" s="464" t="s">
        <v>432</v>
      </c>
      <c r="C640" s="465" t="s">
        <v>440</v>
      </c>
      <c r="D640" s="466" t="s">
        <v>441</v>
      </c>
      <c r="E640" s="465" t="s">
        <v>859</v>
      </c>
      <c r="F640" s="466" t="s">
        <v>860</v>
      </c>
      <c r="G640" s="465" t="s">
        <v>1845</v>
      </c>
      <c r="H640" s="465" t="s">
        <v>1846</v>
      </c>
      <c r="I640" s="468">
        <v>290.39999389648437</v>
      </c>
      <c r="J640" s="468">
        <v>1</v>
      </c>
      <c r="K640" s="469">
        <v>290.39999389648437</v>
      </c>
    </row>
    <row r="641" spans="1:11" ht="14.4" customHeight="1" x14ac:dyDescent="0.3">
      <c r="A641" s="463" t="s">
        <v>431</v>
      </c>
      <c r="B641" s="464" t="s">
        <v>432</v>
      </c>
      <c r="C641" s="465" t="s">
        <v>440</v>
      </c>
      <c r="D641" s="466" t="s">
        <v>441</v>
      </c>
      <c r="E641" s="465" t="s">
        <v>859</v>
      </c>
      <c r="F641" s="466" t="s">
        <v>860</v>
      </c>
      <c r="G641" s="465" t="s">
        <v>1847</v>
      </c>
      <c r="H641" s="465" t="s">
        <v>1848</v>
      </c>
      <c r="I641" s="468">
        <v>290.39999389648437</v>
      </c>
      <c r="J641" s="468">
        <v>3</v>
      </c>
      <c r="K641" s="469">
        <v>871.19998168945312</v>
      </c>
    </row>
    <row r="642" spans="1:11" ht="14.4" customHeight="1" x14ac:dyDescent="0.3">
      <c r="A642" s="463" t="s">
        <v>431</v>
      </c>
      <c r="B642" s="464" t="s">
        <v>432</v>
      </c>
      <c r="C642" s="465" t="s">
        <v>440</v>
      </c>
      <c r="D642" s="466" t="s">
        <v>441</v>
      </c>
      <c r="E642" s="465" t="s">
        <v>859</v>
      </c>
      <c r="F642" s="466" t="s">
        <v>860</v>
      </c>
      <c r="G642" s="465" t="s">
        <v>1849</v>
      </c>
      <c r="H642" s="465" t="s">
        <v>1850</v>
      </c>
      <c r="I642" s="468">
        <v>290.39999389648437</v>
      </c>
      <c r="J642" s="468">
        <v>1</v>
      </c>
      <c r="K642" s="469">
        <v>290.39999389648437</v>
      </c>
    </row>
    <row r="643" spans="1:11" ht="14.4" customHeight="1" x14ac:dyDescent="0.3">
      <c r="A643" s="463" t="s">
        <v>431</v>
      </c>
      <c r="B643" s="464" t="s">
        <v>432</v>
      </c>
      <c r="C643" s="465" t="s">
        <v>440</v>
      </c>
      <c r="D643" s="466" t="s">
        <v>441</v>
      </c>
      <c r="E643" s="465" t="s">
        <v>859</v>
      </c>
      <c r="F643" s="466" t="s">
        <v>860</v>
      </c>
      <c r="G643" s="465" t="s">
        <v>1851</v>
      </c>
      <c r="H643" s="465" t="s">
        <v>1852</v>
      </c>
      <c r="I643" s="468">
        <v>252.88999938964844</v>
      </c>
      <c r="J643" s="468">
        <v>16</v>
      </c>
      <c r="K643" s="469">
        <v>4046.2398986816406</v>
      </c>
    </row>
    <row r="644" spans="1:11" ht="14.4" customHeight="1" x14ac:dyDescent="0.3">
      <c r="A644" s="463" t="s">
        <v>431</v>
      </c>
      <c r="B644" s="464" t="s">
        <v>432</v>
      </c>
      <c r="C644" s="465" t="s">
        <v>440</v>
      </c>
      <c r="D644" s="466" t="s">
        <v>441</v>
      </c>
      <c r="E644" s="465" t="s">
        <v>859</v>
      </c>
      <c r="F644" s="466" t="s">
        <v>860</v>
      </c>
      <c r="G644" s="465" t="s">
        <v>1853</v>
      </c>
      <c r="H644" s="465" t="s">
        <v>1854</v>
      </c>
      <c r="I644" s="468">
        <v>597.739990234375</v>
      </c>
      <c r="J644" s="468">
        <v>3</v>
      </c>
      <c r="K644" s="469">
        <v>1793.219970703125</v>
      </c>
    </row>
    <row r="645" spans="1:11" ht="14.4" customHeight="1" x14ac:dyDescent="0.3">
      <c r="A645" s="463" t="s">
        <v>431</v>
      </c>
      <c r="B645" s="464" t="s">
        <v>432</v>
      </c>
      <c r="C645" s="465" t="s">
        <v>440</v>
      </c>
      <c r="D645" s="466" t="s">
        <v>441</v>
      </c>
      <c r="E645" s="465" t="s">
        <v>859</v>
      </c>
      <c r="F645" s="466" t="s">
        <v>860</v>
      </c>
      <c r="G645" s="465" t="s">
        <v>1855</v>
      </c>
      <c r="H645" s="465" t="s">
        <v>1856</v>
      </c>
      <c r="I645" s="468">
        <v>168.97999572753906</v>
      </c>
      <c r="J645" s="468">
        <v>14</v>
      </c>
      <c r="K645" s="469">
        <v>2365.6600341796875</v>
      </c>
    </row>
    <row r="646" spans="1:11" ht="14.4" customHeight="1" x14ac:dyDescent="0.3">
      <c r="A646" s="463" t="s">
        <v>431</v>
      </c>
      <c r="B646" s="464" t="s">
        <v>432</v>
      </c>
      <c r="C646" s="465" t="s">
        <v>440</v>
      </c>
      <c r="D646" s="466" t="s">
        <v>441</v>
      </c>
      <c r="E646" s="465" t="s">
        <v>859</v>
      </c>
      <c r="F646" s="466" t="s">
        <v>860</v>
      </c>
      <c r="G646" s="465" t="s">
        <v>1857</v>
      </c>
      <c r="H646" s="465" t="s">
        <v>1858</v>
      </c>
      <c r="I646" s="468">
        <v>597.739990234375</v>
      </c>
      <c r="J646" s="468">
        <v>12</v>
      </c>
      <c r="K646" s="469">
        <v>7172.8798828125</v>
      </c>
    </row>
    <row r="647" spans="1:11" ht="14.4" customHeight="1" x14ac:dyDescent="0.3">
      <c r="A647" s="463" t="s">
        <v>431</v>
      </c>
      <c r="B647" s="464" t="s">
        <v>432</v>
      </c>
      <c r="C647" s="465" t="s">
        <v>440</v>
      </c>
      <c r="D647" s="466" t="s">
        <v>441</v>
      </c>
      <c r="E647" s="465" t="s">
        <v>859</v>
      </c>
      <c r="F647" s="466" t="s">
        <v>860</v>
      </c>
      <c r="G647" s="465" t="s">
        <v>1859</v>
      </c>
      <c r="H647" s="465" t="s">
        <v>1860</v>
      </c>
      <c r="I647" s="468">
        <v>598.8900146484375</v>
      </c>
      <c r="J647" s="468">
        <v>4</v>
      </c>
      <c r="K647" s="469">
        <v>2395.56005859375</v>
      </c>
    </row>
    <row r="648" spans="1:11" ht="14.4" customHeight="1" x14ac:dyDescent="0.3">
      <c r="A648" s="463" t="s">
        <v>431</v>
      </c>
      <c r="B648" s="464" t="s">
        <v>432</v>
      </c>
      <c r="C648" s="465" t="s">
        <v>440</v>
      </c>
      <c r="D648" s="466" t="s">
        <v>441</v>
      </c>
      <c r="E648" s="465" t="s">
        <v>859</v>
      </c>
      <c r="F648" s="466" t="s">
        <v>860</v>
      </c>
      <c r="G648" s="465" t="s">
        <v>1861</v>
      </c>
      <c r="H648" s="465" t="s">
        <v>1862</v>
      </c>
      <c r="I648" s="468">
        <v>187.3699951171875</v>
      </c>
      <c r="J648" s="468">
        <v>4</v>
      </c>
      <c r="K648" s="469">
        <v>749.47998046875</v>
      </c>
    </row>
    <row r="649" spans="1:11" ht="14.4" customHeight="1" x14ac:dyDescent="0.3">
      <c r="A649" s="463" t="s">
        <v>431</v>
      </c>
      <c r="B649" s="464" t="s">
        <v>432</v>
      </c>
      <c r="C649" s="465" t="s">
        <v>440</v>
      </c>
      <c r="D649" s="466" t="s">
        <v>441</v>
      </c>
      <c r="E649" s="465" t="s">
        <v>859</v>
      </c>
      <c r="F649" s="466" t="s">
        <v>860</v>
      </c>
      <c r="G649" s="465" t="s">
        <v>1863</v>
      </c>
      <c r="H649" s="465" t="s">
        <v>1864</v>
      </c>
      <c r="I649" s="468">
        <v>2990</v>
      </c>
      <c r="J649" s="468">
        <v>2</v>
      </c>
      <c r="K649" s="469">
        <v>5980</v>
      </c>
    </row>
    <row r="650" spans="1:11" ht="14.4" customHeight="1" x14ac:dyDescent="0.3">
      <c r="A650" s="463" t="s">
        <v>431</v>
      </c>
      <c r="B650" s="464" t="s">
        <v>432</v>
      </c>
      <c r="C650" s="465" t="s">
        <v>440</v>
      </c>
      <c r="D650" s="466" t="s">
        <v>441</v>
      </c>
      <c r="E650" s="465" t="s">
        <v>859</v>
      </c>
      <c r="F650" s="466" t="s">
        <v>860</v>
      </c>
      <c r="G650" s="465" t="s">
        <v>1865</v>
      </c>
      <c r="H650" s="465" t="s">
        <v>1866</v>
      </c>
      <c r="I650" s="468">
        <v>14.880000114440918</v>
      </c>
      <c r="J650" s="468">
        <v>200</v>
      </c>
      <c r="K650" s="469">
        <v>2976.60009765625</v>
      </c>
    </row>
    <row r="651" spans="1:11" ht="14.4" customHeight="1" x14ac:dyDescent="0.3">
      <c r="A651" s="463" t="s">
        <v>431</v>
      </c>
      <c r="B651" s="464" t="s">
        <v>432</v>
      </c>
      <c r="C651" s="465" t="s">
        <v>440</v>
      </c>
      <c r="D651" s="466" t="s">
        <v>441</v>
      </c>
      <c r="E651" s="465" t="s">
        <v>859</v>
      </c>
      <c r="F651" s="466" t="s">
        <v>860</v>
      </c>
      <c r="G651" s="465" t="s">
        <v>1867</v>
      </c>
      <c r="H651" s="465" t="s">
        <v>1868</v>
      </c>
      <c r="I651" s="468">
        <v>14.880000114440918</v>
      </c>
      <c r="J651" s="468">
        <v>200</v>
      </c>
      <c r="K651" s="469">
        <v>2976.60009765625</v>
      </c>
    </row>
    <row r="652" spans="1:11" ht="14.4" customHeight="1" x14ac:dyDescent="0.3">
      <c r="A652" s="463" t="s">
        <v>431</v>
      </c>
      <c r="B652" s="464" t="s">
        <v>432</v>
      </c>
      <c r="C652" s="465" t="s">
        <v>440</v>
      </c>
      <c r="D652" s="466" t="s">
        <v>441</v>
      </c>
      <c r="E652" s="465" t="s">
        <v>859</v>
      </c>
      <c r="F652" s="466" t="s">
        <v>860</v>
      </c>
      <c r="G652" s="465" t="s">
        <v>1869</v>
      </c>
      <c r="H652" s="465" t="s">
        <v>1870</v>
      </c>
      <c r="I652" s="468">
        <v>368.82000732421875</v>
      </c>
      <c r="J652" s="468">
        <v>3</v>
      </c>
      <c r="K652" s="469">
        <v>1106.4599609375</v>
      </c>
    </row>
    <row r="653" spans="1:11" ht="14.4" customHeight="1" x14ac:dyDescent="0.3">
      <c r="A653" s="463" t="s">
        <v>431</v>
      </c>
      <c r="B653" s="464" t="s">
        <v>432</v>
      </c>
      <c r="C653" s="465" t="s">
        <v>440</v>
      </c>
      <c r="D653" s="466" t="s">
        <v>441</v>
      </c>
      <c r="E653" s="465" t="s">
        <v>859</v>
      </c>
      <c r="F653" s="466" t="s">
        <v>860</v>
      </c>
      <c r="G653" s="465" t="s">
        <v>1871</v>
      </c>
      <c r="H653" s="465" t="s">
        <v>1872</v>
      </c>
      <c r="I653" s="468">
        <v>362.75</v>
      </c>
      <c r="J653" s="468">
        <v>3</v>
      </c>
      <c r="K653" s="469">
        <v>1107.2699890136719</v>
      </c>
    </row>
    <row r="654" spans="1:11" ht="14.4" customHeight="1" x14ac:dyDescent="0.3">
      <c r="A654" s="463" t="s">
        <v>431</v>
      </c>
      <c r="B654" s="464" t="s">
        <v>432</v>
      </c>
      <c r="C654" s="465" t="s">
        <v>440</v>
      </c>
      <c r="D654" s="466" t="s">
        <v>441</v>
      </c>
      <c r="E654" s="465" t="s">
        <v>859</v>
      </c>
      <c r="F654" s="466" t="s">
        <v>860</v>
      </c>
      <c r="G654" s="465" t="s">
        <v>1873</v>
      </c>
      <c r="H654" s="465" t="s">
        <v>1874</v>
      </c>
      <c r="I654" s="468">
        <v>987</v>
      </c>
      <c r="J654" s="468">
        <v>2</v>
      </c>
      <c r="K654" s="469">
        <v>1974</v>
      </c>
    </row>
    <row r="655" spans="1:11" ht="14.4" customHeight="1" x14ac:dyDescent="0.3">
      <c r="A655" s="463" t="s">
        <v>431</v>
      </c>
      <c r="B655" s="464" t="s">
        <v>432</v>
      </c>
      <c r="C655" s="465" t="s">
        <v>440</v>
      </c>
      <c r="D655" s="466" t="s">
        <v>441</v>
      </c>
      <c r="E655" s="465" t="s">
        <v>859</v>
      </c>
      <c r="F655" s="466" t="s">
        <v>860</v>
      </c>
      <c r="G655" s="465" t="s">
        <v>1875</v>
      </c>
      <c r="H655" s="465" t="s">
        <v>1876</v>
      </c>
      <c r="I655" s="468">
        <v>86.150001525878906</v>
      </c>
      <c r="J655" s="468">
        <v>20</v>
      </c>
      <c r="K655" s="469">
        <v>1723.0400390625</v>
      </c>
    </row>
    <row r="656" spans="1:11" ht="14.4" customHeight="1" x14ac:dyDescent="0.3">
      <c r="A656" s="463" t="s">
        <v>431</v>
      </c>
      <c r="B656" s="464" t="s">
        <v>432</v>
      </c>
      <c r="C656" s="465" t="s">
        <v>440</v>
      </c>
      <c r="D656" s="466" t="s">
        <v>441</v>
      </c>
      <c r="E656" s="465" t="s">
        <v>859</v>
      </c>
      <c r="F656" s="466" t="s">
        <v>860</v>
      </c>
      <c r="G656" s="465" t="s">
        <v>1877</v>
      </c>
      <c r="H656" s="465" t="s">
        <v>1878</v>
      </c>
      <c r="I656" s="468">
        <v>617.0999755859375</v>
      </c>
      <c r="J656" s="468">
        <v>10</v>
      </c>
      <c r="K656" s="469">
        <v>6171</v>
      </c>
    </row>
    <row r="657" spans="1:11" ht="14.4" customHeight="1" x14ac:dyDescent="0.3">
      <c r="A657" s="463" t="s">
        <v>431</v>
      </c>
      <c r="B657" s="464" t="s">
        <v>432</v>
      </c>
      <c r="C657" s="465" t="s">
        <v>440</v>
      </c>
      <c r="D657" s="466" t="s">
        <v>441</v>
      </c>
      <c r="E657" s="465" t="s">
        <v>859</v>
      </c>
      <c r="F657" s="466" t="s">
        <v>860</v>
      </c>
      <c r="G657" s="465" t="s">
        <v>1879</v>
      </c>
      <c r="H657" s="465" t="s">
        <v>1880</v>
      </c>
      <c r="I657" s="468">
        <v>751.239990234375</v>
      </c>
      <c r="J657" s="468">
        <v>5</v>
      </c>
      <c r="K657" s="469">
        <v>3756.199951171875</v>
      </c>
    </row>
    <row r="658" spans="1:11" ht="14.4" customHeight="1" x14ac:dyDescent="0.3">
      <c r="A658" s="463" t="s">
        <v>431</v>
      </c>
      <c r="B658" s="464" t="s">
        <v>432</v>
      </c>
      <c r="C658" s="465" t="s">
        <v>440</v>
      </c>
      <c r="D658" s="466" t="s">
        <v>441</v>
      </c>
      <c r="E658" s="465" t="s">
        <v>859</v>
      </c>
      <c r="F658" s="466" t="s">
        <v>860</v>
      </c>
      <c r="G658" s="465" t="s">
        <v>1881</v>
      </c>
      <c r="H658" s="465" t="s">
        <v>1882</v>
      </c>
      <c r="I658" s="468">
        <v>399.239990234375</v>
      </c>
      <c r="J658" s="468">
        <v>1</v>
      </c>
      <c r="K658" s="469">
        <v>399.239990234375</v>
      </c>
    </row>
    <row r="659" spans="1:11" ht="14.4" customHeight="1" x14ac:dyDescent="0.3">
      <c r="A659" s="463" t="s">
        <v>431</v>
      </c>
      <c r="B659" s="464" t="s">
        <v>432</v>
      </c>
      <c r="C659" s="465" t="s">
        <v>440</v>
      </c>
      <c r="D659" s="466" t="s">
        <v>441</v>
      </c>
      <c r="E659" s="465" t="s">
        <v>859</v>
      </c>
      <c r="F659" s="466" t="s">
        <v>860</v>
      </c>
      <c r="G659" s="465" t="s">
        <v>1883</v>
      </c>
      <c r="H659" s="465" t="s">
        <v>1884</v>
      </c>
      <c r="I659" s="468">
        <v>251.67999267578125</v>
      </c>
      <c r="J659" s="468">
        <v>5</v>
      </c>
      <c r="K659" s="469">
        <v>1258.3999633789062</v>
      </c>
    </row>
    <row r="660" spans="1:11" ht="14.4" customHeight="1" x14ac:dyDescent="0.3">
      <c r="A660" s="463" t="s">
        <v>431</v>
      </c>
      <c r="B660" s="464" t="s">
        <v>432</v>
      </c>
      <c r="C660" s="465" t="s">
        <v>440</v>
      </c>
      <c r="D660" s="466" t="s">
        <v>441</v>
      </c>
      <c r="E660" s="465" t="s">
        <v>859</v>
      </c>
      <c r="F660" s="466" t="s">
        <v>860</v>
      </c>
      <c r="G660" s="465" t="s">
        <v>1885</v>
      </c>
      <c r="H660" s="465" t="s">
        <v>1886</v>
      </c>
      <c r="I660" s="468">
        <v>222.58000183105469</v>
      </c>
      <c r="J660" s="468">
        <v>2</v>
      </c>
      <c r="K660" s="469">
        <v>445.16000366210937</v>
      </c>
    </row>
    <row r="661" spans="1:11" ht="14.4" customHeight="1" x14ac:dyDescent="0.3">
      <c r="A661" s="463" t="s">
        <v>431</v>
      </c>
      <c r="B661" s="464" t="s">
        <v>432</v>
      </c>
      <c r="C661" s="465" t="s">
        <v>440</v>
      </c>
      <c r="D661" s="466" t="s">
        <v>441</v>
      </c>
      <c r="E661" s="465" t="s">
        <v>859</v>
      </c>
      <c r="F661" s="466" t="s">
        <v>860</v>
      </c>
      <c r="G661" s="465" t="s">
        <v>1887</v>
      </c>
      <c r="H661" s="465" t="s">
        <v>1888</v>
      </c>
      <c r="I661" s="468">
        <v>235.94999694824219</v>
      </c>
      <c r="J661" s="468">
        <v>5</v>
      </c>
      <c r="K661" s="469">
        <v>1179.7499847412109</v>
      </c>
    </row>
    <row r="662" spans="1:11" ht="14.4" customHeight="1" x14ac:dyDescent="0.3">
      <c r="A662" s="463" t="s">
        <v>431</v>
      </c>
      <c r="B662" s="464" t="s">
        <v>432</v>
      </c>
      <c r="C662" s="465" t="s">
        <v>440</v>
      </c>
      <c r="D662" s="466" t="s">
        <v>441</v>
      </c>
      <c r="E662" s="465" t="s">
        <v>859</v>
      </c>
      <c r="F662" s="466" t="s">
        <v>860</v>
      </c>
      <c r="G662" s="465" t="s">
        <v>1889</v>
      </c>
      <c r="H662" s="465" t="s">
        <v>1890</v>
      </c>
      <c r="I662" s="468">
        <v>943.79998779296875</v>
      </c>
      <c r="J662" s="468">
        <v>4</v>
      </c>
      <c r="K662" s="469">
        <v>3775.199951171875</v>
      </c>
    </row>
    <row r="663" spans="1:11" ht="14.4" customHeight="1" x14ac:dyDescent="0.3">
      <c r="A663" s="463" t="s">
        <v>431</v>
      </c>
      <c r="B663" s="464" t="s">
        <v>432</v>
      </c>
      <c r="C663" s="465" t="s">
        <v>440</v>
      </c>
      <c r="D663" s="466" t="s">
        <v>441</v>
      </c>
      <c r="E663" s="465" t="s">
        <v>859</v>
      </c>
      <c r="F663" s="466" t="s">
        <v>860</v>
      </c>
      <c r="G663" s="465" t="s">
        <v>1891</v>
      </c>
      <c r="H663" s="465" t="s">
        <v>1892</v>
      </c>
      <c r="I663" s="468">
        <v>242</v>
      </c>
      <c r="J663" s="468">
        <v>5</v>
      </c>
      <c r="K663" s="469">
        <v>1210</v>
      </c>
    </row>
    <row r="664" spans="1:11" ht="14.4" customHeight="1" x14ac:dyDescent="0.3">
      <c r="A664" s="463" t="s">
        <v>431</v>
      </c>
      <c r="B664" s="464" t="s">
        <v>432</v>
      </c>
      <c r="C664" s="465" t="s">
        <v>440</v>
      </c>
      <c r="D664" s="466" t="s">
        <v>441</v>
      </c>
      <c r="E664" s="465" t="s">
        <v>859</v>
      </c>
      <c r="F664" s="466" t="s">
        <v>860</v>
      </c>
      <c r="G664" s="465" t="s">
        <v>1893</v>
      </c>
      <c r="H664" s="465" t="s">
        <v>1894</v>
      </c>
      <c r="I664" s="468">
        <v>474.32000732421875</v>
      </c>
      <c r="J664" s="468">
        <v>5</v>
      </c>
      <c r="K664" s="469">
        <v>2371.6000366210937</v>
      </c>
    </row>
    <row r="665" spans="1:11" ht="14.4" customHeight="1" x14ac:dyDescent="0.3">
      <c r="A665" s="463" t="s">
        <v>431</v>
      </c>
      <c r="B665" s="464" t="s">
        <v>432</v>
      </c>
      <c r="C665" s="465" t="s">
        <v>440</v>
      </c>
      <c r="D665" s="466" t="s">
        <v>441</v>
      </c>
      <c r="E665" s="465" t="s">
        <v>859</v>
      </c>
      <c r="F665" s="466" t="s">
        <v>860</v>
      </c>
      <c r="G665" s="465" t="s">
        <v>1895</v>
      </c>
      <c r="H665" s="465" t="s">
        <v>1896</v>
      </c>
      <c r="I665" s="468">
        <v>2.5699999332427979</v>
      </c>
      <c r="J665" s="468">
        <v>5200</v>
      </c>
      <c r="K665" s="469">
        <v>13369.69970703125</v>
      </c>
    </row>
    <row r="666" spans="1:11" ht="14.4" customHeight="1" x14ac:dyDescent="0.3">
      <c r="A666" s="463" t="s">
        <v>431</v>
      </c>
      <c r="B666" s="464" t="s">
        <v>432</v>
      </c>
      <c r="C666" s="465" t="s">
        <v>440</v>
      </c>
      <c r="D666" s="466" t="s">
        <v>441</v>
      </c>
      <c r="E666" s="465" t="s">
        <v>859</v>
      </c>
      <c r="F666" s="466" t="s">
        <v>860</v>
      </c>
      <c r="G666" s="465" t="s">
        <v>1897</v>
      </c>
      <c r="H666" s="465" t="s">
        <v>1898</v>
      </c>
      <c r="I666" s="468">
        <v>3.309999942779541</v>
      </c>
      <c r="J666" s="468">
        <v>50</v>
      </c>
      <c r="K666" s="469">
        <v>165.38999938964844</v>
      </c>
    </row>
    <row r="667" spans="1:11" ht="14.4" customHeight="1" x14ac:dyDescent="0.3">
      <c r="A667" s="463" t="s">
        <v>431</v>
      </c>
      <c r="B667" s="464" t="s">
        <v>432</v>
      </c>
      <c r="C667" s="465" t="s">
        <v>440</v>
      </c>
      <c r="D667" s="466" t="s">
        <v>441</v>
      </c>
      <c r="E667" s="465" t="s">
        <v>859</v>
      </c>
      <c r="F667" s="466" t="s">
        <v>860</v>
      </c>
      <c r="G667" s="465" t="s">
        <v>1899</v>
      </c>
      <c r="H667" s="465" t="s">
        <v>1900</v>
      </c>
      <c r="I667" s="468">
        <v>9.630000114440918</v>
      </c>
      <c r="J667" s="468">
        <v>24</v>
      </c>
      <c r="K667" s="469">
        <v>231</v>
      </c>
    </row>
    <row r="668" spans="1:11" ht="14.4" customHeight="1" x14ac:dyDescent="0.3">
      <c r="A668" s="463" t="s">
        <v>431</v>
      </c>
      <c r="B668" s="464" t="s">
        <v>432</v>
      </c>
      <c r="C668" s="465" t="s">
        <v>440</v>
      </c>
      <c r="D668" s="466" t="s">
        <v>441</v>
      </c>
      <c r="E668" s="465" t="s">
        <v>859</v>
      </c>
      <c r="F668" s="466" t="s">
        <v>860</v>
      </c>
      <c r="G668" s="465" t="s">
        <v>1901</v>
      </c>
      <c r="H668" s="465" t="s">
        <v>1902</v>
      </c>
      <c r="I668" s="468">
        <v>22.799999237060547</v>
      </c>
      <c r="J668" s="468">
        <v>60</v>
      </c>
      <c r="K668" s="469">
        <v>1368.030029296875</v>
      </c>
    </row>
    <row r="669" spans="1:11" ht="14.4" customHeight="1" x14ac:dyDescent="0.3">
      <c r="A669" s="463" t="s">
        <v>431</v>
      </c>
      <c r="B669" s="464" t="s">
        <v>432</v>
      </c>
      <c r="C669" s="465" t="s">
        <v>440</v>
      </c>
      <c r="D669" s="466" t="s">
        <v>441</v>
      </c>
      <c r="E669" s="465" t="s">
        <v>859</v>
      </c>
      <c r="F669" s="466" t="s">
        <v>860</v>
      </c>
      <c r="G669" s="465" t="s">
        <v>1903</v>
      </c>
      <c r="H669" s="465" t="s">
        <v>1904</v>
      </c>
      <c r="I669" s="468">
        <v>22.799999237060547</v>
      </c>
      <c r="J669" s="468">
        <v>100</v>
      </c>
      <c r="K669" s="469">
        <v>2280.030029296875</v>
      </c>
    </row>
    <row r="670" spans="1:11" ht="14.4" customHeight="1" x14ac:dyDescent="0.3">
      <c r="A670" s="463" t="s">
        <v>431</v>
      </c>
      <c r="B670" s="464" t="s">
        <v>432</v>
      </c>
      <c r="C670" s="465" t="s">
        <v>440</v>
      </c>
      <c r="D670" s="466" t="s">
        <v>441</v>
      </c>
      <c r="E670" s="465" t="s">
        <v>859</v>
      </c>
      <c r="F670" s="466" t="s">
        <v>860</v>
      </c>
      <c r="G670" s="465" t="s">
        <v>1905</v>
      </c>
      <c r="H670" s="465" t="s">
        <v>1906</v>
      </c>
      <c r="I670" s="468">
        <v>22.799999237060547</v>
      </c>
      <c r="J670" s="468">
        <v>180</v>
      </c>
      <c r="K670" s="469">
        <v>4104.070068359375</v>
      </c>
    </row>
    <row r="671" spans="1:11" ht="14.4" customHeight="1" x14ac:dyDescent="0.3">
      <c r="A671" s="463" t="s">
        <v>431</v>
      </c>
      <c r="B671" s="464" t="s">
        <v>432</v>
      </c>
      <c r="C671" s="465" t="s">
        <v>440</v>
      </c>
      <c r="D671" s="466" t="s">
        <v>441</v>
      </c>
      <c r="E671" s="465" t="s">
        <v>859</v>
      </c>
      <c r="F671" s="466" t="s">
        <v>860</v>
      </c>
      <c r="G671" s="465" t="s">
        <v>1907</v>
      </c>
      <c r="H671" s="465" t="s">
        <v>1908</v>
      </c>
      <c r="I671" s="468">
        <v>143.69999694824219</v>
      </c>
      <c r="J671" s="468">
        <v>1</v>
      </c>
      <c r="K671" s="469">
        <v>143.69999694824219</v>
      </c>
    </row>
    <row r="672" spans="1:11" ht="14.4" customHeight="1" x14ac:dyDescent="0.3">
      <c r="A672" s="463" t="s">
        <v>431</v>
      </c>
      <c r="B672" s="464" t="s">
        <v>432</v>
      </c>
      <c r="C672" s="465" t="s">
        <v>440</v>
      </c>
      <c r="D672" s="466" t="s">
        <v>441</v>
      </c>
      <c r="E672" s="465" t="s">
        <v>859</v>
      </c>
      <c r="F672" s="466" t="s">
        <v>860</v>
      </c>
      <c r="G672" s="465" t="s">
        <v>1909</v>
      </c>
      <c r="H672" s="465" t="s">
        <v>1910</v>
      </c>
      <c r="I672" s="468">
        <v>591.6400146484375</v>
      </c>
      <c r="J672" s="468">
        <v>6</v>
      </c>
      <c r="K672" s="469">
        <v>3549.840087890625</v>
      </c>
    </row>
    <row r="673" spans="1:11" ht="14.4" customHeight="1" x14ac:dyDescent="0.3">
      <c r="A673" s="463" t="s">
        <v>431</v>
      </c>
      <c r="B673" s="464" t="s">
        <v>432</v>
      </c>
      <c r="C673" s="465" t="s">
        <v>440</v>
      </c>
      <c r="D673" s="466" t="s">
        <v>441</v>
      </c>
      <c r="E673" s="465" t="s">
        <v>859</v>
      </c>
      <c r="F673" s="466" t="s">
        <v>860</v>
      </c>
      <c r="G673" s="465" t="s">
        <v>1911</v>
      </c>
      <c r="H673" s="465" t="s">
        <v>1912</v>
      </c>
      <c r="I673" s="468">
        <v>1530.6099853515625</v>
      </c>
      <c r="J673" s="468">
        <v>2</v>
      </c>
      <c r="K673" s="469">
        <v>3061.219970703125</v>
      </c>
    </row>
    <row r="674" spans="1:11" ht="14.4" customHeight="1" x14ac:dyDescent="0.3">
      <c r="A674" s="463" t="s">
        <v>431</v>
      </c>
      <c r="B674" s="464" t="s">
        <v>432</v>
      </c>
      <c r="C674" s="465" t="s">
        <v>440</v>
      </c>
      <c r="D674" s="466" t="s">
        <v>441</v>
      </c>
      <c r="E674" s="465" t="s">
        <v>859</v>
      </c>
      <c r="F674" s="466" t="s">
        <v>860</v>
      </c>
      <c r="G674" s="465" t="s">
        <v>1913</v>
      </c>
      <c r="H674" s="465" t="s">
        <v>1914</v>
      </c>
      <c r="I674" s="468">
        <v>1300.75</v>
      </c>
      <c r="J674" s="468">
        <v>2</v>
      </c>
      <c r="K674" s="469">
        <v>2601.5</v>
      </c>
    </row>
    <row r="675" spans="1:11" ht="14.4" customHeight="1" x14ac:dyDescent="0.3">
      <c r="A675" s="463" t="s">
        <v>431</v>
      </c>
      <c r="B675" s="464" t="s">
        <v>432</v>
      </c>
      <c r="C675" s="465" t="s">
        <v>440</v>
      </c>
      <c r="D675" s="466" t="s">
        <v>441</v>
      </c>
      <c r="E675" s="465" t="s">
        <v>859</v>
      </c>
      <c r="F675" s="466" t="s">
        <v>860</v>
      </c>
      <c r="G675" s="465" t="s">
        <v>1915</v>
      </c>
      <c r="H675" s="465" t="s">
        <v>1916</v>
      </c>
      <c r="I675" s="468">
        <v>1011.9299926757812</v>
      </c>
      <c r="J675" s="468">
        <v>2</v>
      </c>
      <c r="K675" s="469">
        <v>2023.8499755859375</v>
      </c>
    </row>
    <row r="676" spans="1:11" ht="14.4" customHeight="1" x14ac:dyDescent="0.3">
      <c r="A676" s="463" t="s">
        <v>431</v>
      </c>
      <c r="B676" s="464" t="s">
        <v>432</v>
      </c>
      <c r="C676" s="465" t="s">
        <v>440</v>
      </c>
      <c r="D676" s="466" t="s">
        <v>441</v>
      </c>
      <c r="E676" s="465" t="s">
        <v>859</v>
      </c>
      <c r="F676" s="466" t="s">
        <v>860</v>
      </c>
      <c r="G676" s="465" t="s">
        <v>1917</v>
      </c>
      <c r="H676" s="465" t="s">
        <v>1918</v>
      </c>
      <c r="I676" s="468">
        <v>3811.5</v>
      </c>
      <c r="J676" s="468">
        <v>3</v>
      </c>
      <c r="K676" s="469">
        <v>11434.5</v>
      </c>
    </row>
    <row r="677" spans="1:11" ht="14.4" customHeight="1" x14ac:dyDescent="0.3">
      <c r="A677" s="463" t="s">
        <v>431</v>
      </c>
      <c r="B677" s="464" t="s">
        <v>432</v>
      </c>
      <c r="C677" s="465" t="s">
        <v>440</v>
      </c>
      <c r="D677" s="466" t="s">
        <v>441</v>
      </c>
      <c r="E677" s="465" t="s">
        <v>859</v>
      </c>
      <c r="F677" s="466" t="s">
        <v>860</v>
      </c>
      <c r="G677" s="465" t="s">
        <v>1919</v>
      </c>
      <c r="H677" s="465" t="s">
        <v>1920</v>
      </c>
      <c r="I677" s="468">
        <v>874.83001708984375</v>
      </c>
      <c r="J677" s="468">
        <v>1</v>
      </c>
      <c r="K677" s="469">
        <v>874.83001708984375</v>
      </c>
    </row>
    <row r="678" spans="1:11" ht="14.4" customHeight="1" x14ac:dyDescent="0.3">
      <c r="A678" s="463" t="s">
        <v>431</v>
      </c>
      <c r="B678" s="464" t="s">
        <v>432</v>
      </c>
      <c r="C678" s="465" t="s">
        <v>440</v>
      </c>
      <c r="D678" s="466" t="s">
        <v>441</v>
      </c>
      <c r="E678" s="465" t="s">
        <v>859</v>
      </c>
      <c r="F678" s="466" t="s">
        <v>860</v>
      </c>
      <c r="G678" s="465" t="s">
        <v>1921</v>
      </c>
      <c r="H678" s="465" t="s">
        <v>1922</v>
      </c>
      <c r="I678" s="468">
        <v>865.1500244140625</v>
      </c>
      <c r="J678" s="468">
        <v>1</v>
      </c>
      <c r="K678" s="469">
        <v>865.1500244140625</v>
      </c>
    </row>
    <row r="679" spans="1:11" ht="14.4" customHeight="1" x14ac:dyDescent="0.3">
      <c r="A679" s="463" t="s">
        <v>431</v>
      </c>
      <c r="B679" s="464" t="s">
        <v>432</v>
      </c>
      <c r="C679" s="465" t="s">
        <v>440</v>
      </c>
      <c r="D679" s="466" t="s">
        <v>441</v>
      </c>
      <c r="E679" s="465" t="s">
        <v>859</v>
      </c>
      <c r="F679" s="466" t="s">
        <v>860</v>
      </c>
      <c r="G679" s="465" t="s">
        <v>1923</v>
      </c>
      <c r="H679" s="465" t="s">
        <v>1924</v>
      </c>
      <c r="I679" s="468">
        <v>865.1500244140625</v>
      </c>
      <c r="J679" s="468">
        <v>1</v>
      </c>
      <c r="K679" s="469">
        <v>865.1500244140625</v>
      </c>
    </row>
    <row r="680" spans="1:11" ht="14.4" customHeight="1" x14ac:dyDescent="0.3">
      <c r="A680" s="463" t="s">
        <v>431</v>
      </c>
      <c r="B680" s="464" t="s">
        <v>432</v>
      </c>
      <c r="C680" s="465" t="s">
        <v>440</v>
      </c>
      <c r="D680" s="466" t="s">
        <v>441</v>
      </c>
      <c r="E680" s="465" t="s">
        <v>859</v>
      </c>
      <c r="F680" s="466" t="s">
        <v>860</v>
      </c>
      <c r="G680" s="465" t="s">
        <v>1925</v>
      </c>
      <c r="H680" s="465" t="s">
        <v>1926</v>
      </c>
      <c r="I680" s="468">
        <v>2374.06005859375</v>
      </c>
      <c r="J680" s="468">
        <v>1</v>
      </c>
      <c r="K680" s="469">
        <v>2374.06005859375</v>
      </c>
    </row>
    <row r="681" spans="1:11" ht="14.4" customHeight="1" x14ac:dyDescent="0.3">
      <c r="A681" s="463" t="s">
        <v>431</v>
      </c>
      <c r="B681" s="464" t="s">
        <v>432</v>
      </c>
      <c r="C681" s="465" t="s">
        <v>440</v>
      </c>
      <c r="D681" s="466" t="s">
        <v>441</v>
      </c>
      <c r="E681" s="465" t="s">
        <v>859</v>
      </c>
      <c r="F681" s="466" t="s">
        <v>860</v>
      </c>
      <c r="G681" s="465" t="s">
        <v>1927</v>
      </c>
      <c r="H681" s="465" t="s">
        <v>1928</v>
      </c>
      <c r="I681" s="468">
        <v>606.04998779296875</v>
      </c>
      <c r="J681" s="468">
        <v>5</v>
      </c>
      <c r="K681" s="469">
        <v>3030.239990234375</v>
      </c>
    </row>
    <row r="682" spans="1:11" ht="14.4" customHeight="1" x14ac:dyDescent="0.3">
      <c r="A682" s="463" t="s">
        <v>431</v>
      </c>
      <c r="B682" s="464" t="s">
        <v>432</v>
      </c>
      <c r="C682" s="465" t="s">
        <v>440</v>
      </c>
      <c r="D682" s="466" t="s">
        <v>441</v>
      </c>
      <c r="E682" s="465" t="s">
        <v>859</v>
      </c>
      <c r="F682" s="466" t="s">
        <v>860</v>
      </c>
      <c r="G682" s="465" t="s">
        <v>1929</v>
      </c>
      <c r="H682" s="465" t="s">
        <v>1930</v>
      </c>
      <c r="I682" s="468">
        <v>606.04998779296875</v>
      </c>
      <c r="J682" s="468">
        <v>5</v>
      </c>
      <c r="K682" s="469">
        <v>3030.25</v>
      </c>
    </row>
    <row r="683" spans="1:11" ht="14.4" customHeight="1" x14ac:dyDescent="0.3">
      <c r="A683" s="463" t="s">
        <v>431</v>
      </c>
      <c r="B683" s="464" t="s">
        <v>432</v>
      </c>
      <c r="C683" s="465" t="s">
        <v>440</v>
      </c>
      <c r="D683" s="466" t="s">
        <v>441</v>
      </c>
      <c r="E683" s="465" t="s">
        <v>859</v>
      </c>
      <c r="F683" s="466" t="s">
        <v>860</v>
      </c>
      <c r="G683" s="465" t="s">
        <v>1931</v>
      </c>
      <c r="H683" s="465" t="s">
        <v>1932</v>
      </c>
      <c r="I683" s="468">
        <v>598</v>
      </c>
      <c r="J683" s="468">
        <v>20</v>
      </c>
      <c r="K683" s="469">
        <v>11960</v>
      </c>
    </row>
    <row r="684" spans="1:11" ht="14.4" customHeight="1" x14ac:dyDescent="0.3">
      <c r="A684" s="463" t="s">
        <v>431</v>
      </c>
      <c r="B684" s="464" t="s">
        <v>432</v>
      </c>
      <c r="C684" s="465" t="s">
        <v>440</v>
      </c>
      <c r="D684" s="466" t="s">
        <v>441</v>
      </c>
      <c r="E684" s="465" t="s">
        <v>859</v>
      </c>
      <c r="F684" s="466" t="s">
        <v>860</v>
      </c>
      <c r="G684" s="465" t="s">
        <v>1933</v>
      </c>
      <c r="H684" s="465" t="s">
        <v>1934</v>
      </c>
      <c r="I684" s="468">
        <v>598</v>
      </c>
      <c r="J684" s="468">
        <v>40</v>
      </c>
      <c r="K684" s="469">
        <v>23920</v>
      </c>
    </row>
    <row r="685" spans="1:11" ht="14.4" customHeight="1" x14ac:dyDescent="0.3">
      <c r="A685" s="463" t="s">
        <v>431</v>
      </c>
      <c r="B685" s="464" t="s">
        <v>432</v>
      </c>
      <c r="C685" s="465" t="s">
        <v>440</v>
      </c>
      <c r="D685" s="466" t="s">
        <v>441</v>
      </c>
      <c r="E685" s="465" t="s">
        <v>859</v>
      </c>
      <c r="F685" s="466" t="s">
        <v>860</v>
      </c>
      <c r="G685" s="465" t="s">
        <v>1935</v>
      </c>
      <c r="H685" s="465" t="s">
        <v>1936</v>
      </c>
      <c r="I685" s="468">
        <v>7.9999998211860657E-2</v>
      </c>
      <c r="J685" s="468">
        <v>3750</v>
      </c>
      <c r="K685" s="469">
        <v>308.30999755859375</v>
      </c>
    </row>
    <row r="686" spans="1:11" ht="14.4" customHeight="1" x14ac:dyDescent="0.3">
      <c r="A686" s="463" t="s">
        <v>431</v>
      </c>
      <c r="B686" s="464" t="s">
        <v>432</v>
      </c>
      <c r="C686" s="465" t="s">
        <v>440</v>
      </c>
      <c r="D686" s="466" t="s">
        <v>441</v>
      </c>
      <c r="E686" s="465" t="s">
        <v>859</v>
      </c>
      <c r="F686" s="466" t="s">
        <v>860</v>
      </c>
      <c r="G686" s="465" t="s">
        <v>1937</v>
      </c>
      <c r="H686" s="465" t="s">
        <v>1938</v>
      </c>
      <c r="I686" s="468">
        <v>9.0000003576278687E-2</v>
      </c>
      <c r="J686" s="468">
        <v>7500</v>
      </c>
      <c r="K686" s="469">
        <v>710.3599853515625</v>
      </c>
    </row>
    <row r="687" spans="1:11" ht="14.4" customHeight="1" x14ac:dyDescent="0.3">
      <c r="A687" s="463" t="s">
        <v>431</v>
      </c>
      <c r="B687" s="464" t="s">
        <v>432</v>
      </c>
      <c r="C687" s="465" t="s">
        <v>440</v>
      </c>
      <c r="D687" s="466" t="s">
        <v>441</v>
      </c>
      <c r="E687" s="465" t="s">
        <v>859</v>
      </c>
      <c r="F687" s="466" t="s">
        <v>860</v>
      </c>
      <c r="G687" s="465" t="s">
        <v>1939</v>
      </c>
      <c r="H687" s="465" t="s">
        <v>1940</v>
      </c>
      <c r="I687" s="468">
        <v>2003.5</v>
      </c>
      <c r="J687" s="468">
        <v>2</v>
      </c>
      <c r="K687" s="469">
        <v>4007</v>
      </c>
    </row>
    <row r="688" spans="1:11" ht="14.4" customHeight="1" x14ac:dyDescent="0.3">
      <c r="A688" s="463" t="s">
        <v>431</v>
      </c>
      <c r="B688" s="464" t="s">
        <v>432</v>
      </c>
      <c r="C688" s="465" t="s">
        <v>440</v>
      </c>
      <c r="D688" s="466" t="s">
        <v>441</v>
      </c>
      <c r="E688" s="465" t="s">
        <v>859</v>
      </c>
      <c r="F688" s="466" t="s">
        <v>860</v>
      </c>
      <c r="G688" s="465" t="s">
        <v>1941</v>
      </c>
      <c r="H688" s="465" t="s">
        <v>1942</v>
      </c>
      <c r="I688" s="468">
        <v>647.3499755859375</v>
      </c>
      <c r="J688" s="468">
        <v>10</v>
      </c>
      <c r="K688" s="469">
        <v>6473.5</v>
      </c>
    </row>
    <row r="689" spans="1:11" ht="14.4" customHeight="1" x14ac:dyDescent="0.3">
      <c r="A689" s="463" t="s">
        <v>431</v>
      </c>
      <c r="B689" s="464" t="s">
        <v>432</v>
      </c>
      <c r="C689" s="465" t="s">
        <v>440</v>
      </c>
      <c r="D689" s="466" t="s">
        <v>441</v>
      </c>
      <c r="E689" s="465" t="s">
        <v>859</v>
      </c>
      <c r="F689" s="466" t="s">
        <v>860</v>
      </c>
      <c r="G689" s="465" t="s">
        <v>1943</v>
      </c>
      <c r="H689" s="465" t="s">
        <v>1944</v>
      </c>
      <c r="I689" s="468">
        <v>559.02001953125</v>
      </c>
      <c r="J689" s="468">
        <v>2</v>
      </c>
      <c r="K689" s="469">
        <v>1118.0400390625</v>
      </c>
    </row>
    <row r="690" spans="1:11" ht="14.4" customHeight="1" x14ac:dyDescent="0.3">
      <c r="A690" s="463" t="s">
        <v>431</v>
      </c>
      <c r="B690" s="464" t="s">
        <v>432</v>
      </c>
      <c r="C690" s="465" t="s">
        <v>440</v>
      </c>
      <c r="D690" s="466" t="s">
        <v>441</v>
      </c>
      <c r="E690" s="465" t="s">
        <v>859</v>
      </c>
      <c r="F690" s="466" t="s">
        <v>860</v>
      </c>
      <c r="G690" s="465" t="s">
        <v>1945</v>
      </c>
      <c r="H690" s="465" t="s">
        <v>1946</v>
      </c>
      <c r="I690" s="468">
        <v>515.46002197265625</v>
      </c>
      <c r="J690" s="468">
        <v>13</v>
      </c>
      <c r="K690" s="469">
        <v>6700.9801025390625</v>
      </c>
    </row>
    <row r="691" spans="1:11" ht="14.4" customHeight="1" x14ac:dyDescent="0.3">
      <c r="A691" s="463" t="s">
        <v>431</v>
      </c>
      <c r="B691" s="464" t="s">
        <v>432</v>
      </c>
      <c r="C691" s="465" t="s">
        <v>440</v>
      </c>
      <c r="D691" s="466" t="s">
        <v>441</v>
      </c>
      <c r="E691" s="465" t="s">
        <v>859</v>
      </c>
      <c r="F691" s="466" t="s">
        <v>860</v>
      </c>
      <c r="G691" s="465" t="s">
        <v>1947</v>
      </c>
      <c r="H691" s="465" t="s">
        <v>1948</v>
      </c>
      <c r="I691" s="468">
        <v>598.95001220703125</v>
      </c>
      <c r="J691" s="468">
        <v>10</v>
      </c>
      <c r="K691" s="469">
        <v>5989.5</v>
      </c>
    </row>
    <row r="692" spans="1:11" ht="14.4" customHeight="1" x14ac:dyDescent="0.3">
      <c r="A692" s="463" t="s">
        <v>431</v>
      </c>
      <c r="B692" s="464" t="s">
        <v>432</v>
      </c>
      <c r="C692" s="465" t="s">
        <v>440</v>
      </c>
      <c r="D692" s="466" t="s">
        <v>441</v>
      </c>
      <c r="E692" s="465" t="s">
        <v>859</v>
      </c>
      <c r="F692" s="466" t="s">
        <v>860</v>
      </c>
      <c r="G692" s="465" t="s">
        <v>1949</v>
      </c>
      <c r="H692" s="465" t="s">
        <v>1950</v>
      </c>
      <c r="I692" s="468">
        <v>515.46002197265625</v>
      </c>
      <c r="J692" s="468">
        <v>12</v>
      </c>
      <c r="K692" s="469">
        <v>6185.5201416015625</v>
      </c>
    </row>
    <row r="693" spans="1:11" ht="14.4" customHeight="1" x14ac:dyDescent="0.3">
      <c r="A693" s="463" t="s">
        <v>431</v>
      </c>
      <c r="B693" s="464" t="s">
        <v>432</v>
      </c>
      <c r="C693" s="465" t="s">
        <v>440</v>
      </c>
      <c r="D693" s="466" t="s">
        <v>441</v>
      </c>
      <c r="E693" s="465" t="s">
        <v>859</v>
      </c>
      <c r="F693" s="466" t="s">
        <v>860</v>
      </c>
      <c r="G693" s="465" t="s">
        <v>1951</v>
      </c>
      <c r="H693" s="465" t="s">
        <v>1952</v>
      </c>
      <c r="I693" s="468">
        <v>480</v>
      </c>
      <c r="J693" s="468">
        <v>3</v>
      </c>
      <c r="K693" s="469">
        <v>1440</v>
      </c>
    </row>
    <row r="694" spans="1:11" ht="14.4" customHeight="1" x14ac:dyDescent="0.3">
      <c r="A694" s="463" t="s">
        <v>431</v>
      </c>
      <c r="B694" s="464" t="s">
        <v>432</v>
      </c>
      <c r="C694" s="465" t="s">
        <v>440</v>
      </c>
      <c r="D694" s="466" t="s">
        <v>441</v>
      </c>
      <c r="E694" s="465" t="s">
        <v>859</v>
      </c>
      <c r="F694" s="466" t="s">
        <v>860</v>
      </c>
      <c r="G694" s="465" t="s">
        <v>1953</v>
      </c>
      <c r="H694" s="465" t="s">
        <v>1954</v>
      </c>
      <c r="I694" s="468">
        <v>726.72142682756692</v>
      </c>
      <c r="J694" s="468">
        <v>23</v>
      </c>
      <c r="K694" s="469">
        <v>16748.2099609375</v>
      </c>
    </row>
    <row r="695" spans="1:11" ht="14.4" customHeight="1" x14ac:dyDescent="0.3">
      <c r="A695" s="463" t="s">
        <v>431</v>
      </c>
      <c r="B695" s="464" t="s">
        <v>432</v>
      </c>
      <c r="C695" s="465" t="s">
        <v>440</v>
      </c>
      <c r="D695" s="466" t="s">
        <v>441</v>
      </c>
      <c r="E695" s="465" t="s">
        <v>859</v>
      </c>
      <c r="F695" s="466" t="s">
        <v>860</v>
      </c>
      <c r="G695" s="465" t="s">
        <v>1955</v>
      </c>
      <c r="H695" s="465" t="s">
        <v>1956</v>
      </c>
      <c r="I695" s="468">
        <v>120.01285661969867</v>
      </c>
      <c r="J695" s="468">
        <v>23</v>
      </c>
      <c r="K695" s="469">
        <v>2760.3699951171875</v>
      </c>
    </row>
    <row r="696" spans="1:11" ht="14.4" customHeight="1" x14ac:dyDescent="0.3">
      <c r="A696" s="463" t="s">
        <v>431</v>
      </c>
      <c r="B696" s="464" t="s">
        <v>432</v>
      </c>
      <c r="C696" s="465" t="s">
        <v>440</v>
      </c>
      <c r="D696" s="466" t="s">
        <v>441</v>
      </c>
      <c r="E696" s="465" t="s">
        <v>859</v>
      </c>
      <c r="F696" s="466" t="s">
        <v>860</v>
      </c>
      <c r="G696" s="465" t="s">
        <v>1957</v>
      </c>
      <c r="H696" s="465" t="s">
        <v>1958</v>
      </c>
      <c r="I696" s="468">
        <v>1800.27001953125</v>
      </c>
      <c r="J696" s="468">
        <v>1</v>
      </c>
      <c r="K696" s="469">
        <v>1800.27001953125</v>
      </c>
    </row>
    <row r="697" spans="1:11" ht="14.4" customHeight="1" x14ac:dyDescent="0.3">
      <c r="A697" s="463" t="s">
        <v>431</v>
      </c>
      <c r="B697" s="464" t="s">
        <v>432</v>
      </c>
      <c r="C697" s="465" t="s">
        <v>440</v>
      </c>
      <c r="D697" s="466" t="s">
        <v>441</v>
      </c>
      <c r="E697" s="465" t="s">
        <v>859</v>
      </c>
      <c r="F697" s="466" t="s">
        <v>860</v>
      </c>
      <c r="G697" s="465" t="s">
        <v>1959</v>
      </c>
      <c r="H697" s="465" t="s">
        <v>1960</v>
      </c>
      <c r="I697" s="468">
        <v>331.54000854492188</v>
      </c>
      <c r="J697" s="468">
        <v>1</v>
      </c>
      <c r="K697" s="469">
        <v>331.54000854492188</v>
      </c>
    </row>
    <row r="698" spans="1:11" ht="14.4" customHeight="1" x14ac:dyDescent="0.3">
      <c r="A698" s="463" t="s">
        <v>431</v>
      </c>
      <c r="B698" s="464" t="s">
        <v>432</v>
      </c>
      <c r="C698" s="465" t="s">
        <v>440</v>
      </c>
      <c r="D698" s="466" t="s">
        <v>441</v>
      </c>
      <c r="E698" s="465" t="s">
        <v>859</v>
      </c>
      <c r="F698" s="466" t="s">
        <v>860</v>
      </c>
      <c r="G698" s="465" t="s">
        <v>1961</v>
      </c>
      <c r="H698" s="465" t="s">
        <v>1962</v>
      </c>
      <c r="I698" s="468">
        <v>528.77001953125</v>
      </c>
      <c r="J698" s="468">
        <v>15</v>
      </c>
      <c r="K698" s="469">
        <v>7931.55029296875</v>
      </c>
    </row>
    <row r="699" spans="1:11" ht="14.4" customHeight="1" x14ac:dyDescent="0.3">
      <c r="A699" s="463" t="s">
        <v>431</v>
      </c>
      <c r="B699" s="464" t="s">
        <v>432</v>
      </c>
      <c r="C699" s="465" t="s">
        <v>440</v>
      </c>
      <c r="D699" s="466" t="s">
        <v>441</v>
      </c>
      <c r="E699" s="465" t="s">
        <v>859</v>
      </c>
      <c r="F699" s="466" t="s">
        <v>860</v>
      </c>
      <c r="G699" s="465" t="s">
        <v>1963</v>
      </c>
      <c r="H699" s="465" t="s">
        <v>1964</v>
      </c>
      <c r="I699" s="468">
        <v>998.25</v>
      </c>
      <c r="J699" s="468">
        <v>5</v>
      </c>
      <c r="K699" s="469">
        <v>4991.25</v>
      </c>
    </row>
    <row r="700" spans="1:11" ht="14.4" customHeight="1" x14ac:dyDescent="0.3">
      <c r="A700" s="463" t="s">
        <v>431</v>
      </c>
      <c r="B700" s="464" t="s">
        <v>432</v>
      </c>
      <c r="C700" s="465" t="s">
        <v>440</v>
      </c>
      <c r="D700" s="466" t="s">
        <v>441</v>
      </c>
      <c r="E700" s="465" t="s">
        <v>859</v>
      </c>
      <c r="F700" s="466" t="s">
        <v>860</v>
      </c>
      <c r="G700" s="465" t="s">
        <v>1965</v>
      </c>
      <c r="H700" s="465" t="s">
        <v>1966</v>
      </c>
      <c r="I700" s="468">
        <v>232.32000732421875</v>
      </c>
      <c r="J700" s="468">
        <v>2</v>
      </c>
      <c r="K700" s="469">
        <v>464.6400146484375</v>
      </c>
    </row>
    <row r="701" spans="1:11" ht="14.4" customHeight="1" x14ac:dyDescent="0.3">
      <c r="A701" s="463" t="s">
        <v>431</v>
      </c>
      <c r="B701" s="464" t="s">
        <v>432</v>
      </c>
      <c r="C701" s="465" t="s">
        <v>440</v>
      </c>
      <c r="D701" s="466" t="s">
        <v>441</v>
      </c>
      <c r="E701" s="465" t="s">
        <v>859</v>
      </c>
      <c r="F701" s="466" t="s">
        <v>860</v>
      </c>
      <c r="G701" s="465" t="s">
        <v>1967</v>
      </c>
      <c r="H701" s="465" t="s">
        <v>1968</v>
      </c>
      <c r="I701" s="468">
        <v>1682.280029296875</v>
      </c>
      <c r="J701" s="468">
        <v>1</v>
      </c>
      <c r="K701" s="469">
        <v>1682.280029296875</v>
      </c>
    </row>
    <row r="702" spans="1:11" ht="14.4" customHeight="1" x14ac:dyDescent="0.3">
      <c r="A702" s="463" t="s">
        <v>431</v>
      </c>
      <c r="B702" s="464" t="s">
        <v>432</v>
      </c>
      <c r="C702" s="465" t="s">
        <v>440</v>
      </c>
      <c r="D702" s="466" t="s">
        <v>441</v>
      </c>
      <c r="E702" s="465" t="s">
        <v>859</v>
      </c>
      <c r="F702" s="466" t="s">
        <v>860</v>
      </c>
      <c r="G702" s="465" t="s">
        <v>1969</v>
      </c>
      <c r="H702" s="465" t="s">
        <v>1970</v>
      </c>
      <c r="I702" s="468">
        <v>275.8800048828125</v>
      </c>
      <c r="J702" s="468">
        <v>3</v>
      </c>
      <c r="K702" s="469">
        <v>827.6400146484375</v>
      </c>
    </row>
    <row r="703" spans="1:11" ht="14.4" customHeight="1" x14ac:dyDescent="0.3">
      <c r="A703" s="463" t="s">
        <v>431</v>
      </c>
      <c r="B703" s="464" t="s">
        <v>432</v>
      </c>
      <c r="C703" s="465" t="s">
        <v>440</v>
      </c>
      <c r="D703" s="466" t="s">
        <v>441</v>
      </c>
      <c r="E703" s="465" t="s">
        <v>859</v>
      </c>
      <c r="F703" s="466" t="s">
        <v>860</v>
      </c>
      <c r="G703" s="465" t="s">
        <v>1971</v>
      </c>
      <c r="H703" s="465" t="s">
        <v>1972</v>
      </c>
      <c r="I703" s="468">
        <v>292.16374969482422</v>
      </c>
      <c r="J703" s="468">
        <v>16</v>
      </c>
      <c r="K703" s="469">
        <v>4659.9200439453125</v>
      </c>
    </row>
    <row r="704" spans="1:11" ht="14.4" customHeight="1" x14ac:dyDescent="0.3">
      <c r="A704" s="463" t="s">
        <v>431</v>
      </c>
      <c r="B704" s="464" t="s">
        <v>432</v>
      </c>
      <c r="C704" s="465" t="s">
        <v>440</v>
      </c>
      <c r="D704" s="466" t="s">
        <v>441</v>
      </c>
      <c r="E704" s="465" t="s">
        <v>859</v>
      </c>
      <c r="F704" s="466" t="s">
        <v>860</v>
      </c>
      <c r="G704" s="465" t="s">
        <v>1973</v>
      </c>
      <c r="H704" s="465" t="s">
        <v>1974</v>
      </c>
      <c r="I704" s="468">
        <v>1173.8423039362981</v>
      </c>
      <c r="J704" s="468">
        <v>165</v>
      </c>
      <c r="K704" s="469">
        <v>193899.29296875</v>
      </c>
    </row>
    <row r="705" spans="1:11" ht="14.4" customHeight="1" x14ac:dyDescent="0.3">
      <c r="A705" s="463" t="s">
        <v>431</v>
      </c>
      <c r="B705" s="464" t="s">
        <v>432</v>
      </c>
      <c r="C705" s="465" t="s">
        <v>440</v>
      </c>
      <c r="D705" s="466" t="s">
        <v>441</v>
      </c>
      <c r="E705" s="465" t="s">
        <v>859</v>
      </c>
      <c r="F705" s="466" t="s">
        <v>860</v>
      </c>
      <c r="G705" s="465" t="s">
        <v>1975</v>
      </c>
      <c r="H705" s="465" t="s">
        <v>1976</v>
      </c>
      <c r="I705" s="468">
        <v>4085</v>
      </c>
      <c r="J705" s="468">
        <v>2</v>
      </c>
      <c r="K705" s="469">
        <v>8170</v>
      </c>
    </row>
    <row r="706" spans="1:11" ht="14.4" customHeight="1" x14ac:dyDescent="0.3">
      <c r="A706" s="463" t="s">
        <v>431</v>
      </c>
      <c r="B706" s="464" t="s">
        <v>432</v>
      </c>
      <c r="C706" s="465" t="s">
        <v>440</v>
      </c>
      <c r="D706" s="466" t="s">
        <v>441</v>
      </c>
      <c r="E706" s="465" t="s">
        <v>859</v>
      </c>
      <c r="F706" s="466" t="s">
        <v>860</v>
      </c>
      <c r="G706" s="465" t="s">
        <v>1977</v>
      </c>
      <c r="H706" s="465" t="s">
        <v>1978</v>
      </c>
      <c r="I706" s="468">
        <v>138</v>
      </c>
      <c r="J706" s="468">
        <v>315</v>
      </c>
      <c r="K706" s="469">
        <v>43469.8896484375</v>
      </c>
    </row>
    <row r="707" spans="1:11" ht="14.4" customHeight="1" thickBot="1" x14ac:dyDescent="0.35">
      <c r="A707" s="470" t="s">
        <v>431</v>
      </c>
      <c r="B707" s="471" t="s">
        <v>432</v>
      </c>
      <c r="C707" s="472" t="s">
        <v>440</v>
      </c>
      <c r="D707" s="473" t="s">
        <v>441</v>
      </c>
      <c r="E707" s="472" t="s">
        <v>859</v>
      </c>
      <c r="F707" s="473" t="s">
        <v>860</v>
      </c>
      <c r="G707" s="472" t="s">
        <v>1979</v>
      </c>
      <c r="H707" s="472" t="s">
        <v>1980</v>
      </c>
      <c r="I707" s="475">
        <v>138</v>
      </c>
      <c r="J707" s="475">
        <v>375</v>
      </c>
      <c r="K707" s="476">
        <v>51749.8896484375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52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06" customWidth="1"/>
    <col min="18" max="18" width="7.33203125" style="251" customWidth="1"/>
    <col min="19" max="19" width="8" style="206" customWidth="1"/>
    <col min="21" max="21" width="11.21875" bestFit="1" customWidth="1"/>
  </cols>
  <sheetData>
    <row r="1" spans="1:19" ht="18.600000000000001" thickBot="1" x14ac:dyDescent="0.4">
      <c r="A1" s="359" t="s">
        <v>90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5" thickBot="1" x14ac:dyDescent="0.35">
      <c r="A2" s="207" t="s">
        <v>242</v>
      </c>
      <c r="B2" s="208"/>
    </row>
    <row r="3" spans="1:19" x14ac:dyDescent="0.3">
      <c r="A3" s="373" t="s">
        <v>163</v>
      </c>
      <c r="B3" s="374"/>
      <c r="C3" s="375" t="s">
        <v>152</v>
      </c>
      <c r="D3" s="376"/>
      <c r="E3" s="376"/>
      <c r="F3" s="377"/>
      <c r="G3" s="378" t="s">
        <v>153</v>
      </c>
      <c r="H3" s="379"/>
      <c r="I3" s="379"/>
      <c r="J3" s="380"/>
      <c r="K3" s="381" t="s">
        <v>162</v>
      </c>
      <c r="L3" s="382"/>
      <c r="M3" s="382"/>
      <c r="N3" s="382"/>
      <c r="O3" s="383"/>
      <c r="P3" s="379" t="s">
        <v>217</v>
      </c>
      <c r="Q3" s="379"/>
      <c r="R3" s="379"/>
      <c r="S3" s="380"/>
    </row>
    <row r="4" spans="1:19" ht="15" thickBot="1" x14ac:dyDescent="0.35">
      <c r="A4" s="392">
        <v>2018</v>
      </c>
      <c r="B4" s="393"/>
      <c r="C4" s="394" t="s">
        <v>216</v>
      </c>
      <c r="D4" s="396" t="s">
        <v>91</v>
      </c>
      <c r="E4" s="396" t="s">
        <v>61</v>
      </c>
      <c r="F4" s="371" t="s">
        <v>54</v>
      </c>
      <c r="G4" s="386" t="s">
        <v>154</v>
      </c>
      <c r="H4" s="388" t="s">
        <v>158</v>
      </c>
      <c r="I4" s="388" t="s">
        <v>215</v>
      </c>
      <c r="J4" s="390" t="s">
        <v>155</v>
      </c>
      <c r="K4" s="368" t="s">
        <v>214</v>
      </c>
      <c r="L4" s="369"/>
      <c r="M4" s="369"/>
      <c r="N4" s="370"/>
      <c r="O4" s="371" t="s">
        <v>213</v>
      </c>
      <c r="P4" s="360" t="s">
        <v>212</v>
      </c>
      <c r="Q4" s="360" t="s">
        <v>165</v>
      </c>
      <c r="R4" s="362" t="s">
        <v>61</v>
      </c>
      <c r="S4" s="364" t="s">
        <v>164</v>
      </c>
    </row>
    <row r="5" spans="1:19" s="286" customFormat="1" ht="19.2" customHeight="1" x14ac:dyDescent="0.3">
      <c r="A5" s="366" t="s">
        <v>211</v>
      </c>
      <c r="B5" s="367"/>
      <c r="C5" s="395"/>
      <c r="D5" s="397"/>
      <c r="E5" s="397"/>
      <c r="F5" s="372"/>
      <c r="G5" s="387"/>
      <c r="H5" s="389"/>
      <c r="I5" s="389"/>
      <c r="J5" s="391"/>
      <c r="K5" s="289" t="s">
        <v>156</v>
      </c>
      <c r="L5" s="288" t="s">
        <v>157</v>
      </c>
      <c r="M5" s="288" t="s">
        <v>210</v>
      </c>
      <c r="N5" s="287" t="s">
        <v>3</v>
      </c>
      <c r="O5" s="372"/>
      <c r="P5" s="361"/>
      <c r="Q5" s="361"/>
      <c r="R5" s="363"/>
      <c r="S5" s="365"/>
    </row>
    <row r="6" spans="1:19" ht="15" thickBot="1" x14ac:dyDescent="0.35">
      <c r="A6" s="384" t="s">
        <v>151</v>
      </c>
      <c r="B6" s="385"/>
      <c r="C6" s="285">
        <f ca="1">SUM(Tabulka[01 uv_sk])/2</f>
        <v>52.375</v>
      </c>
      <c r="D6" s="283"/>
      <c r="E6" s="283"/>
      <c r="F6" s="282"/>
      <c r="G6" s="284">
        <f ca="1">SUM(Tabulka[05 h_vram])/2</f>
        <v>94808.000000000015</v>
      </c>
      <c r="H6" s="283">
        <f ca="1">SUM(Tabulka[06 h_naduv])/2</f>
        <v>0</v>
      </c>
      <c r="I6" s="283">
        <f ca="1">SUM(Tabulka[07 h_nadzk])/2</f>
        <v>0</v>
      </c>
      <c r="J6" s="282">
        <f ca="1">SUM(Tabulka[08 h_oon])/2</f>
        <v>1565.5</v>
      </c>
      <c r="K6" s="284">
        <f ca="1">SUM(Tabulka[09 m_kl])/2</f>
        <v>0</v>
      </c>
      <c r="L6" s="283">
        <f ca="1">SUM(Tabulka[10 m_gr])/2</f>
        <v>0</v>
      </c>
      <c r="M6" s="283">
        <f ca="1">SUM(Tabulka[11 m_jo])/2</f>
        <v>2002539</v>
      </c>
      <c r="N6" s="283">
        <f ca="1">SUM(Tabulka[12 m_oc])/2</f>
        <v>2002539</v>
      </c>
      <c r="O6" s="282">
        <f ca="1">SUM(Tabulka[13 m_sk])/2</f>
        <v>25066276</v>
      </c>
      <c r="P6" s="281">
        <f ca="1">SUM(Tabulka[14_vzsk])/2</f>
        <v>22827</v>
      </c>
      <c r="Q6" s="281">
        <f ca="1">SUM(Tabulka[15_vzpl])/2</f>
        <v>91559.611371510604</v>
      </c>
      <c r="R6" s="280">
        <f ca="1">IF(Q6=0,0,P6/Q6)</f>
        <v>0.2493129848201035</v>
      </c>
      <c r="S6" s="279">
        <f ca="1">Q6-P6</f>
        <v>68732.611371510604</v>
      </c>
    </row>
    <row r="7" spans="1:19" hidden="1" x14ac:dyDescent="0.3">
      <c r="A7" s="278" t="s">
        <v>209</v>
      </c>
      <c r="B7" s="277" t="s">
        <v>208</v>
      </c>
      <c r="C7" s="276" t="s">
        <v>207</v>
      </c>
      <c r="D7" s="275" t="s">
        <v>206</v>
      </c>
      <c r="E7" s="274" t="s">
        <v>205</v>
      </c>
      <c r="F7" s="273" t="s">
        <v>204</v>
      </c>
      <c r="G7" s="272" t="s">
        <v>203</v>
      </c>
      <c r="H7" s="270" t="s">
        <v>202</v>
      </c>
      <c r="I7" s="270" t="s">
        <v>201</v>
      </c>
      <c r="J7" s="269" t="s">
        <v>200</v>
      </c>
      <c r="K7" s="271" t="s">
        <v>199</v>
      </c>
      <c r="L7" s="270" t="s">
        <v>198</v>
      </c>
      <c r="M7" s="270" t="s">
        <v>197</v>
      </c>
      <c r="N7" s="269" t="s">
        <v>196</v>
      </c>
      <c r="O7" s="268" t="s">
        <v>195</v>
      </c>
      <c r="P7" s="267" t="s">
        <v>194</v>
      </c>
      <c r="Q7" s="266" t="s">
        <v>193</v>
      </c>
      <c r="R7" s="265" t="s">
        <v>192</v>
      </c>
      <c r="S7" s="264" t="s">
        <v>191</v>
      </c>
    </row>
    <row r="8" spans="1:19" x14ac:dyDescent="0.3">
      <c r="A8" s="261" t="s">
        <v>190</v>
      </c>
      <c r="B8" s="260"/>
      <c r="C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10.833333333333334</v>
      </c>
      <c r="D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20303.8</v>
      </c>
      <c r="H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972.5</v>
      </c>
      <c r="K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807997</v>
      </c>
      <c r="N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807997</v>
      </c>
      <c r="O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7946824</v>
      </c>
      <c r="P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Q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31559.6113715106</v>
      </c>
      <c r="R8" s="263">
        <f ca="1">IF(Tabulka[[#This Row],[15_vzpl]]=0,"",Tabulka[[#This Row],[14_vzsk]]/Tabulka[[#This Row],[15_vzpl]])</f>
        <v>0.25348854603519411</v>
      </c>
      <c r="S8" s="262">
        <f ca="1">IF(Tabulka[[#This Row],[15_vzpl]]-Tabulka[[#This Row],[14_vzsk]]=0,"",Tabulka[[#This Row],[15_vzpl]]-Tabulka[[#This Row],[14_vzsk]])</f>
        <v>23559.6113715106</v>
      </c>
    </row>
    <row r="9" spans="1:19" x14ac:dyDescent="0.3">
      <c r="A9" s="261">
        <v>99</v>
      </c>
      <c r="B9" s="260" t="s">
        <v>1998</v>
      </c>
      <c r="C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Q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31559.6113715106</v>
      </c>
      <c r="R9" s="263">
        <f ca="1">IF(Tabulka[[#This Row],[15_vzpl]]=0,"",Tabulka[[#This Row],[14_vzsk]]/Tabulka[[#This Row],[15_vzpl]])</f>
        <v>0.25348854603519411</v>
      </c>
      <c r="S9" s="262">
        <f ca="1">IF(Tabulka[[#This Row],[15_vzpl]]-Tabulka[[#This Row],[14_vzsk]]=0,"",Tabulka[[#This Row],[15_vzpl]]-Tabulka[[#This Row],[14_vzsk]])</f>
        <v>23559.6113715106</v>
      </c>
    </row>
    <row r="10" spans="1:19" x14ac:dyDescent="0.3">
      <c r="A10" s="261">
        <v>102</v>
      </c>
      <c r="B10" s="260" t="s">
        <v>1999</v>
      </c>
      <c r="C1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4.2208333333333332</v>
      </c>
      <c r="D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7818.1999999999989</v>
      </c>
      <c r="H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972.5</v>
      </c>
      <c r="K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172281</v>
      </c>
      <c r="N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172281</v>
      </c>
      <c r="O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2090646</v>
      </c>
      <c r="P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3" t="str">
        <f ca="1">IF(Tabulka[[#This Row],[15_vzpl]]=0,"",Tabulka[[#This Row],[14_vzsk]]/Tabulka[[#This Row],[15_vzpl]])</f>
        <v/>
      </c>
      <c r="S10" s="262" t="str">
        <f ca="1">IF(Tabulka[[#This Row],[15_vzpl]]-Tabulka[[#This Row],[14_vzsk]]=0,"",Tabulka[[#This Row],[15_vzpl]]-Tabulka[[#This Row],[14_vzsk]])</f>
        <v/>
      </c>
    </row>
    <row r="11" spans="1:19" x14ac:dyDescent="0.3">
      <c r="A11" s="261">
        <v>103</v>
      </c>
      <c r="B11" s="260" t="s">
        <v>2000</v>
      </c>
      <c r="C1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6.6124999999999998</v>
      </c>
      <c r="D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12485.6</v>
      </c>
      <c r="H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635716</v>
      </c>
      <c r="N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635716</v>
      </c>
      <c r="O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5856178</v>
      </c>
      <c r="P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3" t="str">
        <f ca="1">IF(Tabulka[[#This Row],[15_vzpl]]=0,"",Tabulka[[#This Row],[14_vzsk]]/Tabulka[[#This Row],[15_vzpl]])</f>
        <v/>
      </c>
      <c r="S11" s="262" t="str">
        <f ca="1">IF(Tabulka[[#This Row],[15_vzpl]]-Tabulka[[#This Row],[14_vzsk]]=0,"",Tabulka[[#This Row],[15_vzpl]]-Tabulka[[#This Row],[14_vzsk]])</f>
        <v/>
      </c>
    </row>
    <row r="12" spans="1:19" x14ac:dyDescent="0.3">
      <c r="A12" s="261" t="s">
        <v>1982</v>
      </c>
      <c r="B12" s="260"/>
      <c r="C1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39.591666666666669</v>
      </c>
      <c r="D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70990.600000000006</v>
      </c>
      <c r="H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1162890</v>
      </c>
      <c r="N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1162890</v>
      </c>
      <c r="O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16581626</v>
      </c>
      <c r="P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14827</v>
      </c>
      <c r="Q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60000</v>
      </c>
      <c r="R12" s="263">
        <f ca="1">IF(Tabulka[[#This Row],[15_vzpl]]=0,"",Tabulka[[#This Row],[14_vzsk]]/Tabulka[[#This Row],[15_vzpl]])</f>
        <v>0.24711666666666668</v>
      </c>
      <c r="S12" s="262">
        <f ca="1">IF(Tabulka[[#This Row],[15_vzpl]]-Tabulka[[#This Row],[14_vzsk]]=0,"",Tabulka[[#This Row],[15_vzpl]]-Tabulka[[#This Row],[14_vzsk]])</f>
        <v>45173</v>
      </c>
    </row>
    <row r="13" spans="1:19" x14ac:dyDescent="0.3">
      <c r="A13" s="261">
        <v>303</v>
      </c>
      <c r="B13" s="260" t="s">
        <v>2001</v>
      </c>
      <c r="C13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21.283333333333335</v>
      </c>
      <c r="D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37743.699999999997</v>
      </c>
      <c r="H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586898</v>
      </c>
      <c r="N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586898</v>
      </c>
      <c r="O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8637071</v>
      </c>
      <c r="P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14827</v>
      </c>
      <c r="Q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60000</v>
      </c>
      <c r="R13" s="263">
        <f ca="1">IF(Tabulka[[#This Row],[15_vzpl]]=0,"",Tabulka[[#This Row],[14_vzsk]]/Tabulka[[#This Row],[15_vzpl]])</f>
        <v>0.24711666666666668</v>
      </c>
      <c r="S13" s="262">
        <f ca="1">IF(Tabulka[[#This Row],[15_vzpl]]-Tabulka[[#This Row],[14_vzsk]]=0,"",Tabulka[[#This Row],[15_vzpl]]-Tabulka[[#This Row],[14_vzsk]])</f>
        <v>45173</v>
      </c>
    </row>
    <row r="14" spans="1:19" x14ac:dyDescent="0.3">
      <c r="A14" s="261">
        <v>304</v>
      </c>
      <c r="B14" s="260" t="s">
        <v>2002</v>
      </c>
      <c r="C14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5.7833333333333341</v>
      </c>
      <c r="D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10352.799999999999</v>
      </c>
      <c r="H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281020</v>
      </c>
      <c r="N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281020</v>
      </c>
      <c r="O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2954157</v>
      </c>
      <c r="P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3" t="str">
        <f ca="1">IF(Tabulka[[#This Row],[15_vzpl]]=0,"",Tabulka[[#This Row],[14_vzsk]]/Tabulka[[#This Row],[15_vzpl]])</f>
        <v/>
      </c>
      <c r="S14" s="262" t="str">
        <f ca="1">IF(Tabulka[[#This Row],[15_vzpl]]-Tabulka[[#This Row],[14_vzsk]]=0,"",Tabulka[[#This Row],[15_vzpl]]-Tabulka[[#This Row],[14_vzsk]])</f>
        <v/>
      </c>
    </row>
    <row r="15" spans="1:19" x14ac:dyDescent="0.3">
      <c r="A15" s="261">
        <v>305</v>
      </c>
      <c r="B15" s="260" t="s">
        <v>2003</v>
      </c>
      <c r="C15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</v>
      </c>
      <c r="D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510.1</v>
      </c>
      <c r="H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90995</v>
      </c>
      <c r="P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3" t="str">
        <f ca="1">IF(Tabulka[[#This Row],[15_vzpl]]=0,"",Tabulka[[#This Row],[14_vzsk]]/Tabulka[[#This Row],[15_vzpl]])</f>
        <v/>
      </c>
      <c r="S15" s="262" t="str">
        <f ca="1">IF(Tabulka[[#This Row],[15_vzpl]]-Tabulka[[#This Row],[14_vzsk]]=0,"",Tabulka[[#This Row],[15_vzpl]]-Tabulka[[#This Row],[14_vzsk]])</f>
        <v/>
      </c>
    </row>
    <row r="16" spans="1:19" x14ac:dyDescent="0.3">
      <c r="A16" s="261">
        <v>416</v>
      </c>
      <c r="B16" s="260" t="s">
        <v>2004</v>
      </c>
      <c r="C16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12.225</v>
      </c>
      <c r="D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22384</v>
      </c>
      <c r="H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294972</v>
      </c>
      <c r="N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294972</v>
      </c>
      <c r="O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4899403</v>
      </c>
      <c r="P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3" t="str">
        <f ca="1">IF(Tabulka[[#This Row],[15_vzpl]]=0,"",Tabulka[[#This Row],[14_vzsk]]/Tabulka[[#This Row],[15_vzpl]])</f>
        <v/>
      </c>
      <c r="S16" s="262" t="str">
        <f ca="1">IF(Tabulka[[#This Row],[15_vzpl]]-Tabulka[[#This Row],[14_vzsk]]=0,"",Tabulka[[#This Row],[15_vzpl]]-Tabulka[[#This Row],[14_vzsk]])</f>
        <v/>
      </c>
    </row>
    <row r="17" spans="1:19" x14ac:dyDescent="0.3">
      <c r="A17" s="261" t="s">
        <v>1983</v>
      </c>
      <c r="B17" s="260"/>
      <c r="C17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1.9499999999999995</v>
      </c>
      <c r="D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3513.6000000000008</v>
      </c>
      <c r="H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</v>
      </c>
      <c r="K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31652</v>
      </c>
      <c r="N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31652</v>
      </c>
      <c r="O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531886</v>
      </c>
      <c r="P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3" t="str">
        <f ca="1">IF(Tabulka[[#This Row],[15_vzpl]]=0,"",Tabulka[[#This Row],[14_vzsk]]/Tabulka[[#This Row],[15_vzpl]])</f>
        <v/>
      </c>
      <c r="S17" s="262" t="str">
        <f ca="1">IF(Tabulka[[#This Row],[15_vzpl]]-Tabulka[[#This Row],[14_vzsk]]=0,"",Tabulka[[#This Row],[15_vzpl]]-Tabulka[[#This Row],[14_vzsk]])</f>
        <v/>
      </c>
    </row>
    <row r="18" spans="1:19" x14ac:dyDescent="0.3">
      <c r="A18" s="261">
        <v>25</v>
      </c>
      <c r="B18" s="260" t="s">
        <v>2005</v>
      </c>
      <c r="C1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1880</v>
      </c>
      <c r="H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12096</v>
      </c>
      <c r="N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12096</v>
      </c>
      <c r="O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231344</v>
      </c>
      <c r="P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3" t="str">
        <f ca="1">IF(Tabulka[[#This Row],[15_vzpl]]=0,"",Tabulka[[#This Row],[14_vzsk]]/Tabulka[[#This Row],[15_vzpl]])</f>
        <v/>
      </c>
      <c r="S18" s="262" t="str">
        <f ca="1">IF(Tabulka[[#This Row],[15_vzpl]]-Tabulka[[#This Row],[14_vzsk]]=0,"",Tabulka[[#This Row],[15_vzpl]]-Tabulka[[#This Row],[14_vzsk]])</f>
        <v/>
      </c>
    </row>
    <row r="19" spans="1:19" x14ac:dyDescent="0.3">
      <c r="A19" s="261">
        <v>30</v>
      </c>
      <c r="B19" s="260" t="s">
        <v>2006</v>
      </c>
      <c r="C1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0.94999999999999984</v>
      </c>
      <c r="D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1633.6</v>
      </c>
      <c r="H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</v>
      </c>
      <c r="K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19556</v>
      </c>
      <c r="N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19556</v>
      </c>
      <c r="O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300542</v>
      </c>
      <c r="P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63" t="str">
        <f ca="1">IF(Tabulka[[#This Row],[15_vzpl]]=0,"",Tabulka[[#This Row],[14_vzsk]]/Tabulka[[#This Row],[15_vzpl]])</f>
        <v/>
      </c>
      <c r="S19" s="262" t="str">
        <f ca="1">IF(Tabulka[[#This Row],[15_vzpl]]-Tabulka[[#This Row],[14_vzsk]]=0,"",Tabulka[[#This Row],[15_vzpl]]-Tabulka[[#This Row],[14_vzsk]])</f>
        <v/>
      </c>
    </row>
    <row r="20" spans="1:19" x14ac:dyDescent="0.3">
      <c r="A20" s="261" t="s">
        <v>1992</v>
      </c>
      <c r="B20" s="260"/>
      <c r="C2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</v>
      </c>
      <c r="K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5940</v>
      </c>
      <c r="P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63" t="str">
        <f ca="1">IF(Tabulka[[#This Row],[15_vzpl]]=0,"",Tabulka[[#This Row],[14_vzsk]]/Tabulka[[#This Row],[15_vzpl]])</f>
        <v/>
      </c>
      <c r="S20" s="262" t="str">
        <f ca="1">IF(Tabulka[[#This Row],[15_vzpl]]-Tabulka[[#This Row],[14_vzsk]]=0,"",Tabulka[[#This Row],[15_vzpl]]-Tabulka[[#This Row],[14_vzsk]])</f>
        <v/>
      </c>
    </row>
    <row r="21" spans="1:19" x14ac:dyDescent="0.3">
      <c r="A21" s="261">
        <v>417</v>
      </c>
      <c r="B21" s="260" t="s">
        <v>1992</v>
      </c>
      <c r="C2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</v>
      </c>
      <c r="K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5940</v>
      </c>
      <c r="P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63" t="str">
        <f ca="1">IF(Tabulka[[#This Row],[15_vzpl]]=0,"",Tabulka[[#This Row],[14_vzsk]]/Tabulka[[#This Row],[15_vzpl]])</f>
        <v/>
      </c>
      <c r="S21" s="262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219</v>
      </c>
    </row>
    <row r="23" spans="1:19" x14ac:dyDescent="0.3">
      <c r="A23" s="98" t="s">
        <v>133</v>
      </c>
    </row>
    <row r="24" spans="1:19" x14ac:dyDescent="0.3">
      <c r="A24" s="99" t="s">
        <v>189</v>
      </c>
    </row>
    <row r="25" spans="1:19" x14ac:dyDescent="0.3">
      <c r="A25" s="253" t="s">
        <v>188</v>
      </c>
    </row>
    <row r="26" spans="1:19" x14ac:dyDescent="0.3">
      <c r="A26" s="210" t="s">
        <v>161</v>
      </c>
    </row>
    <row r="27" spans="1:19" x14ac:dyDescent="0.3">
      <c r="A27" s="212" t="s">
        <v>166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4" priority="3" operator="lessThan">
      <formula>0</formula>
    </cfRule>
  </conditionalFormatting>
  <conditionalFormatting sqref="R6:R21">
    <cfRule type="cellIs" dxfId="3" priority="4" operator="greaterThan">
      <formula>1</formula>
    </cfRule>
  </conditionalFormatting>
  <conditionalFormatting sqref="A8:S21">
    <cfRule type="expression" dxfId="2" priority="2">
      <formula>$B8=""</formula>
    </cfRule>
  </conditionalFormatting>
  <conditionalFormatting sqref="P8:S21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6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1997</v>
      </c>
    </row>
    <row r="2" spans="1:19" x14ac:dyDescent="0.3">
      <c r="A2" s="207" t="s">
        <v>242</v>
      </c>
    </row>
    <row r="3" spans="1:19" x14ac:dyDescent="0.3">
      <c r="A3" s="299" t="s">
        <v>138</v>
      </c>
      <c r="B3" s="298">
        <v>2018</v>
      </c>
      <c r="C3" t="s">
        <v>218</v>
      </c>
      <c r="D3" t="s">
        <v>209</v>
      </c>
      <c r="E3" t="s">
        <v>207</v>
      </c>
      <c r="F3" t="s">
        <v>206</v>
      </c>
      <c r="G3" t="s">
        <v>205</v>
      </c>
      <c r="H3" t="s">
        <v>204</v>
      </c>
      <c r="I3" t="s">
        <v>203</v>
      </c>
      <c r="J3" t="s">
        <v>202</v>
      </c>
      <c r="K3" t="s">
        <v>201</v>
      </c>
      <c r="L3" t="s">
        <v>200</v>
      </c>
      <c r="M3" t="s">
        <v>199</v>
      </c>
      <c r="N3" t="s">
        <v>198</v>
      </c>
      <c r="O3" t="s">
        <v>197</v>
      </c>
      <c r="P3" t="s">
        <v>196</v>
      </c>
      <c r="Q3" t="s">
        <v>195</v>
      </c>
      <c r="R3" t="s">
        <v>194</v>
      </c>
      <c r="S3" t="s">
        <v>193</v>
      </c>
    </row>
    <row r="4" spans="1:19" x14ac:dyDescent="0.3">
      <c r="A4" s="297" t="s">
        <v>139</v>
      </c>
      <c r="B4" s="296">
        <v>1</v>
      </c>
      <c r="C4" s="291">
        <v>1</v>
      </c>
      <c r="D4" s="291" t="s">
        <v>190</v>
      </c>
      <c r="E4" s="290">
        <v>11</v>
      </c>
      <c r="F4" s="290"/>
      <c r="G4" s="290"/>
      <c r="H4" s="290"/>
      <c r="I4" s="290">
        <v>1882.6999999999998</v>
      </c>
      <c r="J4" s="290"/>
      <c r="K4" s="290"/>
      <c r="L4" s="290">
        <v>72</v>
      </c>
      <c r="M4" s="290"/>
      <c r="N4" s="290"/>
      <c r="O4" s="290">
        <v>50000</v>
      </c>
      <c r="P4" s="290">
        <v>50000</v>
      </c>
      <c r="Q4" s="290">
        <v>600310</v>
      </c>
      <c r="R4" s="290"/>
      <c r="S4" s="290">
        <v>2629.9676142925505</v>
      </c>
    </row>
    <row r="5" spans="1:19" x14ac:dyDescent="0.3">
      <c r="A5" s="295" t="s">
        <v>140</v>
      </c>
      <c r="B5" s="294">
        <v>2</v>
      </c>
      <c r="C5">
        <v>1</v>
      </c>
      <c r="D5">
        <v>99</v>
      </c>
      <c r="S5">
        <v>2629.9676142925505</v>
      </c>
    </row>
    <row r="6" spans="1:19" x14ac:dyDescent="0.3">
      <c r="A6" s="297" t="s">
        <v>141</v>
      </c>
      <c r="B6" s="296">
        <v>3</v>
      </c>
      <c r="C6">
        <v>1</v>
      </c>
      <c r="D6">
        <v>102</v>
      </c>
      <c r="E6">
        <v>4.3499999999999996</v>
      </c>
      <c r="I6">
        <v>704.9</v>
      </c>
      <c r="L6">
        <v>72</v>
      </c>
      <c r="Q6">
        <v>159647</v>
      </c>
    </row>
    <row r="7" spans="1:19" x14ac:dyDescent="0.3">
      <c r="A7" s="295" t="s">
        <v>142</v>
      </c>
      <c r="B7" s="294">
        <v>4</v>
      </c>
      <c r="C7">
        <v>1</v>
      </c>
      <c r="D7">
        <v>103</v>
      </c>
      <c r="E7">
        <v>6.65</v>
      </c>
      <c r="I7">
        <v>1177.8</v>
      </c>
      <c r="O7">
        <v>50000</v>
      </c>
      <c r="P7">
        <v>50000</v>
      </c>
      <c r="Q7">
        <v>440663</v>
      </c>
    </row>
    <row r="8" spans="1:19" x14ac:dyDescent="0.3">
      <c r="A8" s="297" t="s">
        <v>143</v>
      </c>
      <c r="B8" s="296">
        <v>5</v>
      </c>
      <c r="C8">
        <v>1</v>
      </c>
      <c r="D8" t="s">
        <v>1982</v>
      </c>
      <c r="E8">
        <v>39.9</v>
      </c>
      <c r="I8">
        <v>6919</v>
      </c>
      <c r="Q8">
        <v>1322080</v>
      </c>
      <c r="R8">
        <v>1155</v>
      </c>
      <c r="S8">
        <v>5000</v>
      </c>
    </row>
    <row r="9" spans="1:19" x14ac:dyDescent="0.3">
      <c r="A9" s="295" t="s">
        <v>144</v>
      </c>
      <c r="B9" s="294">
        <v>6</v>
      </c>
      <c r="C9">
        <v>1</v>
      </c>
      <c r="D9">
        <v>303</v>
      </c>
      <c r="E9">
        <v>21</v>
      </c>
      <c r="I9">
        <v>3667</v>
      </c>
      <c r="Q9">
        <v>686644</v>
      </c>
      <c r="R9">
        <v>1155</v>
      </c>
      <c r="S9">
        <v>5000</v>
      </c>
    </row>
    <row r="10" spans="1:19" x14ac:dyDescent="0.3">
      <c r="A10" s="297" t="s">
        <v>145</v>
      </c>
      <c r="B10" s="296">
        <v>7</v>
      </c>
      <c r="C10">
        <v>1</v>
      </c>
      <c r="D10">
        <v>304</v>
      </c>
      <c r="E10">
        <v>6.9</v>
      </c>
      <c r="I10">
        <v>1129.5999999999999</v>
      </c>
      <c r="Q10">
        <v>268700</v>
      </c>
    </row>
    <row r="11" spans="1:19" x14ac:dyDescent="0.3">
      <c r="A11" s="295" t="s">
        <v>146</v>
      </c>
      <c r="B11" s="294">
        <v>8</v>
      </c>
      <c r="C11">
        <v>1</v>
      </c>
      <c r="D11">
        <v>416</v>
      </c>
      <c r="E11">
        <v>12</v>
      </c>
      <c r="I11">
        <v>2122.4</v>
      </c>
      <c r="Q11">
        <v>366736</v>
      </c>
    </row>
    <row r="12" spans="1:19" x14ac:dyDescent="0.3">
      <c r="A12" s="297" t="s">
        <v>147</v>
      </c>
      <c r="B12" s="296">
        <v>9</v>
      </c>
      <c r="C12">
        <v>1</v>
      </c>
      <c r="D12" t="s">
        <v>1983</v>
      </c>
      <c r="E12">
        <v>1.9500000000000002</v>
      </c>
      <c r="I12">
        <v>354.5</v>
      </c>
      <c r="L12">
        <v>60</v>
      </c>
      <c r="Q12">
        <v>44358</v>
      </c>
    </row>
    <row r="13" spans="1:19" x14ac:dyDescent="0.3">
      <c r="A13" s="295" t="s">
        <v>148</v>
      </c>
      <c r="B13" s="294">
        <v>10</v>
      </c>
      <c r="C13">
        <v>1</v>
      </c>
      <c r="D13">
        <v>25</v>
      </c>
      <c r="E13">
        <v>1</v>
      </c>
      <c r="I13">
        <v>184</v>
      </c>
      <c r="Q13">
        <v>18220</v>
      </c>
    </row>
    <row r="14" spans="1:19" x14ac:dyDescent="0.3">
      <c r="A14" s="297" t="s">
        <v>149</v>
      </c>
      <c r="B14" s="296">
        <v>11</v>
      </c>
      <c r="C14">
        <v>1</v>
      </c>
      <c r="D14">
        <v>30</v>
      </c>
      <c r="E14">
        <v>0.95000000000000007</v>
      </c>
      <c r="I14">
        <v>170.5</v>
      </c>
      <c r="L14">
        <v>60</v>
      </c>
      <c r="Q14">
        <v>26138</v>
      </c>
    </row>
    <row r="15" spans="1:19" x14ac:dyDescent="0.3">
      <c r="A15" s="295" t="s">
        <v>150</v>
      </c>
      <c r="B15" s="294">
        <v>12</v>
      </c>
      <c r="C15" t="s">
        <v>1984</v>
      </c>
      <c r="E15">
        <v>52.85</v>
      </c>
      <c r="I15">
        <v>9156.1999999999989</v>
      </c>
      <c r="L15">
        <v>132</v>
      </c>
      <c r="O15">
        <v>50000</v>
      </c>
      <c r="P15">
        <v>50000</v>
      </c>
      <c r="Q15">
        <v>1966748</v>
      </c>
      <c r="R15">
        <v>1155</v>
      </c>
      <c r="S15">
        <v>7629.9676142925509</v>
      </c>
    </row>
    <row r="16" spans="1:19" x14ac:dyDescent="0.3">
      <c r="A16" s="293" t="s">
        <v>138</v>
      </c>
      <c r="B16" s="292">
        <v>2018</v>
      </c>
      <c r="C16">
        <v>2</v>
      </c>
      <c r="D16" t="s">
        <v>190</v>
      </c>
      <c r="E16">
        <v>10.9</v>
      </c>
      <c r="I16">
        <v>1554</v>
      </c>
      <c r="L16">
        <v>101.5</v>
      </c>
      <c r="Q16">
        <v>609512</v>
      </c>
      <c r="S16">
        <v>2629.9676142925505</v>
      </c>
    </row>
    <row r="17" spans="3:19" x14ac:dyDescent="0.3">
      <c r="C17">
        <v>2</v>
      </c>
      <c r="D17">
        <v>99</v>
      </c>
      <c r="S17">
        <v>2629.9676142925505</v>
      </c>
    </row>
    <row r="18" spans="3:19" x14ac:dyDescent="0.3">
      <c r="C18">
        <v>2</v>
      </c>
      <c r="D18">
        <v>102</v>
      </c>
      <c r="E18">
        <v>4.25</v>
      </c>
      <c r="I18">
        <v>628.79999999999995</v>
      </c>
      <c r="L18">
        <v>101.5</v>
      </c>
      <c r="Q18">
        <v>166291</v>
      </c>
    </row>
    <row r="19" spans="3:19" x14ac:dyDescent="0.3">
      <c r="C19">
        <v>2</v>
      </c>
      <c r="D19">
        <v>103</v>
      </c>
      <c r="E19">
        <v>6.65</v>
      </c>
      <c r="I19">
        <v>925.2</v>
      </c>
      <c r="Q19">
        <v>443221</v>
      </c>
    </row>
    <row r="20" spans="3:19" x14ac:dyDescent="0.3">
      <c r="C20">
        <v>2</v>
      </c>
      <c r="D20" t="s">
        <v>1982</v>
      </c>
      <c r="E20">
        <v>39.9</v>
      </c>
      <c r="I20">
        <v>5929.6</v>
      </c>
      <c r="O20">
        <v>25000</v>
      </c>
      <c r="P20">
        <v>25000</v>
      </c>
      <c r="Q20">
        <v>1288066</v>
      </c>
      <c r="R20">
        <v>220</v>
      </c>
      <c r="S20">
        <v>5000</v>
      </c>
    </row>
    <row r="21" spans="3:19" x14ac:dyDescent="0.3">
      <c r="C21">
        <v>2</v>
      </c>
      <c r="D21">
        <v>303</v>
      </c>
      <c r="E21">
        <v>21</v>
      </c>
      <c r="I21">
        <v>3136</v>
      </c>
      <c r="Q21">
        <v>662120</v>
      </c>
      <c r="R21">
        <v>220</v>
      </c>
      <c r="S21">
        <v>5000</v>
      </c>
    </row>
    <row r="22" spans="3:19" x14ac:dyDescent="0.3">
      <c r="C22">
        <v>2</v>
      </c>
      <c r="D22">
        <v>304</v>
      </c>
      <c r="E22">
        <v>6.9</v>
      </c>
      <c r="I22">
        <v>945.6</v>
      </c>
      <c r="O22">
        <v>25000</v>
      </c>
      <c r="P22">
        <v>25000</v>
      </c>
      <c r="Q22">
        <v>252903</v>
      </c>
    </row>
    <row r="23" spans="3:19" x14ac:dyDescent="0.3">
      <c r="C23">
        <v>2</v>
      </c>
      <c r="D23">
        <v>416</v>
      </c>
      <c r="E23">
        <v>12</v>
      </c>
      <c r="I23">
        <v>1848</v>
      </c>
      <c r="Q23">
        <v>373043</v>
      </c>
    </row>
    <row r="24" spans="3:19" x14ac:dyDescent="0.3">
      <c r="C24">
        <v>2</v>
      </c>
      <c r="D24" t="s">
        <v>1983</v>
      </c>
      <c r="E24">
        <v>1.9500000000000002</v>
      </c>
      <c r="I24">
        <v>299.2</v>
      </c>
      <c r="L24">
        <v>57</v>
      </c>
      <c r="Q24">
        <v>42486</v>
      </c>
    </row>
    <row r="25" spans="3:19" x14ac:dyDescent="0.3">
      <c r="C25">
        <v>2</v>
      </c>
      <c r="D25">
        <v>25</v>
      </c>
      <c r="E25">
        <v>1</v>
      </c>
      <c r="I25">
        <v>160</v>
      </c>
      <c r="Q25">
        <v>18220</v>
      </c>
    </row>
    <row r="26" spans="3:19" x14ac:dyDescent="0.3">
      <c r="C26">
        <v>2</v>
      </c>
      <c r="D26">
        <v>30</v>
      </c>
      <c r="E26">
        <v>0.95000000000000007</v>
      </c>
      <c r="I26">
        <v>139.19999999999999</v>
      </c>
      <c r="L26">
        <v>57</v>
      </c>
      <c r="Q26">
        <v>24266</v>
      </c>
    </row>
    <row r="27" spans="3:19" x14ac:dyDescent="0.3">
      <c r="C27" t="s">
        <v>1985</v>
      </c>
      <c r="E27">
        <v>52.75</v>
      </c>
      <c r="I27">
        <v>7782.8</v>
      </c>
      <c r="L27">
        <v>158.5</v>
      </c>
      <c r="O27">
        <v>25000</v>
      </c>
      <c r="P27">
        <v>25000</v>
      </c>
      <c r="Q27">
        <v>1940064</v>
      </c>
      <c r="R27">
        <v>220</v>
      </c>
      <c r="S27">
        <v>7629.9676142925509</v>
      </c>
    </row>
    <row r="28" spans="3:19" x14ac:dyDescent="0.3">
      <c r="C28">
        <v>3</v>
      </c>
      <c r="D28" t="s">
        <v>190</v>
      </c>
      <c r="E28">
        <v>10.9</v>
      </c>
      <c r="I28">
        <v>1650.3999999999999</v>
      </c>
      <c r="L28">
        <v>106</v>
      </c>
      <c r="O28">
        <v>12417</v>
      </c>
      <c r="P28">
        <v>12417</v>
      </c>
      <c r="Q28">
        <v>604675</v>
      </c>
      <c r="S28">
        <v>2629.9676142925505</v>
      </c>
    </row>
    <row r="29" spans="3:19" x14ac:dyDescent="0.3">
      <c r="C29">
        <v>3</v>
      </c>
      <c r="D29">
        <v>99</v>
      </c>
      <c r="S29">
        <v>2629.9676142925505</v>
      </c>
    </row>
    <row r="30" spans="3:19" x14ac:dyDescent="0.3">
      <c r="C30">
        <v>3</v>
      </c>
      <c r="D30">
        <v>102</v>
      </c>
      <c r="E30">
        <v>4.25</v>
      </c>
      <c r="I30">
        <v>556.79999999999995</v>
      </c>
      <c r="L30">
        <v>106</v>
      </c>
      <c r="O30">
        <v>6952</v>
      </c>
      <c r="P30">
        <v>6952</v>
      </c>
      <c r="Q30">
        <v>168247</v>
      </c>
    </row>
    <row r="31" spans="3:19" x14ac:dyDescent="0.3">
      <c r="C31">
        <v>3</v>
      </c>
      <c r="D31">
        <v>103</v>
      </c>
      <c r="E31">
        <v>6.65</v>
      </c>
      <c r="I31">
        <v>1093.5999999999999</v>
      </c>
      <c r="O31">
        <v>5465</v>
      </c>
      <c r="P31">
        <v>5465</v>
      </c>
      <c r="Q31">
        <v>436428</v>
      </c>
    </row>
    <row r="32" spans="3:19" x14ac:dyDescent="0.3">
      <c r="C32">
        <v>3</v>
      </c>
      <c r="D32" t="s">
        <v>1982</v>
      </c>
      <c r="E32">
        <v>38.9</v>
      </c>
      <c r="I32">
        <v>6041.6</v>
      </c>
      <c r="O32">
        <v>29502</v>
      </c>
      <c r="P32">
        <v>29502</v>
      </c>
      <c r="Q32">
        <v>1246935</v>
      </c>
      <c r="S32">
        <v>5000</v>
      </c>
    </row>
    <row r="33" spans="3:19" x14ac:dyDescent="0.3">
      <c r="C33">
        <v>3</v>
      </c>
      <c r="D33">
        <v>303</v>
      </c>
      <c r="E33">
        <v>20</v>
      </c>
      <c r="I33">
        <v>3072</v>
      </c>
      <c r="O33">
        <v>14752</v>
      </c>
      <c r="P33">
        <v>14752</v>
      </c>
      <c r="Q33">
        <v>626194</v>
      </c>
      <c r="S33">
        <v>5000</v>
      </c>
    </row>
    <row r="34" spans="3:19" x14ac:dyDescent="0.3">
      <c r="C34">
        <v>3</v>
      </c>
      <c r="D34">
        <v>304</v>
      </c>
      <c r="E34">
        <v>6.9</v>
      </c>
      <c r="I34">
        <v>961.6</v>
      </c>
      <c r="O34">
        <v>14000</v>
      </c>
      <c r="P34">
        <v>14000</v>
      </c>
      <c r="Q34">
        <v>245945</v>
      </c>
    </row>
    <row r="35" spans="3:19" x14ac:dyDescent="0.3">
      <c r="C35">
        <v>3</v>
      </c>
      <c r="D35">
        <v>416</v>
      </c>
      <c r="E35">
        <v>12</v>
      </c>
      <c r="I35">
        <v>2008</v>
      </c>
      <c r="O35">
        <v>750</v>
      </c>
      <c r="P35">
        <v>750</v>
      </c>
      <c r="Q35">
        <v>374796</v>
      </c>
    </row>
    <row r="36" spans="3:19" x14ac:dyDescent="0.3">
      <c r="C36">
        <v>3</v>
      </c>
      <c r="D36" t="s">
        <v>1983</v>
      </c>
      <c r="E36">
        <v>1.9500000000000002</v>
      </c>
      <c r="I36">
        <v>336.5</v>
      </c>
      <c r="L36">
        <v>58</v>
      </c>
      <c r="O36">
        <v>3000</v>
      </c>
      <c r="P36">
        <v>3000</v>
      </c>
      <c r="Q36">
        <v>47024</v>
      </c>
    </row>
    <row r="37" spans="3:19" x14ac:dyDescent="0.3">
      <c r="C37">
        <v>3</v>
      </c>
      <c r="D37">
        <v>25</v>
      </c>
      <c r="E37">
        <v>1</v>
      </c>
      <c r="I37">
        <v>176</v>
      </c>
      <c r="Q37">
        <v>18220</v>
      </c>
    </row>
    <row r="38" spans="3:19" x14ac:dyDescent="0.3">
      <c r="C38">
        <v>3</v>
      </c>
      <c r="D38">
        <v>30</v>
      </c>
      <c r="E38">
        <v>0.95000000000000007</v>
      </c>
      <c r="I38">
        <v>160.5</v>
      </c>
      <c r="L38">
        <v>58</v>
      </c>
      <c r="O38">
        <v>3000</v>
      </c>
      <c r="P38">
        <v>3000</v>
      </c>
      <c r="Q38">
        <v>28804</v>
      </c>
    </row>
    <row r="39" spans="3:19" x14ac:dyDescent="0.3">
      <c r="C39" t="s">
        <v>1986</v>
      </c>
      <c r="E39">
        <v>51.75</v>
      </c>
      <c r="I39">
        <v>8028.5</v>
      </c>
      <c r="L39">
        <v>164</v>
      </c>
      <c r="O39">
        <v>44919</v>
      </c>
      <c r="P39">
        <v>44919</v>
      </c>
      <c r="Q39">
        <v>1898634</v>
      </c>
      <c r="S39">
        <v>7629.9676142925509</v>
      </c>
    </row>
    <row r="40" spans="3:19" x14ac:dyDescent="0.3">
      <c r="C40">
        <v>4</v>
      </c>
      <c r="D40" t="s">
        <v>190</v>
      </c>
      <c r="E40">
        <v>10.899999999999999</v>
      </c>
      <c r="I40">
        <v>1763.4</v>
      </c>
      <c r="L40">
        <v>91.5</v>
      </c>
      <c r="Q40">
        <v>604915</v>
      </c>
      <c r="S40">
        <v>2629.9676142925505</v>
      </c>
    </row>
    <row r="41" spans="3:19" x14ac:dyDescent="0.3">
      <c r="C41">
        <v>4</v>
      </c>
      <c r="D41">
        <v>99</v>
      </c>
      <c r="S41">
        <v>2629.9676142925505</v>
      </c>
    </row>
    <row r="42" spans="3:19" x14ac:dyDescent="0.3">
      <c r="C42">
        <v>4</v>
      </c>
      <c r="D42">
        <v>102</v>
      </c>
      <c r="E42">
        <v>4.3</v>
      </c>
      <c r="I42">
        <v>690.4</v>
      </c>
      <c r="L42">
        <v>91.5</v>
      </c>
      <c r="Q42">
        <v>167001</v>
      </c>
    </row>
    <row r="43" spans="3:19" x14ac:dyDescent="0.3">
      <c r="C43">
        <v>4</v>
      </c>
      <c r="D43">
        <v>103</v>
      </c>
      <c r="E43">
        <v>6.6</v>
      </c>
      <c r="I43">
        <v>1073</v>
      </c>
      <c r="Q43">
        <v>437914</v>
      </c>
    </row>
    <row r="44" spans="3:19" x14ac:dyDescent="0.3">
      <c r="C44">
        <v>4</v>
      </c>
      <c r="D44" t="s">
        <v>1982</v>
      </c>
      <c r="E44">
        <v>37.9</v>
      </c>
      <c r="I44">
        <v>5697.6</v>
      </c>
      <c r="O44">
        <v>59274</v>
      </c>
      <c r="P44">
        <v>59274</v>
      </c>
      <c r="Q44">
        <v>1229714</v>
      </c>
      <c r="S44">
        <v>5000</v>
      </c>
    </row>
    <row r="45" spans="3:19" x14ac:dyDescent="0.3">
      <c r="C45">
        <v>4</v>
      </c>
      <c r="D45">
        <v>303</v>
      </c>
      <c r="E45">
        <v>20</v>
      </c>
      <c r="I45">
        <v>2932</v>
      </c>
      <c r="O45">
        <v>20000</v>
      </c>
      <c r="P45">
        <v>20000</v>
      </c>
      <c r="Q45">
        <v>630232</v>
      </c>
      <c r="S45">
        <v>5000</v>
      </c>
    </row>
    <row r="46" spans="3:19" x14ac:dyDescent="0.3">
      <c r="C46">
        <v>4</v>
      </c>
      <c r="D46">
        <v>304</v>
      </c>
      <c r="E46">
        <v>6.9</v>
      </c>
      <c r="I46">
        <v>983.2</v>
      </c>
      <c r="O46">
        <v>38524</v>
      </c>
      <c r="P46">
        <v>38524</v>
      </c>
      <c r="Q46">
        <v>257339</v>
      </c>
    </row>
    <row r="47" spans="3:19" x14ac:dyDescent="0.3">
      <c r="C47">
        <v>4</v>
      </c>
      <c r="D47">
        <v>416</v>
      </c>
      <c r="E47">
        <v>11</v>
      </c>
      <c r="I47">
        <v>1782.4</v>
      </c>
      <c r="O47">
        <v>750</v>
      </c>
      <c r="P47">
        <v>750</v>
      </c>
      <c r="Q47">
        <v>342143</v>
      </c>
    </row>
    <row r="48" spans="3:19" x14ac:dyDescent="0.3">
      <c r="C48">
        <v>4</v>
      </c>
      <c r="D48" t="s">
        <v>1983</v>
      </c>
      <c r="E48">
        <v>1.9500000000000002</v>
      </c>
      <c r="I48">
        <v>308.5</v>
      </c>
      <c r="L48">
        <v>55</v>
      </c>
      <c r="O48">
        <v>3728</v>
      </c>
      <c r="P48">
        <v>3728</v>
      </c>
      <c r="Q48">
        <v>47520</v>
      </c>
    </row>
    <row r="49" spans="3:19" x14ac:dyDescent="0.3">
      <c r="C49">
        <v>4</v>
      </c>
      <c r="D49">
        <v>25</v>
      </c>
      <c r="E49">
        <v>1</v>
      </c>
      <c r="I49">
        <v>152</v>
      </c>
      <c r="Q49">
        <v>18269</v>
      </c>
    </row>
    <row r="50" spans="3:19" x14ac:dyDescent="0.3">
      <c r="C50">
        <v>4</v>
      </c>
      <c r="D50">
        <v>30</v>
      </c>
      <c r="E50">
        <v>0.95000000000000007</v>
      </c>
      <c r="I50">
        <v>156.5</v>
      </c>
      <c r="L50">
        <v>55</v>
      </c>
      <c r="O50">
        <v>3728</v>
      </c>
      <c r="P50">
        <v>3728</v>
      </c>
      <c r="Q50">
        <v>29251</v>
      </c>
    </row>
    <row r="51" spans="3:19" x14ac:dyDescent="0.3">
      <c r="C51" t="s">
        <v>1987</v>
      </c>
      <c r="E51">
        <v>50.75</v>
      </c>
      <c r="I51">
        <v>7769.5</v>
      </c>
      <c r="L51">
        <v>146.5</v>
      </c>
      <c r="O51">
        <v>63002</v>
      </c>
      <c r="P51">
        <v>63002</v>
      </c>
      <c r="Q51">
        <v>1882149</v>
      </c>
      <c r="S51">
        <v>7629.9676142925509</v>
      </c>
    </row>
    <row r="52" spans="3:19" x14ac:dyDescent="0.3">
      <c r="C52">
        <v>5</v>
      </c>
      <c r="D52" t="s">
        <v>190</v>
      </c>
      <c r="E52">
        <v>11.05</v>
      </c>
      <c r="I52">
        <v>1883</v>
      </c>
      <c r="L52">
        <v>104</v>
      </c>
      <c r="O52">
        <v>16881</v>
      </c>
      <c r="P52">
        <v>16881</v>
      </c>
      <c r="Q52">
        <v>631106</v>
      </c>
      <c r="S52">
        <v>2629.9676142925505</v>
      </c>
    </row>
    <row r="53" spans="3:19" x14ac:dyDescent="0.3">
      <c r="C53">
        <v>5</v>
      </c>
      <c r="D53">
        <v>99</v>
      </c>
      <c r="S53">
        <v>2629.9676142925505</v>
      </c>
    </row>
    <row r="54" spans="3:19" x14ac:dyDescent="0.3">
      <c r="C54">
        <v>5</v>
      </c>
      <c r="D54">
        <v>102</v>
      </c>
      <c r="E54">
        <v>4.45</v>
      </c>
      <c r="I54">
        <v>714.59999999999991</v>
      </c>
      <c r="L54">
        <v>104</v>
      </c>
      <c r="O54">
        <v>7764</v>
      </c>
      <c r="P54">
        <v>7764</v>
      </c>
      <c r="Q54">
        <v>180636</v>
      </c>
    </row>
    <row r="55" spans="3:19" x14ac:dyDescent="0.3">
      <c r="C55">
        <v>5</v>
      </c>
      <c r="D55">
        <v>103</v>
      </c>
      <c r="E55">
        <v>6.6</v>
      </c>
      <c r="I55">
        <v>1168.4000000000001</v>
      </c>
      <c r="O55">
        <v>9117</v>
      </c>
      <c r="P55">
        <v>9117</v>
      </c>
      <c r="Q55">
        <v>450470</v>
      </c>
    </row>
    <row r="56" spans="3:19" x14ac:dyDescent="0.3">
      <c r="C56">
        <v>5</v>
      </c>
      <c r="D56" t="s">
        <v>1982</v>
      </c>
      <c r="E56">
        <v>38.9</v>
      </c>
      <c r="I56">
        <v>6611.7000000000007</v>
      </c>
      <c r="O56">
        <v>13106</v>
      </c>
      <c r="P56">
        <v>13106</v>
      </c>
      <c r="Q56">
        <v>1268711</v>
      </c>
      <c r="S56">
        <v>5000</v>
      </c>
    </row>
    <row r="57" spans="3:19" x14ac:dyDescent="0.3">
      <c r="C57">
        <v>5</v>
      </c>
      <c r="D57">
        <v>303</v>
      </c>
      <c r="E57">
        <v>20.399999999999999</v>
      </c>
      <c r="I57">
        <v>3440</v>
      </c>
      <c r="O57">
        <v>8856</v>
      </c>
      <c r="P57">
        <v>8856</v>
      </c>
      <c r="Q57">
        <v>646615</v>
      </c>
      <c r="S57">
        <v>5000</v>
      </c>
    </row>
    <row r="58" spans="3:19" x14ac:dyDescent="0.3">
      <c r="C58">
        <v>5</v>
      </c>
      <c r="D58">
        <v>304</v>
      </c>
      <c r="E58">
        <v>5.9</v>
      </c>
      <c r="I58">
        <v>1029.5999999999999</v>
      </c>
      <c r="O58">
        <v>3500</v>
      </c>
      <c r="P58">
        <v>3500</v>
      </c>
      <c r="Q58">
        <v>248047</v>
      </c>
    </row>
    <row r="59" spans="3:19" x14ac:dyDescent="0.3">
      <c r="C59">
        <v>5</v>
      </c>
      <c r="D59">
        <v>305</v>
      </c>
      <c r="E59">
        <v>0.6</v>
      </c>
      <c r="I59">
        <v>54.1</v>
      </c>
      <c r="Q59">
        <v>7674</v>
      </c>
    </row>
    <row r="60" spans="3:19" x14ac:dyDescent="0.3">
      <c r="C60">
        <v>5</v>
      </c>
      <c r="D60">
        <v>416</v>
      </c>
      <c r="E60">
        <v>12</v>
      </c>
      <c r="I60">
        <v>2088</v>
      </c>
      <c r="O60">
        <v>750</v>
      </c>
      <c r="P60">
        <v>750</v>
      </c>
      <c r="Q60">
        <v>366375</v>
      </c>
    </row>
    <row r="61" spans="3:19" x14ac:dyDescent="0.3">
      <c r="C61">
        <v>5</v>
      </c>
      <c r="D61" t="s">
        <v>1983</v>
      </c>
      <c r="E61">
        <v>1.9500000000000002</v>
      </c>
      <c r="I61">
        <v>333.5</v>
      </c>
      <c r="L61">
        <v>50</v>
      </c>
      <c r="Q61">
        <v>43596</v>
      </c>
    </row>
    <row r="62" spans="3:19" x14ac:dyDescent="0.3">
      <c r="C62">
        <v>5</v>
      </c>
      <c r="D62">
        <v>25</v>
      </c>
      <c r="E62">
        <v>1</v>
      </c>
      <c r="I62">
        <v>160</v>
      </c>
      <c r="Q62">
        <v>18519</v>
      </c>
    </row>
    <row r="63" spans="3:19" x14ac:dyDescent="0.3">
      <c r="C63">
        <v>5</v>
      </c>
      <c r="D63">
        <v>30</v>
      </c>
      <c r="E63">
        <v>0.95000000000000007</v>
      </c>
      <c r="I63">
        <v>173.5</v>
      </c>
      <c r="L63">
        <v>50</v>
      </c>
      <c r="Q63">
        <v>25077</v>
      </c>
    </row>
    <row r="64" spans="3:19" x14ac:dyDescent="0.3">
      <c r="C64" t="s">
        <v>1988</v>
      </c>
      <c r="E64">
        <v>51.900000000000006</v>
      </c>
      <c r="I64">
        <v>8828.2000000000007</v>
      </c>
      <c r="L64">
        <v>154</v>
      </c>
      <c r="O64">
        <v>29987</v>
      </c>
      <c r="P64">
        <v>29987</v>
      </c>
      <c r="Q64">
        <v>1943413</v>
      </c>
      <c r="S64">
        <v>7629.9676142925509</v>
      </c>
    </row>
    <row r="65" spans="3:19" x14ac:dyDescent="0.3">
      <c r="C65">
        <v>6</v>
      </c>
      <c r="D65" t="s">
        <v>190</v>
      </c>
      <c r="E65">
        <v>10.55</v>
      </c>
      <c r="I65">
        <v>1669.5</v>
      </c>
      <c r="L65">
        <v>78.5</v>
      </c>
      <c r="Q65">
        <v>593417</v>
      </c>
      <c r="S65">
        <v>2629.9676142925505</v>
      </c>
    </row>
    <row r="66" spans="3:19" x14ac:dyDescent="0.3">
      <c r="C66">
        <v>6</v>
      </c>
      <c r="D66">
        <v>99</v>
      </c>
      <c r="S66">
        <v>2629.9676142925505</v>
      </c>
    </row>
    <row r="67" spans="3:19" x14ac:dyDescent="0.3">
      <c r="C67">
        <v>6</v>
      </c>
      <c r="D67">
        <v>102</v>
      </c>
      <c r="E67">
        <v>3.95</v>
      </c>
      <c r="I67">
        <v>619.29999999999995</v>
      </c>
      <c r="L67">
        <v>78.5</v>
      </c>
      <c r="Q67">
        <v>151476</v>
      </c>
    </row>
    <row r="68" spans="3:19" x14ac:dyDescent="0.3">
      <c r="C68">
        <v>6</v>
      </c>
      <c r="D68">
        <v>103</v>
      </c>
      <c r="E68">
        <v>6.6</v>
      </c>
      <c r="I68">
        <v>1050.2</v>
      </c>
      <c r="Q68">
        <v>441941</v>
      </c>
    </row>
    <row r="69" spans="3:19" x14ac:dyDescent="0.3">
      <c r="C69">
        <v>6</v>
      </c>
      <c r="D69" t="s">
        <v>1982</v>
      </c>
      <c r="E69">
        <v>38.9</v>
      </c>
      <c r="I69">
        <v>5650.7999999999993</v>
      </c>
      <c r="O69">
        <v>37356</v>
      </c>
      <c r="P69">
        <v>37356</v>
      </c>
      <c r="Q69">
        <v>1328348</v>
      </c>
      <c r="S69">
        <v>5000</v>
      </c>
    </row>
    <row r="70" spans="3:19" x14ac:dyDescent="0.3">
      <c r="C70">
        <v>6</v>
      </c>
      <c r="D70">
        <v>303</v>
      </c>
      <c r="E70">
        <v>20.399999999999999</v>
      </c>
      <c r="I70">
        <v>2939.2</v>
      </c>
      <c r="O70">
        <v>6000</v>
      </c>
      <c r="P70">
        <v>6000</v>
      </c>
      <c r="Q70">
        <v>661611</v>
      </c>
      <c r="S70">
        <v>5000</v>
      </c>
    </row>
    <row r="71" spans="3:19" x14ac:dyDescent="0.3">
      <c r="C71">
        <v>6</v>
      </c>
      <c r="D71">
        <v>304</v>
      </c>
      <c r="E71">
        <v>5.9</v>
      </c>
      <c r="I71">
        <v>871.2</v>
      </c>
      <c r="O71">
        <v>27356</v>
      </c>
      <c r="P71">
        <v>27356</v>
      </c>
      <c r="Q71">
        <v>267323</v>
      </c>
    </row>
    <row r="72" spans="3:19" x14ac:dyDescent="0.3">
      <c r="C72">
        <v>6</v>
      </c>
      <c r="D72">
        <v>305</v>
      </c>
      <c r="E72">
        <v>0.6</v>
      </c>
      <c r="I72">
        <v>96</v>
      </c>
      <c r="Q72">
        <v>15972</v>
      </c>
    </row>
    <row r="73" spans="3:19" x14ac:dyDescent="0.3">
      <c r="C73">
        <v>6</v>
      </c>
      <c r="D73">
        <v>416</v>
      </c>
      <c r="E73">
        <v>12</v>
      </c>
      <c r="I73">
        <v>1744.4</v>
      </c>
      <c r="O73">
        <v>4000</v>
      </c>
      <c r="P73">
        <v>4000</v>
      </c>
      <c r="Q73">
        <v>383442</v>
      </c>
    </row>
    <row r="74" spans="3:19" x14ac:dyDescent="0.3">
      <c r="C74">
        <v>6</v>
      </c>
      <c r="D74" t="s">
        <v>1983</v>
      </c>
      <c r="E74">
        <v>1.9500000000000002</v>
      </c>
      <c r="I74">
        <v>312.8</v>
      </c>
      <c r="L74">
        <v>40</v>
      </c>
      <c r="Q74">
        <v>42303</v>
      </c>
    </row>
    <row r="75" spans="3:19" x14ac:dyDescent="0.3">
      <c r="C75">
        <v>6</v>
      </c>
      <c r="D75">
        <v>25</v>
      </c>
      <c r="E75">
        <v>1</v>
      </c>
      <c r="I75">
        <v>168</v>
      </c>
      <c r="Q75">
        <v>18220</v>
      </c>
    </row>
    <row r="76" spans="3:19" x14ac:dyDescent="0.3">
      <c r="C76">
        <v>6</v>
      </c>
      <c r="D76">
        <v>30</v>
      </c>
      <c r="E76">
        <v>0.95000000000000007</v>
      </c>
      <c r="I76">
        <v>144.80000000000001</v>
      </c>
      <c r="L76">
        <v>40</v>
      </c>
      <c r="Q76">
        <v>24083</v>
      </c>
    </row>
    <row r="77" spans="3:19" x14ac:dyDescent="0.3">
      <c r="C77" t="s">
        <v>1989</v>
      </c>
      <c r="E77">
        <v>51.400000000000006</v>
      </c>
      <c r="I77">
        <v>7633.0999999999995</v>
      </c>
      <c r="L77">
        <v>118.5</v>
      </c>
      <c r="O77">
        <v>37356</v>
      </c>
      <c r="P77">
        <v>37356</v>
      </c>
      <c r="Q77">
        <v>1964068</v>
      </c>
      <c r="S77">
        <v>7629.9676142925509</v>
      </c>
    </row>
    <row r="78" spans="3:19" x14ac:dyDescent="0.3">
      <c r="C78">
        <v>7</v>
      </c>
      <c r="D78" t="s">
        <v>190</v>
      </c>
      <c r="E78">
        <v>10.5</v>
      </c>
      <c r="I78">
        <v>1310.3000000000002</v>
      </c>
      <c r="L78">
        <v>66</v>
      </c>
      <c r="O78">
        <v>334562</v>
      </c>
      <c r="P78">
        <v>334562</v>
      </c>
      <c r="Q78">
        <v>922396</v>
      </c>
      <c r="S78">
        <v>2629.9676142925505</v>
      </c>
    </row>
    <row r="79" spans="3:19" x14ac:dyDescent="0.3">
      <c r="C79">
        <v>7</v>
      </c>
      <c r="D79">
        <v>99</v>
      </c>
      <c r="S79">
        <v>2629.9676142925505</v>
      </c>
    </row>
    <row r="80" spans="3:19" x14ac:dyDescent="0.3">
      <c r="C80">
        <v>7</v>
      </c>
      <c r="D80">
        <v>102</v>
      </c>
      <c r="E80">
        <v>3.9</v>
      </c>
      <c r="I80">
        <v>514.30000000000007</v>
      </c>
      <c r="L80">
        <v>66</v>
      </c>
      <c r="O80">
        <v>75003</v>
      </c>
      <c r="P80">
        <v>75003</v>
      </c>
      <c r="Q80">
        <v>222864</v>
      </c>
    </row>
    <row r="81" spans="3:19" x14ac:dyDescent="0.3">
      <c r="C81">
        <v>7</v>
      </c>
      <c r="D81">
        <v>103</v>
      </c>
      <c r="E81">
        <v>6.6</v>
      </c>
      <c r="I81">
        <v>796</v>
      </c>
      <c r="O81">
        <v>259559</v>
      </c>
      <c r="P81">
        <v>259559</v>
      </c>
      <c r="Q81">
        <v>699532</v>
      </c>
    </row>
    <row r="82" spans="3:19" x14ac:dyDescent="0.3">
      <c r="C82">
        <v>7</v>
      </c>
      <c r="D82" t="s">
        <v>1982</v>
      </c>
      <c r="E82">
        <v>39</v>
      </c>
      <c r="I82">
        <v>4416.7</v>
      </c>
      <c r="O82">
        <v>480947</v>
      </c>
      <c r="P82">
        <v>480947</v>
      </c>
      <c r="Q82">
        <v>1754202</v>
      </c>
      <c r="S82">
        <v>5000</v>
      </c>
    </row>
    <row r="83" spans="3:19" x14ac:dyDescent="0.3">
      <c r="C83">
        <v>7</v>
      </c>
      <c r="D83">
        <v>303</v>
      </c>
      <c r="E83">
        <v>21.4</v>
      </c>
      <c r="I83">
        <v>2305.5</v>
      </c>
      <c r="O83">
        <v>258710</v>
      </c>
      <c r="P83">
        <v>258710</v>
      </c>
      <c r="Q83">
        <v>920849</v>
      </c>
      <c r="S83">
        <v>5000</v>
      </c>
    </row>
    <row r="84" spans="3:19" x14ac:dyDescent="0.3">
      <c r="C84">
        <v>7</v>
      </c>
      <c r="D84">
        <v>304</v>
      </c>
      <c r="E84">
        <v>5</v>
      </c>
      <c r="I84">
        <v>648</v>
      </c>
      <c r="O84">
        <v>91663</v>
      </c>
      <c r="P84">
        <v>91663</v>
      </c>
      <c r="Q84">
        <v>298652</v>
      </c>
    </row>
    <row r="85" spans="3:19" x14ac:dyDescent="0.3">
      <c r="C85">
        <v>7</v>
      </c>
      <c r="D85">
        <v>305</v>
      </c>
      <c r="E85">
        <v>0.6</v>
      </c>
      <c r="I85">
        <v>88</v>
      </c>
      <c r="Q85">
        <v>18170</v>
      </c>
    </row>
    <row r="86" spans="3:19" x14ac:dyDescent="0.3">
      <c r="C86">
        <v>7</v>
      </c>
      <c r="D86">
        <v>416</v>
      </c>
      <c r="E86">
        <v>12</v>
      </c>
      <c r="I86">
        <v>1375.2</v>
      </c>
      <c r="O86">
        <v>130574</v>
      </c>
      <c r="P86">
        <v>130574</v>
      </c>
      <c r="Q86">
        <v>516531</v>
      </c>
    </row>
    <row r="87" spans="3:19" x14ac:dyDescent="0.3">
      <c r="C87">
        <v>7</v>
      </c>
      <c r="D87" t="s">
        <v>1983</v>
      </c>
      <c r="E87">
        <v>1.9500000000000002</v>
      </c>
      <c r="I87">
        <v>180.3</v>
      </c>
      <c r="L87">
        <v>36</v>
      </c>
      <c r="O87">
        <v>12819</v>
      </c>
      <c r="P87">
        <v>12819</v>
      </c>
      <c r="Q87">
        <v>55337</v>
      </c>
    </row>
    <row r="88" spans="3:19" x14ac:dyDescent="0.3">
      <c r="C88">
        <v>7</v>
      </c>
      <c r="D88">
        <v>25</v>
      </c>
      <c r="E88">
        <v>1</v>
      </c>
      <c r="I88">
        <v>96</v>
      </c>
      <c r="O88">
        <v>6048</v>
      </c>
      <c r="P88">
        <v>6048</v>
      </c>
      <c r="Q88">
        <v>24411</v>
      </c>
    </row>
    <row r="89" spans="3:19" x14ac:dyDescent="0.3">
      <c r="C89">
        <v>7</v>
      </c>
      <c r="D89">
        <v>30</v>
      </c>
      <c r="E89">
        <v>0.95000000000000007</v>
      </c>
      <c r="I89">
        <v>84.3</v>
      </c>
      <c r="L89">
        <v>36</v>
      </c>
      <c r="O89">
        <v>6771</v>
      </c>
      <c r="P89">
        <v>6771</v>
      </c>
      <c r="Q89">
        <v>30926</v>
      </c>
    </row>
    <row r="90" spans="3:19" x14ac:dyDescent="0.3">
      <c r="C90" t="s">
        <v>1990</v>
      </c>
      <c r="E90">
        <v>51.45</v>
      </c>
      <c r="I90">
        <v>5907.3</v>
      </c>
      <c r="L90">
        <v>102</v>
      </c>
      <c r="O90">
        <v>828328</v>
      </c>
      <c r="P90">
        <v>828328</v>
      </c>
      <c r="Q90">
        <v>2731935</v>
      </c>
      <c r="S90">
        <v>7629.9676142925509</v>
      </c>
    </row>
    <row r="91" spans="3:19" x14ac:dyDescent="0.3">
      <c r="C91">
        <v>8</v>
      </c>
      <c r="D91" t="s">
        <v>190</v>
      </c>
      <c r="E91">
        <v>10.399999999999999</v>
      </c>
      <c r="I91">
        <v>1465</v>
      </c>
      <c r="L91">
        <v>38</v>
      </c>
      <c r="O91">
        <v>9844</v>
      </c>
      <c r="P91">
        <v>9844</v>
      </c>
      <c r="Q91">
        <v>596999</v>
      </c>
      <c r="S91">
        <v>2629.9676142925505</v>
      </c>
    </row>
    <row r="92" spans="3:19" x14ac:dyDescent="0.3">
      <c r="C92">
        <v>8</v>
      </c>
      <c r="D92">
        <v>99</v>
      </c>
      <c r="S92">
        <v>2629.9676142925505</v>
      </c>
    </row>
    <row r="93" spans="3:19" x14ac:dyDescent="0.3">
      <c r="C93">
        <v>8</v>
      </c>
      <c r="D93">
        <v>102</v>
      </c>
      <c r="E93">
        <v>3.8</v>
      </c>
      <c r="I93">
        <v>594.19999999999993</v>
      </c>
      <c r="L93">
        <v>38</v>
      </c>
      <c r="O93">
        <v>5470</v>
      </c>
      <c r="P93">
        <v>5470</v>
      </c>
      <c r="Q93">
        <v>146066</v>
      </c>
    </row>
    <row r="94" spans="3:19" x14ac:dyDescent="0.3">
      <c r="C94">
        <v>8</v>
      </c>
      <c r="D94">
        <v>103</v>
      </c>
      <c r="E94">
        <v>6.6</v>
      </c>
      <c r="I94">
        <v>870.8</v>
      </c>
      <c r="O94">
        <v>4374</v>
      </c>
      <c r="P94">
        <v>4374</v>
      </c>
      <c r="Q94">
        <v>450933</v>
      </c>
    </row>
    <row r="95" spans="3:19" x14ac:dyDescent="0.3">
      <c r="C95">
        <v>8</v>
      </c>
      <c r="D95" t="s">
        <v>1982</v>
      </c>
      <c r="E95">
        <v>40.200000000000003</v>
      </c>
      <c r="I95">
        <v>5054.3999999999996</v>
      </c>
      <c r="O95">
        <v>750</v>
      </c>
      <c r="P95">
        <v>750</v>
      </c>
      <c r="Q95">
        <v>1362484</v>
      </c>
      <c r="S95">
        <v>5000</v>
      </c>
    </row>
    <row r="96" spans="3:19" x14ac:dyDescent="0.3">
      <c r="C96">
        <v>8</v>
      </c>
      <c r="D96">
        <v>303</v>
      </c>
      <c r="E96">
        <v>22</v>
      </c>
      <c r="I96">
        <v>2720</v>
      </c>
      <c r="Q96">
        <v>727403</v>
      </c>
      <c r="S96">
        <v>5000</v>
      </c>
    </row>
    <row r="97" spans="3:19" x14ac:dyDescent="0.3">
      <c r="C97">
        <v>8</v>
      </c>
      <c r="D97">
        <v>304</v>
      </c>
      <c r="E97">
        <v>5</v>
      </c>
      <c r="I97">
        <v>600</v>
      </c>
      <c r="Q97">
        <v>211704</v>
      </c>
    </row>
    <row r="98" spans="3:19" x14ac:dyDescent="0.3">
      <c r="C98">
        <v>8</v>
      </c>
      <c r="D98">
        <v>305</v>
      </c>
      <c r="E98">
        <v>0.6</v>
      </c>
      <c r="I98">
        <v>96</v>
      </c>
      <c r="Q98">
        <v>16004</v>
      </c>
    </row>
    <row r="99" spans="3:19" x14ac:dyDescent="0.3">
      <c r="C99">
        <v>8</v>
      </c>
      <c r="D99">
        <v>416</v>
      </c>
      <c r="E99">
        <v>12.600000000000001</v>
      </c>
      <c r="I99">
        <v>1638.4</v>
      </c>
      <c r="O99">
        <v>750</v>
      </c>
      <c r="P99">
        <v>750</v>
      </c>
      <c r="Q99">
        <v>407373</v>
      </c>
    </row>
    <row r="100" spans="3:19" x14ac:dyDescent="0.3">
      <c r="C100">
        <v>8</v>
      </c>
      <c r="D100" t="s">
        <v>1983</v>
      </c>
      <c r="E100">
        <v>1.9500000000000002</v>
      </c>
      <c r="I100">
        <v>278.39999999999998</v>
      </c>
      <c r="L100">
        <v>46</v>
      </c>
      <c r="Q100">
        <v>43514</v>
      </c>
    </row>
    <row r="101" spans="3:19" x14ac:dyDescent="0.3">
      <c r="C101">
        <v>8</v>
      </c>
      <c r="D101">
        <v>25</v>
      </c>
      <c r="E101">
        <v>1</v>
      </c>
      <c r="I101">
        <v>144</v>
      </c>
      <c r="Q101">
        <v>18472</v>
      </c>
    </row>
    <row r="102" spans="3:19" x14ac:dyDescent="0.3">
      <c r="C102">
        <v>8</v>
      </c>
      <c r="D102">
        <v>30</v>
      </c>
      <c r="E102">
        <v>0.95000000000000007</v>
      </c>
      <c r="I102">
        <v>134.4</v>
      </c>
      <c r="L102">
        <v>46</v>
      </c>
      <c r="Q102">
        <v>25042</v>
      </c>
    </row>
    <row r="103" spans="3:19" x14ac:dyDescent="0.3">
      <c r="C103" t="s">
        <v>1991</v>
      </c>
      <c r="E103">
        <v>52.550000000000004</v>
      </c>
      <c r="I103">
        <v>6797.7999999999993</v>
      </c>
      <c r="L103">
        <v>84</v>
      </c>
      <c r="O103">
        <v>10594</v>
      </c>
      <c r="P103">
        <v>10594</v>
      </c>
      <c r="Q103">
        <v>2002997</v>
      </c>
      <c r="S103">
        <v>7629.9676142925509</v>
      </c>
    </row>
    <row r="104" spans="3:19" x14ac:dyDescent="0.3">
      <c r="C104">
        <v>9</v>
      </c>
      <c r="D104" t="s">
        <v>190</v>
      </c>
      <c r="E104">
        <v>10.95</v>
      </c>
      <c r="I104">
        <v>1707.1999999999998</v>
      </c>
      <c r="L104">
        <v>62</v>
      </c>
      <c r="O104">
        <v>7500</v>
      </c>
      <c r="P104">
        <v>7500</v>
      </c>
      <c r="Q104">
        <v>598168</v>
      </c>
      <c r="S104">
        <v>2629.9676142925505</v>
      </c>
    </row>
    <row r="105" spans="3:19" x14ac:dyDescent="0.3">
      <c r="C105">
        <v>9</v>
      </c>
      <c r="D105">
        <v>99</v>
      </c>
      <c r="S105">
        <v>2629.9676142925505</v>
      </c>
    </row>
    <row r="106" spans="3:19" x14ac:dyDescent="0.3">
      <c r="C106">
        <v>9</v>
      </c>
      <c r="D106">
        <v>102</v>
      </c>
      <c r="E106">
        <v>4.3499999999999996</v>
      </c>
      <c r="I106">
        <v>667.19999999999993</v>
      </c>
      <c r="L106">
        <v>62</v>
      </c>
      <c r="Q106">
        <v>161309</v>
      </c>
    </row>
    <row r="107" spans="3:19" x14ac:dyDescent="0.3">
      <c r="C107">
        <v>9</v>
      </c>
      <c r="D107">
        <v>103</v>
      </c>
      <c r="E107">
        <v>6.6</v>
      </c>
      <c r="I107">
        <v>1040</v>
      </c>
      <c r="O107">
        <v>7500</v>
      </c>
      <c r="P107">
        <v>7500</v>
      </c>
      <c r="Q107">
        <v>436859</v>
      </c>
    </row>
    <row r="108" spans="3:19" x14ac:dyDescent="0.3">
      <c r="C108">
        <v>9</v>
      </c>
      <c r="D108" t="s">
        <v>1982</v>
      </c>
      <c r="E108">
        <v>40.200000000000003</v>
      </c>
      <c r="I108">
        <v>5809.6</v>
      </c>
      <c r="Q108">
        <v>1301592</v>
      </c>
      <c r="R108">
        <v>12000</v>
      </c>
      <c r="S108">
        <v>5000</v>
      </c>
    </row>
    <row r="109" spans="3:19" x14ac:dyDescent="0.3">
      <c r="C109">
        <v>9</v>
      </c>
      <c r="D109">
        <v>303</v>
      </c>
      <c r="E109">
        <v>22</v>
      </c>
      <c r="I109">
        <v>3208</v>
      </c>
      <c r="Q109">
        <v>692186</v>
      </c>
      <c r="R109">
        <v>12000</v>
      </c>
      <c r="S109">
        <v>5000</v>
      </c>
    </row>
    <row r="110" spans="3:19" x14ac:dyDescent="0.3">
      <c r="C110">
        <v>9</v>
      </c>
      <c r="D110">
        <v>304</v>
      </c>
      <c r="E110">
        <v>5</v>
      </c>
      <c r="I110">
        <v>744</v>
      </c>
      <c r="Q110">
        <v>204279</v>
      </c>
    </row>
    <row r="111" spans="3:19" x14ac:dyDescent="0.3">
      <c r="C111">
        <v>9</v>
      </c>
      <c r="D111">
        <v>305</v>
      </c>
      <c r="E111">
        <v>0.6</v>
      </c>
      <c r="I111">
        <v>56</v>
      </c>
      <c r="Q111">
        <v>16203</v>
      </c>
    </row>
    <row r="112" spans="3:19" x14ac:dyDescent="0.3">
      <c r="C112">
        <v>9</v>
      </c>
      <c r="D112">
        <v>416</v>
      </c>
      <c r="E112">
        <v>12.600000000000001</v>
      </c>
      <c r="I112">
        <v>1801.6</v>
      </c>
      <c r="Q112">
        <v>388924</v>
      </c>
    </row>
    <row r="113" spans="3:19" x14ac:dyDescent="0.3">
      <c r="C113">
        <v>9</v>
      </c>
      <c r="D113" t="s">
        <v>1983</v>
      </c>
      <c r="E113">
        <v>1.9500000000000002</v>
      </c>
      <c r="I113">
        <v>260.8</v>
      </c>
      <c r="L113">
        <v>38</v>
      </c>
      <c r="Q113">
        <v>39686</v>
      </c>
    </row>
    <row r="114" spans="3:19" x14ac:dyDescent="0.3">
      <c r="C114">
        <v>9</v>
      </c>
      <c r="D114">
        <v>25</v>
      </c>
      <c r="E114">
        <v>1</v>
      </c>
      <c r="I114">
        <v>136</v>
      </c>
      <c r="Q114">
        <v>18014</v>
      </c>
    </row>
    <row r="115" spans="3:19" x14ac:dyDescent="0.3">
      <c r="C115">
        <v>9</v>
      </c>
      <c r="D115">
        <v>30</v>
      </c>
      <c r="E115">
        <v>0.95000000000000007</v>
      </c>
      <c r="I115">
        <v>124.8</v>
      </c>
      <c r="L115">
        <v>38</v>
      </c>
      <c r="Q115">
        <v>21672</v>
      </c>
    </row>
    <row r="116" spans="3:19" x14ac:dyDescent="0.3">
      <c r="C116">
        <v>9</v>
      </c>
      <c r="D116" t="s">
        <v>1992</v>
      </c>
      <c r="L116">
        <v>7.5</v>
      </c>
      <c r="Q116">
        <v>1350</v>
      </c>
    </row>
    <row r="117" spans="3:19" x14ac:dyDescent="0.3">
      <c r="C117">
        <v>9</v>
      </c>
      <c r="D117">
        <v>417</v>
      </c>
      <c r="L117">
        <v>7.5</v>
      </c>
      <c r="Q117">
        <v>1350</v>
      </c>
    </row>
    <row r="118" spans="3:19" x14ac:dyDescent="0.3">
      <c r="C118" t="s">
        <v>1993</v>
      </c>
      <c r="E118">
        <v>53.100000000000009</v>
      </c>
      <c r="I118">
        <v>7777.5999999999995</v>
      </c>
      <c r="L118">
        <v>107.5</v>
      </c>
      <c r="O118">
        <v>7500</v>
      </c>
      <c r="P118">
        <v>7500</v>
      </c>
      <c r="Q118">
        <v>1940796</v>
      </c>
      <c r="R118">
        <v>12000</v>
      </c>
      <c r="S118">
        <v>7629.9676142925509</v>
      </c>
    </row>
    <row r="119" spans="3:19" x14ac:dyDescent="0.3">
      <c r="C119">
        <v>10</v>
      </c>
      <c r="D119" t="s">
        <v>190</v>
      </c>
      <c r="E119">
        <v>10.95</v>
      </c>
      <c r="I119">
        <v>1918.5</v>
      </c>
      <c r="L119">
        <v>95</v>
      </c>
      <c r="O119">
        <v>750</v>
      </c>
      <c r="P119">
        <v>750</v>
      </c>
      <c r="Q119">
        <v>606349</v>
      </c>
      <c r="S119">
        <v>2629.9676142925505</v>
      </c>
    </row>
    <row r="120" spans="3:19" x14ac:dyDescent="0.3">
      <c r="C120">
        <v>10</v>
      </c>
      <c r="D120">
        <v>99</v>
      </c>
      <c r="S120">
        <v>2629.9676142925505</v>
      </c>
    </row>
    <row r="121" spans="3:19" x14ac:dyDescent="0.3">
      <c r="C121">
        <v>10</v>
      </c>
      <c r="D121">
        <v>102</v>
      </c>
      <c r="E121">
        <v>4.3499999999999996</v>
      </c>
      <c r="I121">
        <v>745.7</v>
      </c>
      <c r="L121">
        <v>95</v>
      </c>
      <c r="O121">
        <v>750</v>
      </c>
      <c r="P121">
        <v>750</v>
      </c>
      <c r="Q121">
        <v>167429</v>
      </c>
    </row>
    <row r="122" spans="3:19" x14ac:dyDescent="0.3">
      <c r="C122">
        <v>10</v>
      </c>
      <c r="D122">
        <v>103</v>
      </c>
      <c r="E122">
        <v>6.6</v>
      </c>
      <c r="I122">
        <v>1172.8</v>
      </c>
      <c r="Q122">
        <v>438920</v>
      </c>
    </row>
    <row r="123" spans="3:19" x14ac:dyDescent="0.3">
      <c r="C123">
        <v>10</v>
      </c>
      <c r="D123" t="s">
        <v>1982</v>
      </c>
      <c r="E123">
        <v>40.1</v>
      </c>
      <c r="I123">
        <v>6993.6</v>
      </c>
      <c r="O123">
        <v>17000</v>
      </c>
      <c r="P123">
        <v>17000</v>
      </c>
      <c r="Q123">
        <v>1346563</v>
      </c>
      <c r="S123">
        <v>5000</v>
      </c>
    </row>
    <row r="124" spans="3:19" x14ac:dyDescent="0.3">
      <c r="C124">
        <v>10</v>
      </c>
      <c r="D124">
        <v>303</v>
      </c>
      <c r="E124">
        <v>22</v>
      </c>
      <c r="I124">
        <v>3752</v>
      </c>
      <c r="Q124">
        <v>702853</v>
      </c>
      <c r="S124">
        <v>5000</v>
      </c>
    </row>
    <row r="125" spans="3:19" x14ac:dyDescent="0.3">
      <c r="C125">
        <v>10</v>
      </c>
      <c r="D125">
        <v>304</v>
      </c>
      <c r="E125">
        <v>5</v>
      </c>
      <c r="I125">
        <v>896</v>
      </c>
      <c r="Q125">
        <v>206340</v>
      </c>
    </row>
    <row r="126" spans="3:19" x14ac:dyDescent="0.3">
      <c r="C126">
        <v>10</v>
      </c>
      <c r="D126">
        <v>305</v>
      </c>
      <c r="E126">
        <v>0.6</v>
      </c>
      <c r="I126">
        <v>120</v>
      </c>
      <c r="Q126">
        <v>16972</v>
      </c>
    </row>
    <row r="127" spans="3:19" x14ac:dyDescent="0.3">
      <c r="C127">
        <v>10</v>
      </c>
      <c r="D127">
        <v>416</v>
      </c>
      <c r="E127">
        <v>12.5</v>
      </c>
      <c r="I127">
        <v>2225.6000000000004</v>
      </c>
      <c r="O127">
        <v>17000</v>
      </c>
      <c r="P127">
        <v>17000</v>
      </c>
      <c r="Q127">
        <v>420398</v>
      </c>
    </row>
    <row r="128" spans="3:19" x14ac:dyDescent="0.3">
      <c r="C128">
        <v>10</v>
      </c>
      <c r="D128" t="s">
        <v>1983</v>
      </c>
      <c r="E128">
        <v>1.9500000000000002</v>
      </c>
      <c r="I128">
        <v>322.3</v>
      </c>
      <c r="L128">
        <v>46</v>
      </c>
      <c r="Q128">
        <v>38895</v>
      </c>
    </row>
    <row r="129" spans="3:19" x14ac:dyDescent="0.3">
      <c r="C129">
        <v>10</v>
      </c>
      <c r="D129">
        <v>25</v>
      </c>
      <c r="E129">
        <v>1</v>
      </c>
      <c r="I129">
        <v>184</v>
      </c>
      <c r="Q129">
        <v>18220</v>
      </c>
    </row>
    <row r="130" spans="3:19" x14ac:dyDescent="0.3">
      <c r="C130">
        <v>10</v>
      </c>
      <c r="D130">
        <v>30</v>
      </c>
      <c r="E130">
        <v>0.95000000000000007</v>
      </c>
      <c r="I130">
        <v>138.30000000000001</v>
      </c>
      <c r="L130">
        <v>46</v>
      </c>
      <c r="Q130">
        <v>20675</v>
      </c>
    </row>
    <row r="131" spans="3:19" x14ac:dyDescent="0.3">
      <c r="C131">
        <v>10</v>
      </c>
      <c r="D131" t="s">
        <v>1992</v>
      </c>
      <c r="L131">
        <v>10</v>
      </c>
      <c r="Q131">
        <v>1800</v>
      </c>
    </row>
    <row r="132" spans="3:19" x14ac:dyDescent="0.3">
      <c r="C132">
        <v>10</v>
      </c>
      <c r="D132">
        <v>417</v>
      </c>
      <c r="L132">
        <v>10</v>
      </c>
      <c r="Q132">
        <v>1800</v>
      </c>
    </row>
    <row r="133" spans="3:19" x14ac:dyDescent="0.3">
      <c r="C133" t="s">
        <v>1994</v>
      </c>
      <c r="E133">
        <v>53.000000000000007</v>
      </c>
      <c r="I133">
        <v>9234.4</v>
      </c>
      <c r="L133">
        <v>151</v>
      </c>
      <c r="O133">
        <v>17750</v>
      </c>
      <c r="P133">
        <v>17750</v>
      </c>
      <c r="Q133">
        <v>1993607</v>
      </c>
      <c r="S133">
        <v>7629.9676142925509</v>
      </c>
    </row>
    <row r="134" spans="3:19" x14ac:dyDescent="0.3">
      <c r="C134">
        <v>11</v>
      </c>
      <c r="D134" t="s">
        <v>190</v>
      </c>
      <c r="E134">
        <v>10.95</v>
      </c>
      <c r="I134">
        <v>1856.7</v>
      </c>
      <c r="L134">
        <v>88</v>
      </c>
      <c r="O134">
        <v>158065</v>
      </c>
      <c r="P134">
        <v>158065</v>
      </c>
      <c r="Q134">
        <v>759563</v>
      </c>
      <c r="S134">
        <v>2629.9676142925505</v>
      </c>
    </row>
    <row r="135" spans="3:19" x14ac:dyDescent="0.3">
      <c r="C135">
        <v>11</v>
      </c>
      <c r="D135">
        <v>99</v>
      </c>
      <c r="S135">
        <v>2629.9676142925505</v>
      </c>
    </row>
    <row r="136" spans="3:19" x14ac:dyDescent="0.3">
      <c r="C136">
        <v>11</v>
      </c>
      <c r="D136">
        <v>102</v>
      </c>
      <c r="E136">
        <v>4.3499999999999996</v>
      </c>
      <c r="I136">
        <v>727.5</v>
      </c>
      <c r="L136">
        <v>88</v>
      </c>
      <c r="O136">
        <v>75592</v>
      </c>
      <c r="P136">
        <v>75592</v>
      </c>
      <c r="Q136">
        <v>237784</v>
      </c>
    </row>
    <row r="137" spans="3:19" x14ac:dyDescent="0.3">
      <c r="C137">
        <v>11</v>
      </c>
      <c r="D137">
        <v>103</v>
      </c>
      <c r="E137">
        <v>6.6</v>
      </c>
      <c r="I137">
        <v>1129.2</v>
      </c>
      <c r="O137">
        <v>82473</v>
      </c>
      <c r="P137">
        <v>82473</v>
      </c>
      <c r="Q137">
        <v>521779</v>
      </c>
    </row>
    <row r="138" spans="3:19" x14ac:dyDescent="0.3">
      <c r="C138">
        <v>11</v>
      </c>
      <c r="D138" t="s">
        <v>1982</v>
      </c>
      <c r="E138">
        <v>41.1</v>
      </c>
      <c r="I138">
        <v>6604</v>
      </c>
      <c r="O138">
        <v>474205</v>
      </c>
      <c r="P138">
        <v>474205</v>
      </c>
      <c r="Q138">
        <v>1809474</v>
      </c>
      <c r="R138">
        <v>1452</v>
      </c>
      <c r="S138">
        <v>5000</v>
      </c>
    </row>
    <row r="139" spans="3:19" x14ac:dyDescent="0.3">
      <c r="C139">
        <v>11</v>
      </c>
      <c r="D139">
        <v>303</v>
      </c>
      <c r="E139">
        <v>22.6</v>
      </c>
      <c r="I139">
        <v>3676</v>
      </c>
      <c r="O139">
        <v>253580</v>
      </c>
      <c r="P139">
        <v>253580</v>
      </c>
      <c r="Q139">
        <v>964442</v>
      </c>
      <c r="R139">
        <v>1452</v>
      </c>
      <c r="S139">
        <v>5000</v>
      </c>
    </row>
    <row r="140" spans="3:19" x14ac:dyDescent="0.3">
      <c r="C140">
        <v>11</v>
      </c>
      <c r="D140">
        <v>304</v>
      </c>
      <c r="E140">
        <v>5</v>
      </c>
      <c r="I140">
        <v>860</v>
      </c>
      <c r="O140">
        <v>80977</v>
      </c>
      <c r="P140">
        <v>80977</v>
      </c>
      <c r="Q140">
        <v>286414</v>
      </c>
    </row>
    <row r="141" spans="3:19" x14ac:dyDescent="0.3">
      <c r="C141">
        <v>11</v>
      </c>
      <c r="D141">
        <v>416</v>
      </c>
      <c r="E141">
        <v>13.5</v>
      </c>
      <c r="I141">
        <v>2068</v>
      </c>
      <c r="O141">
        <v>139648</v>
      </c>
      <c r="P141">
        <v>139648</v>
      </c>
      <c r="Q141">
        <v>558618</v>
      </c>
    </row>
    <row r="142" spans="3:19" x14ac:dyDescent="0.3">
      <c r="C142">
        <v>11</v>
      </c>
      <c r="D142" t="s">
        <v>1983</v>
      </c>
      <c r="E142">
        <v>1.9500000000000002</v>
      </c>
      <c r="I142">
        <v>296.5</v>
      </c>
      <c r="L142">
        <v>44</v>
      </c>
      <c r="O142">
        <v>12105</v>
      </c>
      <c r="P142">
        <v>12105</v>
      </c>
      <c r="Q142">
        <v>49626</v>
      </c>
    </row>
    <row r="143" spans="3:19" x14ac:dyDescent="0.3">
      <c r="C143">
        <v>11</v>
      </c>
      <c r="D143">
        <v>25</v>
      </c>
      <c r="E143">
        <v>1</v>
      </c>
      <c r="I143">
        <v>176</v>
      </c>
      <c r="O143">
        <v>6048</v>
      </c>
      <c r="P143">
        <v>6048</v>
      </c>
      <c r="Q143">
        <v>24268</v>
      </c>
    </row>
    <row r="144" spans="3:19" x14ac:dyDescent="0.3">
      <c r="C144">
        <v>11</v>
      </c>
      <c r="D144">
        <v>30</v>
      </c>
      <c r="E144">
        <v>0.95000000000000007</v>
      </c>
      <c r="I144">
        <v>120.5</v>
      </c>
      <c r="L144">
        <v>44</v>
      </c>
      <c r="O144">
        <v>6057</v>
      </c>
      <c r="P144">
        <v>6057</v>
      </c>
      <c r="Q144">
        <v>25358</v>
      </c>
    </row>
    <row r="145" spans="3:19" x14ac:dyDescent="0.3">
      <c r="C145">
        <v>11</v>
      </c>
      <c r="D145" t="s">
        <v>1992</v>
      </c>
      <c r="L145">
        <v>9</v>
      </c>
      <c r="Q145">
        <v>1620</v>
      </c>
    </row>
    <row r="146" spans="3:19" x14ac:dyDescent="0.3">
      <c r="C146">
        <v>11</v>
      </c>
      <c r="D146">
        <v>417</v>
      </c>
      <c r="L146">
        <v>9</v>
      </c>
      <c r="Q146">
        <v>1620</v>
      </c>
    </row>
    <row r="147" spans="3:19" x14ac:dyDescent="0.3">
      <c r="C147" t="s">
        <v>1995</v>
      </c>
      <c r="E147">
        <v>54</v>
      </c>
      <c r="I147">
        <v>8757.2000000000007</v>
      </c>
      <c r="L147">
        <v>141</v>
      </c>
      <c r="O147">
        <v>644375</v>
      </c>
      <c r="P147">
        <v>644375</v>
      </c>
      <c r="Q147">
        <v>2620283</v>
      </c>
      <c r="R147">
        <v>1452</v>
      </c>
      <c r="S147">
        <v>7629.9676142925509</v>
      </c>
    </row>
    <row r="148" spans="3:19" x14ac:dyDescent="0.3">
      <c r="C148">
        <v>12</v>
      </c>
      <c r="D148" t="s">
        <v>190</v>
      </c>
      <c r="E148">
        <v>10.95</v>
      </c>
      <c r="I148">
        <v>1643.1</v>
      </c>
      <c r="L148">
        <v>70</v>
      </c>
      <c r="O148">
        <v>217978</v>
      </c>
      <c r="P148">
        <v>217978</v>
      </c>
      <c r="Q148">
        <v>819414</v>
      </c>
      <c r="R148">
        <v>8000</v>
      </c>
      <c r="S148">
        <v>2629.9676142925505</v>
      </c>
    </row>
    <row r="149" spans="3:19" x14ac:dyDescent="0.3">
      <c r="C149">
        <v>12</v>
      </c>
      <c r="D149">
        <v>99</v>
      </c>
      <c r="R149">
        <v>8000</v>
      </c>
      <c r="S149">
        <v>2629.9676142925505</v>
      </c>
    </row>
    <row r="150" spans="3:19" x14ac:dyDescent="0.3">
      <c r="C150">
        <v>12</v>
      </c>
      <c r="D150">
        <v>102</v>
      </c>
      <c r="E150">
        <v>4.3499999999999996</v>
      </c>
      <c r="I150">
        <v>654.5</v>
      </c>
      <c r="L150">
        <v>70</v>
      </c>
      <c r="O150">
        <v>750</v>
      </c>
      <c r="P150">
        <v>750</v>
      </c>
      <c r="Q150">
        <v>161896</v>
      </c>
    </row>
    <row r="151" spans="3:19" x14ac:dyDescent="0.3">
      <c r="C151">
        <v>12</v>
      </c>
      <c r="D151">
        <v>103</v>
      </c>
      <c r="E151">
        <v>6.6</v>
      </c>
      <c r="I151">
        <v>988.6</v>
      </c>
      <c r="O151">
        <v>217228</v>
      </c>
      <c r="P151">
        <v>217228</v>
      </c>
      <c r="Q151">
        <v>657518</v>
      </c>
    </row>
    <row r="152" spans="3:19" x14ac:dyDescent="0.3">
      <c r="C152">
        <v>12</v>
      </c>
      <c r="D152" t="s">
        <v>1982</v>
      </c>
      <c r="E152">
        <v>40.1</v>
      </c>
      <c r="I152">
        <v>5262</v>
      </c>
      <c r="O152">
        <v>25750</v>
      </c>
      <c r="P152">
        <v>25750</v>
      </c>
      <c r="Q152">
        <v>1323457</v>
      </c>
      <c r="S152">
        <v>5000</v>
      </c>
    </row>
    <row r="153" spans="3:19" x14ac:dyDescent="0.3">
      <c r="C153">
        <v>12</v>
      </c>
      <c r="D153">
        <v>303</v>
      </c>
      <c r="E153">
        <v>22.6</v>
      </c>
      <c r="I153">
        <v>2896</v>
      </c>
      <c r="O153">
        <v>25000</v>
      </c>
      <c r="P153">
        <v>25000</v>
      </c>
      <c r="Q153">
        <v>715922</v>
      </c>
      <c r="S153">
        <v>5000</v>
      </c>
    </row>
    <row r="154" spans="3:19" x14ac:dyDescent="0.3">
      <c r="C154">
        <v>12</v>
      </c>
      <c r="D154">
        <v>304</v>
      </c>
      <c r="E154">
        <v>5</v>
      </c>
      <c r="I154">
        <v>684</v>
      </c>
      <c r="Q154">
        <v>206511</v>
      </c>
    </row>
    <row r="155" spans="3:19" x14ac:dyDescent="0.3">
      <c r="C155">
        <v>12</v>
      </c>
      <c r="D155">
        <v>416</v>
      </c>
      <c r="E155">
        <v>12.5</v>
      </c>
      <c r="I155">
        <v>1682</v>
      </c>
      <c r="O155">
        <v>750</v>
      </c>
      <c r="P155">
        <v>750</v>
      </c>
      <c r="Q155">
        <v>401024</v>
      </c>
    </row>
    <row r="156" spans="3:19" x14ac:dyDescent="0.3">
      <c r="C156">
        <v>12</v>
      </c>
      <c r="D156" t="s">
        <v>1983</v>
      </c>
      <c r="E156">
        <v>1.9500000000000002</v>
      </c>
      <c r="I156">
        <v>230.3</v>
      </c>
      <c r="L156">
        <v>30</v>
      </c>
      <c r="Q156">
        <v>37541</v>
      </c>
    </row>
    <row r="157" spans="3:19" x14ac:dyDescent="0.3">
      <c r="C157">
        <v>12</v>
      </c>
      <c r="D157">
        <v>25</v>
      </c>
      <c r="E157">
        <v>1</v>
      </c>
      <c r="I157">
        <v>144</v>
      </c>
      <c r="Q157">
        <v>18291</v>
      </c>
    </row>
    <row r="158" spans="3:19" x14ac:dyDescent="0.3">
      <c r="C158">
        <v>12</v>
      </c>
      <c r="D158">
        <v>30</v>
      </c>
      <c r="E158">
        <v>0.95000000000000007</v>
      </c>
      <c r="I158">
        <v>86.3</v>
      </c>
      <c r="L158">
        <v>30</v>
      </c>
      <c r="Q158">
        <v>19250</v>
      </c>
    </row>
    <row r="159" spans="3:19" x14ac:dyDescent="0.3">
      <c r="C159">
        <v>12</v>
      </c>
      <c r="D159" t="s">
        <v>1992</v>
      </c>
      <c r="L159">
        <v>6.5</v>
      </c>
      <c r="Q159">
        <v>1170</v>
      </c>
    </row>
    <row r="160" spans="3:19" x14ac:dyDescent="0.3">
      <c r="C160">
        <v>12</v>
      </c>
      <c r="D160">
        <v>417</v>
      </c>
      <c r="L160">
        <v>6.5</v>
      </c>
      <c r="Q160">
        <v>1170</v>
      </c>
    </row>
    <row r="161" spans="3:19" x14ac:dyDescent="0.3">
      <c r="C161" t="s">
        <v>1996</v>
      </c>
      <c r="E161">
        <v>53</v>
      </c>
      <c r="I161">
        <v>7135.4000000000005</v>
      </c>
      <c r="L161">
        <v>106.5</v>
      </c>
      <c r="O161">
        <v>243728</v>
      </c>
      <c r="P161">
        <v>243728</v>
      </c>
      <c r="Q161">
        <v>2181582</v>
      </c>
      <c r="R161">
        <v>8000</v>
      </c>
      <c r="S161">
        <v>7629.9676142925509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4" customWidth="1" collapsed="1"/>
    <col min="2" max="2" width="7.77734375" style="91" hidden="1" customWidth="1" outlineLevel="1"/>
    <col min="3" max="4" width="5.44140625" style="114" hidden="1" customWidth="1"/>
    <col min="5" max="5" width="7.77734375" style="91" customWidth="1"/>
    <col min="6" max="6" width="7.77734375" style="91" hidden="1" customWidth="1"/>
    <col min="7" max="7" width="5.44140625" style="114" hidden="1" customWidth="1"/>
    <col min="8" max="8" width="7.77734375" style="91" customWidth="1" collapsed="1"/>
    <col min="9" max="9" width="7.77734375" style="192" hidden="1" customWidth="1" outlineLevel="1"/>
    <col min="10" max="10" width="7.77734375" style="192" customWidth="1" collapsed="1"/>
    <col min="11" max="12" width="7.77734375" style="91" hidden="1" customWidth="1"/>
    <col min="13" max="13" width="5.44140625" style="114" hidden="1" customWidth="1"/>
    <col min="14" max="14" width="7.77734375" style="91" customWidth="1"/>
    <col min="15" max="15" width="7.77734375" style="91" hidden="1" customWidth="1"/>
    <col min="16" max="16" width="5.44140625" style="114" hidden="1" customWidth="1"/>
    <col min="17" max="17" width="7.77734375" style="91" customWidth="1" collapsed="1"/>
    <col min="18" max="18" width="7.77734375" style="192" hidden="1" customWidth="1" outlineLevel="1"/>
    <col min="19" max="19" width="7.77734375" style="192" customWidth="1" collapsed="1"/>
    <col min="20" max="21" width="7.77734375" style="91" hidden="1" customWidth="1"/>
    <col min="22" max="22" width="5" style="114" hidden="1" customWidth="1"/>
    <col min="23" max="23" width="7.77734375" style="91" customWidth="1"/>
    <col min="24" max="24" width="7.77734375" style="91" hidden="1" customWidth="1"/>
    <col min="25" max="25" width="5" style="114" hidden="1" customWidth="1"/>
    <col min="26" max="26" width="7.77734375" style="91" customWidth="1" collapsed="1"/>
    <col min="27" max="27" width="7.77734375" style="192" hidden="1" customWidth="1" outlineLevel="1"/>
    <col min="28" max="28" width="7.77734375" style="192" customWidth="1" collapsed="1"/>
    <col min="29" max="16384" width="8.88671875" style="114"/>
  </cols>
  <sheetData>
    <row r="1" spans="1:28" ht="18.600000000000001" customHeight="1" thickBot="1" x14ac:dyDescent="0.4">
      <c r="A1" s="398" t="s">
        <v>2010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</row>
    <row r="2" spans="1:28" ht="14.4" customHeight="1" thickBot="1" x14ac:dyDescent="0.35">
      <c r="A2" s="207" t="s">
        <v>242</v>
      </c>
      <c r="B2" s="96"/>
      <c r="C2" s="96"/>
      <c r="D2" s="96"/>
      <c r="E2" s="96"/>
      <c r="F2" s="96"/>
      <c r="G2" s="96"/>
      <c r="H2" s="96"/>
      <c r="I2" s="204"/>
      <c r="J2" s="204"/>
      <c r="K2" s="96"/>
      <c r="L2" s="96"/>
      <c r="M2" s="96"/>
      <c r="N2" s="96"/>
      <c r="O2" s="96"/>
      <c r="P2" s="96"/>
      <c r="Q2" s="96"/>
      <c r="R2" s="204"/>
      <c r="S2" s="204"/>
      <c r="T2" s="96"/>
      <c r="U2" s="96"/>
      <c r="V2" s="96"/>
      <c r="W2" s="96"/>
      <c r="X2" s="96"/>
      <c r="Y2" s="96"/>
      <c r="Z2" s="96"/>
      <c r="AA2" s="204"/>
      <c r="AB2" s="204"/>
    </row>
    <row r="3" spans="1:28" ht="14.4" customHeight="1" thickBot="1" x14ac:dyDescent="0.35">
      <c r="A3" s="198" t="s">
        <v>107</v>
      </c>
      <c r="B3" s="199">
        <f>SUBTOTAL(9,B6:B1048576)/4</f>
        <v>19097085.670000006</v>
      </c>
      <c r="C3" s="200">
        <f t="shared" ref="C3:Z3" si="0">SUBTOTAL(9,C6:C1048576)</f>
        <v>13</v>
      </c>
      <c r="D3" s="200"/>
      <c r="E3" s="200">
        <f>SUBTOTAL(9,E6:E1048576)/4</f>
        <v>18767846.779999997</v>
      </c>
      <c r="F3" s="200"/>
      <c r="G3" s="200">
        <f t="shared" si="0"/>
        <v>13</v>
      </c>
      <c r="H3" s="200">
        <f>SUBTOTAL(9,H6:H1048576)/4</f>
        <v>18969287.919999998</v>
      </c>
      <c r="I3" s="203">
        <f>IF(B3&lt;&gt;0,H3/B3,"")</f>
        <v>0.99330799724060681</v>
      </c>
      <c r="J3" s="201">
        <f>IF(E3&lt;&gt;0,H3/E3,"")</f>
        <v>1.0107333111976737</v>
      </c>
      <c r="K3" s="202">
        <f t="shared" si="0"/>
        <v>4535768</v>
      </c>
      <c r="L3" s="202"/>
      <c r="M3" s="200">
        <f t="shared" si="0"/>
        <v>2.756021671579548</v>
      </c>
      <c r="N3" s="200">
        <f t="shared" si="0"/>
        <v>5088578</v>
      </c>
      <c r="O3" s="200"/>
      <c r="P3" s="200">
        <f t="shared" si="0"/>
        <v>3</v>
      </c>
      <c r="Q3" s="200">
        <f t="shared" si="0"/>
        <v>4653372</v>
      </c>
      <c r="R3" s="203">
        <f>IF(K3&lt;&gt;0,Q3/K3,"")</f>
        <v>1.0259281338904458</v>
      </c>
      <c r="S3" s="203">
        <f>IF(N3&lt;&gt;0,Q3/N3,"")</f>
        <v>0.91447394537334403</v>
      </c>
      <c r="T3" s="199">
        <f t="shared" si="0"/>
        <v>0</v>
      </c>
      <c r="U3" s="202"/>
      <c r="V3" s="200">
        <f t="shared" si="0"/>
        <v>0</v>
      </c>
      <c r="W3" s="200">
        <f t="shared" si="0"/>
        <v>0</v>
      </c>
      <c r="X3" s="200"/>
      <c r="Y3" s="200">
        <f t="shared" si="0"/>
        <v>0</v>
      </c>
      <c r="Z3" s="200">
        <f t="shared" si="0"/>
        <v>0</v>
      </c>
      <c r="AA3" s="203" t="str">
        <f>IF(T3&lt;&gt;0,Z3/T3,"")</f>
        <v/>
      </c>
      <c r="AB3" s="201" t="str">
        <f>IF(W3&lt;&gt;0,Z3/W3,"")</f>
        <v/>
      </c>
    </row>
    <row r="4" spans="1:28" ht="14.4" customHeight="1" x14ac:dyDescent="0.3">
      <c r="A4" s="399" t="s">
        <v>182</v>
      </c>
      <c r="B4" s="400" t="s">
        <v>84</v>
      </c>
      <c r="C4" s="401"/>
      <c r="D4" s="402"/>
      <c r="E4" s="401"/>
      <c r="F4" s="402"/>
      <c r="G4" s="401"/>
      <c r="H4" s="401"/>
      <c r="I4" s="402"/>
      <c r="J4" s="403"/>
      <c r="K4" s="400" t="s">
        <v>85</v>
      </c>
      <c r="L4" s="402"/>
      <c r="M4" s="401"/>
      <c r="N4" s="401"/>
      <c r="O4" s="402"/>
      <c r="P4" s="401"/>
      <c r="Q4" s="401"/>
      <c r="R4" s="402"/>
      <c r="S4" s="403"/>
      <c r="T4" s="400" t="s">
        <v>86</v>
      </c>
      <c r="U4" s="402"/>
      <c r="V4" s="401"/>
      <c r="W4" s="401"/>
      <c r="X4" s="402"/>
      <c r="Y4" s="401"/>
      <c r="Z4" s="401"/>
      <c r="AA4" s="402"/>
      <c r="AB4" s="403"/>
    </row>
    <row r="5" spans="1:28" ht="14.4" customHeight="1" thickBot="1" x14ac:dyDescent="0.35">
      <c r="A5" s="517"/>
      <c r="B5" s="518">
        <v>2015</v>
      </c>
      <c r="C5" s="519"/>
      <c r="D5" s="519"/>
      <c r="E5" s="519">
        <v>2017</v>
      </c>
      <c r="F5" s="519"/>
      <c r="G5" s="519"/>
      <c r="H5" s="519">
        <v>2018</v>
      </c>
      <c r="I5" s="520" t="s">
        <v>183</v>
      </c>
      <c r="J5" s="521" t="s">
        <v>2</v>
      </c>
      <c r="K5" s="518">
        <v>2015</v>
      </c>
      <c r="L5" s="519"/>
      <c r="M5" s="519"/>
      <c r="N5" s="519">
        <v>2017</v>
      </c>
      <c r="O5" s="519"/>
      <c r="P5" s="519"/>
      <c r="Q5" s="519">
        <v>2018</v>
      </c>
      <c r="R5" s="520" t="s">
        <v>183</v>
      </c>
      <c r="S5" s="521" t="s">
        <v>2</v>
      </c>
      <c r="T5" s="518">
        <v>2015</v>
      </c>
      <c r="U5" s="519"/>
      <c r="V5" s="519"/>
      <c r="W5" s="519">
        <v>2017</v>
      </c>
      <c r="X5" s="519"/>
      <c r="Y5" s="519"/>
      <c r="Z5" s="519">
        <v>2018</v>
      </c>
      <c r="AA5" s="520" t="s">
        <v>183</v>
      </c>
      <c r="AB5" s="521" t="s">
        <v>2</v>
      </c>
    </row>
    <row r="6" spans="1:28" ht="14.4" customHeight="1" x14ac:dyDescent="0.3">
      <c r="A6" s="522" t="s">
        <v>2007</v>
      </c>
      <c r="B6" s="523">
        <v>19097085.670000002</v>
      </c>
      <c r="C6" s="524">
        <v>1</v>
      </c>
      <c r="D6" s="524">
        <v>1.0175427098195868</v>
      </c>
      <c r="E6" s="523">
        <v>18767846.779999994</v>
      </c>
      <c r="F6" s="524">
        <v>0.9827597312129559</v>
      </c>
      <c r="G6" s="524">
        <v>1</v>
      </c>
      <c r="H6" s="523">
        <v>18969287.919999994</v>
      </c>
      <c r="I6" s="524">
        <v>0.99330799724060681</v>
      </c>
      <c r="J6" s="524">
        <v>1.0107333111976737</v>
      </c>
      <c r="K6" s="523">
        <v>2267884</v>
      </c>
      <c r="L6" s="524">
        <v>1</v>
      </c>
      <c r="M6" s="524">
        <v>0.89136257712862021</v>
      </c>
      <c r="N6" s="523">
        <v>2544289</v>
      </c>
      <c r="O6" s="524">
        <v>1.1218779267369936</v>
      </c>
      <c r="P6" s="524">
        <v>1</v>
      </c>
      <c r="Q6" s="523">
        <v>2326686</v>
      </c>
      <c r="R6" s="524">
        <v>1.0259281338904458</v>
      </c>
      <c r="S6" s="524">
        <v>0.91447394537334403</v>
      </c>
      <c r="T6" s="523"/>
      <c r="U6" s="524"/>
      <c r="V6" s="524"/>
      <c r="W6" s="523"/>
      <c r="X6" s="524"/>
      <c r="Y6" s="524"/>
      <c r="Z6" s="523"/>
      <c r="AA6" s="524"/>
      <c r="AB6" s="525"/>
    </row>
    <row r="7" spans="1:28" ht="14.4" customHeight="1" x14ac:dyDescent="0.3">
      <c r="A7" s="532" t="s">
        <v>2008</v>
      </c>
      <c r="B7" s="526">
        <v>13236437.850000001</v>
      </c>
      <c r="C7" s="527">
        <v>1</v>
      </c>
      <c r="D7" s="527">
        <v>1.0125767224681059</v>
      </c>
      <c r="E7" s="526">
        <v>13072034.499999994</v>
      </c>
      <c r="F7" s="527">
        <v>0.98757948687833663</v>
      </c>
      <c r="G7" s="527">
        <v>1</v>
      </c>
      <c r="H7" s="526">
        <v>12706686.829999993</v>
      </c>
      <c r="I7" s="527">
        <v>0.95997782590729208</v>
      </c>
      <c r="J7" s="527">
        <v>0.97205120059926386</v>
      </c>
      <c r="K7" s="526">
        <v>1186721</v>
      </c>
      <c r="L7" s="527">
        <v>1</v>
      </c>
      <c r="M7" s="527">
        <v>0.75654112484014546</v>
      </c>
      <c r="N7" s="526">
        <v>1568614</v>
      </c>
      <c r="O7" s="527">
        <v>1.3218052094805772</v>
      </c>
      <c r="P7" s="527">
        <v>1</v>
      </c>
      <c r="Q7" s="526">
        <v>1244065</v>
      </c>
      <c r="R7" s="527">
        <v>1.0483213830377991</v>
      </c>
      <c r="S7" s="527">
        <v>0.79309823831739357</v>
      </c>
      <c r="T7" s="526"/>
      <c r="U7" s="527"/>
      <c r="V7" s="527"/>
      <c r="W7" s="526"/>
      <c r="X7" s="527"/>
      <c r="Y7" s="527"/>
      <c r="Z7" s="526"/>
      <c r="AA7" s="527"/>
      <c r="AB7" s="528"/>
    </row>
    <row r="8" spans="1:28" ht="14.4" customHeight="1" thickBot="1" x14ac:dyDescent="0.35">
      <c r="A8" s="533" t="s">
        <v>2009</v>
      </c>
      <c r="B8" s="529">
        <v>5860647.8199999984</v>
      </c>
      <c r="C8" s="530">
        <v>1</v>
      </c>
      <c r="D8" s="530">
        <v>1.0289397774885938</v>
      </c>
      <c r="E8" s="529">
        <v>5695812.2799999984</v>
      </c>
      <c r="F8" s="530">
        <v>0.9718741775546581</v>
      </c>
      <c r="G8" s="530">
        <v>1</v>
      </c>
      <c r="H8" s="529">
        <v>6262601.0899999999</v>
      </c>
      <c r="I8" s="530">
        <v>1.0685851261405435</v>
      </c>
      <c r="J8" s="530">
        <v>1.0995097419186719</v>
      </c>
      <c r="K8" s="529">
        <v>1081163</v>
      </c>
      <c r="L8" s="530">
        <v>1</v>
      </c>
      <c r="M8" s="530">
        <v>1.1081179696107823</v>
      </c>
      <c r="N8" s="529">
        <v>975675</v>
      </c>
      <c r="O8" s="530">
        <v>0.90243099329148335</v>
      </c>
      <c r="P8" s="530">
        <v>1</v>
      </c>
      <c r="Q8" s="529">
        <v>1082621</v>
      </c>
      <c r="R8" s="530">
        <v>1.0013485478137893</v>
      </c>
      <c r="S8" s="530">
        <v>1.1096123196761216</v>
      </c>
      <c r="T8" s="529"/>
      <c r="U8" s="530"/>
      <c r="V8" s="530"/>
      <c r="W8" s="529"/>
      <c r="X8" s="530"/>
      <c r="Y8" s="530"/>
      <c r="Z8" s="529"/>
      <c r="AA8" s="530"/>
      <c r="AB8" s="531"/>
    </row>
    <row r="9" spans="1:28" ht="14.4" customHeight="1" thickBot="1" x14ac:dyDescent="0.35"/>
    <row r="10" spans="1:28" ht="14.4" customHeight="1" x14ac:dyDescent="0.3">
      <c r="A10" s="522" t="s">
        <v>440</v>
      </c>
      <c r="B10" s="523">
        <v>1012050.01</v>
      </c>
      <c r="C10" s="524">
        <v>1</v>
      </c>
      <c r="D10" s="524">
        <v>0.86986978495105294</v>
      </c>
      <c r="E10" s="523">
        <v>1163450.0099999995</v>
      </c>
      <c r="F10" s="524">
        <v>1.1495973504313286</v>
      </c>
      <c r="G10" s="524">
        <v>1</v>
      </c>
      <c r="H10" s="523">
        <v>1102355.5099999998</v>
      </c>
      <c r="I10" s="524">
        <v>1.0892302743023536</v>
      </c>
      <c r="J10" s="525">
        <v>0.94748850446956479</v>
      </c>
    </row>
    <row r="11" spans="1:28" ht="14.4" customHeight="1" x14ac:dyDescent="0.3">
      <c r="A11" s="532" t="s">
        <v>2011</v>
      </c>
      <c r="B11" s="526">
        <v>1012050.01</v>
      </c>
      <c r="C11" s="527">
        <v>1</v>
      </c>
      <c r="D11" s="527">
        <v>0.86986978495105294</v>
      </c>
      <c r="E11" s="526">
        <v>1163450.0099999995</v>
      </c>
      <c r="F11" s="527">
        <v>1.1495973504313286</v>
      </c>
      <c r="G11" s="527">
        <v>1</v>
      </c>
      <c r="H11" s="526">
        <v>1102355.5099999998</v>
      </c>
      <c r="I11" s="527">
        <v>1.0892302743023536</v>
      </c>
      <c r="J11" s="528">
        <v>0.94748850446956479</v>
      </c>
    </row>
    <row r="12" spans="1:28" ht="14.4" customHeight="1" x14ac:dyDescent="0.3">
      <c r="A12" s="534" t="s">
        <v>2012</v>
      </c>
      <c r="B12" s="535">
        <v>5860647.8200000012</v>
      </c>
      <c r="C12" s="536">
        <v>1</v>
      </c>
      <c r="D12" s="536">
        <v>1.0289397774885944</v>
      </c>
      <c r="E12" s="535">
        <v>5695812.2799999975</v>
      </c>
      <c r="F12" s="536">
        <v>0.97187417755465744</v>
      </c>
      <c r="G12" s="536">
        <v>1</v>
      </c>
      <c r="H12" s="535">
        <v>6262601.0899999999</v>
      </c>
      <c r="I12" s="536">
        <v>1.068585126140543</v>
      </c>
      <c r="J12" s="537">
        <v>1.0995097419186719</v>
      </c>
    </row>
    <row r="13" spans="1:28" ht="14.4" customHeight="1" x14ac:dyDescent="0.3">
      <c r="A13" s="532" t="s">
        <v>2011</v>
      </c>
      <c r="B13" s="526">
        <v>5860647.8200000012</v>
      </c>
      <c r="C13" s="527">
        <v>1</v>
      </c>
      <c r="D13" s="527">
        <v>1.0289397774885944</v>
      </c>
      <c r="E13" s="526">
        <v>5695812.2799999975</v>
      </c>
      <c r="F13" s="527">
        <v>0.97187417755465744</v>
      </c>
      <c r="G13" s="527">
        <v>1</v>
      </c>
      <c r="H13" s="526">
        <v>6262601.0899999999</v>
      </c>
      <c r="I13" s="527">
        <v>1.068585126140543</v>
      </c>
      <c r="J13" s="528">
        <v>1.0995097419186719</v>
      </c>
    </row>
    <row r="14" spans="1:28" ht="14.4" customHeight="1" x14ac:dyDescent="0.3">
      <c r="A14" s="534" t="s">
        <v>2013</v>
      </c>
      <c r="B14" s="535">
        <v>3387406.7</v>
      </c>
      <c r="C14" s="536">
        <v>1</v>
      </c>
      <c r="D14" s="536">
        <v>1.1138726194246475</v>
      </c>
      <c r="E14" s="535">
        <v>3041107.7899999991</v>
      </c>
      <c r="F14" s="536">
        <v>0.897768723785071</v>
      </c>
      <c r="G14" s="536">
        <v>1</v>
      </c>
      <c r="H14" s="535">
        <v>3244353.3999999994</v>
      </c>
      <c r="I14" s="536">
        <v>0.95776908040005926</v>
      </c>
      <c r="J14" s="537">
        <v>1.0668327543891498</v>
      </c>
    </row>
    <row r="15" spans="1:28" ht="14.4" customHeight="1" x14ac:dyDescent="0.3">
      <c r="A15" s="532" t="s">
        <v>2011</v>
      </c>
      <c r="B15" s="526">
        <v>3387406.7</v>
      </c>
      <c r="C15" s="527">
        <v>1</v>
      </c>
      <c r="D15" s="527">
        <v>1.1138726194246475</v>
      </c>
      <c r="E15" s="526">
        <v>3041107.7899999991</v>
      </c>
      <c r="F15" s="527">
        <v>0.897768723785071</v>
      </c>
      <c r="G15" s="527">
        <v>1</v>
      </c>
      <c r="H15" s="526">
        <v>3244353.3999999994</v>
      </c>
      <c r="I15" s="527">
        <v>0.95776908040005926</v>
      </c>
      <c r="J15" s="528">
        <v>1.0668327543891498</v>
      </c>
    </row>
    <row r="16" spans="1:28" ht="14.4" customHeight="1" x14ac:dyDescent="0.3">
      <c r="A16" s="534" t="s">
        <v>2014</v>
      </c>
      <c r="B16" s="535">
        <v>3644880.0500000012</v>
      </c>
      <c r="C16" s="536">
        <v>1</v>
      </c>
      <c r="D16" s="536">
        <v>0.94150535159308413</v>
      </c>
      <c r="E16" s="535">
        <v>3871332.2699999986</v>
      </c>
      <c r="F16" s="536">
        <v>1.062128853869964</v>
      </c>
      <c r="G16" s="536">
        <v>1</v>
      </c>
      <c r="H16" s="535">
        <v>3869991.17</v>
      </c>
      <c r="I16" s="536">
        <v>1.0617609130923249</v>
      </c>
      <c r="J16" s="537">
        <v>0.99965358178878339</v>
      </c>
    </row>
    <row r="17" spans="1:10" ht="14.4" customHeight="1" x14ac:dyDescent="0.3">
      <c r="A17" s="532" t="s">
        <v>2011</v>
      </c>
      <c r="B17" s="526">
        <v>3644880.0500000012</v>
      </c>
      <c r="C17" s="527">
        <v>1</v>
      </c>
      <c r="D17" s="527">
        <v>0.94150535159308413</v>
      </c>
      <c r="E17" s="526">
        <v>3871332.2699999986</v>
      </c>
      <c r="F17" s="527">
        <v>1.062128853869964</v>
      </c>
      <c r="G17" s="527">
        <v>1</v>
      </c>
      <c r="H17" s="526">
        <v>3869991.17</v>
      </c>
      <c r="I17" s="527">
        <v>1.0617609130923249</v>
      </c>
      <c r="J17" s="528">
        <v>0.99965358178878339</v>
      </c>
    </row>
    <row r="18" spans="1:10" ht="14.4" customHeight="1" x14ac:dyDescent="0.3">
      <c r="A18" s="534" t="s">
        <v>2015</v>
      </c>
      <c r="B18" s="535">
        <v>5192101.0900000045</v>
      </c>
      <c r="C18" s="536">
        <v>1</v>
      </c>
      <c r="D18" s="536">
        <v>1.0392215763065928</v>
      </c>
      <c r="E18" s="535">
        <v>4996144.4300000006</v>
      </c>
      <c r="F18" s="536">
        <v>0.96225869708557543</v>
      </c>
      <c r="G18" s="536">
        <v>1</v>
      </c>
      <c r="H18" s="535">
        <v>4489986.75</v>
      </c>
      <c r="I18" s="536">
        <v>0.86477259825462993</v>
      </c>
      <c r="J18" s="537">
        <v>0.89869034270492443</v>
      </c>
    </row>
    <row r="19" spans="1:10" ht="14.4" customHeight="1" thickBot="1" x14ac:dyDescent="0.35">
      <c r="A19" s="533" t="s">
        <v>2011</v>
      </c>
      <c r="B19" s="529">
        <v>5192101.0900000045</v>
      </c>
      <c r="C19" s="530">
        <v>1</v>
      </c>
      <c r="D19" s="530">
        <v>1.0392215763065928</v>
      </c>
      <c r="E19" s="529">
        <v>4996144.4300000006</v>
      </c>
      <c r="F19" s="530">
        <v>0.96225869708557543</v>
      </c>
      <c r="G19" s="530">
        <v>1</v>
      </c>
      <c r="H19" s="529">
        <v>4489986.75</v>
      </c>
      <c r="I19" s="530">
        <v>0.86477259825462993</v>
      </c>
      <c r="J19" s="531">
        <v>0.89869034270492443</v>
      </c>
    </row>
    <row r="20" spans="1:10" ht="14.4" customHeight="1" x14ac:dyDescent="0.3">
      <c r="A20" s="538" t="s">
        <v>219</v>
      </c>
    </row>
    <row r="21" spans="1:10" ht="14.4" customHeight="1" x14ac:dyDescent="0.3">
      <c r="A21" s="539" t="s">
        <v>2016</v>
      </c>
    </row>
    <row r="22" spans="1:10" ht="14.4" customHeight="1" x14ac:dyDescent="0.3">
      <c r="A22" s="538" t="s">
        <v>2017</v>
      </c>
    </row>
    <row r="23" spans="1:10" ht="14.4" customHeight="1" x14ac:dyDescent="0.3">
      <c r="A23" s="538" t="s">
        <v>2018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4" bestFit="1" customWidth="1"/>
    <col min="2" max="2" width="7.77734375" style="189" hidden="1" customWidth="1" outlineLevel="1"/>
    <col min="3" max="3" width="7.77734375" style="189" customWidth="1" collapsed="1"/>
    <col min="4" max="4" width="7.77734375" style="189" customWidth="1"/>
    <col min="5" max="5" width="7.77734375" style="91" hidden="1" customWidth="1" outlineLevel="1"/>
    <col min="6" max="6" width="7.77734375" style="91" customWidth="1" collapsed="1"/>
    <col min="7" max="7" width="7.77734375" style="91" customWidth="1"/>
    <col min="8" max="16384" width="8.88671875" style="114"/>
  </cols>
  <sheetData>
    <row r="1" spans="1:7" ht="18.600000000000001" customHeight="1" thickBot="1" x14ac:dyDescent="0.4">
      <c r="A1" s="398" t="s">
        <v>2019</v>
      </c>
      <c r="B1" s="304"/>
      <c r="C1" s="304"/>
      <c r="D1" s="304"/>
      <c r="E1" s="304"/>
      <c r="F1" s="304"/>
      <c r="G1" s="304"/>
    </row>
    <row r="2" spans="1:7" ht="14.4" customHeight="1" thickBot="1" x14ac:dyDescent="0.35">
      <c r="A2" s="207" t="s">
        <v>242</v>
      </c>
      <c r="B2" s="96"/>
      <c r="C2" s="96"/>
      <c r="D2" s="96"/>
      <c r="E2" s="96"/>
      <c r="F2" s="96"/>
      <c r="G2" s="96"/>
    </row>
    <row r="3" spans="1:7" ht="14.4" customHeight="1" thickBot="1" x14ac:dyDescent="0.35">
      <c r="A3" s="248" t="s">
        <v>107</v>
      </c>
      <c r="B3" s="234">
        <f t="shared" ref="B3:G3" si="0">SUBTOTAL(9,B6:B1048576)</f>
        <v>82893</v>
      </c>
      <c r="C3" s="235">
        <f t="shared" si="0"/>
        <v>82690</v>
      </c>
      <c r="D3" s="247">
        <f t="shared" si="0"/>
        <v>80008</v>
      </c>
      <c r="E3" s="202">
        <f t="shared" si="0"/>
        <v>19097085.670000028</v>
      </c>
      <c r="F3" s="200">
        <f t="shared" si="0"/>
        <v>18767846.780000012</v>
      </c>
      <c r="G3" s="236">
        <f t="shared" si="0"/>
        <v>18969287.92000002</v>
      </c>
    </row>
    <row r="4" spans="1:7" ht="14.4" customHeight="1" x14ac:dyDescent="0.3">
      <c r="A4" s="399" t="s">
        <v>115</v>
      </c>
      <c r="B4" s="404" t="s">
        <v>180</v>
      </c>
      <c r="C4" s="402"/>
      <c r="D4" s="405"/>
      <c r="E4" s="404" t="s">
        <v>84</v>
      </c>
      <c r="F4" s="402"/>
      <c r="G4" s="405"/>
    </row>
    <row r="5" spans="1:7" ht="14.4" customHeight="1" thickBot="1" x14ac:dyDescent="0.35">
      <c r="A5" s="517"/>
      <c r="B5" s="518">
        <v>2015</v>
      </c>
      <c r="C5" s="519">
        <v>2017</v>
      </c>
      <c r="D5" s="540">
        <v>2018</v>
      </c>
      <c r="E5" s="518">
        <v>2015</v>
      </c>
      <c r="F5" s="519">
        <v>2017</v>
      </c>
      <c r="G5" s="540">
        <v>2018</v>
      </c>
    </row>
    <row r="6" spans="1:7" ht="14.4" customHeight="1" thickBot="1" x14ac:dyDescent="0.35">
      <c r="A6" s="543" t="s">
        <v>2011</v>
      </c>
      <c r="B6" s="484">
        <v>82893</v>
      </c>
      <c r="C6" s="484">
        <v>82690</v>
      </c>
      <c r="D6" s="484">
        <v>80008</v>
      </c>
      <c r="E6" s="541">
        <v>19097085.670000028</v>
      </c>
      <c r="F6" s="541">
        <v>18767846.780000012</v>
      </c>
      <c r="G6" s="542">
        <v>18969287.92000002</v>
      </c>
    </row>
    <row r="7" spans="1:7" ht="14.4" customHeight="1" x14ac:dyDescent="0.3">
      <c r="A7" s="538" t="s">
        <v>219</v>
      </c>
    </row>
    <row r="8" spans="1:7" ht="14.4" customHeight="1" x14ac:dyDescent="0.3">
      <c r="A8" s="539" t="s">
        <v>2016</v>
      </c>
    </row>
    <row r="9" spans="1:7" ht="14.4" customHeight="1" x14ac:dyDescent="0.3">
      <c r="A9" s="538" t="s">
        <v>2017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9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4" customWidth="1"/>
    <col min="2" max="2" width="8.6640625" style="114" bestFit="1" customWidth="1"/>
    <col min="3" max="3" width="6.109375" style="114" customWidth="1"/>
    <col min="4" max="4" width="2.109375" style="114" bestFit="1" customWidth="1"/>
    <col min="5" max="5" width="8" style="114" customWidth="1"/>
    <col min="6" max="6" width="50.88671875" style="114" bestFit="1" customWidth="1" collapsed="1"/>
    <col min="7" max="8" width="11.109375" style="189" hidden="1" customWidth="1" outlineLevel="1"/>
    <col min="9" max="10" width="9.33203125" style="114" hidden="1" customWidth="1"/>
    <col min="11" max="12" width="11.109375" style="189" customWidth="1"/>
    <col min="13" max="14" width="9.33203125" style="114" hidden="1" customWidth="1"/>
    <col min="15" max="16" width="11.109375" style="189" customWidth="1"/>
    <col min="17" max="17" width="11.109375" style="192" customWidth="1"/>
    <col min="18" max="18" width="11.109375" style="189" customWidth="1"/>
    <col min="19" max="16384" width="8.88671875" style="114"/>
  </cols>
  <sheetData>
    <row r="1" spans="1:18" ht="18.600000000000001" customHeight="1" thickBot="1" x14ac:dyDescent="0.4">
      <c r="A1" s="304" t="s">
        <v>2313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18" ht="14.4" customHeight="1" thickBot="1" x14ac:dyDescent="0.35">
      <c r="A2" s="207" t="s">
        <v>242</v>
      </c>
      <c r="B2" s="179"/>
      <c r="C2" s="179"/>
      <c r="D2" s="96"/>
      <c r="E2" s="96"/>
      <c r="F2" s="96"/>
      <c r="G2" s="205"/>
      <c r="H2" s="205"/>
      <c r="I2" s="96"/>
      <c r="J2" s="96"/>
      <c r="K2" s="205"/>
      <c r="L2" s="205"/>
      <c r="M2" s="96"/>
      <c r="N2" s="96"/>
      <c r="O2" s="205"/>
      <c r="P2" s="205"/>
      <c r="Q2" s="204"/>
      <c r="R2" s="205"/>
    </row>
    <row r="3" spans="1:18" ht="14.4" customHeight="1" thickBot="1" x14ac:dyDescent="0.35">
      <c r="F3" s="73" t="s">
        <v>107</v>
      </c>
      <c r="G3" s="88">
        <f t="shared" ref="G3:P3" si="0">SUBTOTAL(9,G6:G1048576)</f>
        <v>85987</v>
      </c>
      <c r="H3" s="89">
        <f t="shared" si="0"/>
        <v>21364969.670000002</v>
      </c>
      <c r="I3" s="66"/>
      <c r="J3" s="66"/>
      <c r="K3" s="89">
        <f t="shared" si="0"/>
        <v>86163</v>
      </c>
      <c r="L3" s="89">
        <f t="shared" si="0"/>
        <v>21312135.780000001</v>
      </c>
      <c r="M3" s="66"/>
      <c r="N3" s="66"/>
      <c r="O3" s="89">
        <f t="shared" si="0"/>
        <v>83352</v>
      </c>
      <c r="P3" s="89">
        <f t="shared" si="0"/>
        <v>21295973.920000002</v>
      </c>
      <c r="Q3" s="67">
        <f>IF(L3=0,0,P3/L3)</f>
        <v>0.99924165929840003</v>
      </c>
      <c r="R3" s="90">
        <f>IF(O3=0,0,P3/O3)</f>
        <v>255.49445628179291</v>
      </c>
    </row>
    <row r="4" spans="1:18" ht="14.4" customHeight="1" x14ac:dyDescent="0.3">
      <c r="A4" s="406" t="s">
        <v>184</v>
      </c>
      <c r="B4" s="406" t="s">
        <v>81</v>
      </c>
      <c r="C4" s="414" t="s">
        <v>0</v>
      </c>
      <c r="D4" s="408" t="s">
        <v>82</v>
      </c>
      <c r="E4" s="413" t="s">
        <v>57</v>
      </c>
      <c r="F4" s="409" t="s">
        <v>56</v>
      </c>
      <c r="G4" s="410">
        <v>2015</v>
      </c>
      <c r="H4" s="411"/>
      <c r="I4" s="87"/>
      <c r="J4" s="87"/>
      <c r="K4" s="410">
        <v>2017</v>
      </c>
      <c r="L4" s="411"/>
      <c r="M4" s="87"/>
      <c r="N4" s="87"/>
      <c r="O4" s="410">
        <v>2018</v>
      </c>
      <c r="P4" s="411"/>
      <c r="Q4" s="412" t="s">
        <v>2</v>
      </c>
      <c r="R4" s="407" t="s">
        <v>83</v>
      </c>
    </row>
    <row r="5" spans="1:18" ht="14.4" customHeight="1" thickBot="1" x14ac:dyDescent="0.35">
      <c r="A5" s="544"/>
      <c r="B5" s="544"/>
      <c r="C5" s="545"/>
      <c r="D5" s="546"/>
      <c r="E5" s="547"/>
      <c r="F5" s="548"/>
      <c r="G5" s="549" t="s">
        <v>58</v>
      </c>
      <c r="H5" s="550" t="s">
        <v>14</v>
      </c>
      <c r="I5" s="551"/>
      <c r="J5" s="551"/>
      <c r="K5" s="549" t="s">
        <v>58</v>
      </c>
      <c r="L5" s="550" t="s">
        <v>14</v>
      </c>
      <c r="M5" s="551"/>
      <c r="N5" s="551"/>
      <c r="O5" s="549" t="s">
        <v>58</v>
      </c>
      <c r="P5" s="550" t="s">
        <v>14</v>
      </c>
      <c r="Q5" s="552"/>
      <c r="R5" s="553"/>
    </row>
    <row r="6" spans="1:18" ht="14.4" customHeight="1" x14ac:dyDescent="0.3">
      <c r="A6" s="456"/>
      <c r="B6" s="457" t="s">
        <v>2020</v>
      </c>
      <c r="C6" s="457" t="s">
        <v>440</v>
      </c>
      <c r="D6" s="457" t="s">
        <v>2021</v>
      </c>
      <c r="E6" s="457" t="s">
        <v>2022</v>
      </c>
      <c r="F6" s="457"/>
      <c r="G6" s="461"/>
      <c r="H6" s="461"/>
      <c r="I6" s="457"/>
      <c r="J6" s="457"/>
      <c r="K6" s="461">
        <v>1</v>
      </c>
      <c r="L6" s="461">
        <v>277</v>
      </c>
      <c r="M6" s="457">
        <v>1</v>
      </c>
      <c r="N6" s="457">
        <v>277</v>
      </c>
      <c r="O6" s="461"/>
      <c r="P6" s="461"/>
      <c r="Q6" s="482"/>
      <c r="R6" s="462"/>
    </row>
    <row r="7" spans="1:18" ht="14.4" customHeight="1" x14ac:dyDescent="0.3">
      <c r="A7" s="463"/>
      <c r="B7" s="464" t="s">
        <v>2020</v>
      </c>
      <c r="C7" s="464" t="s">
        <v>440</v>
      </c>
      <c r="D7" s="464" t="s">
        <v>2021</v>
      </c>
      <c r="E7" s="464" t="s">
        <v>2023</v>
      </c>
      <c r="F7" s="464"/>
      <c r="G7" s="468"/>
      <c r="H7" s="468"/>
      <c r="I7" s="464"/>
      <c r="J7" s="464"/>
      <c r="K7" s="468">
        <v>2</v>
      </c>
      <c r="L7" s="468">
        <v>226</v>
      </c>
      <c r="M7" s="464">
        <v>1</v>
      </c>
      <c r="N7" s="464">
        <v>113</v>
      </c>
      <c r="O7" s="468">
        <v>4</v>
      </c>
      <c r="P7" s="468">
        <v>452</v>
      </c>
      <c r="Q7" s="491">
        <v>2</v>
      </c>
      <c r="R7" s="469">
        <v>113</v>
      </c>
    </row>
    <row r="8" spans="1:18" ht="14.4" customHeight="1" x14ac:dyDescent="0.3">
      <c r="A8" s="463"/>
      <c r="B8" s="464" t="s">
        <v>2020</v>
      </c>
      <c r="C8" s="464" t="s">
        <v>440</v>
      </c>
      <c r="D8" s="464" t="s">
        <v>2021</v>
      </c>
      <c r="E8" s="464" t="s">
        <v>2024</v>
      </c>
      <c r="F8" s="464"/>
      <c r="G8" s="468"/>
      <c r="H8" s="468"/>
      <c r="I8" s="464"/>
      <c r="J8" s="464"/>
      <c r="K8" s="468">
        <v>1</v>
      </c>
      <c r="L8" s="468">
        <v>333</v>
      </c>
      <c r="M8" s="464">
        <v>1</v>
      </c>
      <c r="N8" s="464">
        <v>333</v>
      </c>
      <c r="O8" s="468">
        <v>3</v>
      </c>
      <c r="P8" s="468">
        <v>999</v>
      </c>
      <c r="Q8" s="491">
        <v>3</v>
      </c>
      <c r="R8" s="469">
        <v>333</v>
      </c>
    </row>
    <row r="9" spans="1:18" ht="14.4" customHeight="1" x14ac:dyDescent="0.3">
      <c r="A9" s="463"/>
      <c r="B9" s="464" t="s">
        <v>2020</v>
      </c>
      <c r="C9" s="464" t="s">
        <v>440</v>
      </c>
      <c r="D9" s="464" t="s">
        <v>2021</v>
      </c>
      <c r="E9" s="464" t="s">
        <v>2025</v>
      </c>
      <c r="F9" s="464"/>
      <c r="G9" s="468"/>
      <c r="H9" s="468"/>
      <c r="I9" s="464"/>
      <c r="J9" s="464"/>
      <c r="K9" s="468"/>
      <c r="L9" s="468"/>
      <c r="M9" s="464"/>
      <c r="N9" s="464"/>
      <c r="O9" s="468">
        <v>1</v>
      </c>
      <c r="P9" s="468">
        <v>1008</v>
      </c>
      <c r="Q9" s="491"/>
      <c r="R9" s="469">
        <v>1008</v>
      </c>
    </row>
    <row r="10" spans="1:18" ht="14.4" customHeight="1" x14ac:dyDescent="0.3">
      <c r="A10" s="463"/>
      <c r="B10" s="464" t="s">
        <v>2020</v>
      </c>
      <c r="C10" s="464" t="s">
        <v>440</v>
      </c>
      <c r="D10" s="464" t="s">
        <v>2021</v>
      </c>
      <c r="E10" s="464" t="s">
        <v>2026</v>
      </c>
      <c r="F10" s="464"/>
      <c r="G10" s="468">
        <v>127</v>
      </c>
      <c r="H10" s="468">
        <v>14351</v>
      </c>
      <c r="I10" s="464">
        <v>0.65463917525773196</v>
      </c>
      <c r="J10" s="464">
        <v>113</v>
      </c>
      <c r="K10" s="468">
        <v>194</v>
      </c>
      <c r="L10" s="468">
        <v>21922</v>
      </c>
      <c r="M10" s="464">
        <v>1</v>
      </c>
      <c r="N10" s="464">
        <v>113</v>
      </c>
      <c r="O10" s="468">
        <v>133</v>
      </c>
      <c r="P10" s="468">
        <v>15029</v>
      </c>
      <c r="Q10" s="491">
        <v>0.68556701030927836</v>
      </c>
      <c r="R10" s="469">
        <v>113</v>
      </c>
    </row>
    <row r="11" spans="1:18" ht="14.4" customHeight="1" x14ac:dyDescent="0.3">
      <c r="A11" s="463"/>
      <c r="B11" s="464" t="s">
        <v>2020</v>
      </c>
      <c r="C11" s="464" t="s">
        <v>440</v>
      </c>
      <c r="D11" s="464" t="s">
        <v>2021</v>
      </c>
      <c r="E11" s="464" t="s">
        <v>2027</v>
      </c>
      <c r="F11" s="464"/>
      <c r="G11" s="468">
        <v>1</v>
      </c>
      <c r="H11" s="468">
        <v>132</v>
      </c>
      <c r="I11" s="464">
        <v>1</v>
      </c>
      <c r="J11" s="464">
        <v>132</v>
      </c>
      <c r="K11" s="468">
        <v>1</v>
      </c>
      <c r="L11" s="468">
        <v>132</v>
      </c>
      <c r="M11" s="464">
        <v>1</v>
      </c>
      <c r="N11" s="464">
        <v>132</v>
      </c>
      <c r="O11" s="468">
        <v>1</v>
      </c>
      <c r="P11" s="468">
        <v>132</v>
      </c>
      <c r="Q11" s="491">
        <v>1</v>
      </c>
      <c r="R11" s="469">
        <v>132</v>
      </c>
    </row>
    <row r="12" spans="1:18" ht="14.4" customHeight="1" x14ac:dyDescent="0.3">
      <c r="A12" s="463"/>
      <c r="B12" s="464" t="s">
        <v>2020</v>
      </c>
      <c r="C12" s="464" t="s">
        <v>440</v>
      </c>
      <c r="D12" s="464" t="s">
        <v>2021</v>
      </c>
      <c r="E12" s="464" t="s">
        <v>2028</v>
      </c>
      <c r="F12" s="464"/>
      <c r="G12" s="468"/>
      <c r="H12" s="468"/>
      <c r="I12" s="464"/>
      <c r="J12" s="464"/>
      <c r="K12" s="468">
        <v>1</v>
      </c>
      <c r="L12" s="468">
        <v>156</v>
      </c>
      <c r="M12" s="464">
        <v>1</v>
      </c>
      <c r="N12" s="464">
        <v>156</v>
      </c>
      <c r="O12" s="468">
        <v>4</v>
      </c>
      <c r="P12" s="468">
        <v>624</v>
      </c>
      <c r="Q12" s="491">
        <v>4</v>
      </c>
      <c r="R12" s="469">
        <v>156</v>
      </c>
    </row>
    <row r="13" spans="1:18" ht="14.4" customHeight="1" x14ac:dyDescent="0.3">
      <c r="A13" s="463"/>
      <c r="B13" s="464" t="s">
        <v>2020</v>
      </c>
      <c r="C13" s="464" t="s">
        <v>440</v>
      </c>
      <c r="D13" s="464" t="s">
        <v>2021</v>
      </c>
      <c r="E13" s="464" t="s">
        <v>2029</v>
      </c>
      <c r="F13" s="464"/>
      <c r="G13" s="468">
        <v>11</v>
      </c>
      <c r="H13" s="468">
        <v>2409</v>
      </c>
      <c r="I13" s="464">
        <v>0.7857142857142857</v>
      </c>
      <c r="J13" s="464">
        <v>219</v>
      </c>
      <c r="K13" s="468">
        <v>14</v>
      </c>
      <c r="L13" s="468">
        <v>3066</v>
      </c>
      <c r="M13" s="464">
        <v>1</v>
      </c>
      <c r="N13" s="464">
        <v>219</v>
      </c>
      <c r="O13" s="468">
        <v>3</v>
      </c>
      <c r="P13" s="468">
        <v>657</v>
      </c>
      <c r="Q13" s="491">
        <v>0.21428571428571427</v>
      </c>
      <c r="R13" s="469">
        <v>219</v>
      </c>
    </row>
    <row r="14" spans="1:18" ht="14.4" customHeight="1" x14ac:dyDescent="0.3">
      <c r="A14" s="463"/>
      <c r="B14" s="464" t="s">
        <v>2020</v>
      </c>
      <c r="C14" s="464" t="s">
        <v>440</v>
      </c>
      <c r="D14" s="464" t="s">
        <v>2021</v>
      </c>
      <c r="E14" s="464" t="s">
        <v>2030</v>
      </c>
      <c r="F14" s="464"/>
      <c r="G14" s="468">
        <v>13</v>
      </c>
      <c r="H14" s="468">
        <v>3068</v>
      </c>
      <c r="I14" s="464">
        <v>1.3</v>
      </c>
      <c r="J14" s="464">
        <v>236</v>
      </c>
      <c r="K14" s="468">
        <v>10</v>
      </c>
      <c r="L14" s="468">
        <v>2360</v>
      </c>
      <c r="M14" s="464">
        <v>1</v>
      </c>
      <c r="N14" s="464">
        <v>236</v>
      </c>
      <c r="O14" s="468">
        <v>2</v>
      </c>
      <c r="P14" s="468">
        <v>472</v>
      </c>
      <c r="Q14" s="491">
        <v>0.2</v>
      </c>
      <c r="R14" s="469">
        <v>236</v>
      </c>
    </row>
    <row r="15" spans="1:18" ht="14.4" customHeight="1" x14ac:dyDescent="0.3">
      <c r="A15" s="463"/>
      <c r="B15" s="464" t="s">
        <v>2020</v>
      </c>
      <c r="C15" s="464" t="s">
        <v>440</v>
      </c>
      <c r="D15" s="464" t="s">
        <v>2021</v>
      </c>
      <c r="E15" s="464" t="s">
        <v>2031</v>
      </c>
      <c r="F15" s="464"/>
      <c r="G15" s="468">
        <v>48</v>
      </c>
      <c r="H15" s="468">
        <v>7488</v>
      </c>
      <c r="I15" s="464">
        <v>0.88888888888888884</v>
      </c>
      <c r="J15" s="464">
        <v>156</v>
      </c>
      <c r="K15" s="468">
        <v>54</v>
      </c>
      <c r="L15" s="468">
        <v>8424</v>
      </c>
      <c r="M15" s="464">
        <v>1</v>
      </c>
      <c r="N15" s="464">
        <v>156</v>
      </c>
      <c r="O15" s="468">
        <v>29</v>
      </c>
      <c r="P15" s="468">
        <v>4524</v>
      </c>
      <c r="Q15" s="491">
        <v>0.53703703703703709</v>
      </c>
      <c r="R15" s="469">
        <v>156</v>
      </c>
    </row>
    <row r="16" spans="1:18" ht="14.4" customHeight="1" x14ac:dyDescent="0.3">
      <c r="A16" s="463"/>
      <c r="B16" s="464" t="s">
        <v>2020</v>
      </c>
      <c r="C16" s="464" t="s">
        <v>440</v>
      </c>
      <c r="D16" s="464" t="s">
        <v>2021</v>
      </c>
      <c r="E16" s="464" t="s">
        <v>2032</v>
      </c>
      <c r="F16" s="464"/>
      <c r="G16" s="468">
        <v>12</v>
      </c>
      <c r="H16" s="468">
        <v>2280</v>
      </c>
      <c r="I16" s="464">
        <v>0.4</v>
      </c>
      <c r="J16" s="464">
        <v>190</v>
      </c>
      <c r="K16" s="468">
        <v>30</v>
      </c>
      <c r="L16" s="468">
        <v>5700</v>
      </c>
      <c r="M16" s="464">
        <v>1</v>
      </c>
      <c r="N16" s="464">
        <v>190</v>
      </c>
      <c r="O16" s="468">
        <v>23</v>
      </c>
      <c r="P16" s="468">
        <v>4370</v>
      </c>
      <c r="Q16" s="491">
        <v>0.76666666666666672</v>
      </c>
      <c r="R16" s="469">
        <v>190</v>
      </c>
    </row>
    <row r="17" spans="1:18" ht="14.4" customHeight="1" x14ac:dyDescent="0.3">
      <c r="A17" s="463"/>
      <c r="B17" s="464" t="s">
        <v>2020</v>
      </c>
      <c r="C17" s="464" t="s">
        <v>440</v>
      </c>
      <c r="D17" s="464" t="s">
        <v>2021</v>
      </c>
      <c r="E17" s="464" t="s">
        <v>2033</v>
      </c>
      <c r="F17" s="464"/>
      <c r="G17" s="468">
        <v>3</v>
      </c>
      <c r="H17" s="468">
        <v>252</v>
      </c>
      <c r="I17" s="464">
        <v>0.27272727272727271</v>
      </c>
      <c r="J17" s="464">
        <v>84</v>
      </c>
      <c r="K17" s="468">
        <v>11</v>
      </c>
      <c r="L17" s="468">
        <v>924</v>
      </c>
      <c r="M17" s="464">
        <v>1</v>
      </c>
      <c r="N17" s="464">
        <v>84</v>
      </c>
      <c r="O17" s="468">
        <v>8</v>
      </c>
      <c r="P17" s="468">
        <v>672</v>
      </c>
      <c r="Q17" s="491">
        <v>0.72727272727272729</v>
      </c>
      <c r="R17" s="469">
        <v>84</v>
      </c>
    </row>
    <row r="18" spans="1:18" ht="14.4" customHeight="1" x14ac:dyDescent="0.3">
      <c r="A18" s="463"/>
      <c r="B18" s="464" t="s">
        <v>2020</v>
      </c>
      <c r="C18" s="464" t="s">
        <v>440</v>
      </c>
      <c r="D18" s="464" t="s">
        <v>2021</v>
      </c>
      <c r="E18" s="464" t="s">
        <v>2034</v>
      </c>
      <c r="F18" s="464"/>
      <c r="G18" s="468">
        <v>1</v>
      </c>
      <c r="H18" s="468">
        <v>105</v>
      </c>
      <c r="I18" s="464">
        <v>5.8823529411764705E-2</v>
      </c>
      <c r="J18" s="464">
        <v>105</v>
      </c>
      <c r="K18" s="468">
        <v>17</v>
      </c>
      <c r="L18" s="468">
        <v>1785</v>
      </c>
      <c r="M18" s="464">
        <v>1</v>
      </c>
      <c r="N18" s="464">
        <v>105</v>
      </c>
      <c r="O18" s="468">
        <v>5</v>
      </c>
      <c r="P18" s="468">
        <v>525</v>
      </c>
      <c r="Q18" s="491">
        <v>0.29411764705882354</v>
      </c>
      <c r="R18" s="469">
        <v>105</v>
      </c>
    </row>
    <row r="19" spans="1:18" ht="14.4" customHeight="1" x14ac:dyDescent="0.3">
      <c r="A19" s="463"/>
      <c r="B19" s="464" t="s">
        <v>2020</v>
      </c>
      <c r="C19" s="464" t="s">
        <v>440</v>
      </c>
      <c r="D19" s="464" t="s">
        <v>2021</v>
      </c>
      <c r="E19" s="464" t="s">
        <v>2035</v>
      </c>
      <c r="F19" s="464"/>
      <c r="G19" s="468">
        <v>54</v>
      </c>
      <c r="H19" s="468">
        <v>32184</v>
      </c>
      <c r="I19" s="464">
        <v>3.6</v>
      </c>
      <c r="J19" s="464">
        <v>596</v>
      </c>
      <c r="K19" s="468">
        <v>15</v>
      </c>
      <c r="L19" s="468">
        <v>8940</v>
      </c>
      <c r="M19" s="464">
        <v>1</v>
      </c>
      <c r="N19" s="464">
        <v>596</v>
      </c>
      <c r="O19" s="468">
        <v>19</v>
      </c>
      <c r="P19" s="468">
        <v>11324</v>
      </c>
      <c r="Q19" s="491">
        <v>1.2666666666666666</v>
      </c>
      <c r="R19" s="469">
        <v>596</v>
      </c>
    </row>
    <row r="20" spans="1:18" ht="14.4" customHeight="1" x14ac:dyDescent="0.3">
      <c r="A20" s="463"/>
      <c r="B20" s="464" t="s">
        <v>2020</v>
      </c>
      <c r="C20" s="464" t="s">
        <v>440</v>
      </c>
      <c r="D20" s="464" t="s">
        <v>2021</v>
      </c>
      <c r="E20" s="464" t="s">
        <v>2036</v>
      </c>
      <c r="F20" s="464"/>
      <c r="G20" s="468">
        <v>4</v>
      </c>
      <c r="H20" s="468">
        <v>2664</v>
      </c>
      <c r="I20" s="464">
        <v>0.8</v>
      </c>
      <c r="J20" s="464">
        <v>666</v>
      </c>
      <c r="K20" s="468">
        <v>5</v>
      </c>
      <c r="L20" s="468">
        <v>3330</v>
      </c>
      <c r="M20" s="464">
        <v>1</v>
      </c>
      <c r="N20" s="464">
        <v>666</v>
      </c>
      <c r="O20" s="468">
        <v>1</v>
      </c>
      <c r="P20" s="468">
        <v>666</v>
      </c>
      <c r="Q20" s="491">
        <v>0.2</v>
      </c>
      <c r="R20" s="469">
        <v>666</v>
      </c>
    </row>
    <row r="21" spans="1:18" ht="14.4" customHeight="1" x14ac:dyDescent="0.3">
      <c r="A21" s="463"/>
      <c r="B21" s="464" t="s">
        <v>2020</v>
      </c>
      <c r="C21" s="464" t="s">
        <v>440</v>
      </c>
      <c r="D21" s="464" t="s">
        <v>2021</v>
      </c>
      <c r="E21" s="464" t="s">
        <v>2037</v>
      </c>
      <c r="F21" s="464"/>
      <c r="G21" s="468">
        <v>20</v>
      </c>
      <c r="H21" s="468">
        <v>23440</v>
      </c>
      <c r="I21" s="464">
        <v>0.625</v>
      </c>
      <c r="J21" s="464">
        <v>1172</v>
      </c>
      <c r="K21" s="468">
        <v>32</v>
      </c>
      <c r="L21" s="468">
        <v>37504</v>
      </c>
      <c r="M21" s="464">
        <v>1</v>
      </c>
      <c r="N21" s="464">
        <v>1172</v>
      </c>
      <c r="O21" s="468">
        <v>24</v>
      </c>
      <c r="P21" s="468">
        <v>28128</v>
      </c>
      <c r="Q21" s="491">
        <v>0.75</v>
      </c>
      <c r="R21" s="469">
        <v>1172</v>
      </c>
    </row>
    <row r="22" spans="1:18" ht="14.4" customHeight="1" x14ac:dyDescent="0.3">
      <c r="A22" s="463"/>
      <c r="B22" s="464" t="s">
        <v>2020</v>
      </c>
      <c r="C22" s="464" t="s">
        <v>440</v>
      </c>
      <c r="D22" s="464" t="s">
        <v>2021</v>
      </c>
      <c r="E22" s="464" t="s">
        <v>2038</v>
      </c>
      <c r="F22" s="464"/>
      <c r="G22" s="468">
        <v>30</v>
      </c>
      <c r="H22" s="468">
        <v>24000</v>
      </c>
      <c r="I22" s="464">
        <v>0.9375</v>
      </c>
      <c r="J22" s="464">
        <v>800</v>
      </c>
      <c r="K22" s="468">
        <v>32</v>
      </c>
      <c r="L22" s="468">
        <v>25600</v>
      </c>
      <c r="M22" s="464">
        <v>1</v>
      </c>
      <c r="N22" s="464">
        <v>800</v>
      </c>
      <c r="O22" s="468">
        <v>24</v>
      </c>
      <c r="P22" s="468">
        <v>19200</v>
      </c>
      <c r="Q22" s="491">
        <v>0.75</v>
      </c>
      <c r="R22" s="469">
        <v>800</v>
      </c>
    </row>
    <row r="23" spans="1:18" ht="14.4" customHeight="1" x14ac:dyDescent="0.3">
      <c r="A23" s="463"/>
      <c r="B23" s="464" t="s">
        <v>2020</v>
      </c>
      <c r="C23" s="464" t="s">
        <v>440</v>
      </c>
      <c r="D23" s="464" t="s">
        <v>2021</v>
      </c>
      <c r="E23" s="464" t="s">
        <v>2039</v>
      </c>
      <c r="F23" s="464"/>
      <c r="G23" s="468">
        <v>3</v>
      </c>
      <c r="H23" s="468">
        <v>2235</v>
      </c>
      <c r="I23" s="464">
        <v>0.25</v>
      </c>
      <c r="J23" s="464">
        <v>745</v>
      </c>
      <c r="K23" s="468">
        <v>12</v>
      </c>
      <c r="L23" s="468">
        <v>8940</v>
      </c>
      <c r="M23" s="464">
        <v>1</v>
      </c>
      <c r="N23" s="464">
        <v>745</v>
      </c>
      <c r="O23" s="468">
        <v>3</v>
      </c>
      <c r="P23" s="468">
        <v>2235</v>
      </c>
      <c r="Q23" s="491">
        <v>0.25</v>
      </c>
      <c r="R23" s="469">
        <v>745</v>
      </c>
    </row>
    <row r="24" spans="1:18" ht="14.4" customHeight="1" x14ac:dyDescent="0.3">
      <c r="A24" s="463"/>
      <c r="B24" s="464" t="s">
        <v>2020</v>
      </c>
      <c r="C24" s="464" t="s">
        <v>440</v>
      </c>
      <c r="D24" s="464" t="s">
        <v>2021</v>
      </c>
      <c r="E24" s="464" t="s">
        <v>2040</v>
      </c>
      <c r="F24" s="464"/>
      <c r="G24" s="468">
        <v>56</v>
      </c>
      <c r="H24" s="468">
        <v>41720</v>
      </c>
      <c r="I24" s="464">
        <v>0.5714285714285714</v>
      </c>
      <c r="J24" s="464">
        <v>745</v>
      </c>
      <c r="K24" s="468">
        <v>98</v>
      </c>
      <c r="L24" s="468">
        <v>73010</v>
      </c>
      <c r="M24" s="464">
        <v>1</v>
      </c>
      <c r="N24" s="464">
        <v>745</v>
      </c>
      <c r="O24" s="468">
        <v>96</v>
      </c>
      <c r="P24" s="468">
        <v>71520</v>
      </c>
      <c r="Q24" s="491">
        <v>0.97959183673469385</v>
      </c>
      <c r="R24" s="469">
        <v>745</v>
      </c>
    </row>
    <row r="25" spans="1:18" ht="14.4" customHeight="1" x14ac:dyDescent="0.3">
      <c r="A25" s="463"/>
      <c r="B25" s="464" t="s">
        <v>2020</v>
      </c>
      <c r="C25" s="464" t="s">
        <v>440</v>
      </c>
      <c r="D25" s="464" t="s">
        <v>2021</v>
      </c>
      <c r="E25" s="464" t="s">
        <v>2041</v>
      </c>
      <c r="F25" s="464"/>
      <c r="G25" s="468">
        <v>4</v>
      </c>
      <c r="H25" s="468">
        <v>2368</v>
      </c>
      <c r="I25" s="464">
        <v>0.5714285714285714</v>
      </c>
      <c r="J25" s="464">
        <v>592</v>
      </c>
      <c r="K25" s="468">
        <v>7</v>
      </c>
      <c r="L25" s="468">
        <v>4144</v>
      </c>
      <c r="M25" s="464">
        <v>1</v>
      </c>
      <c r="N25" s="464">
        <v>592</v>
      </c>
      <c r="O25" s="468">
        <v>7</v>
      </c>
      <c r="P25" s="468">
        <v>4144</v>
      </c>
      <c r="Q25" s="491">
        <v>1</v>
      </c>
      <c r="R25" s="469">
        <v>592</v>
      </c>
    </row>
    <row r="26" spans="1:18" ht="14.4" customHeight="1" x14ac:dyDescent="0.3">
      <c r="A26" s="463"/>
      <c r="B26" s="464" t="s">
        <v>2020</v>
      </c>
      <c r="C26" s="464" t="s">
        <v>440</v>
      </c>
      <c r="D26" s="464" t="s">
        <v>2021</v>
      </c>
      <c r="E26" s="464" t="s">
        <v>2042</v>
      </c>
      <c r="F26" s="464"/>
      <c r="G26" s="468">
        <v>125</v>
      </c>
      <c r="H26" s="468">
        <v>70125</v>
      </c>
      <c r="I26" s="464">
        <v>1.1467889908256881</v>
      </c>
      <c r="J26" s="464">
        <v>561</v>
      </c>
      <c r="K26" s="468">
        <v>109</v>
      </c>
      <c r="L26" s="468">
        <v>61149</v>
      </c>
      <c r="M26" s="464">
        <v>1</v>
      </c>
      <c r="N26" s="464">
        <v>561</v>
      </c>
      <c r="O26" s="468">
        <v>82</v>
      </c>
      <c r="P26" s="468">
        <v>46002</v>
      </c>
      <c r="Q26" s="491">
        <v>0.75229357798165142</v>
      </c>
      <c r="R26" s="469">
        <v>561</v>
      </c>
    </row>
    <row r="27" spans="1:18" ht="14.4" customHeight="1" x14ac:dyDescent="0.3">
      <c r="A27" s="463"/>
      <c r="B27" s="464" t="s">
        <v>2020</v>
      </c>
      <c r="C27" s="464" t="s">
        <v>440</v>
      </c>
      <c r="D27" s="464" t="s">
        <v>2021</v>
      </c>
      <c r="E27" s="464" t="s">
        <v>2043</v>
      </c>
      <c r="F27" s="464"/>
      <c r="G27" s="468">
        <v>73</v>
      </c>
      <c r="H27" s="468">
        <v>37887</v>
      </c>
      <c r="I27" s="464">
        <v>0.58399999999999996</v>
      </c>
      <c r="J27" s="464">
        <v>519</v>
      </c>
      <c r="K27" s="468">
        <v>125</v>
      </c>
      <c r="L27" s="468">
        <v>64875</v>
      </c>
      <c r="M27" s="464">
        <v>1</v>
      </c>
      <c r="N27" s="464">
        <v>519</v>
      </c>
      <c r="O27" s="468">
        <v>102</v>
      </c>
      <c r="P27" s="468">
        <v>52938</v>
      </c>
      <c r="Q27" s="491">
        <v>0.81599999999999995</v>
      </c>
      <c r="R27" s="469">
        <v>519</v>
      </c>
    </row>
    <row r="28" spans="1:18" ht="14.4" customHeight="1" x14ac:dyDescent="0.3">
      <c r="A28" s="463"/>
      <c r="B28" s="464" t="s">
        <v>2020</v>
      </c>
      <c r="C28" s="464" t="s">
        <v>440</v>
      </c>
      <c r="D28" s="464" t="s">
        <v>2021</v>
      </c>
      <c r="E28" s="464" t="s">
        <v>2044</v>
      </c>
      <c r="F28" s="464"/>
      <c r="G28" s="468">
        <v>3</v>
      </c>
      <c r="H28" s="468">
        <v>963</v>
      </c>
      <c r="I28" s="464">
        <v>0.375</v>
      </c>
      <c r="J28" s="464">
        <v>321</v>
      </c>
      <c r="K28" s="468">
        <v>8</v>
      </c>
      <c r="L28" s="468">
        <v>2568</v>
      </c>
      <c r="M28" s="464">
        <v>1</v>
      </c>
      <c r="N28" s="464">
        <v>321</v>
      </c>
      <c r="O28" s="468">
        <v>6</v>
      </c>
      <c r="P28" s="468">
        <v>1926</v>
      </c>
      <c r="Q28" s="491">
        <v>0.75</v>
      </c>
      <c r="R28" s="469">
        <v>321</v>
      </c>
    </row>
    <row r="29" spans="1:18" ht="14.4" customHeight="1" x14ac:dyDescent="0.3">
      <c r="A29" s="463"/>
      <c r="B29" s="464" t="s">
        <v>2020</v>
      </c>
      <c r="C29" s="464" t="s">
        <v>440</v>
      </c>
      <c r="D29" s="464" t="s">
        <v>2021</v>
      </c>
      <c r="E29" s="464" t="s">
        <v>2045</v>
      </c>
      <c r="F29" s="464"/>
      <c r="G29" s="468">
        <v>9</v>
      </c>
      <c r="H29" s="468">
        <v>2889</v>
      </c>
      <c r="I29" s="464">
        <v>1.5</v>
      </c>
      <c r="J29" s="464">
        <v>321</v>
      </c>
      <c r="K29" s="468">
        <v>6</v>
      </c>
      <c r="L29" s="468">
        <v>1926</v>
      </c>
      <c r="M29" s="464">
        <v>1</v>
      </c>
      <c r="N29" s="464">
        <v>321</v>
      </c>
      <c r="O29" s="468">
        <v>16</v>
      </c>
      <c r="P29" s="468">
        <v>5136</v>
      </c>
      <c r="Q29" s="491">
        <v>2.6666666666666665</v>
      </c>
      <c r="R29" s="469">
        <v>321</v>
      </c>
    </row>
    <row r="30" spans="1:18" ht="14.4" customHeight="1" x14ac:dyDescent="0.3">
      <c r="A30" s="463"/>
      <c r="B30" s="464" t="s">
        <v>2020</v>
      </c>
      <c r="C30" s="464" t="s">
        <v>440</v>
      </c>
      <c r="D30" s="464" t="s">
        <v>2021</v>
      </c>
      <c r="E30" s="464" t="s">
        <v>2046</v>
      </c>
      <c r="F30" s="464"/>
      <c r="G30" s="468">
        <v>54</v>
      </c>
      <c r="H30" s="468">
        <v>17334</v>
      </c>
      <c r="I30" s="464">
        <v>0.57446808510638303</v>
      </c>
      <c r="J30" s="464">
        <v>321</v>
      </c>
      <c r="K30" s="468">
        <v>94</v>
      </c>
      <c r="L30" s="468">
        <v>30174</v>
      </c>
      <c r="M30" s="464">
        <v>1</v>
      </c>
      <c r="N30" s="464">
        <v>321</v>
      </c>
      <c r="O30" s="468">
        <v>72</v>
      </c>
      <c r="P30" s="468">
        <v>23112</v>
      </c>
      <c r="Q30" s="491">
        <v>0.76595744680851063</v>
      </c>
      <c r="R30" s="469">
        <v>321</v>
      </c>
    </row>
    <row r="31" spans="1:18" ht="14.4" customHeight="1" x14ac:dyDescent="0.3">
      <c r="A31" s="463"/>
      <c r="B31" s="464" t="s">
        <v>2020</v>
      </c>
      <c r="C31" s="464" t="s">
        <v>440</v>
      </c>
      <c r="D31" s="464" t="s">
        <v>2021</v>
      </c>
      <c r="E31" s="464" t="s">
        <v>2047</v>
      </c>
      <c r="F31" s="464"/>
      <c r="G31" s="468"/>
      <c r="H31" s="468"/>
      <c r="I31" s="464"/>
      <c r="J31" s="464"/>
      <c r="K31" s="468">
        <v>5</v>
      </c>
      <c r="L31" s="468">
        <v>6150</v>
      </c>
      <c r="M31" s="464">
        <v>1</v>
      </c>
      <c r="N31" s="464">
        <v>1230</v>
      </c>
      <c r="O31" s="468">
        <v>1</v>
      </c>
      <c r="P31" s="468">
        <v>1230</v>
      </c>
      <c r="Q31" s="491">
        <v>0.2</v>
      </c>
      <c r="R31" s="469">
        <v>1230</v>
      </c>
    </row>
    <row r="32" spans="1:18" ht="14.4" customHeight="1" x14ac:dyDescent="0.3">
      <c r="A32" s="463"/>
      <c r="B32" s="464" t="s">
        <v>2020</v>
      </c>
      <c r="C32" s="464" t="s">
        <v>440</v>
      </c>
      <c r="D32" s="464" t="s">
        <v>2021</v>
      </c>
      <c r="E32" s="464" t="s">
        <v>2048</v>
      </c>
      <c r="F32" s="464"/>
      <c r="G32" s="468">
        <v>106</v>
      </c>
      <c r="H32" s="468">
        <v>29892</v>
      </c>
      <c r="I32" s="464">
        <v>0.89830508474576276</v>
      </c>
      <c r="J32" s="464">
        <v>282</v>
      </c>
      <c r="K32" s="468">
        <v>118</v>
      </c>
      <c r="L32" s="468">
        <v>33276</v>
      </c>
      <c r="M32" s="464">
        <v>1</v>
      </c>
      <c r="N32" s="464">
        <v>282</v>
      </c>
      <c r="O32" s="468">
        <v>110</v>
      </c>
      <c r="P32" s="468">
        <v>31020</v>
      </c>
      <c r="Q32" s="491">
        <v>0.93220338983050843</v>
      </c>
      <c r="R32" s="469">
        <v>282</v>
      </c>
    </row>
    <row r="33" spans="1:18" ht="14.4" customHeight="1" x14ac:dyDescent="0.3">
      <c r="A33" s="463"/>
      <c r="B33" s="464" t="s">
        <v>2020</v>
      </c>
      <c r="C33" s="464" t="s">
        <v>440</v>
      </c>
      <c r="D33" s="464" t="s">
        <v>2021</v>
      </c>
      <c r="E33" s="464" t="s">
        <v>2049</v>
      </c>
      <c r="F33" s="464"/>
      <c r="G33" s="468">
        <v>50</v>
      </c>
      <c r="H33" s="468">
        <v>33950</v>
      </c>
      <c r="I33" s="464">
        <v>0.96153846153846156</v>
      </c>
      <c r="J33" s="464">
        <v>679</v>
      </c>
      <c r="K33" s="468">
        <v>52</v>
      </c>
      <c r="L33" s="468">
        <v>35308</v>
      </c>
      <c r="M33" s="464">
        <v>1</v>
      </c>
      <c r="N33" s="464">
        <v>679</v>
      </c>
      <c r="O33" s="468">
        <v>50</v>
      </c>
      <c r="P33" s="468">
        <v>33950</v>
      </c>
      <c r="Q33" s="491">
        <v>0.96153846153846156</v>
      </c>
      <c r="R33" s="469">
        <v>679</v>
      </c>
    </row>
    <row r="34" spans="1:18" ht="14.4" customHeight="1" x14ac:dyDescent="0.3">
      <c r="A34" s="463"/>
      <c r="B34" s="464" t="s">
        <v>2020</v>
      </c>
      <c r="C34" s="464" t="s">
        <v>440</v>
      </c>
      <c r="D34" s="464" t="s">
        <v>2021</v>
      </c>
      <c r="E34" s="464" t="s">
        <v>2050</v>
      </c>
      <c r="F34" s="464"/>
      <c r="G34" s="468">
        <v>19</v>
      </c>
      <c r="H34" s="468">
        <v>17651</v>
      </c>
      <c r="I34" s="464">
        <v>0.65517241379310343</v>
      </c>
      <c r="J34" s="464">
        <v>929</v>
      </c>
      <c r="K34" s="468">
        <v>29</v>
      </c>
      <c r="L34" s="468">
        <v>26941</v>
      </c>
      <c r="M34" s="464">
        <v>1</v>
      </c>
      <c r="N34" s="464">
        <v>929</v>
      </c>
      <c r="O34" s="468">
        <v>21</v>
      </c>
      <c r="P34" s="468">
        <v>19509</v>
      </c>
      <c r="Q34" s="491">
        <v>0.72413793103448276</v>
      </c>
      <c r="R34" s="469">
        <v>929</v>
      </c>
    </row>
    <row r="35" spans="1:18" ht="14.4" customHeight="1" x14ac:dyDescent="0.3">
      <c r="A35" s="463"/>
      <c r="B35" s="464" t="s">
        <v>2020</v>
      </c>
      <c r="C35" s="464" t="s">
        <v>440</v>
      </c>
      <c r="D35" s="464" t="s">
        <v>2021</v>
      </c>
      <c r="E35" s="464" t="s">
        <v>2051</v>
      </c>
      <c r="F35" s="464"/>
      <c r="G35" s="468">
        <v>1</v>
      </c>
      <c r="H35" s="468">
        <v>208</v>
      </c>
      <c r="I35" s="464"/>
      <c r="J35" s="464">
        <v>208</v>
      </c>
      <c r="K35" s="468"/>
      <c r="L35" s="468"/>
      <c r="M35" s="464"/>
      <c r="N35" s="464"/>
      <c r="O35" s="468">
        <v>1</v>
      </c>
      <c r="P35" s="468">
        <v>208</v>
      </c>
      <c r="Q35" s="491"/>
      <c r="R35" s="469">
        <v>208</v>
      </c>
    </row>
    <row r="36" spans="1:18" ht="14.4" customHeight="1" x14ac:dyDescent="0.3">
      <c r="A36" s="463"/>
      <c r="B36" s="464" t="s">
        <v>2020</v>
      </c>
      <c r="C36" s="464" t="s">
        <v>440</v>
      </c>
      <c r="D36" s="464" t="s">
        <v>2021</v>
      </c>
      <c r="E36" s="464" t="s">
        <v>2052</v>
      </c>
      <c r="F36" s="464"/>
      <c r="G36" s="468">
        <v>38</v>
      </c>
      <c r="H36" s="468">
        <v>70280</v>
      </c>
      <c r="I36" s="464">
        <v>0.53242424242424247</v>
      </c>
      <c r="J36" s="464">
        <v>1849.4736842105262</v>
      </c>
      <c r="K36" s="468">
        <v>66</v>
      </c>
      <c r="L36" s="468">
        <v>132000</v>
      </c>
      <c r="M36" s="464">
        <v>1</v>
      </c>
      <c r="N36" s="464">
        <v>2000</v>
      </c>
      <c r="O36" s="468">
        <v>59</v>
      </c>
      <c r="P36" s="468">
        <v>118000</v>
      </c>
      <c r="Q36" s="491">
        <v>0.89393939393939392</v>
      </c>
      <c r="R36" s="469">
        <v>2000</v>
      </c>
    </row>
    <row r="37" spans="1:18" ht="14.4" customHeight="1" x14ac:dyDescent="0.3">
      <c r="A37" s="463"/>
      <c r="B37" s="464" t="s">
        <v>2020</v>
      </c>
      <c r="C37" s="464" t="s">
        <v>440</v>
      </c>
      <c r="D37" s="464" t="s">
        <v>2021</v>
      </c>
      <c r="E37" s="464" t="s">
        <v>2053</v>
      </c>
      <c r="F37" s="464"/>
      <c r="G37" s="468">
        <v>17</v>
      </c>
      <c r="H37" s="468">
        <v>34408</v>
      </c>
      <c r="I37" s="464">
        <v>0.77272727272727271</v>
      </c>
      <c r="J37" s="464">
        <v>2024</v>
      </c>
      <c r="K37" s="468">
        <v>22</v>
      </c>
      <c r="L37" s="468">
        <v>44528</v>
      </c>
      <c r="M37" s="464">
        <v>1</v>
      </c>
      <c r="N37" s="464">
        <v>2024</v>
      </c>
      <c r="O37" s="468">
        <v>13</v>
      </c>
      <c r="P37" s="468">
        <v>26312</v>
      </c>
      <c r="Q37" s="491">
        <v>0.59090909090909094</v>
      </c>
      <c r="R37" s="469">
        <v>2024</v>
      </c>
    </row>
    <row r="38" spans="1:18" ht="14.4" customHeight="1" x14ac:dyDescent="0.3">
      <c r="A38" s="463"/>
      <c r="B38" s="464" t="s">
        <v>2020</v>
      </c>
      <c r="C38" s="464" t="s">
        <v>440</v>
      </c>
      <c r="D38" s="464" t="s">
        <v>2021</v>
      </c>
      <c r="E38" s="464" t="s">
        <v>2054</v>
      </c>
      <c r="F38" s="464"/>
      <c r="G38" s="468">
        <v>7</v>
      </c>
      <c r="H38" s="468">
        <v>14070</v>
      </c>
      <c r="I38" s="464">
        <v>2.4175257731958761</v>
      </c>
      <c r="J38" s="464">
        <v>2010</v>
      </c>
      <c r="K38" s="468">
        <v>3</v>
      </c>
      <c r="L38" s="468">
        <v>5820</v>
      </c>
      <c r="M38" s="464">
        <v>1</v>
      </c>
      <c r="N38" s="464">
        <v>1940</v>
      </c>
      <c r="O38" s="468">
        <v>10</v>
      </c>
      <c r="P38" s="468">
        <v>20100</v>
      </c>
      <c r="Q38" s="491">
        <v>3.4536082474226806</v>
      </c>
      <c r="R38" s="469">
        <v>2010</v>
      </c>
    </row>
    <row r="39" spans="1:18" ht="14.4" customHeight="1" x14ac:dyDescent="0.3">
      <c r="A39" s="463"/>
      <c r="B39" s="464" t="s">
        <v>2020</v>
      </c>
      <c r="C39" s="464" t="s">
        <v>440</v>
      </c>
      <c r="D39" s="464" t="s">
        <v>2021</v>
      </c>
      <c r="E39" s="464" t="s">
        <v>2055</v>
      </c>
      <c r="F39" s="464"/>
      <c r="G39" s="468">
        <v>7</v>
      </c>
      <c r="H39" s="468">
        <v>15022</v>
      </c>
      <c r="I39" s="464">
        <v>1.4</v>
      </c>
      <c r="J39" s="464">
        <v>2146</v>
      </c>
      <c r="K39" s="468">
        <v>5</v>
      </c>
      <c r="L39" s="468">
        <v>10730</v>
      </c>
      <c r="M39" s="464">
        <v>1</v>
      </c>
      <c r="N39" s="464">
        <v>2146</v>
      </c>
      <c r="O39" s="468">
        <v>1</v>
      </c>
      <c r="P39" s="468">
        <v>2146</v>
      </c>
      <c r="Q39" s="491">
        <v>0.2</v>
      </c>
      <c r="R39" s="469">
        <v>2146</v>
      </c>
    </row>
    <row r="40" spans="1:18" ht="14.4" customHeight="1" x14ac:dyDescent="0.3">
      <c r="A40" s="463"/>
      <c r="B40" s="464" t="s">
        <v>2020</v>
      </c>
      <c r="C40" s="464" t="s">
        <v>440</v>
      </c>
      <c r="D40" s="464" t="s">
        <v>2021</v>
      </c>
      <c r="E40" s="464" t="s">
        <v>2056</v>
      </c>
      <c r="F40" s="464"/>
      <c r="G40" s="468">
        <v>5</v>
      </c>
      <c r="H40" s="468">
        <v>6230</v>
      </c>
      <c r="I40" s="464">
        <v>5</v>
      </c>
      <c r="J40" s="464">
        <v>1246</v>
      </c>
      <c r="K40" s="468">
        <v>1</v>
      </c>
      <c r="L40" s="468">
        <v>1246</v>
      </c>
      <c r="M40" s="464">
        <v>1</v>
      </c>
      <c r="N40" s="464">
        <v>1246</v>
      </c>
      <c r="O40" s="468">
        <v>2</v>
      </c>
      <c r="P40" s="468">
        <v>2492</v>
      </c>
      <c r="Q40" s="491">
        <v>2</v>
      </c>
      <c r="R40" s="469">
        <v>1246</v>
      </c>
    </row>
    <row r="41" spans="1:18" ht="14.4" customHeight="1" x14ac:dyDescent="0.3">
      <c r="A41" s="463"/>
      <c r="B41" s="464" t="s">
        <v>2020</v>
      </c>
      <c r="C41" s="464" t="s">
        <v>440</v>
      </c>
      <c r="D41" s="464" t="s">
        <v>2021</v>
      </c>
      <c r="E41" s="464" t="s">
        <v>2057</v>
      </c>
      <c r="F41" s="464"/>
      <c r="G41" s="468">
        <v>1</v>
      </c>
      <c r="H41" s="468">
        <v>1345</v>
      </c>
      <c r="I41" s="464">
        <v>1</v>
      </c>
      <c r="J41" s="464">
        <v>1345</v>
      </c>
      <c r="K41" s="468">
        <v>1</v>
      </c>
      <c r="L41" s="468">
        <v>1345</v>
      </c>
      <c r="M41" s="464">
        <v>1</v>
      </c>
      <c r="N41" s="464">
        <v>1345</v>
      </c>
      <c r="O41" s="468">
        <v>5</v>
      </c>
      <c r="P41" s="468">
        <v>6725</v>
      </c>
      <c r="Q41" s="491">
        <v>5</v>
      </c>
      <c r="R41" s="469">
        <v>1345</v>
      </c>
    </row>
    <row r="42" spans="1:18" ht="14.4" customHeight="1" x14ac:dyDescent="0.3">
      <c r="A42" s="463"/>
      <c r="B42" s="464" t="s">
        <v>2020</v>
      </c>
      <c r="C42" s="464" t="s">
        <v>440</v>
      </c>
      <c r="D42" s="464" t="s">
        <v>2021</v>
      </c>
      <c r="E42" s="464" t="s">
        <v>2058</v>
      </c>
      <c r="F42" s="464"/>
      <c r="G42" s="468">
        <v>89</v>
      </c>
      <c r="H42" s="468">
        <v>327724</v>
      </c>
      <c r="I42" s="464">
        <v>0.7002649572649573</v>
      </c>
      <c r="J42" s="464">
        <v>3682.2921348314608</v>
      </c>
      <c r="K42" s="468">
        <v>120</v>
      </c>
      <c r="L42" s="468">
        <v>468000</v>
      </c>
      <c r="M42" s="464">
        <v>1</v>
      </c>
      <c r="N42" s="464">
        <v>3900</v>
      </c>
      <c r="O42" s="468">
        <v>88</v>
      </c>
      <c r="P42" s="468">
        <v>343200</v>
      </c>
      <c r="Q42" s="491">
        <v>0.73333333333333328</v>
      </c>
      <c r="R42" s="469">
        <v>3900</v>
      </c>
    </row>
    <row r="43" spans="1:18" ht="14.4" customHeight="1" x14ac:dyDescent="0.3">
      <c r="A43" s="463"/>
      <c r="B43" s="464" t="s">
        <v>2020</v>
      </c>
      <c r="C43" s="464" t="s">
        <v>440</v>
      </c>
      <c r="D43" s="464" t="s">
        <v>2021</v>
      </c>
      <c r="E43" s="464" t="s">
        <v>2059</v>
      </c>
      <c r="F43" s="464"/>
      <c r="G43" s="468">
        <v>57</v>
      </c>
      <c r="H43" s="468">
        <v>211829</v>
      </c>
      <c r="I43" s="464">
        <v>0.73398821898821898</v>
      </c>
      <c r="J43" s="464">
        <v>3716.2982456140353</v>
      </c>
      <c r="K43" s="468">
        <v>74</v>
      </c>
      <c r="L43" s="468">
        <v>288600</v>
      </c>
      <c r="M43" s="464">
        <v>1</v>
      </c>
      <c r="N43" s="464">
        <v>3900</v>
      </c>
      <c r="O43" s="468">
        <v>53</v>
      </c>
      <c r="P43" s="468">
        <v>206700</v>
      </c>
      <c r="Q43" s="491">
        <v>0.71621621621621623</v>
      </c>
      <c r="R43" s="469">
        <v>3900</v>
      </c>
    </row>
    <row r="44" spans="1:18" ht="14.4" customHeight="1" x14ac:dyDescent="0.3">
      <c r="A44" s="463"/>
      <c r="B44" s="464" t="s">
        <v>2020</v>
      </c>
      <c r="C44" s="464" t="s">
        <v>440</v>
      </c>
      <c r="D44" s="464" t="s">
        <v>2021</v>
      </c>
      <c r="E44" s="464" t="s">
        <v>2060</v>
      </c>
      <c r="F44" s="464"/>
      <c r="G44" s="468">
        <v>4</v>
      </c>
      <c r="H44" s="468">
        <v>5404</v>
      </c>
      <c r="I44" s="464">
        <v>0.33333333333333331</v>
      </c>
      <c r="J44" s="464">
        <v>1351</v>
      </c>
      <c r="K44" s="468">
        <v>12</v>
      </c>
      <c r="L44" s="468">
        <v>16212</v>
      </c>
      <c r="M44" s="464">
        <v>1</v>
      </c>
      <c r="N44" s="464">
        <v>1351</v>
      </c>
      <c r="O44" s="468">
        <v>6</v>
      </c>
      <c r="P44" s="468">
        <v>8106</v>
      </c>
      <c r="Q44" s="491">
        <v>0.5</v>
      </c>
      <c r="R44" s="469">
        <v>1351</v>
      </c>
    </row>
    <row r="45" spans="1:18" ht="14.4" customHeight="1" x14ac:dyDescent="0.3">
      <c r="A45" s="463"/>
      <c r="B45" s="464" t="s">
        <v>2020</v>
      </c>
      <c r="C45" s="464" t="s">
        <v>440</v>
      </c>
      <c r="D45" s="464" t="s">
        <v>2021</v>
      </c>
      <c r="E45" s="464" t="s">
        <v>2061</v>
      </c>
      <c r="F45" s="464"/>
      <c r="G45" s="468">
        <v>18</v>
      </c>
      <c r="H45" s="468">
        <v>2952</v>
      </c>
      <c r="I45" s="464">
        <v>1</v>
      </c>
      <c r="J45" s="464">
        <v>164</v>
      </c>
      <c r="K45" s="468">
        <v>18</v>
      </c>
      <c r="L45" s="468">
        <v>2952</v>
      </c>
      <c r="M45" s="464">
        <v>1</v>
      </c>
      <c r="N45" s="464">
        <v>164</v>
      </c>
      <c r="O45" s="468">
        <v>16</v>
      </c>
      <c r="P45" s="468">
        <v>2624</v>
      </c>
      <c r="Q45" s="491">
        <v>0.88888888888888884</v>
      </c>
      <c r="R45" s="469">
        <v>164</v>
      </c>
    </row>
    <row r="46" spans="1:18" ht="14.4" customHeight="1" x14ac:dyDescent="0.3">
      <c r="A46" s="463"/>
      <c r="B46" s="464" t="s">
        <v>2020</v>
      </c>
      <c r="C46" s="464" t="s">
        <v>440</v>
      </c>
      <c r="D46" s="464" t="s">
        <v>2021</v>
      </c>
      <c r="E46" s="464" t="s">
        <v>2062</v>
      </c>
      <c r="F46" s="464"/>
      <c r="G46" s="468">
        <v>54</v>
      </c>
      <c r="H46" s="468">
        <v>12150</v>
      </c>
      <c r="I46" s="464">
        <v>0.84375</v>
      </c>
      <c r="J46" s="464">
        <v>225</v>
      </c>
      <c r="K46" s="468">
        <v>64</v>
      </c>
      <c r="L46" s="468">
        <v>14400</v>
      </c>
      <c r="M46" s="464">
        <v>1</v>
      </c>
      <c r="N46" s="464">
        <v>225</v>
      </c>
      <c r="O46" s="468">
        <v>60</v>
      </c>
      <c r="P46" s="468">
        <v>13500</v>
      </c>
      <c r="Q46" s="491">
        <v>0.9375</v>
      </c>
      <c r="R46" s="469">
        <v>225</v>
      </c>
    </row>
    <row r="47" spans="1:18" ht="14.4" customHeight="1" x14ac:dyDescent="0.3">
      <c r="A47" s="463"/>
      <c r="B47" s="464" t="s">
        <v>2020</v>
      </c>
      <c r="C47" s="464" t="s">
        <v>440</v>
      </c>
      <c r="D47" s="464" t="s">
        <v>2021</v>
      </c>
      <c r="E47" s="464" t="s">
        <v>2063</v>
      </c>
      <c r="F47" s="464"/>
      <c r="G47" s="468">
        <v>24</v>
      </c>
      <c r="H47" s="468">
        <v>8712</v>
      </c>
      <c r="I47" s="464">
        <v>0.96</v>
      </c>
      <c r="J47" s="464">
        <v>363</v>
      </c>
      <c r="K47" s="468">
        <v>25</v>
      </c>
      <c r="L47" s="468">
        <v>9075</v>
      </c>
      <c r="M47" s="464">
        <v>1</v>
      </c>
      <c r="N47" s="464">
        <v>363</v>
      </c>
      <c r="O47" s="468">
        <v>26</v>
      </c>
      <c r="P47" s="468">
        <v>9438</v>
      </c>
      <c r="Q47" s="491">
        <v>1.04</v>
      </c>
      <c r="R47" s="469">
        <v>363</v>
      </c>
    </row>
    <row r="48" spans="1:18" ht="14.4" customHeight="1" x14ac:dyDescent="0.3">
      <c r="A48" s="463"/>
      <c r="B48" s="464" t="s">
        <v>2020</v>
      </c>
      <c r="C48" s="464" t="s">
        <v>440</v>
      </c>
      <c r="D48" s="464" t="s">
        <v>2021</v>
      </c>
      <c r="E48" s="464" t="s">
        <v>2064</v>
      </c>
      <c r="F48" s="464"/>
      <c r="G48" s="468">
        <v>39</v>
      </c>
      <c r="H48" s="468">
        <v>22893</v>
      </c>
      <c r="I48" s="464">
        <v>1.21875</v>
      </c>
      <c r="J48" s="464">
        <v>587</v>
      </c>
      <c r="K48" s="468">
        <v>32</v>
      </c>
      <c r="L48" s="468">
        <v>18784</v>
      </c>
      <c r="M48" s="464">
        <v>1</v>
      </c>
      <c r="N48" s="464">
        <v>587</v>
      </c>
      <c r="O48" s="468">
        <v>34</v>
      </c>
      <c r="P48" s="468">
        <v>19958</v>
      </c>
      <c r="Q48" s="491">
        <v>1.0625</v>
      </c>
      <c r="R48" s="469">
        <v>587</v>
      </c>
    </row>
    <row r="49" spans="1:18" ht="14.4" customHeight="1" x14ac:dyDescent="0.3">
      <c r="A49" s="463"/>
      <c r="B49" s="464" t="s">
        <v>2020</v>
      </c>
      <c r="C49" s="464" t="s">
        <v>440</v>
      </c>
      <c r="D49" s="464" t="s">
        <v>2021</v>
      </c>
      <c r="E49" s="464" t="s">
        <v>2065</v>
      </c>
      <c r="F49" s="464"/>
      <c r="G49" s="468">
        <v>8</v>
      </c>
      <c r="H49" s="468">
        <v>4800</v>
      </c>
      <c r="I49" s="464">
        <v>1.3333333333333333</v>
      </c>
      <c r="J49" s="464">
        <v>600</v>
      </c>
      <c r="K49" s="468">
        <v>6</v>
      </c>
      <c r="L49" s="468">
        <v>3600</v>
      </c>
      <c r="M49" s="464">
        <v>1</v>
      </c>
      <c r="N49" s="464">
        <v>600</v>
      </c>
      <c r="O49" s="468">
        <v>10</v>
      </c>
      <c r="P49" s="468">
        <v>6000</v>
      </c>
      <c r="Q49" s="491">
        <v>1.6666666666666667</v>
      </c>
      <c r="R49" s="469">
        <v>600</v>
      </c>
    </row>
    <row r="50" spans="1:18" ht="14.4" customHeight="1" x14ac:dyDescent="0.3">
      <c r="A50" s="463"/>
      <c r="B50" s="464" t="s">
        <v>2020</v>
      </c>
      <c r="C50" s="464" t="s">
        <v>440</v>
      </c>
      <c r="D50" s="464" t="s">
        <v>2021</v>
      </c>
      <c r="E50" s="464" t="s">
        <v>2066</v>
      </c>
      <c r="F50" s="464"/>
      <c r="G50" s="468">
        <v>1</v>
      </c>
      <c r="H50" s="468">
        <v>4231</v>
      </c>
      <c r="I50" s="464">
        <v>0.5</v>
      </c>
      <c r="J50" s="464">
        <v>4231</v>
      </c>
      <c r="K50" s="468">
        <v>2</v>
      </c>
      <c r="L50" s="468">
        <v>8462</v>
      </c>
      <c r="M50" s="464">
        <v>1</v>
      </c>
      <c r="N50" s="464">
        <v>4231</v>
      </c>
      <c r="O50" s="468">
        <v>2</v>
      </c>
      <c r="P50" s="468">
        <v>8462</v>
      </c>
      <c r="Q50" s="491">
        <v>1</v>
      </c>
      <c r="R50" s="469">
        <v>4231</v>
      </c>
    </row>
    <row r="51" spans="1:18" ht="14.4" customHeight="1" x14ac:dyDescent="0.3">
      <c r="A51" s="463"/>
      <c r="B51" s="464" t="s">
        <v>2020</v>
      </c>
      <c r="C51" s="464" t="s">
        <v>440</v>
      </c>
      <c r="D51" s="464" t="s">
        <v>2021</v>
      </c>
      <c r="E51" s="464" t="s">
        <v>2067</v>
      </c>
      <c r="F51" s="464"/>
      <c r="G51" s="468">
        <v>2</v>
      </c>
      <c r="H51" s="468">
        <v>8718</v>
      </c>
      <c r="I51" s="464">
        <v>1</v>
      </c>
      <c r="J51" s="464">
        <v>4359</v>
      </c>
      <c r="K51" s="468">
        <v>2</v>
      </c>
      <c r="L51" s="468">
        <v>8718</v>
      </c>
      <c r="M51" s="464">
        <v>1</v>
      </c>
      <c r="N51" s="464">
        <v>4359</v>
      </c>
      <c r="O51" s="468"/>
      <c r="P51" s="468"/>
      <c r="Q51" s="491"/>
      <c r="R51" s="469"/>
    </row>
    <row r="52" spans="1:18" ht="14.4" customHeight="1" x14ac:dyDescent="0.3">
      <c r="A52" s="463"/>
      <c r="B52" s="464" t="s">
        <v>2020</v>
      </c>
      <c r="C52" s="464" t="s">
        <v>440</v>
      </c>
      <c r="D52" s="464" t="s">
        <v>2021</v>
      </c>
      <c r="E52" s="464" t="s">
        <v>2068</v>
      </c>
      <c r="F52" s="464"/>
      <c r="G52" s="468"/>
      <c r="H52" s="468"/>
      <c r="I52" s="464"/>
      <c r="J52" s="464"/>
      <c r="K52" s="468">
        <v>1</v>
      </c>
      <c r="L52" s="468">
        <v>1008</v>
      </c>
      <c r="M52" s="464">
        <v>1</v>
      </c>
      <c r="N52" s="464">
        <v>1008</v>
      </c>
      <c r="O52" s="468">
        <v>1</v>
      </c>
      <c r="P52" s="468">
        <v>1008</v>
      </c>
      <c r="Q52" s="491">
        <v>1</v>
      </c>
      <c r="R52" s="469">
        <v>1008</v>
      </c>
    </row>
    <row r="53" spans="1:18" ht="14.4" customHeight="1" x14ac:dyDescent="0.3">
      <c r="A53" s="463"/>
      <c r="B53" s="464" t="s">
        <v>2020</v>
      </c>
      <c r="C53" s="464" t="s">
        <v>440</v>
      </c>
      <c r="D53" s="464" t="s">
        <v>2021</v>
      </c>
      <c r="E53" s="464" t="s">
        <v>2069</v>
      </c>
      <c r="F53" s="464"/>
      <c r="G53" s="468"/>
      <c r="H53" s="468"/>
      <c r="I53" s="464"/>
      <c r="J53" s="464"/>
      <c r="K53" s="468">
        <v>4</v>
      </c>
      <c r="L53" s="468">
        <v>2980</v>
      </c>
      <c r="M53" s="464">
        <v>1</v>
      </c>
      <c r="N53" s="464">
        <v>745</v>
      </c>
      <c r="O53" s="468">
        <v>3</v>
      </c>
      <c r="P53" s="468">
        <v>2235</v>
      </c>
      <c r="Q53" s="491">
        <v>0.75</v>
      </c>
      <c r="R53" s="469">
        <v>745</v>
      </c>
    </row>
    <row r="54" spans="1:18" ht="14.4" customHeight="1" x14ac:dyDescent="0.3">
      <c r="A54" s="463"/>
      <c r="B54" s="464" t="s">
        <v>2020</v>
      </c>
      <c r="C54" s="464" t="s">
        <v>440</v>
      </c>
      <c r="D54" s="464" t="s">
        <v>2021</v>
      </c>
      <c r="E54" s="464" t="s">
        <v>2070</v>
      </c>
      <c r="F54" s="464"/>
      <c r="G54" s="468">
        <v>20</v>
      </c>
      <c r="H54" s="468">
        <v>11220</v>
      </c>
      <c r="I54" s="464">
        <v>1.6666666666666667</v>
      </c>
      <c r="J54" s="464">
        <v>561</v>
      </c>
      <c r="K54" s="468">
        <v>12</v>
      </c>
      <c r="L54" s="468">
        <v>6732</v>
      </c>
      <c r="M54" s="464">
        <v>1</v>
      </c>
      <c r="N54" s="464">
        <v>561</v>
      </c>
      <c r="O54" s="468">
        <v>19</v>
      </c>
      <c r="P54" s="468">
        <v>10659</v>
      </c>
      <c r="Q54" s="491">
        <v>1.5833333333333333</v>
      </c>
      <c r="R54" s="469">
        <v>561</v>
      </c>
    </row>
    <row r="55" spans="1:18" ht="14.4" customHeight="1" x14ac:dyDescent="0.3">
      <c r="A55" s="463"/>
      <c r="B55" s="464" t="s">
        <v>2020</v>
      </c>
      <c r="C55" s="464" t="s">
        <v>440</v>
      </c>
      <c r="D55" s="464" t="s">
        <v>2021</v>
      </c>
      <c r="E55" s="464" t="s">
        <v>2071</v>
      </c>
      <c r="F55" s="464"/>
      <c r="G55" s="468">
        <v>3</v>
      </c>
      <c r="H55" s="468">
        <v>3366</v>
      </c>
      <c r="I55" s="464">
        <v>3</v>
      </c>
      <c r="J55" s="464">
        <v>1122</v>
      </c>
      <c r="K55" s="468">
        <v>1</v>
      </c>
      <c r="L55" s="468">
        <v>1122</v>
      </c>
      <c r="M55" s="464">
        <v>1</v>
      </c>
      <c r="N55" s="464">
        <v>1122</v>
      </c>
      <c r="O55" s="468">
        <v>3</v>
      </c>
      <c r="P55" s="468">
        <v>3366</v>
      </c>
      <c r="Q55" s="491">
        <v>3</v>
      </c>
      <c r="R55" s="469">
        <v>1122</v>
      </c>
    </row>
    <row r="56" spans="1:18" ht="14.4" customHeight="1" x14ac:dyDescent="0.3">
      <c r="A56" s="463"/>
      <c r="B56" s="464" t="s">
        <v>2020</v>
      </c>
      <c r="C56" s="464" t="s">
        <v>440</v>
      </c>
      <c r="D56" s="464" t="s">
        <v>2021</v>
      </c>
      <c r="E56" s="464" t="s">
        <v>2072</v>
      </c>
      <c r="F56" s="464"/>
      <c r="G56" s="468">
        <v>5</v>
      </c>
      <c r="H56" s="468">
        <v>4335</v>
      </c>
      <c r="I56" s="464">
        <v>0.45454545454545453</v>
      </c>
      <c r="J56" s="464">
        <v>867</v>
      </c>
      <c r="K56" s="468">
        <v>11</v>
      </c>
      <c r="L56" s="468">
        <v>9537</v>
      </c>
      <c r="M56" s="464">
        <v>1</v>
      </c>
      <c r="N56" s="464">
        <v>867</v>
      </c>
      <c r="O56" s="468">
        <v>7</v>
      </c>
      <c r="P56" s="468">
        <v>6069</v>
      </c>
      <c r="Q56" s="491">
        <v>0.63636363636363635</v>
      </c>
      <c r="R56" s="469">
        <v>867</v>
      </c>
    </row>
    <row r="57" spans="1:18" ht="14.4" customHeight="1" x14ac:dyDescent="0.3">
      <c r="A57" s="463"/>
      <c r="B57" s="464" t="s">
        <v>2020</v>
      </c>
      <c r="C57" s="464" t="s">
        <v>440</v>
      </c>
      <c r="D57" s="464" t="s">
        <v>2021</v>
      </c>
      <c r="E57" s="464" t="s">
        <v>2073</v>
      </c>
      <c r="F57" s="464"/>
      <c r="G57" s="468">
        <v>7</v>
      </c>
      <c r="H57" s="468">
        <v>3850</v>
      </c>
      <c r="I57" s="464">
        <v>0.63636363636363635</v>
      </c>
      <c r="J57" s="464">
        <v>550</v>
      </c>
      <c r="K57" s="468">
        <v>11</v>
      </c>
      <c r="L57" s="468">
        <v>6050</v>
      </c>
      <c r="M57" s="464">
        <v>1</v>
      </c>
      <c r="N57" s="464">
        <v>550</v>
      </c>
      <c r="O57" s="468">
        <v>7</v>
      </c>
      <c r="P57" s="468">
        <v>3850</v>
      </c>
      <c r="Q57" s="491">
        <v>0.63636363636363635</v>
      </c>
      <c r="R57" s="469">
        <v>550</v>
      </c>
    </row>
    <row r="58" spans="1:18" ht="14.4" customHeight="1" x14ac:dyDescent="0.3">
      <c r="A58" s="463"/>
      <c r="B58" s="464" t="s">
        <v>2020</v>
      </c>
      <c r="C58" s="464" t="s">
        <v>440</v>
      </c>
      <c r="D58" s="464" t="s">
        <v>2021</v>
      </c>
      <c r="E58" s="464" t="s">
        <v>2074</v>
      </c>
      <c r="F58" s="464"/>
      <c r="G58" s="468"/>
      <c r="H58" s="468"/>
      <c r="I58" s="464"/>
      <c r="J58" s="464"/>
      <c r="K58" s="468">
        <v>2</v>
      </c>
      <c r="L58" s="468">
        <v>2790</v>
      </c>
      <c r="M58" s="464">
        <v>1</v>
      </c>
      <c r="N58" s="464">
        <v>1395</v>
      </c>
      <c r="O58" s="468">
        <v>2</v>
      </c>
      <c r="P58" s="468">
        <v>2790</v>
      </c>
      <c r="Q58" s="491">
        <v>1</v>
      </c>
      <c r="R58" s="469">
        <v>1395</v>
      </c>
    </row>
    <row r="59" spans="1:18" ht="14.4" customHeight="1" x14ac:dyDescent="0.3">
      <c r="A59" s="463"/>
      <c r="B59" s="464" t="s">
        <v>2020</v>
      </c>
      <c r="C59" s="464" t="s">
        <v>440</v>
      </c>
      <c r="D59" s="464" t="s">
        <v>2021</v>
      </c>
      <c r="E59" s="464" t="s">
        <v>2075</v>
      </c>
      <c r="F59" s="464"/>
      <c r="G59" s="468">
        <v>1</v>
      </c>
      <c r="H59" s="468">
        <v>519</v>
      </c>
      <c r="I59" s="464">
        <v>0.16666666666666666</v>
      </c>
      <c r="J59" s="464">
        <v>519</v>
      </c>
      <c r="K59" s="468">
        <v>6</v>
      </c>
      <c r="L59" s="468">
        <v>3114</v>
      </c>
      <c r="M59" s="464">
        <v>1</v>
      </c>
      <c r="N59" s="464">
        <v>519</v>
      </c>
      <c r="O59" s="468">
        <v>11</v>
      </c>
      <c r="P59" s="468">
        <v>5709</v>
      </c>
      <c r="Q59" s="491">
        <v>1.8333333333333333</v>
      </c>
      <c r="R59" s="469">
        <v>519</v>
      </c>
    </row>
    <row r="60" spans="1:18" ht="14.4" customHeight="1" x14ac:dyDescent="0.3">
      <c r="A60" s="463"/>
      <c r="B60" s="464" t="s">
        <v>2020</v>
      </c>
      <c r="C60" s="464" t="s">
        <v>440</v>
      </c>
      <c r="D60" s="464" t="s">
        <v>2021</v>
      </c>
      <c r="E60" s="464" t="s">
        <v>2076</v>
      </c>
      <c r="F60" s="464"/>
      <c r="G60" s="468">
        <v>7</v>
      </c>
      <c r="H60" s="468">
        <v>9282</v>
      </c>
      <c r="I60" s="464">
        <v>2.3333333333333335</v>
      </c>
      <c r="J60" s="464">
        <v>1326</v>
      </c>
      <c r="K60" s="468">
        <v>3</v>
      </c>
      <c r="L60" s="468">
        <v>3978</v>
      </c>
      <c r="M60" s="464">
        <v>1</v>
      </c>
      <c r="N60" s="464">
        <v>1326</v>
      </c>
      <c r="O60" s="468"/>
      <c r="P60" s="468"/>
      <c r="Q60" s="491"/>
      <c r="R60" s="469"/>
    </row>
    <row r="61" spans="1:18" ht="14.4" customHeight="1" x14ac:dyDescent="0.3">
      <c r="A61" s="463"/>
      <c r="B61" s="464" t="s">
        <v>2020</v>
      </c>
      <c r="C61" s="464" t="s">
        <v>440</v>
      </c>
      <c r="D61" s="464" t="s">
        <v>2021</v>
      </c>
      <c r="E61" s="464" t="s">
        <v>2077</v>
      </c>
      <c r="F61" s="464"/>
      <c r="G61" s="468">
        <v>1</v>
      </c>
      <c r="H61" s="468">
        <v>405</v>
      </c>
      <c r="I61" s="464">
        <v>0.33333333333333331</v>
      </c>
      <c r="J61" s="464">
        <v>405</v>
      </c>
      <c r="K61" s="468">
        <v>3</v>
      </c>
      <c r="L61" s="468">
        <v>1215</v>
      </c>
      <c r="M61" s="464">
        <v>1</v>
      </c>
      <c r="N61" s="464">
        <v>405</v>
      </c>
      <c r="O61" s="468">
        <v>10</v>
      </c>
      <c r="P61" s="468">
        <v>4050</v>
      </c>
      <c r="Q61" s="491">
        <v>3.3333333333333335</v>
      </c>
      <c r="R61" s="469">
        <v>405</v>
      </c>
    </row>
    <row r="62" spans="1:18" ht="14.4" customHeight="1" x14ac:dyDescent="0.3">
      <c r="A62" s="463"/>
      <c r="B62" s="464" t="s">
        <v>2020</v>
      </c>
      <c r="C62" s="464" t="s">
        <v>440</v>
      </c>
      <c r="D62" s="464" t="s">
        <v>2021</v>
      </c>
      <c r="E62" s="464" t="s">
        <v>2078</v>
      </c>
      <c r="F62" s="464"/>
      <c r="G62" s="468">
        <v>20</v>
      </c>
      <c r="H62" s="468">
        <v>11000</v>
      </c>
      <c r="I62" s="464">
        <v>2.5</v>
      </c>
      <c r="J62" s="464">
        <v>550</v>
      </c>
      <c r="K62" s="468">
        <v>8</v>
      </c>
      <c r="L62" s="468">
        <v>4400</v>
      </c>
      <c r="M62" s="464">
        <v>1</v>
      </c>
      <c r="N62" s="464">
        <v>550</v>
      </c>
      <c r="O62" s="468">
        <v>17</v>
      </c>
      <c r="P62" s="468">
        <v>9350</v>
      </c>
      <c r="Q62" s="491">
        <v>2.125</v>
      </c>
      <c r="R62" s="469">
        <v>550</v>
      </c>
    </row>
    <row r="63" spans="1:18" ht="14.4" customHeight="1" x14ac:dyDescent="0.3">
      <c r="A63" s="463"/>
      <c r="B63" s="464" t="s">
        <v>2020</v>
      </c>
      <c r="C63" s="464" t="s">
        <v>440</v>
      </c>
      <c r="D63" s="464" t="s">
        <v>2021</v>
      </c>
      <c r="E63" s="464" t="s">
        <v>2079</v>
      </c>
      <c r="F63" s="464"/>
      <c r="G63" s="468">
        <v>1</v>
      </c>
      <c r="H63" s="468">
        <v>1260</v>
      </c>
      <c r="I63" s="464">
        <v>1</v>
      </c>
      <c r="J63" s="464">
        <v>1260</v>
      </c>
      <c r="K63" s="468">
        <v>1</v>
      </c>
      <c r="L63" s="468">
        <v>1260</v>
      </c>
      <c r="M63" s="464">
        <v>1</v>
      </c>
      <c r="N63" s="464">
        <v>1260</v>
      </c>
      <c r="O63" s="468">
        <v>1</v>
      </c>
      <c r="P63" s="468">
        <v>1260</v>
      </c>
      <c r="Q63" s="491">
        <v>1</v>
      </c>
      <c r="R63" s="469">
        <v>1260</v>
      </c>
    </row>
    <row r="64" spans="1:18" ht="14.4" customHeight="1" x14ac:dyDescent="0.3">
      <c r="A64" s="463"/>
      <c r="B64" s="464" t="s">
        <v>2020</v>
      </c>
      <c r="C64" s="464" t="s">
        <v>440</v>
      </c>
      <c r="D64" s="464" t="s">
        <v>2021</v>
      </c>
      <c r="E64" s="464" t="s">
        <v>2080</v>
      </c>
      <c r="F64" s="464"/>
      <c r="G64" s="468">
        <v>1</v>
      </c>
      <c r="H64" s="468">
        <v>353</v>
      </c>
      <c r="I64" s="464"/>
      <c r="J64" s="464">
        <v>353</v>
      </c>
      <c r="K64" s="468"/>
      <c r="L64" s="468"/>
      <c r="M64" s="464"/>
      <c r="N64" s="464"/>
      <c r="O64" s="468">
        <v>4</v>
      </c>
      <c r="P64" s="468">
        <v>1412</v>
      </c>
      <c r="Q64" s="491"/>
      <c r="R64" s="469">
        <v>353</v>
      </c>
    </row>
    <row r="65" spans="1:18" ht="14.4" customHeight="1" x14ac:dyDescent="0.3">
      <c r="A65" s="463"/>
      <c r="B65" s="464" t="s">
        <v>2020</v>
      </c>
      <c r="C65" s="464" t="s">
        <v>440</v>
      </c>
      <c r="D65" s="464" t="s">
        <v>2021</v>
      </c>
      <c r="E65" s="464" t="s">
        <v>2081</v>
      </c>
      <c r="F65" s="464"/>
      <c r="G65" s="468">
        <v>1</v>
      </c>
      <c r="H65" s="468">
        <v>745</v>
      </c>
      <c r="I65" s="464"/>
      <c r="J65" s="464">
        <v>745</v>
      </c>
      <c r="K65" s="468"/>
      <c r="L65" s="468"/>
      <c r="M65" s="464"/>
      <c r="N65" s="464"/>
      <c r="O65" s="468">
        <v>1</v>
      </c>
      <c r="P65" s="468">
        <v>745</v>
      </c>
      <c r="Q65" s="491"/>
      <c r="R65" s="469">
        <v>745</v>
      </c>
    </row>
    <row r="66" spans="1:18" ht="14.4" customHeight="1" x14ac:dyDescent="0.3">
      <c r="A66" s="463"/>
      <c r="B66" s="464" t="s">
        <v>2020</v>
      </c>
      <c r="C66" s="464" t="s">
        <v>440</v>
      </c>
      <c r="D66" s="464" t="s">
        <v>2021</v>
      </c>
      <c r="E66" s="464" t="s">
        <v>2082</v>
      </c>
      <c r="F66" s="464"/>
      <c r="G66" s="468">
        <v>0</v>
      </c>
      <c r="H66" s="468">
        <v>0</v>
      </c>
      <c r="I66" s="464"/>
      <c r="J66" s="464"/>
      <c r="K66" s="468">
        <v>7</v>
      </c>
      <c r="L66" s="468">
        <v>0</v>
      </c>
      <c r="M66" s="464"/>
      <c r="N66" s="464">
        <v>0</v>
      </c>
      <c r="O66" s="468">
        <v>2</v>
      </c>
      <c r="P66" s="468">
        <v>0</v>
      </c>
      <c r="Q66" s="491"/>
      <c r="R66" s="469">
        <v>0</v>
      </c>
    </row>
    <row r="67" spans="1:18" ht="14.4" customHeight="1" x14ac:dyDescent="0.3">
      <c r="A67" s="463"/>
      <c r="B67" s="464" t="s">
        <v>2020</v>
      </c>
      <c r="C67" s="464" t="s">
        <v>440</v>
      </c>
      <c r="D67" s="464" t="s">
        <v>2021</v>
      </c>
      <c r="E67" s="464" t="s">
        <v>2083</v>
      </c>
      <c r="F67" s="464"/>
      <c r="G67" s="468"/>
      <c r="H67" s="468"/>
      <c r="I67" s="464"/>
      <c r="J67" s="464"/>
      <c r="K67" s="468">
        <v>1</v>
      </c>
      <c r="L67" s="468">
        <v>1014</v>
      </c>
      <c r="M67" s="464">
        <v>1</v>
      </c>
      <c r="N67" s="464">
        <v>1014</v>
      </c>
      <c r="O67" s="468"/>
      <c r="P67" s="468"/>
      <c r="Q67" s="491"/>
      <c r="R67" s="469"/>
    </row>
    <row r="68" spans="1:18" ht="14.4" customHeight="1" x14ac:dyDescent="0.3">
      <c r="A68" s="463"/>
      <c r="B68" s="464" t="s">
        <v>2020</v>
      </c>
      <c r="C68" s="464" t="s">
        <v>440</v>
      </c>
      <c r="D68" s="464" t="s">
        <v>2021</v>
      </c>
      <c r="E68" s="464" t="s">
        <v>2084</v>
      </c>
      <c r="F68" s="464"/>
      <c r="G68" s="468"/>
      <c r="H68" s="468"/>
      <c r="I68" s="464"/>
      <c r="J68" s="464"/>
      <c r="K68" s="468">
        <v>1</v>
      </c>
      <c r="L68" s="468">
        <v>0</v>
      </c>
      <c r="M68" s="464"/>
      <c r="N68" s="464">
        <v>0</v>
      </c>
      <c r="O68" s="468"/>
      <c r="P68" s="468"/>
      <c r="Q68" s="491"/>
      <c r="R68" s="469"/>
    </row>
    <row r="69" spans="1:18" ht="14.4" customHeight="1" x14ac:dyDescent="0.3">
      <c r="A69" s="463"/>
      <c r="B69" s="464" t="s">
        <v>2020</v>
      </c>
      <c r="C69" s="464" t="s">
        <v>440</v>
      </c>
      <c r="D69" s="464" t="s">
        <v>2021</v>
      </c>
      <c r="E69" s="464" t="s">
        <v>2085</v>
      </c>
      <c r="F69" s="464"/>
      <c r="G69" s="468"/>
      <c r="H69" s="468"/>
      <c r="I69" s="464"/>
      <c r="J69" s="464"/>
      <c r="K69" s="468">
        <v>2</v>
      </c>
      <c r="L69" s="468">
        <v>0</v>
      </c>
      <c r="M69" s="464"/>
      <c r="N69" s="464">
        <v>0</v>
      </c>
      <c r="O69" s="468">
        <v>0</v>
      </c>
      <c r="P69" s="468">
        <v>0</v>
      </c>
      <c r="Q69" s="491"/>
      <c r="R69" s="469"/>
    </row>
    <row r="70" spans="1:18" ht="14.4" customHeight="1" x14ac:dyDescent="0.3">
      <c r="A70" s="463"/>
      <c r="B70" s="464" t="s">
        <v>2020</v>
      </c>
      <c r="C70" s="464" t="s">
        <v>440</v>
      </c>
      <c r="D70" s="464" t="s">
        <v>2021</v>
      </c>
      <c r="E70" s="464" t="s">
        <v>2086</v>
      </c>
      <c r="F70" s="464"/>
      <c r="G70" s="468"/>
      <c r="H70" s="468"/>
      <c r="I70" s="464"/>
      <c r="J70" s="464"/>
      <c r="K70" s="468">
        <v>4</v>
      </c>
      <c r="L70" s="468">
        <v>0</v>
      </c>
      <c r="M70" s="464"/>
      <c r="N70" s="464">
        <v>0</v>
      </c>
      <c r="O70" s="468">
        <v>2</v>
      </c>
      <c r="P70" s="468">
        <v>0</v>
      </c>
      <c r="Q70" s="491"/>
      <c r="R70" s="469">
        <v>0</v>
      </c>
    </row>
    <row r="71" spans="1:18" ht="14.4" customHeight="1" x14ac:dyDescent="0.3">
      <c r="A71" s="463"/>
      <c r="B71" s="464" t="s">
        <v>2020</v>
      </c>
      <c r="C71" s="464" t="s">
        <v>440</v>
      </c>
      <c r="D71" s="464" t="s">
        <v>2021</v>
      </c>
      <c r="E71" s="464" t="s">
        <v>2087</v>
      </c>
      <c r="F71" s="464"/>
      <c r="G71" s="468"/>
      <c r="H71" s="468"/>
      <c r="I71" s="464"/>
      <c r="J71" s="464"/>
      <c r="K71" s="468"/>
      <c r="L71" s="468"/>
      <c r="M71" s="464"/>
      <c r="N71" s="464"/>
      <c r="O71" s="468">
        <v>1</v>
      </c>
      <c r="P71" s="468">
        <v>1065</v>
      </c>
      <c r="Q71" s="491"/>
      <c r="R71" s="469">
        <v>1065</v>
      </c>
    </row>
    <row r="72" spans="1:18" ht="14.4" customHeight="1" x14ac:dyDescent="0.3">
      <c r="A72" s="463"/>
      <c r="B72" s="464" t="s">
        <v>2020</v>
      </c>
      <c r="C72" s="464" t="s">
        <v>440</v>
      </c>
      <c r="D72" s="464" t="s">
        <v>2021</v>
      </c>
      <c r="E72" s="464" t="s">
        <v>2088</v>
      </c>
      <c r="F72" s="464"/>
      <c r="G72" s="468"/>
      <c r="H72" s="468"/>
      <c r="I72" s="464"/>
      <c r="J72" s="464"/>
      <c r="K72" s="468"/>
      <c r="L72" s="468"/>
      <c r="M72" s="464"/>
      <c r="N72" s="464"/>
      <c r="O72" s="468">
        <v>2</v>
      </c>
      <c r="P72" s="468">
        <v>1100</v>
      </c>
      <c r="Q72" s="491"/>
      <c r="R72" s="469">
        <v>550</v>
      </c>
    </row>
    <row r="73" spans="1:18" ht="14.4" customHeight="1" x14ac:dyDescent="0.3">
      <c r="A73" s="463"/>
      <c r="B73" s="464" t="s">
        <v>2020</v>
      </c>
      <c r="C73" s="464" t="s">
        <v>440</v>
      </c>
      <c r="D73" s="464" t="s">
        <v>2021</v>
      </c>
      <c r="E73" s="464" t="s">
        <v>2089</v>
      </c>
      <c r="F73" s="464"/>
      <c r="G73" s="468"/>
      <c r="H73" s="468"/>
      <c r="I73" s="464"/>
      <c r="J73" s="464"/>
      <c r="K73" s="468">
        <v>1</v>
      </c>
      <c r="L73" s="468">
        <v>3600</v>
      </c>
      <c r="M73" s="464">
        <v>1</v>
      </c>
      <c r="N73" s="464">
        <v>3600</v>
      </c>
      <c r="O73" s="468">
        <v>1</v>
      </c>
      <c r="P73" s="468">
        <v>0</v>
      </c>
      <c r="Q73" s="491">
        <v>0</v>
      </c>
      <c r="R73" s="469">
        <v>0</v>
      </c>
    </row>
    <row r="74" spans="1:18" ht="14.4" customHeight="1" x14ac:dyDescent="0.3">
      <c r="A74" s="463"/>
      <c r="B74" s="464" t="s">
        <v>2020</v>
      </c>
      <c r="C74" s="464" t="s">
        <v>440</v>
      </c>
      <c r="D74" s="464" t="s">
        <v>2021</v>
      </c>
      <c r="E74" s="464" t="s">
        <v>2090</v>
      </c>
      <c r="F74" s="464"/>
      <c r="G74" s="468"/>
      <c r="H74" s="468"/>
      <c r="I74" s="464"/>
      <c r="J74" s="464"/>
      <c r="K74" s="468"/>
      <c r="L74" s="468"/>
      <c r="M74" s="464"/>
      <c r="N74" s="464"/>
      <c r="O74" s="468">
        <v>1</v>
      </c>
      <c r="P74" s="468">
        <v>1014</v>
      </c>
      <c r="Q74" s="491"/>
      <c r="R74" s="469">
        <v>1014</v>
      </c>
    </row>
    <row r="75" spans="1:18" ht="14.4" customHeight="1" x14ac:dyDescent="0.3">
      <c r="A75" s="463"/>
      <c r="B75" s="464" t="s">
        <v>2020</v>
      </c>
      <c r="C75" s="464" t="s">
        <v>440</v>
      </c>
      <c r="D75" s="464" t="s">
        <v>2021</v>
      </c>
      <c r="E75" s="464" t="s">
        <v>2091</v>
      </c>
      <c r="F75" s="464"/>
      <c r="G75" s="468">
        <v>2</v>
      </c>
      <c r="H75" s="468">
        <v>1880</v>
      </c>
      <c r="I75" s="464"/>
      <c r="J75" s="464">
        <v>940</v>
      </c>
      <c r="K75" s="468"/>
      <c r="L75" s="468"/>
      <c r="M75" s="464"/>
      <c r="N75" s="464"/>
      <c r="O75" s="468">
        <v>1</v>
      </c>
      <c r="P75" s="468">
        <v>940</v>
      </c>
      <c r="Q75" s="491"/>
      <c r="R75" s="469">
        <v>940</v>
      </c>
    </row>
    <row r="76" spans="1:18" ht="14.4" customHeight="1" x14ac:dyDescent="0.3">
      <c r="A76" s="463"/>
      <c r="B76" s="464" t="s">
        <v>2020</v>
      </c>
      <c r="C76" s="464" t="s">
        <v>440</v>
      </c>
      <c r="D76" s="464" t="s">
        <v>2021</v>
      </c>
      <c r="E76" s="464" t="s">
        <v>2092</v>
      </c>
      <c r="F76" s="464"/>
      <c r="G76" s="468"/>
      <c r="H76" s="468"/>
      <c r="I76" s="464"/>
      <c r="J76" s="464"/>
      <c r="K76" s="468"/>
      <c r="L76" s="468"/>
      <c r="M76" s="464"/>
      <c r="N76" s="464"/>
      <c r="O76" s="468">
        <v>1</v>
      </c>
      <c r="P76" s="468">
        <v>0</v>
      </c>
      <c r="Q76" s="491"/>
      <c r="R76" s="469">
        <v>0</v>
      </c>
    </row>
    <row r="77" spans="1:18" ht="14.4" customHeight="1" x14ac:dyDescent="0.3">
      <c r="A77" s="463"/>
      <c r="B77" s="464" t="s">
        <v>2020</v>
      </c>
      <c r="C77" s="464" t="s">
        <v>440</v>
      </c>
      <c r="D77" s="464" t="s">
        <v>2021</v>
      </c>
      <c r="E77" s="464" t="s">
        <v>2093</v>
      </c>
      <c r="F77" s="464"/>
      <c r="G77" s="468"/>
      <c r="H77" s="468"/>
      <c r="I77" s="464"/>
      <c r="J77" s="464"/>
      <c r="K77" s="468"/>
      <c r="L77" s="468"/>
      <c r="M77" s="464"/>
      <c r="N77" s="464"/>
      <c r="O77" s="468">
        <v>1</v>
      </c>
      <c r="P77" s="468">
        <v>0</v>
      </c>
      <c r="Q77" s="491"/>
      <c r="R77" s="469">
        <v>0</v>
      </c>
    </row>
    <row r="78" spans="1:18" ht="14.4" customHeight="1" x14ac:dyDescent="0.3">
      <c r="A78" s="463"/>
      <c r="B78" s="464" t="s">
        <v>2020</v>
      </c>
      <c r="C78" s="464" t="s">
        <v>440</v>
      </c>
      <c r="D78" s="464" t="s">
        <v>2021</v>
      </c>
      <c r="E78" s="464" t="s">
        <v>2094</v>
      </c>
      <c r="F78" s="464"/>
      <c r="G78" s="468"/>
      <c r="H78" s="468"/>
      <c r="I78" s="464"/>
      <c r="J78" s="464"/>
      <c r="K78" s="468"/>
      <c r="L78" s="468"/>
      <c r="M78" s="464"/>
      <c r="N78" s="464"/>
      <c r="O78" s="468">
        <v>4</v>
      </c>
      <c r="P78" s="468">
        <v>0</v>
      </c>
      <c r="Q78" s="491"/>
      <c r="R78" s="469">
        <v>0</v>
      </c>
    </row>
    <row r="79" spans="1:18" ht="14.4" customHeight="1" x14ac:dyDescent="0.3">
      <c r="A79" s="463"/>
      <c r="B79" s="464" t="s">
        <v>2020</v>
      </c>
      <c r="C79" s="464" t="s">
        <v>440</v>
      </c>
      <c r="D79" s="464" t="s">
        <v>2021</v>
      </c>
      <c r="E79" s="464" t="s">
        <v>2095</v>
      </c>
      <c r="F79" s="464"/>
      <c r="G79" s="468"/>
      <c r="H79" s="468"/>
      <c r="I79" s="464"/>
      <c r="J79" s="464"/>
      <c r="K79" s="468"/>
      <c r="L79" s="468"/>
      <c r="M79" s="464"/>
      <c r="N79" s="464"/>
      <c r="O79" s="468">
        <v>1</v>
      </c>
      <c r="P79" s="468">
        <v>1008</v>
      </c>
      <c r="Q79" s="491"/>
      <c r="R79" s="469">
        <v>1008</v>
      </c>
    </row>
    <row r="80" spans="1:18" ht="14.4" customHeight="1" x14ac:dyDescent="0.3">
      <c r="A80" s="463"/>
      <c r="B80" s="464" t="s">
        <v>2020</v>
      </c>
      <c r="C80" s="464" t="s">
        <v>440</v>
      </c>
      <c r="D80" s="464" t="s">
        <v>2021</v>
      </c>
      <c r="E80" s="464" t="s">
        <v>2096</v>
      </c>
      <c r="F80" s="464"/>
      <c r="G80" s="468"/>
      <c r="H80" s="468"/>
      <c r="I80" s="464"/>
      <c r="J80" s="464"/>
      <c r="K80" s="468"/>
      <c r="L80" s="468"/>
      <c r="M80" s="464"/>
      <c r="N80" s="464"/>
      <c r="O80" s="468">
        <v>1</v>
      </c>
      <c r="P80" s="468">
        <v>321</v>
      </c>
      <c r="Q80" s="491"/>
      <c r="R80" s="469">
        <v>321</v>
      </c>
    </row>
    <row r="81" spans="1:18" ht="14.4" customHeight="1" x14ac:dyDescent="0.3">
      <c r="A81" s="463"/>
      <c r="B81" s="464" t="s">
        <v>2020</v>
      </c>
      <c r="C81" s="464" t="s">
        <v>440</v>
      </c>
      <c r="D81" s="464" t="s">
        <v>2021</v>
      </c>
      <c r="E81" s="464" t="s">
        <v>2097</v>
      </c>
      <c r="F81" s="464"/>
      <c r="G81" s="468"/>
      <c r="H81" s="468"/>
      <c r="I81" s="464"/>
      <c r="J81" s="464"/>
      <c r="K81" s="468"/>
      <c r="L81" s="468"/>
      <c r="M81" s="464"/>
      <c r="N81" s="464"/>
      <c r="O81" s="468">
        <v>1</v>
      </c>
      <c r="P81" s="468">
        <v>0</v>
      </c>
      <c r="Q81" s="491"/>
      <c r="R81" s="469">
        <v>0</v>
      </c>
    </row>
    <row r="82" spans="1:18" ht="14.4" customHeight="1" x14ac:dyDescent="0.3">
      <c r="A82" s="463"/>
      <c r="B82" s="464" t="s">
        <v>2020</v>
      </c>
      <c r="C82" s="464" t="s">
        <v>440</v>
      </c>
      <c r="D82" s="464" t="s">
        <v>2021</v>
      </c>
      <c r="E82" s="464" t="s">
        <v>2098</v>
      </c>
      <c r="F82" s="464"/>
      <c r="G82" s="468"/>
      <c r="H82" s="468"/>
      <c r="I82" s="464"/>
      <c r="J82" s="464"/>
      <c r="K82" s="468">
        <v>1</v>
      </c>
      <c r="L82" s="468">
        <v>0</v>
      </c>
      <c r="M82" s="464"/>
      <c r="N82" s="464">
        <v>0</v>
      </c>
      <c r="O82" s="468"/>
      <c r="P82" s="468"/>
      <c r="Q82" s="491"/>
      <c r="R82" s="469"/>
    </row>
    <row r="83" spans="1:18" ht="14.4" customHeight="1" x14ac:dyDescent="0.3">
      <c r="A83" s="463"/>
      <c r="B83" s="464" t="s">
        <v>2020</v>
      </c>
      <c r="C83" s="464" t="s">
        <v>440</v>
      </c>
      <c r="D83" s="464" t="s">
        <v>2021</v>
      </c>
      <c r="E83" s="464" t="s">
        <v>2099</v>
      </c>
      <c r="F83" s="464"/>
      <c r="G83" s="468"/>
      <c r="H83" s="468"/>
      <c r="I83" s="464"/>
      <c r="J83" s="464"/>
      <c r="K83" s="468">
        <v>1</v>
      </c>
      <c r="L83" s="468">
        <v>0</v>
      </c>
      <c r="M83" s="464"/>
      <c r="N83" s="464">
        <v>0</v>
      </c>
      <c r="O83" s="468"/>
      <c r="P83" s="468"/>
      <c r="Q83" s="491"/>
      <c r="R83" s="469"/>
    </row>
    <row r="84" spans="1:18" ht="14.4" customHeight="1" x14ac:dyDescent="0.3">
      <c r="A84" s="463"/>
      <c r="B84" s="464" t="s">
        <v>2020</v>
      </c>
      <c r="C84" s="464" t="s">
        <v>440</v>
      </c>
      <c r="D84" s="464" t="s">
        <v>2021</v>
      </c>
      <c r="E84" s="464" t="s">
        <v>2100</v>
      </c>
      <c r="F84" s="464"/>
      <c r="G84" s="468"/>
      <c r="H84" s="468"/>
      <c r="I84" s="464"/>
      <c r="J84" s="464"/>
      <c r="K84" s="468"/>
      <c r="L84" s="468"/>
      <c r="M84" s="464"/>
      <c r="N84" s="464"/>
      <c r="O84" s="468">
        <v>1</v>
      </c>
      <c r="P84" s="468">
        <v>0</v>
      </c>
      <c r="Q84" s="491"/>
      <c r="R84" s="469">
        <v>0</v>
      </c>
    </row>
    <row r="85" spans="1:18" ht="14.4" customHeight="1" x14ac:dyDescent="0.3">
      <c r="A85" s="463"/>
      <c r="B85" s="464" t="s">
        <v>2020</v>
      </c>
      <c r="C85" s="464" t="s">
        <v>440</v>
      </c>
      <c r="D85" s="464" t="s">
        <v>2101</v>
      </c>
      <c r="E85" s="464" t="s">
        <v>2102</v>
      </c>
      <c r="F85" s="464" t="s">
        <v>2103</v>
      </c>
      <c r="G85" s="468">
        <v>5</v>
      </c>
      <c r="H85" s="468">
        <v>2377.7800000000002</v>
      </c>
      <c r="I85" s="464"/>
      <c r="J85" s="464">
        <v>475.55600000000004</v>
      </c>
      <c r="K85" s="468"/>
      <c r="L85" s="468"/>
      <c r="M85" s="464"/>
      <c r="N85" s="464"/>
      <c r="O85" s="468">
        <v>1</v>
      </c>
      <c r="P85" s="468">
        <v>508.89</v>
      </c>
      <c r="Q85" s="491"/>
      <c r="R85" s="469">
        <v>508.89</v>
      </c>
    </row>
    <row r="86" spans="1:18" ht="14.4" customHeight="1" x14ac:dyDescent="0.3">
      <c r="A86" s="463"/>
      <c r="B86" s="464" t="s">
        <v>2020</v>
      </c>
      <c r="C86" s="464" t="s">
        <v>440</v>
      </c>
      <c r="D86" s="464" t="s">
        <v>2101</v>
      </c>
      <c r="E86" s="464" t="s">
        <v>2104</v>
      </c>
      <c r="F86" s="464" t="s">
        <v>2105</v>
      </c>
      <c r="G86" s="468">
        <v>55</v>
      </c>
      <c r="H86" s="468">
        <v>25055.559999999998</v>
      </c>
      <c r="I86" s="464">
        <v>1.1653748837209301</v>
      </c>
      <c r="J86" s="464">
        <v>455.55563636363632</v>
      </c>
      <c r="K86" s="468">
        <v>43</v>
      </c>
      <c r="L86" s="468">
        <v>21500</v>
      </c>
      <c r="M86" s="464">
        <v>1</v>
      </c>
      <c r="N86" s="464">
        <v>500</v>
      </c>
      <c r="O86" s="468">
        <v>1</v>
      </c>
      <c r="P86" s="468">
        <v>500</v>
      </c>
      <c r="Q86" s="491">
        <v>2.3255813953488372E-2</v>
      </c>
      <c r="R86" s="469">
        <v>500</v>
      </c>
    </row>
    <row r="87" spans="1:18" ht="14.4" customHeight="1" x14ac:dyDescent="0.3">
      <c r="A87" s="463"/>
      <c r="B87" s="464" t="s">
        <v>2020</v>
      </c>
      <c r="C87" s="464" t="s">
        <v>440</v>
      </c>
      <c r="D87" s="464" t="s">
        <v>2101</v>
      </c>
      <c r="E87" s="464" t="s">
        <v>2106</v>
      </c>
      <c r="F87" s="464" t="s">
        <v>2107</v>
      </c>
      <c r="G87" s="468">
        <v>1356</v>
      </c>
      <c r="H87" s="468">
        <v>105466.66</v>
      </c>
      <c r="I87" s="464">
        <v>0.92244886749569288</v>
      </c>
      <c r="J87" s="464">
        <v>77.777772861356937</v>
      </c>
      <c r="K87" s="468">
        <v>1470</v>
      </c>
      <c r="L87" s="468">
        <v>114333.34</v>
      </c>
      <c r="M87" s="464">
        <v>1</v>
      </c>
      <c r="N87" s="464">
        <v>77.777782312925169</v>
      </c>
      <c r="O87" s="468">
        <v>1301</v>
      </c>
      <c r="P87" s="468">
        <v>101188.89</v>
      </c>
      <c r="Q87" s="491">
        <v>0.8850339717181358</v>
      </c>
      <c r="R87" s="469">
        <v>77.777778631821676</v>
      </c>
    </row>
    <row r="88" spans="1:18" ht="14.4" customHeight="1" x14ac:dyDescent="0.3">
      <c r="A88" s="463"/>
      <c r="B88" s="464" t="s">
        <v>2020</v>
      </c>
      <c r="C88" s="464" t="s">
        <v>440</v>
      </c>
      <c r="D88" s="464" t="s">
        <v>2101</v>
      </c>
      <c r="E88" s="464" t="s">
        <v>2108</v>
      </c>
      <c r="F88" s="464" t="s">
        <v>2109</v>
      </c>
      <c r="G88" s="468"/>
      <c r="H88" s="468"/>
      <c r="I88" s="464"/>
      <c r="J88" s="464"/>
      <c r="K88" s="468">
        <v>29</v>
      </c>
      <c r="L88" s="468">
        <v>7250</v>
      </c>
      <c r="M88" s="464">
        <v>1</v>
      </c>
      <c r="N88" s="464">
        <v>250</v>
      </c>
      <c r="O88" s="468">
        <v>17</v>
      </c>
      <c r="P88" s="468">
        <v>4250</v>
      </c>
      <c r="Q88" s="491">
        <v>0.58620689655172409</v>
      </c>
      <c r="R88" s="469">
        <v>250</v>
      </c>
    </row>
    <row r="89" spans="1:18" ht="14.4" customHeight="1" x14ac:dyDescent="0.3">
      <c r="A89" s="463"/>
      <c r="B89" s="464" t="s">
        <v>2020</v>
      </c>
      <c r="C89" s="464" t="s">
        <v>440</v>
      </c>
      <c r="D89" s="464" t="s">
        <v>2101</v>
      </c>
      <c r="E89" s="464" t="s">
        <v>2108</v>
      </c>
      <c r="F89" s="464" t="s">
        <v>2110</v>
      </c>
      <c r="G89" s="468">
        <v>8</v>
      </c>
      <c r="H89" s="468">
        <v>2000</v>
      </c>
      <c r="I89" s="464"/>
      <c r="J89" s="464">
        <v>250</v>
      </c>
      <c r="K89" s="468"/>
      <c r="L89" s="468"/>
      <c r="M89" s="464"/>
      <c r="N89" s="464"/>
      <c r="O89" s="468"/>
      <c r="P89" s="468"/>
      <c r="Q89" s="491"/>
      <c r="R89" s="469"/>
    </row>
    <row r="90" spans="1:18" ht="14.4" customHeight="1" x14ac:dyDescent="0.3">
      <c r="A90" s="463"/>
      <c r="B90" s="464" t="s">
        <v>2020</v>
      </c>
      <c r="C90" s="464" t="s">
        <v>440</v>
      </c>
      <c r="D90" s="464" t="s">
        <v>2101</v>
      </c>
      <c r="E90" s="464" t="s">
        <v>2111</v>
      </c>
      <c r="F90" s="464" t="s">
        <v>2112</v>
      </c>
      <c r="G90" s="468">
        <v>1</v>
      </c>
      <c r="H90" s="468">
        <v>300</v>
      </c>
      <c r="I90" s="464"/>
      <c r="J90" s="464">
        <v>300</v>
      </c>
      <c r="K90" s="468">
        <v>0</v>
      </c>
      <c r="L90" s="468">
        <v>0</v>
      </c>
      <c r="M90" s="464"/>
      <c r="N90" s="464"/>
      <c r="O90" s="468"/>
      <c r="P90" s="468"/>
      <c r="Q90" s="491"/>
      <c r="R90" s="469"/>
    </row>
    <row r="91" spans="1:18" ht="14.4" customHeight="1" x14ac:dyDescent="0.3">
      <c r="A91" s="463"/>
      <c r="B91" s="464" t="s">
        <v>2020</v>
      </c>
      <c r="C91" s="464" t="s">
        <v>440</v>
      </c>
      <c r="D91" s="464" t="s">
        <v>2101</v>
      </c>
      <c r="E91" s="464" t="s">
        <v>2113</v>
      </c>
      <c r="F91" s="464" t="s">
        <v>2114</v>
      </c>
      <c r="G91" s="468">
        <v>394</v>
      </c>
      <c r="H91" s="468">
        <v>45966.67</v>
      </c>
      <c r="I91" s="464">
        <v>1.0207250848537806</v>
      </c>
      <c r="J91" s="464">
        <v>116.66667512690356</v>
      </c>
      <c r="K91" s="468">
        <v>386</v>
      </c>
      <c r="L91" s="468">
        <v>45033.35</v>
      </c>
      <c r="M91" s="464">
        <v>1</v>
      </c>
      <c r="N91" s="464">
        <v>116.66670984455958</v>
      </c>
      <c r="O91" s="468">
        <v>257</v>
      </c>
      <c r="P91" s="468">
        <v>29983.33</v>
      </c>
      <c r="Q91" s="491">
        <v>0.6658027883779466</v>
      </c>
      <c r="R91" s="469">
        <v>116.66665369649806</v>
      </c>
    </row>
    <row r="92" spans="1:18" ht="14.4" customHeight="1" x14ac:dyDescent="0.3">
      <c r="A92" s="463"/>
      <c r="B92" s="464" t="s">
        <v>2020</v>
      </c>
      <c r="C92" s="464" t="s">
        <v>440</v>
      </c>
      <c r="D92" s="464" t="s">
        <v>2101</v>
      </c>
      <c r="E92" s="464" t="s">
        <v>2113</v>
      </c>
      <c r="F92" s="464" t="s">
        <v>2115</v>
      </c>
      <c r="G92" s="468"/>
      <c r="H92" s="468"/>
      <c r="I92" s="464"/>
      <c r="J92" s="464"/>
      <c r="K92" s="468"/>
      <c r="L92" s="468"/>
      <c r="M92" s="464"/>
      <c r="N92" s="464"/>
      <c r="O92" s="468">
        <v>6</v>
      </c>
      <c r="P92" s="468">
        <v>700</v>
      </c>
      <c r="Q92" s="491"/>
      <c r="R92" s="469">
        <v>116.66666666666667</v>
      </c>
    </row>
    <row r="93" spans="1:18" ht="14.4" customHeight="1" x14ac:dyDescent="0.3">
      <c r="A93" s="463"/>
      <c r="B93" s="464" t="s">
        <v>2020</v>
      </c>
      <c r="C93" s="464" t="s">
        <v>440</v>
      </c>
      <c r="D93" s="464" t="s">
        <v>2101</v>
      </c>
      <c r="E93" s="464" t="s">
        <v>2116</v>
      </c>
      <c r="F93" s="464" t="s">
        <v>2117</v>
      </c>
      <c r="G93" s="468">
        <v>195</v>
      </c>
      <c r="H93" s="468">
        <v>58500</v>
      </c>
      <c r="I93" s="464">
        <v>0.47101449275362317</v>
      </c>
      <c r="J93" s="464">
        <v>300</v>
      </c>
      <c r="K93" s="468">
        <v>414</v>
      </c>
      <c r="L93" s="468">
        <v>124200</v>
      </c>
      <c r="M93" s="464">
        <v>1</v>
      </c>
      <c r="N93" s="464">
        <v>300</v>
      </c>
      <c r="O93" s="468">
        <v>503</v>
      </c>
      <c r="P93" s="468">
        <v>150900</v>
      </c>
      <c r="Q93" s="491">
        <v>1.2149758454106281</v>
      </c>
      <c r="R93" s="469">
        <v>300</v>
      </c>
    </row>
    <row r="94" spans="1:18" ht="14.4" customHeight="1" x14ac:dyDescent="0.3">
      <c r="A94" s="463"/>
      <c r="B94" s="464" t="s">
        <v>2020</v>
      </c>
      <c r="C94" s="464" t="s">
        <v>440</v>
      </c>
      <c r="D94" s="464" t="s">
        <v>2101</v>
      </c>
      <c r="E94" s="464" t="s">
        <v>2118</v>
      </c>
      <c r="F94" s="464" t="s">
        <v>2119</v>
      </c>
      <c r="G94" s="468">
        <v>23</v>
      </c>
      <c r="H94" s="468">
        <v>6772.22</v>
      </c>
      <c r="I94" s="464">
        <v>0.74193587261729865</v>
      </c>
      <c r="J94" s="464">
        <v>294.44434782608698</v>
      </c>
      <c r="K94" s="468">
        <v>31</v>
      </c>
      <c r="L94" s="468">
        <v>9127.77</v>
      </c>
      <c r="M94" s="464">
        <v>1</v>
      </c>
      <c r="N94" s="464">
        <v>294.44419354838709</v>
      </c>
      <c r="O94" s="468">
        <v>20</v>
      </c>
      <c r="P94" s="468">
        <v>5888.8899999999994</v>
      </c>
      <c r="Q94" s="491">
        <v>0.6451619617935157</v>
      </c>
      <c r="R94" s="469">
        <v>294.44449999999995</v>
      </c>
    </row>
    <row r="95" spans="1:18" ht="14.4" customHeight="1" x14ac:dyDescent="0.3">
      <c r="A95" s="463"/>
      <c r="B95" s="464" t="s">
        <v>2020</v>
      </c>
      <c r="C95" s="464" t="s">
        <v>440</v>
      </c>
      <c r="D95" s="464" t="s">
        <v>2101</v>
      </c>
      <c r="E95" s="464" t="s">
        <v>2120</v>
      </c>
      <c r="F95" s="464" t="s">
        <v>2121</v>
      </c>
      <c r="G95" s="468"/>
      <c r="H95" s="468"/>
      <c r="I95" s="464"/>
      <c r="J95" s="464"/>
      <c r="K95" s="468"/>
      <c r="L95" s="468"/>
      <c r="M95" s="464"/>
      <c r="N95" s="464"/>
      <c r="O95" s="468">
        <v>12</v>
      </c>
      <c r="P95" s="468">
        <v>9333.34</v>
      </c>
      <c r="Q95" s="491"/>
      <c r="R95" s="469">
        <v>777.77833333333331</v>
      </c>
    </row>
    <row r="96" spans="1:18" ht="14.4" customHeight="1" x14ac:dyDescent="0.3">
      <c r="A96" s="463"/>
      <c r="B96" s="464" t="s">
        <v>2020</v>
      </c>
      <c r="C96" s="464" t="s">
        <v>440</v>
      </c>
      <c r="D96" s="464" t="s">
        <v>2101</v>
      </c>
      <c r="E96" s="464" t="s">
        <v>2122</v>
      </c>
      <c r="F96" s="464" t="s">
        <v>2123</v>
      </c>
      <c r="G96" s="468"/>
      <c r="H96" s="468"/>
      <c r="I96" s="464"/>
      <c r="J96" s="464"/>
      <c r="K96" s="468"/>
      <c r="L96" s="468"/>
      <c r="M96" s="464"/>
      <c r="N96" s="464"/>
      <c r="O96" s="468">
        <v>5</v>
      </c>
      <c r="P96" s="468">
        <v>466.65999999999997</v>
      </c>
      <c r="Q96" s="491"/>
      <c r="R96" s="469">
        <v>93.331999999999994</v>
      </c>
    </row>
    <row r="97" spans="1:18" ht="14.4" customHeight="1" x14ac:dyDescent="0.3">
      <c r="A97" s="463"/>
      <c r="B97" s="464" t="s">
        <v>2020</v>
      </c>
      <c r="C97" s="464" t="s">
        <v>440</v>
      </c>
      <c r="D97" s="464" t="s">
        <v>2101</v>
      </c>
      <c r="E97" s="464" t="s">
        <v>2124</v>
      </c>
      <c r="F97" s="464" t="s">
        <v>2125</v>
      </c>
      <c r="G97" s="468"/>
      <c r="H97" s="468"/>
      <c r="I97" s="464"/>
      <c r="J97" s="464"/>
      <c r="K97" s="468">
        <v>8</v>
      </c>
      <c r="L97" s="468">
        <v>266.67</v>
      </c>
      <c r="M97" s="464">
        <v>1</v>
      </c>
      <c r="N97" s="464">
        <v>33.333750000000002</v>
      </c>
      <c r="O97" s="468"/>
      <c r="P97" s="468"/>
      <c r="Q97" s="491"/>
      <c r="R97" s="469"/>
    </row>
    <row r="98" spans="1:18" ht="14.4" customHeight="1" x14ac:dyDescent="0.3">
      <c r="A98" s="463"/>
      <c r="B98" s="464" t="s">
        <v>2020</v>
      </c>
      <c r="C98" s="464" t="s">
        <v>440</v>
      </c>
      <c r="D98" s="464" t="s">
        <v>2101</v>
      </c>
      <c r="E98" s="464" t="s">
        <v>2124</v>
      </c>
      <c r="F98" s="464" t="s">
        <v>2126</v>
      </c>
      <c r="G98" s="468"/>
      <c r="H98" s="468"/>
      <c r="I98" s="464"/>
      <c r="J98" s="464"/>
      <c r="K98" s="468">
        <v>2</v>
      </c>
      <c r="L98" s="468">
        <v>66.66</v>
      </c>
      <c r="M98" s="464">
        <v>1</v>
      </c>
      <c r="N98" s="464">
        <v>33.33</v>
      </c>
      <c r="O98" s="468">
        <v>2</v>
      </c>
      <c r="P98" s="468">
        <v>66.66</v>
      </c>
      <c r="Q98" s="491">
        <v>1</v>
      </c>
      <c r="R98" s="469">
        <v>33.33</v>
      </c>
    </row>
    <row r="99" spans="1:18" ht="14.4" customHeight="1" x14ac:dyDescent="0.3">
      <c r="A99" s="463"/>
      <c r="B99" s="464" t="s">
        <v>2020</v>
      </c>
      <c r="C99" s="464" t="s">
        <v>440</v>
      </c>
      <c r="D99" s="464" t="s">
        <v>2101</v>
      </c>
      <c r="E99" s="464" t="s">
        <v>2127</v>
      </c>
      <c r="F99" s="464" t="s">
        <v>2105</v>
      </c>
      <c r="G99" s="468">
        <v>440</v>
      </c>
      <c r="H99" s="468">
        <v>164266.68</v>
      </c>
      <c r="I99" s="464">
        <v>1.5983394137039819</v>
      </c>
      <c r="J99" s="464">
        <v>373.33336363636363</v>
      </c>
      <c r="K99" s="468">
        <v>246</v>
      </c>
      <c r="L99" s="468">
        <v>102773.34</v>
      </c>
      <c r="M99" s="464">
        <v>1</v>
      </c>
      <c r="N99" s="464">
        <v>417.77780487804876</v>
      </c>
      <c r="O99" s="468">
        <v>247</v>
      </c>
      <c r="P99" s="468">
        <v>103191.11</v>
      </c>
      <c r="Q99" s="491">
        <v>1.0040649647077735</v>
      </c>
      <c r="R99" s="469">
        <v>417.77777327935223</v>
      </c>
    </row>
    <row r="100" spans="1:18" ht="14.4" customHeight="1" x14ac:dyDescent="0.3">
      <c r="A100" s="463"/>
      <c r="B100" s="464" t="s">
        <v>2020</v>
      </c>
      <c r="C100" s="464" t="s">
        <v>440</v>
      </c>
      <c r="D100" s="464" t="s">
        <v>2101</v>
      </c>
      <c r="E100" s="464" t="s">
        <v>2128</v>
      </c>
      <c r="F100" s="464" t="s">
        <v>2129</v>
      </c>
      <c r="G100" s="468">
        <v>1</v>
      </c>
      <c r="H100" s="468">
        <v>211.11</v>
      </c>
      <c r="I100" s="464">
        <v>0.19999810527113573</v>
      </c>
      <c r="J100" s="464">
        <v>211.11</v>
      </c>
      <c r="K100" s="468">
        <v>5</v>
      </c>
      <c r="L100" s="468">
        <v>1055.56</v>
      </c>
      <c r="M100" s="464">
        <v>1</v>
      </c>
      <c r="N100" s="464">
        <v>211.11199999999999</v>
      </c>
      <c r="O100" s="468">
        <v>8</v>
      </c>
      <c r="P100" s="468">
        <v>1688.89</v>
      </c>
      <c r="Q100" s="491">
        <v>1.5999943158134073</v>
      </c>
      <c r="R100" s="469">
        <v>211.11125000000001</v>
      </c>
    </row>
    <row r="101" spans="1:18" ht="14.4" customHeight="1" x14ac:dyDescent="0.3">
      <c r="A101" s="463"/>
      <c r="B101" s="464" t="s">
        <v>2020</v>
      </c>
      <c r="C101" s="464" t="s">
        <v>440</v>
      </c>
      <c r="D101" s="464" t="s">
        <v>2101</v>
      </c>
      <c r="E101" s="464" t="s">
        <v>2128</v>
      </c>
      <c r="F101" s="464" t="s">
        <v>2130</v>
      </c>
      <c r="G101" s="468">
        <v>345</v>
      </c>
      <c r="H101" s="468">
        <v>72833.34</v>
      </c>
      <c r="I101" s="464">
        <v>1.2637362332288915</v>
      </c>
      <c r="J101" s="464">
        <v>211.11113043478261</v>
      </c>
      <c r="K101" s="468">
        <v>273</v>
      </c>
      <c r="L101" s="468">
        <v>57633.34</v>
      </c>
      <c r="M101" s="464">
        <v>1</v>
      </c>
      <c r="N101" s="464">
        <v>211.11113553113552</v>
      </c>
      <c r="O101" s="468">
        <v>216</v>
      </c>
      <c r="P101" s="468">
        <v>45599.990000000005</v>
      </c>
      <c r="Q101" s="491">
        <v>0.7912085261759948</v>
      </c>
      <c r="R101" s="469">
        <v>211.11106481481485</v>
      </c>
    </row>
    <row r="102" spans="1:18" ht="14.4" customHeight="1" x14ac:dyDescent="0.3">
      <c r="A102" s="463"/>
      <c r="B102" s="464" t="s">
        <v>2020</v>
      </c>
      <c r="C102" s="464" t="s">
        <v>440</v>
      </c>
      <c r="D102" s="464" t="s">
        <v>2101</v>
      </c>
      <c r="E102" s="464" t="s">
        <v>2131</v>
      </c>
      <c r="F102" s="464" t="s">
        <v>2132</v>
      </c>
      <c r="G102" s="468">
        <v>62</v>
      </c>
      <c r="H102" s="468">
        <v>36166.660000000003</v>
      </c>
      <c r="I102" s="464">
        <v>0.62626261926625437</v>
      </c>
      <c r="J102" s="464">
        <v>583.33322580645165</v>
      </c>
      <c r="K102" s="468">
        <v>99</v>
      </c>
      <c r="L102" s="468">
        <v>57749.990000000005</v>
      </c>
      <c r="M102" s="464">
        <v>1</v>
      </c>
      <c r="N102" s="464">
        <v>583.33323232323232</v>
      </c>
      <c r="O102" s="468">
        <v>28</v>
      </c>
      <c r="P102" s="468">
        <v>16333.33</v>
      </c>
      <c r="Q102" s="491">
        <v>0.28282827408281802</v>
      </c>
      <c r="R102" s="469">
        <v>583.33321428571423</v>
      </c>
    </row>
    <row r="103" spans="1:18" ht="14.4" customHeight="1" x14ac:dyDescent="0.3">
      <c r="A103" s="463"/>
      <c r="B103" s="464" t="s">
        <v>2020</v>
      </c>
      <c r="C103" s="464" t="s">
        <v>440</v>
      </c>
      <c r="D103" s="464" t="s">
        <v>2101</v>
      </c>
      <c r="E103" s="464" t="s">
        <v>2133</v>
      </c>
      <c r="F103" s="464" t="s">
        <v>2134</v>
      </c>
      <c r="G103" s="468">
        <v>82</v>
      </c>
      <c r="H103" s="468">
        <v>38266.67</v>
      </c>
      <c r="I103" s="464">
        <v>0.43850274549295226</v>
      </c>
      <c r="J103" s="464">
        <v>466.66670731707313</v>
      </c>
      <c r="K103" s="468">
        <v>187</v>
      </c>
      <c r="L103" s="468">
        <v>87266.66</v>
      </c>
      <c r="M103" s="464">
        <v>1</v>
      </c>
      <c r="N103" s="464">
        <v>466.6666310160428</v>
      </c>
      <c r="O103" s="468">
        <v>225</v>
      </c>
      <c r="P103" s="468">
        <v>104999.99</v>
      </c>
      <c r="Q103" s="491">
        <v>1.2032085334765878</v>
      </c>
      <c r="R103" s="469">
        <v>466.66662222222226</v>
      </c>
    </row>
    <row r="104" spans="1:18" ht="14.4" customHeight="1" x14ac:dyDescent="0.3">
      <c r="A104" s="463"/>
      <c r="B104" s="464" t="s">
        <v>2020</v>
      </c>
      <c r="C104" s="464" t="s">
        <v>440</v>
      </c>
      <c r="D104" s="464" t="s">
        <v>2101</v>
      </c>
      <c r="E104" s="464" t="s">
        <v>2135</v>
      </c>
      <c r="F104" s="464" t="s">
        <v>2136</v>
      </c>
      <c r="G104" s="468">
        <v>86</v>
      </c>
      <c r="H104" s="468">
        <v>4300</v>
      </c>
      <c r="I104" s="464">
        <v>0.90526315789473688</v>
      </c>
      <c r="J104" s="464">
        <v>50</v>
      </c>
      <c r="K104" s="468">
        <v>95</v>
      </c>
      <c r="L104" s="468">
        <v>4750</v>
      </c>
      <c r="M104" s="464">
        <v>1</v>
      </c>
      <c r="N104" s="464">
        <v>50</v>
      </c>
      <c r="O104" s="468">
        <v>156</v>
      </c>
      <c r="P104" s="468">
        <v>7800</v>
      </c>
      <c r="Q104" s="491">
        <v>1.6421052631578947</v>
      </c>
      <c r="R104" s="469">
        <v>50</v>
      </c>
    </row>
    <row r="105" spans="1:18" ht="14.4" customHeight="1" x14ac:dyDescent="0.3">
      <c r="A105" s="463"/>
      <c r="B105" s="464" t="s">
        <v>2020</v>
      </c>
      <c r="C105" s="464" t="s">
        <v>440</v>
      </c>
      <c r="D105" s="464" t="s">
        <v>2101</v>
      </c>
      <c r="E105" s="464" t="s">
        <v>2137</v>
      </c>
      <c r="F105" s="464" t="s">
        <v>2138</v>
      </c>
      <c r="G105" s="468">
        <v>212</v>
      </c>
      <c r="H105" s="468">
        <v>21435.550000000003</v>
      </c>
      <c r="I105" s="464">
        <v>0.80303019518359087</v>
      </c>
      <c r="J105" s="464">
        <v>101.11108490566039</v>
      </c>
      <c r="K105" s="468">
        <v>264</v>
      </c>
      <c r="L105" s="468">
        <v>26693.33</v>
      </c>
      <c r="M105" s="464">
        <v>1</v>
      </c>
      <c r="N105" s="464">
        <v>101.1110984848485</v>
      </c>
      <c r="O105" s="468">
        <v>220</v>
      </c>
      <c r="P105" s="468">
        <v>22244.45</v>
      </c>
      <c r="Q105" s="491">
        <v>0.8333336455211845</v>
      </c>
      <c r="R105" s="469">
        <v>101.11113636363636</v>
      </c>
    </row>
    <row r="106" spans="1:18" ht="14.4" customHeight="1" x14ac:dyDescent="0.3">
      <c r="A106" s="463"/>
      <c r="B106" s="464" t="s">
        <v>2020</v>
      </c>
      <c r="C106" s="464" t="s">
        <v>440</v>
      </c>
      <c r="D106" s="464" t="s">
        <v>2101</v>
      </c>
      <c r="E106" s="464" t="s">
        <v>2139</v>
      </c>
      <c r="F106" s="464" t="s">
        <v>2140</v>
      </c>
      <c r="G106" s="468">
        <v>66</v>
      </c>
      <c r="H106" s="468">
        <v>5059.99</v>
      </c>
      <c r="I106" s="464">
        <v>0.62264002352747183</v>
      </c>
      <c r="J106" s="464">
        <v>76.666515151515142</v>
      </c>
      <c r="K106" s="468">
        <v>106</v>
      </c>
      <c r="L106" s="468">
        <v>8126.67</v>
      </c>
      <c r="M106" s="464">
        <v>1</v>
      </c>
      <c r="N106" s="464">
        <v>76.666698113207545</v>
      </c>
      <c r="O106" s="468">
        <v>79</v>
      </c>
      <c r="P106" s="468">
        <v>6056.66</v>
      </c>
      <c r="Q106" s="491">
        <v>0.74528189282941226</v>
      </c>
      <c r="R106" s="469">
        <v>76.666582278481016</v>
      </c>
    </row>
    <row r="107" spans="1:18" ht="14.4" customHeight="1" x14ac:dyDescent="0.3">
      <c r="A107" s="463"/>
      <c r="B107" s="464" t="s">
        <v>2020</v>
      </c>
      <c r="C107" s="464" t="s">
        <v>440</v>
      </c>
      <c r="D107" s="464" t="s">
        <v>2101</v>
      </c>
      <c r="E107" s="464" t="s">
        <v>2139</v>
      </c>
      <c r="F107" s="464" t="s">
        <v>2141</v>
      </c>
      <c r="G107" s="468"/>
      <c r="H107" s="468"/>
      <c r="I107" s="464"/>
      <c r="J107" s="464"/>
      <c r="K107" s="468"/>
      <c r="L107" s="468"/>
      <c r="M107" s="464"/>
      <c r="N107" s="464"/>
      <c r="O107" s="468">
        <v>5</v>
      </c>
      <c r="P107" s="468">
        <v>383.33000000000004</v>
      </c>
      <c r="Q107" s="491"/>
      <c r="R107" s="469">
        <v>76.666000000000011</v>
      </c>
    </row>
    <row r="108" spans="1:18" ht="14.4" customHeight="1" x14ac:dyDescent="0.3">
      <c r="A108" s="463"/>
      <c r="B108" s="464" t="s">
        <v>2020</v>
      </c>
      <c r="C108" s="464" t="s">
        <v>440</v>
      </c>
      <c r="D108" s="464" t="s">
        <v>2101</v>
      </c>
      <c r="E108" s="464" t="s">
        <v>2142</v>
      </c>
      <c r="F108" s="464" t="s">
        <v>2143</v>
      </c>
      <c r="G108" s="468">
        <v>1017</v>
      </c>
      <c r="H108" s="468">
        <v>0</v>
      </c>
      <c r="I108" s="464"/>
      <c r="J108" s="464">
        <v>0</v>
      </c>
      <c r="K108" s="468">
        <v>1259</v>
      </c>
      <c r="L108" s="468">
        <v>0</v>
      </c>
      <c r="M108" s="464"/>
      <c r="N108" s="464">
        <v>0</v>
      </c>
      <c r="O108" s="468">
        <v>1161</v>
      </c>
      <c r="P108" s="468">
        <v>0</v>
      </c>
      <c r="Q108" s="491"/>
      <c r="R108" s="469">
        <v>0</v>
      </c>
    </row>
    <row r="109" spans="1:18" ht="14.4" customHeight="1" x14ac:dyDescent="0.3">
      <c r="A109" s="463"/>
      <c r="B109" s="464" t="s">
        <v>2020</v>
      </c>
      <c r="C109" s="464" t="s">
        <v>440</v>
      </c>
      <c r="D109" s="464" t="s">
        <v>2101</v>
      </c>
      <c r="E109" s="464" t="s">
        <v>2144</v>
      </c>
      <c r="F109" s="464" t="s">
        <v>2145</v>
      </c>
      <c r="G109" s="468">
        <v>310</v>
      </c>
      <c r="H109" s="468">
        <v>94722.22</v>
      </c>
      <c r="I109" s="464">
        <v>0.89595383978446907</v>
      </c>
      <c r="J109" s="464">
        <v>305.55554838709679</v>
      </c>
      <c r="K109" s="468">
        <v>346</v>
      </c>
      <c r="L109" s="468">
        <v>105722.21</v>
      </c>
      <c r="M109" s="464">
        <v>1</v>
      </c>
      <c r="N109" s="464">
        <v>305.5555202312139</v>
      </c>
      <c r="O109" s="468">
        <v>287</v>
      </c>
      <c r="P109" s="468">
        <v>87694.45</v>
      </c>
      <c r="Q109" s="491">
        <v>0.82947991722836656</v>
      </c>
      <c r="R109" s="469">
        <v>305.55557491289198</v>
      </c>
    </row>
    <row r="110" spans="1:18" ht="14.4" customHeight="1" x14ac:dyDescent="0.3">
      <c r="A110" s="463"/>
      <c r="B110" s="464" t="s">
        <v>2020</v>
      </c>
      <c r="C110" s="464" t="s">
        <v>440</v>
      </c>
      <c r="D110" s="464" t="s">
        <v>2101</v>
      </c>
      <c r="E110" s="464" t="s">
        <v>2146</v>
      </c>
      <c r="F110" s="464" t="s">
        <v>2147</v>
      </c>
      <c r="G110" s="468"/>
      <c r="H110" s="468"/>
      <c r="I110" s="464"/>
      <c r="J110" s="464"/>
      <c r="K110" s="468"/>
      <c r="L110" s="468"/>
      <c r="M110" s="464"/>
      <c r="N110" s="464"/>
      <c r="O110" s="468">
        <v>4</v>
      </c>
      <c r="P110" s="468">
        <v>133.33000000000001</v>
      </c>
      <c r="Q110" s="491"/>
      <c r="R110" s="469">
        <v>33.332500000000003</v>
      </c>
    </row>
    <row r="111" spans="1:18" ht="14.4" customHeight="1" x14ac:dyDescent="0.3">
      <c r="A111" s="463"/>
      <c r="B111" s="464" t="s">
        <v>2020</v>
      </c>
      <c r="C111" s="464" t="s">
        <v>440</v>
      </c>
      <c r="D111" s="464" t="s">
        <v>2101</v>
      </c>
      <c r="E111" s="464" t="s">
        <v>2146</v>
      </c>
      <c r="F111" s="464" t="s">
        <v>2148</v>
      </c>
      <c r="G111" s="468">
        <v>194</v>
      </c>
      <c r="H111" s="468">
        <v>6466.66</v>
      </c>
      <c r="I111" s="464">
        <v>0.62580540270619178</v>
      </c>
      <c r="J111" s="464">
        <v>33.333298969072167</v>
      </c>
      <c r="K111" s="468">
        <v>310</v>
      </c>
      <c r="L111" s="468">
        <v>10333.34</v>
      </c>
      <c r="M111" s="464">
        <v>1</v>
      </c>
      <c r="N111" s="464">
        <v>33.333354838709681</v>
      </c>
      <c r="O111" s="468">
        <v>282</v>
      </c>
      <c r="P111" s="468">
        <v>9400</v>
      </c>
      <c r="Q111" s="491">
        <v>0.90967683246655973</v>
      </c>
      <c r="R111" s="469">
        <v>33.333333333333336</v>
      </c>
    </row>
    <row r="112" spans="1:18" ht="14.4" customHeight="1" x14ac:dyDescent="0.3">
      <c r="A112" s="463"/>
      <c r="B112" s="464" t="s">
        <v>2020</v>
      </c>
      <c r="C112" s="464" t="s">
        <v>440</v>
      </c>
      <c r="D112" s="464" t="s">
        <v>2101</v>
      </c>
      <c r="E112" s="464" t="s">
        <v>2149</v>
      </c>
      <c r="F112" s="464" t="s">
        <v>2150</v>
      </c>
      <c r="G112" s="468">
        <v>454</v>
      </c>
      <c r="H112" s="468">
        <v>206822.23</v>
      </c>
      <c r="I112" s="464">
        <v>0.9061876720634976</v>
      </c>
      <c r="J112" s="464">
        <v>455.5555726872247</v>
      </c>
      <c r="K112" s="468">
        <v>501</v>
      </c>
      <c r="L112" s="468">
        <v>228233.33</v>
      </c>
      <c r="M112" s="464">
        <v>1</v>
      </c>
      <c r="N112" s="464">
        <v>455.5555489021956</v>
      </c>
      <c r="O112" s="468">
        <v>518</v>
      </c>
      <c r="P112" s="468">
        <v>235977.77000000002</v>
      </c>
      <c r="Q112" s="491">
        <v>1.0339321167508708</v>
      </c>
      <c r="R112" s="469">
        <v>455.55554054054056</v>
      </c>
    </row>
    <row r="113" spans="1:18" ht="14.4" customHeight="1" x14ac:dyDescent="0.3">
      <c r="A113" s="463"/>
      <c r="B113" s="464" t="s">
        <v>2020</v>
      </c>
      <c r="C113" s="464" t="s">
        <v>440</v>
      </c>
      <c r="D113" s="464" t="s">
        <v>2101</v>
      </c>
      <c r="E113" s="464" t="s">
        <v>2151</v>
      </c>
      <c r="F113" s="464" t="s">
        <v>2152</v>
      </c>
      <c r="G113" s="468">
        <v>316</v>
      </c>
      <c r="H113" s="468">
        <v>24577.78</v>
      </c>
      <c r="I113" s="464">
        <v>0.86575346905074479</v>
      </c>
      <c r="J113" s="464">
        <v>77.777784810126576</v>
      </c>
      <c r="K113" s="468">
        <v>365</v>
      </c>
      <c r="L113" s="468">
        <v>28388.89</v>
      </c>
      <c r="M113" s="464">
        <v>1</v>
      </c>
      <c r="N113" s="464">
        <v>77.777780821917801</v>
      </c>
      <c r="O113" s="468">
        <v>309</v>
      </c>
      <c r="P113" s="468">
        <v>24033.34</v>
      </c>
      <c r="Q113" s="491">
        <v>0.84657554416534075</v>
      </c>
      <c r="R113" s="469">
        <v>77.777799352750804</v>
      </c>
    </row>
    <row r="114" spans="1:18" ht="14.4" customHeight="1" x14ac:dyDescent="0.3">
      <c r="A114" s="463"/>
      <c r="B114" s="464" t="s">
        <v>2020</v>
      </c>
      <c r="C114" s="464" t="s">
        <v>440</v>
      </c>
      <c r="D114" s="464" t="s">
        <v>2101</v>
      </c>
      <c r="E114" s="464" t="s">
        <v>2153</v>
      </c>
      <c r="F114" s="464" t="s">
        <v>2154</v>
      </c>
      <c r="G114" s="468">
        <v>0</v>
      </c>
      <c r="H114" s="468">
        <v>0</v>
      </c>
      <c r="I114" s="464"/>
      <c r="J114" s="464"/>
      <c r="K114" s="468"/>
      <c r="L114" s="468"/>
      <c r="M114" s="464"/>
      <c r="N114" s="464"/>
      <c r="O114" s="468">
        <v>0</v>
      </c>
      <c r="P114" s="468">
        <v>0</v>
      </c>
      <c r="Q114" s="491"/>
      <c r="R114" s="469"/>
    </row>
    <row r="115" spans="1:18" ht="14.4" customHeight="1" x14ac:dyDescent="0.3">
      <c r="A115" s="463"/>
      <c r="B115" s="464" t="s">
        <v>2020</v>
      </c>
      <c r="C115" s="464" t="s">
        <v>440</v>
      </c>
      <c r="D115" s="464" t="s">
        <v>2101</v>
      </c>
      <c r="E115" s="464" t="s">
        <v>2155</v>
      </c>
      <c r="F115" s="464" t="s">
        <v>2156</v>
      </c>
      <c r="G115" s="468">
        <v>1</v>
      </c>
      <c r="H115" s="468">
        <v>270</v>
      </c>
      <c r="I115" s="464"/>
      <c r="J115" s="464">
        <v>270</v>
      </c>
      <c r="K115" s="468"/>
      <c r="L115" s="468"/>
      <c r="M115" s="464"/>
      <c r="N115" s="464"/>
      <c r="O115" s="468"/>
      <c r="P115" s="468"/>
      <c r="Q115" s="491"/>
      <c r="R115" s="469"/>
    </row>
    <row r="116" spans="1:18" ht="14.4" customHeight="1" x14ac:dyDescent="0.3">
      <c r="A116" s="463"/>
      <c r="B116" s="464" t="s">
        <v>2020</v>
      </c>
      <c r="C116" s="464" t="s">
        <v>440</v>
      </c>
      <c r="D116" s="464" t="s">
        <v>2101</v>
      </c>
      <c r="E116" s="464" t="s">
        <v>2155</v>
      </c>
      <c r="F116" s="464" t="s">
        <v>2157</v>
      </c>
      <c r="G116" s="468"/>
      <c r="H116" s="468"/>
      <c r="I116" s="464"/>
      <c r="J116" s="464"/>
      <c r="K116" s="468">
        <v>13</v>
      </c>
      <c r="L116" s="468">
        <v>3510</v>
      </c>
      <c r="M116" s="464">
        <v>1</v>
      </c>
      <c r="N116" s="464">
        <v>270</v>
      </c>
      <c r="O116" s="468">
        <v>105</v>
      </c>
      <c r="P116" s="468">
        <v>28350</v>
      </c>
      <c r="Q116" s="491">
        <v>8.0769230769230766</v>
      </c>
      <c r="R116" s="469">
        <v>270</v>
      </c>
    </row>
    <row r="117" spans="1:18" ht="14.4" customHeight="1" x14ac:dyDescent="0.3">
      <c r="A117" s="463"/>
      <c r="B117" s="464" t="s">
        <v>2020</v>
      </c>
      <c r="C117" s="464" t="s">
        <v>440</v>
      </c>
      <c r="D117" s="464" t="s">
        <v>2101</v>
      </c>
      <c r="E117" s="464" t="s">
        <v>2158</v>
      </c>
      <c r="F117" s="464" t="s">
        <v>2159</v>
      </c>
      <c r="G117" s="468">
        <v>621</v>
      </c>
      <c r="H117" s="468">
        <v>58650</v>
      </c>
      <c r="I117" s="464">
        <v>0.7676143945040641</v>
      </c>
      <c r="J117" s="464">
        <v>94.444444444444443</v>
      </c>
      <c r="K117" s="468">
        <v>809</v>
      </c>
      <c r="L117" s="468">
        <v>76405.55</v>
      </c>
      <c r="M117" s="464">
        <v>1</v>
      </c>
      <c r="N117" s="464">
        <v>94.444437577255869</v>
      </c>
      <c r="O117" s="468">
        <v>701</v>
      </c>
      <c r="P117" s="468">
        <v>66205.56</v>
      </c>
      <c r="Q117" s="491">
        <v>0.86650197531462037</v>
      </c>
      <c r="R117" s="469">
        <v>94.444450784593428</v>
      </c>
    </row>
    <row r="118" spans="1:18" ht="14.4" customHeight="1" x14ac:dyDescent="0.3">
      <c r="A118" s="463"/>
      <c r="B118" s="464" t="s">
        <v>2020</v>
      </c>
      <c r="C118" s="464" t="s">
        <v>440</v>
      </c>
      <c r="D118" s="464" t="s">
        <v>2101</v>
      </c>
      <c r="E118" s="464" t="s">
        <v>2160</v>
      </c>
      <c r="F118" s="464" t="s">
        <v>2161</v>
      </c>
      <c r="G118" s="468">
        <v>213</v>
      </c>
      <c r="H118" s="468">
        <v>9230</v>
      </c>
      <c r="I118" s="464">
        <v>0.82558139534883723</v>
      </c>
      <c r="J118" s="464">
        <v>43.333333333333336</v>
      </c>
      <c r="K118" s="468">
        <v>258</v>
      </c>
      <c r="L118" s="468">
        <v>11180</v>
      </c>
      <c r="M118" s="464">
        <v>1</v>
      </c>
      <c r="N118" s="464">
        <v>43.333333333333336</v>
      </c>
      <c r="O118" s="468">
        <v>220</v>
      </c>
      <c r="P118" s="468">
        <v>9533.33</v>
      </c>
      <c r="Q118" s="491">
        <v>0.85271288014311275</v>
      </c>
      <c r="R118" s="469">
        <v>43.333318181818179</v>
      </c>
    </row>
    <row r="119" spans="1:18" ht="14.4" customHeight="1" x14ac:dyDescent="0.3">
      <c r="A119" s="463"/>
      <c r="B119" s="464" t="s">
        <v>2020</v>
      </c>
      <c r="C119" s="464" t="s">
        <v>440</v>
      </c>
      <c r="D119" s="464" t="s">
        <v>2101</v>
      </c>
      <c r="E119" s="464" t="s">
        <v>2160</v>
      </c>
      <c r="F119" s="464" t="s">
        <v>2162</v>
      </c>
      <c r="G119" s="468"/>
      <c r="H119" s="468"/>
      <c r="I119" s="464"/>
      <c r="J119" s="464"/>
      <c r="K119" s="468"/>
      <c r="L119" s="468"/>
      <c r="M119" s="464"/>
      <c r="N119" s="464"/>
      <c r="O119" s="468">
        <v>7</v>
      </c>
      <c r="P119" s="468">
        <v>303.33</v>
      </c>
      <c r="Q119" s="491"/>
      <c r="R119" s="469">
        <v>43.332857142857144</v>
      </c>
    </row>
    <row r="120" spans="1:18" ht="14.4" customHeight="1" x14ac:dyDescent="0.3">
      <c r="A120" s="463"/>
      <c r="B120" s="464" t="s">
        <v>2020</v>
      </c>
      <c r="C120" s="464" t="s">
        <v>440</v>
      </c>
      <c r="D120" s="464" t="s">
        <v>2101</v>
      </c>
      <c r="E120" s="464" t="s">
        <v>2163</v>
      </c>
      <c r="F120" s="464" t="s">
        <v>2164</v>
      </c>
      <c r="G120" s="468"/>
      <c r="H120" s="468"/>
      <c r="I120" s="464"/>
      <c r="J120" s="464"/>
      <c r="K120" s="468">
        <v>1</v>
      </c>
      <c r="L120" s="468">
        <v>96.67</v>
      </c>
      <c r="M120" s="464">
        <v>1</v>
      </c>
      <c r="N120" s="464">
        <v>96.67</v>
      </c>
      <c r="O120" s="468"/>
      <c r="P120" s="468"/>
      <c r="Q120" s="491"/>
      <c r="R120" s="469"/>
    </row>
    <row r="121" spans="1:18" ht="14.4" customHeight="1" x14ac:dyDescent="0.3">
      <c r="A121" s="463"/>
      <c r="B121" s="464" t="s">
        <v>2020</v>
      </c>
      <c r="C121" s="464" t="s">
        <v>440</v>
      </c>
      <c r="D121" s="464" t="s">
        <v>2101</v>
      </c>
      <c r="E121" s="464" t="s">
        <v>2163</v>
      </c>
      <c r="F121" s="464" t="s">
        <v>2165</v>
      </c>
      <c r="G121" s="468">
        <v>2</v>
      </c>
      <c r="H121" s="468">
        <v>193.33</v>
      </c>
      <c r="I121" s="464">
        <v>0.49998706907699075</v>
      </c>
      <c r="J121" s="464">
        <v>96.665000000000006</v>
      </c>
      <c r="K121" s="468">
        <v>4</v>
      </c>
      <c r="L121" s="468">
        <v>386.67</v>
      </c>
      <c r="M121" s="464">
        <v>1</v>
      </c>
      <c r="N121" s="464">
        <v>96.667500000000004</v>
      </c>
      <c r="O121" s="468">
        <v>2</v>
      </c>
      <c r="P121" s="468">
        <v>193.33</v>
      </c>
      <c r="Q121" s="491">
        <v>0.49998706907699075</v>
      </c>
      <c r="R121" s="469">
        <v>96.665000000000006</v>
      </c>
    </row>
    <row r="122" spans="1:18" ht="14.4" customHeight="1" x14ac:dyDescent="0.3">
      <c r="A122" s="463"/>
      <c r="B122" s="464" t="s">
        <v>2020</v>
      </c>
      <c r="C122" s="464" t="s">
        <v>440</v>
      </c>
      <c r="D122" s="464" t="s">
        <v>2101</v>
      </c>
      <c r="E122" s="464" t="s">
        <v>2166</v>
      </c>
      <c r="F122" s="464" t="s">
        <v>2167</v>
      </c>
      <c r="G122" s="468">
        <v>3</v>
      </c>
      <c r="H122" s="468">
        <v>603.33000000000004</v>
      </c>
      <c r="I122" s="464">
        <v>1</v>
      </c>
      <c r="J122" s="464">
        <v>201.11</v>
      </c>
      <c r="K122" s="468">
        <v>3</v>
      </c>
      <c r="L122" s="468">
        <v>603.33000000000004</v>
      </c>
      <c r="M122" s="464">
        <v>1</v>
      </c>
      <c r="N122" s="464">
        <v>201.11</v>
      </c>
      <c r="O122" s="468">
        <v>5</v>
      </c>
      <c r="P122" s="468">
        <v>1005.5500000000001</v>
      </c>
      <c r="Q122" s="491">
        <v>1.6666666666666667</v>
      </c>
      <c r="R122" s="469">
        <v>201.11</v>
      </c>
    </row>
    <row r="123" spans="1:18" ht="14.4" customHeight="1" x14ac:dyDescent="0.3">
      <c r="A123" s="463"/>
      <c r="B123" s="464" t="s">
        <v>2020</v>
      </c>
      <c r="C123" s="464" t="s">
        <v>440</v>
      </c>
      <c r="D123" s="464" t="s">
        <v>2101</v>
      </c>
      <c r="E123" s="464" t="s">
        <v>2168</v>
      </c>
      <c r="F123" s="464" t="s">
        <v>2169</v>
      </c>
      <c r="G123" s="468">
        <v>1</v>
      </c>
      <c r="H123" s="468">
        <v>195.56</v>
      </c>
      <c r="I123" s="464">
        <v>0.12500239700853336</v>
      </c>
      <c r="J123" s="464">
        <v>195.56</v>
      </c>
      <c r="K123" s="468">
        <v>8</v>
      </c>
      <c r="L123" s="468">
        <v>1564.45</v>
      </c>
      <c r="M123" s="464">
        <v>1</v>
      </c>
      <c r="N123" s="464">
        <v>195.55625000000001</v>
      </c>
      <c r="O123" s="468">
        <v>3</v>
      </c>
      <c r="P123" s="468">
        <v>1300</v>
      </c>
      <c r="Q123" s="491">
        <v>0.83096295822813127</v>
      </c>
      <c r="R123" s="469">
        <v>433.33333333333331</v>
      </c>
    </row>
    <row r="124" spans="1:18" ht="14.4" customHeight="1" x14ac:dyDescent="0.3">
      <c r="A124" s="463"/>
      <c r="B124" s="464" t="s">
        <v>2020</v>
      </c>
      <c r="C124" s="464" t="s">
        <v>440</v>
      </c>
      <c r="D124" s="464" t="s">
        <v>2101</v>
      </c>
      <c r="E124" s="464" t="s">
        <v>2168</v>
      </c>
      <c r="F124" s="464" t="s">
        <v>2170</v>
      </c>
      <c r="G124" s="468">
        <v>12</v>
      </c>
      <c r="H124" s="468">
        <v>2346.67</v>
      </c>
      <c r="I124" s="464">
        <v>6.000025568254455</v>
      </c>
      <c r="J124" s="464">
        <v>195.55583333333334</v>
      </c>
      <c r="K124" s="468">
        <v>2</v>
      </c>
      <c r="L124" s="468">
        <v>391.11</v>
      </c>
      <c r="M124" s="464">
        <v>1</v>
      </c>
      <c r="N124" s="464">
        <v>195.55500000000001</v>
      </c>
      <c r="O124" s="468">
        <v>4</v>
      </c>
      <c r="P124" s="468">
        <v>1733.33</v>
      </c>
      <c r="Q124" s="491">
        <v>4.4318222494950268</v>
      </c>
      <c r="R124" s="469">
        <v>433.33249999999998</v>
      </c>
    </row>
    <row r="125" spans="1:18" ht="14.4" customHeight="1" x14ac:dyDescent="0.3">
      <c r="A125" s="463"/>
      <c r="B125" s="464" t="s">
        <v>2020</v>
      </c>
      <c r="C125" s="464" t="s">
        <v>440</v>
      </c>
      <c r="D125" s="464" t="s">
        <v>2101</v>
      </c>
      <c r="E125" s="464" t="s">
        <v>2171</v>
      </c>
      <c r="F125" s="464" t="s">
        <v>2172</v>
      </c>
      <c r="G125" s="468"/>
      <c r="H125" s="468"/>
      <c r="I125" s="464"/>
      <c r="J125" s="464"/>
      <c r="K125" s="468">
        <v>2</v>
      </c>
      <c r="L125" s="468">
        <v>233.34</v>
      </c>
      <c r="M125" s="464">
        <v>1</v>
      </c>
      <c r="N125" s="464">
        <v>116.67</v>
      </c>
      <c r="O125" s="468">
        <v>1</v>
      </c>
      <c r="P125" s="468">
        <v>116.67</v>
      </c>
      <c r="Q125" s="491">
        <v>0.5</v>
      </c>
      <c r="R125" s="469">
        <v>116.67</v>
      </c>
    </row>
    <row r="126" spans="1:18" ht="14.4" customHeight="1" x14ac:dyDescent="0.3">
      <c r="A126" s="463"/>
      <c r="B126" s="464" t="s">
        <v>2020</v>
      </c>
      <c r="C126" s="464" t="s">
        <v>440</v>
      </c>
      <c r="D126" s="464" t="s">
        <v>2101</v>
      </c>
      <c r="E126" s="464" t="s">
        <v>2171</v>
      </c>
      <c r="F126" s="464" t="s">
        <v>2173</v>
      </c>
      <c r="G126" s="468">
        <v>2</v>
      </c>
      <c r="H126" s="468">
        <v>233.34</v>
      </c>
      <c r="I126" s="464">
        <v>2</v>
      </c>
      <c r="J126" s="464">
        <v>116.67</v>
      </c>
      <c r="K126" s="468">
        <v>1</v>
      </c>
      <c r="L126" s="468">
        <v>116.67</v>
      </c>
      <c r="M126" s="464">
        <v>1</v>
      </c>
      <c r="N126" s="464">
        <v>116.67</v>
      </c>
      <c r="O126" s="468">
        <v>2</v>
      </c>
      <c r="P126" s="468">
        <v>233.34</v>
      </c>
      <c r="Q126" s="491">
        <v>2</v>
      </c>
      <c r="R126" s="469">
        <v>116.67</v>
      </c>
    </row>
    <row r="127" spans="1:18" ht="14.4" customHeight="1" x14ac:dyDescent="0.3">
      <c r="A127" s="463"/>
      <c r="B127" s="464" t="s">
        <v>2020</v>
      </c>
      <c r="C127" s="464" t="s">
        <v>440</v>
      </c>
      <c r="D127" s="464" t="s">
        <v>2101</v>
      </c>
      <c r="E127" s="464" t="s">
        <v>2174</v>
      </c>
      <c r="F127" s="464" t="s">
        <v>2175</v>
      </c>
      <c r="G127" s="468">
        <v>27</v>
      </c>
      <c r="H127" s="468">
        <v>1319.99</v>
      </c>
      <c r="I127" s="464">
        <v>0.99998484859963188</v>
      </c>
      <c r="J127" s="464">
        <v>48.888518518518516</v>
      </c>
      <c r="K127" s="468">
        <v>27</v>
      </c>
      <c r="L127" s="468">
        <v>1320.01</v>
      </c>
      <c r="M127" s="464">
        <v>1</v>
      </c>
      <c r="N127" s="464">
        <v>48.889259259259262</v>
      </c>
      <c r="O127" s="468">
        <v>40</v>
      </c>
      <c r="P127" s="468">
        <v>1955.5500000000002</v>
      </c>
      <c r="Q127" s="491">
        <v>1.4814660494996252</v>
      </c>
      <c r="R127" s="469">
        <v>48.888750000000002</v>
      </c>
    </row>
    <row r="128" spans="1:18" ht="14.4" customHeight="1" x14ac:dyDescent="0.3">
      <c r="A128" s="463"/>
      <c r="B128" s="464" t="s">
        <v>2020</v>
      </c>
      <c r="C128" s="464" t="s">
        <v>440</v>
      </c>
      <c r="D128" s="464" t="s">
        <v>2101</v>
      </c>
      <c r="E128" s="464" t="s">
        <v>2176</v>
      </c>
      <c r="F128" s="464" t="s">
        <v>2177</v>
      </c>
      <c r="G128" s="468"/>
      <c r="H128" s="468"/>
      <c r="I128" s="464"/>
      <c r="J128" s="464"/>
      <c r="K128" s="468">
        <v>10</v>
      </c>
      <c r="L128" s="468">
        <v>3444.4399999999996</v>
      </c>
      <c r="M128" s="464">
        <v>1</v>
      </c>
      <c r="N128" s="464">
        <v>344.44399999999996</v>
      </c>
      <c r="O128" s="468">
        <v>3</v>
      </c>
      <c r="P128" s="468">
        <v>1033.33</v>
      </c>
      <c r="Q128" s="491">
        <v>0.29999941935408952</v>
      </c>
      <c r="R128" s="469">
        <v>344.44333333333333</v>
      </c>
    </row>
    <row r="129" spans="1:18" ht="14.4" customHeight="1" x14ac:dyDescent="0.3">
      <c r="A129" s="463"/>
      <c r="B129" s="464" t="s">
        <v>2020</v>
      </c>
      <c r="C129" s="464" t="s">
        <v>440</v>
      </c>
      <c r="D129" s="464" t="s">
        <v>2101</v>
      </c>
      <c r="E129" s="464" t="s">
        <v>2178</v>
      </c>
      <c r="F129" s="464" t="s">
        <v>2179</v>
      </c>
      <c r="G129" s="468">
        <v>47</v>
      </c>
      <c r="H129" s="468">
        <v>13734.439999999999</v>
      </c>
      <c r="I129" s="464">
        <v>1.3055563741030172</v>
      </c>
      <c r="J129" s="464">
        <v>292.22212765957443</v>
      </c>
      <c r="K129" s="468">
        <v>36</v>
      </c>
      <c r="L129" s="468">
        <v>10519.99</v>
      </c>
      <c r="M129" s="464">
        <v>1</v>
      </c>
      <c r="N129" s="464">
        <v>292.22194444444443</v>
      </c>
      <c r="O129" s="468">
        <v>32</v>
      </c>
      <c r="P129" s="468">
        <v>9351.0999999999985</v>
      </c>
      <c r="Q129" s="491">
        <v>0.88888867765083412</v>
      </c>
      <c r="R129" s="469">
        <v>292.22187499999995</v>
      </c>
    </row>
    <row r="130" spans="1:18" ht="14.4" customHeight="1" x14ac:dyDescent="0.3">
      <c r="A130" s="463"/>
      <c r="B130" s="464" t="s">
        <v>2020</v>
      </c>
      <c r="C130" s="464" t="s">
        <v>440</v>
      </c>
      <c r="D130" s="464" t="s">
        <v>2101</v>
      </c>
      <c r="E130" s="464" t="s">
        <v>2180</v>
      </c>
      <c r="F130" s="464" t="s">
        <v>2181</v>
      </c>
      <c r="G130" s="468"/>
      <c r="H130" s="468"/>
      <c r="I130" s="464"/>
      <c r="J130" s="464"/>
      <c r="K130" s="468"/>
      <c r="L130" s="468"/>
      <c r="M130" s="464"/>
      <c r="N130" s="464"/>
      <c r="O130" s="468">
        <v>1</v>
      </c>
      <c r="P130" s="468">
        <v>222.22</v>
      </c>
      <c r="Q130" s="491"/>
      <c r="R130" s="469">
        <v>222.22</v>
      </c>
    </row>
    <row r="131" spans="1:18" ht="14.4" customHeight="1" x14ac:dyDescent="0.3">
      <c r="A131" s="463"/>
      <c r="B131" s="464" t="s">
        <v>2020</v>
      </c>
      <c r="C131" s="464" t="s">
        <v>440</v>
      </c>
      <c r="D131" s="464" t="s">
        <v>2101</v>
      </c>
      <c r="E131" s="464" t="s">
        <v>2180</v>
      </c>
      <c r="F131" s="464" t="s">
        <v>2182</v>
      </c>
      <c r="G131" s="468"/>
      <c r="H131" s="468"/>
      <c r="I131" s="464"/>
      <c r="J131" s="464"/>
      <c r="K131" s="468">
        <v>55</v>
      </c>
      <c r="L131" s="468">
        <v>12222.22</v>
      </c>
      <c r="M131" s="464">
        <v>1</v>
      </c>
      <c r="N131" s="464">
        <v>222.22218181818181</v>
      </c>
      <c r="O131" s="468">
        <v>12</v>
      </c>
      <c r="P131" s="468">
        <v>2666.67</v>
      </c>
      <c r="Q131" s="491">
        <v>0.21818213057856922</v>
      </c>
      <c r="R131" s="469">
        <v>222.2225</v>
      </c>
    </row>
    <row r="132" spans="1:18" ht="14.4" customHeight="1" x14ac:dyDescent="0.3">
      <c r="A132" s="463"/>
      <c r="B132" s="464" t="s">
        <v>2020</v>
      </c>
      <c r="C132" s="464" t="s">
        <v>440</v>
      </c>
      <c r="D132" s="464" t="s">
        <v>2101</v>
      </c>
      <c r="E132" s="464" t="s">
        <v>2183</v>
      </c>
      <c r="F132" s="464" t="s">
        <v>2184</v>
      </c>
      <c r="G132" s="468">
        <v>1</v>
      </c>
      <c r="H132" s="468">
        <v>116.67</v>
      </c>
      <c r="I132" s="464">
        <v>0.50002142887755541</v>
      </c>
      <c r="J132" s="464">
        <v>116.67</v>
      </c>
      <c r="K132" s="468">
        <v>2</v>
      </c>
      <c r="L132" s="468">
        <v>233.33</v>
      </c>
      <c r="M132" s="464">
        <v>1</v>
      </c>
      <c r="N132" s="464">
        <v>116.66500000000001</v>
      </c>
      <c r="O132" s="468">
        <v>2</v>
      </c>
      <c r="P132" s="468">
        <v>233.34</v>
      </c>
      <c r="Q132" s="491">
        <v>1.0000428577551108</v>
      </c>
      <c r="R132" s="469">
        <v>116.67</v>
      </c>
    </row>
    <row r="133" spans="1:18" ht="14.4" customHeight="1" x14ac:dyDescent="0.3">
      <c r="A133" s="463"/>
      <c r="B133" s="464" t="s">
        <v>2020</v>
      </c>
      <c r="C133" s="464" t="s">
        <v>440</v>
      </c>
      <c r="D133" s="464" t="s">
        <v>2101</v>
      </c>
      <c r="E133" s="464" t="s">
        <v>2185</v>
      </c>
      <c r="F133" s="464" t="s">
        <v>2186</v>
      </c>
      <c r="G133" s="468">
        <v>10</v>
      </c>
      <c r="H133" s="468">
        <v>3588.9</v>
      </c>
      <c r="I133" s="464">
        <v>5</v>
      </c>
      <c r="J133" s="464">
        <v>358.89</v>
      </c>
      <c r="K133" s="468">
        <v>2</v>
      </c>
      <c r="L133" s="468">
        <v>717.78</v>
      </c>
      <c r="M133" s="464">
        <v>1</v>
      </c>
      <c r="N133" s="464">
        <v>358.89</v>
      </c>
      <c r="O133" s="468"/>
      <c r="P133" s="468"/>
      <c r="Q133" s="491"/>
      <c r="R133" s="469"/>
    </row>
    <row r="134" spans="1:18" ht="14.4" customHeight="1" x14ac:dyDescent="0.3">
      <c r="A134" s="463"/>
      <c r="B134" s="464" t="s">
        <v>2020</v>
      </c>
      <c r="C134" s="464" t="s">
        <v>440</v>
      </c>
      <c r="D134" s="464" t="s">
        <v>2101</v>
      </c>
      <c r="E134" s="464" t="s">
        <v>2187</v>
      </c>
      <c r="F134" s="464" t="s">
        <v>2188</v>
      </c>
      <c r="G134" s="468"/>
      <c r="H134" s="468"/>
      <c r="I134" s="464"/>
      <c r="J134" s="464"/>
      <c r="K134" s="468"/>
      <c r="L134" s="468"/>
      <c r="M134" s="464"/>
      <c r="N134" s="464"/>
      <c r="O134" s="468">
        <v>64</v>
      </c>
      <c r="P134" s="468">
        <v>7466.67</v>
      </c>
      <c r="Q134" s="491"/>
      <c r="R134" s="469">
        <v>116.66671875</v>
      </c>
    </row>
    <row r="135" spans="1:18" ht="14.4" customHeight="1" x14ac:dyDescent="0.3">
      <c r="A135" s="463"/>
      <c r="B135" s="464" t="s">
        <v>2020</v>
      </c>
      <c r="C135" s="464" t="s">
        <v>440</v>
      </c>
      <c r="D135" s="464" t="s">
        <v>2101</v>
      </c>
      <c r="E135" s="464" t="s">
        <v>2187</v>
      </c>
      <c r="F135" s="464" t="s">
        <v>2189</v>
      </c>
      <c r="G135" s="468"/>
      <c r="H135" s="468"/>
      <c r="I135" s="464"/>
      <c r="J135" s="464"/>
      <c r="K135" s="468"/>
      <c r="L135" s="468"/>
      <c r="M135" s="464"/>
      <c r="N135" s="464"/>
      <c r="O135" s="468">
        <v>8</v>
      </c>
      <c r="P135" s="468">
        <v>933.33</v>
      </c>
      <c r="Q135" s="491"/>
      <c r="R135" s="469">
        <v>116.66625000000001</v>
      </c>
    </row>
    <row r="136" spans="1:18" ht="14.4" customHeight="1" x14ac:dyDescent="0.3">
      <c r="A136" s="463"/>
      <c r="B136" s="464" t="s">
        <v>2020</v>
      </c>
      <c r="C136" s="464" t="s">
        <v>440</v>
      </c>
      <c r="D136" s="464" t="s">
        <v>2101</v>
      </c>
      <c r="E136" s="464" t="s">
        <v>2190</v>
      </c>
      <c r="F136" s="464" t="s">
        <v>2191</v>
      </c>
      <c r="G136" s="468"/>
      <c r="H136" s="468"/>
      <c r="I136" s="464"/>
      <c r="J136" s="464"/>
      <c r="K136" s="468"/>
      <c r="L136" s="468"/>
      <c r="M136" s="464"/>
      <c r="N136" s="464"/>
      <c r="O136" s="468">
        <v>1</v>
      </c>
      <c r="P136" s="468">
        <v>195.56</v>
      </c>
      <c r="Q136" s="491"/>
      <c r="R136" s="469">
        <v>195.56</v>
      </c>
    </row>
    <row r="137" spans="1:18" ht="14.4" customHeight="1" x14ac:dyDescent="0.3">
      <c r="A137" s="463"/>
      <c r="B137" s="464" t="s">
        <v>2020</v>
      </c>
      <c r="C137" s="464" t="s">
        <v>2013</v>
      </c>
      <c r="D137" s="464" t="s">
        <v>2021</v>
      </c>
      <c r="E137" s="464" t="s">
        <v>2026</v>
      </c>
      <c r="F137" s="464"/>
      <c r="G137" s="468">
        <v>2</v>
      </c>
      <c r="H137" s="468">
        <v>226</v>
      </c>
      <c r="I137" s="464">
        <v>9.5238095238095233E-2</v>
      </c>
      <c r="J137" s="464">
        <v>113</v>
      </c>
      <c r="K137" s="468">
        <v>21</v>
      </c>
      <c r="L137" s="468">
        <v>2373</v>
      </c>
      <c r="M137" s="464">
        <v>1</v>
      </c>
      <c r="N137" s="464">
        <v>113</v>
      </c>
      <c r="O137" s="468"/>
      <c r="P137" s="468"/>
      <c r="Q137" s="491"/>
      <c r="R137" s="469"/>
    </row>
    <row r="138" spans="1:18" ht="14.4" customHeight="1" x14ac:dyDescent="0.3">
      <c r="A138" s="463"/>
      <c r="B138" s="464" t="s">
        <v>2020</v>
      </c>
      <c r="C138" s="464" t="s">
        <v>2013</v>
      </c>
      <c r="D138" s="464" t="s">
        <v>2021</v>
      </c>
      <c r="E138" s="464" t="s">
        <v>2038</v>
      </c>
      <c r="F138" s="464"/>
      <c r="G138" s="468">
        <v>3</v>
      </c>
      <c r="H138" s="468">
        <v>2400</v>
      </c>
      <c r="I138" s="464"/>
      <c r="J138" s="464">
        <v>800</v>
      </c>
      <c r="K138" s="468"/>
      <c r="L138" s="468"/>
      <c r="M138" s="464"/>
      <c r="N138" s="464"/>
      <c r="O138" s="468"/>
      <c r="P138" s="468"/>
      <c r="Q138" s="491"/>
      <c r="R138" s="469"/>
    </row>
    <row r="139" spans="1:18" ht="14.4" customHeight="1" x14ac:dyDescent="0.3">
      <c r="A139" s="463"/>
      <c r="B139" s="464" t="s">
        <v>2020</v>
      </c>
      <c r="C139" s="464" t="s">
        <v>2013</v>
      </c>
      <c r="D139" s="464" t="s">
        <v>2021</v>
      </c>
      <c r="E139" s="464" t="s">
        <v>2048</v>
      </c>
      <c r="F139" s="464"/>
      <c r="G139" s="468"/>
      <c r="H139" s="468"/>
      <c r="I139" s="464"/>
      <c r="J139" s="464"/>
      <c r="K139" s="468">
        <v>1</v>
      </c>
      <c r="L139" s="468">
        <v>282</v>
      </c>
      <c r="M139" s="464">
        <v>1</v>
      </c>
      <c r="N139" s="464">
        <v>282</v>
      </c>
      <c r="O139" s="468"/>
      <c r="P139" s="468"/>
      <c r="Q139" s="491"/>
      <c r="R139" s="469"/>
    </row>
    <row r="140" spans="1:18" ht="14.4" customHeight="1" x14ac:dyDescent="0.3">
      <c r="A140" s="463"/>
      <c r="B140" s="464" t="s">
        <v>2020</v>
      </c>
      <c r="C140" s="464" t="s">
        <v>2013</v>
      </c>
      <c r="D140" s="464" t="s">
        <v>2021</v>
      </c>
      <c r="E140" s="464" t="s">
        <v>2062</v>
      </c>
      <c r="F140" s="464"/>
      <c r="G140" s="468"/>
      <c r="H140" s="468"/>
      <c r="I140" s="464"/>
      <c r="J140" s="464"/>
      <c r="K140" s="468">
        <v>1</v>
      </c>
      <c r="L140" s="468">
        <v>225</v>
      </c>
      <c r="M140" s="464">
        <v>1</v>
      </c>
      <c r="N140" s="464">
        <v>225</v>
      </c>
      <c r="O140" s="468"/>
      <c r="P140" s="468"/>
      <c r="Q140" s="491"/>
      <c r="R140" s="469"/>
    </row>
    <row r="141" spans="1:18" ht="14.4" customHeight="1" x14ac:dyDescent="0.3">
      <c r="A141" s="463"/>
      <c r="B141" s="464" t="s">
        <v>2020</v>
      </c>
      <c r="C141" s="464" t="s">
        <v>2013</v>
      </c>
      <c r="D141" s="464" t="s">
        <v>2021</v>
      </c>
      <c r="E141" s="464" t="s">
        <v>2064</v>
      </c>
      <c r="F141" s="464"/>
      <c r="G141" s="468"/>
      <c r="H141" s="468"/>
      <c r="I141" s="464"/>
      <c r="J141" s="464"/>
      <c r="K141" s="468">
        <v>1</v>
      </c>
      <c r="L141" s="468">
        <v>587</v>
      </c>
      <c r="M141" s="464">
        <v>1</v>
      </c>
      <c r="N141" s="464">
        <v>587</v>
      </c>
      <c r="O141" s="468"/>
      <c r="P141" s="468"/>
      <c r="Q141" s="491"/>
      <c r="R141" s="469"/>
    </row>
    <row r="142" spans="1:18" ht="14.4" customHeight="1" x14ac:dyDescent="0.3">
      <c r="A142" s="463"/>
      <c r="B142" s="464" t="s">
        <v>2020</v>
      </c>
      <c r="C142" s="464" t="s">
        <v>2013</v>
      </c>
      <c r="D142" s="464" t="s">
        <v>2101</v>
      </c>
      <c r="E142" s="464" t="s">
        <v>2102</v>
      </c>
      <c r="F142" s="464" t="s">
        <v>2103</v>
      </c>
      <c r="G142" s="468">
        <v>59</v>
      </c>
      <c r="H142" s="468">
        <v>28057.769999999997</v>
      </c>
      <c r="I142" s="464">
        <v>1.5752959809916394</v>
      </c>
      <c r="J142" s="464">
        <v>475.55542372881348</v>
      </c>
      <c r="K142" s="468">
        <v>35</v>
      </c>
      <c r="L142" s="468">
        <v>17811.11</v>
      </c>
      <c r="M142" s="464">
        <v>1</v>
      </c>
      <c r="N142" s="464">
        <v>508.88885714285715</v>
      </c>
      <c r="O142" s="468">
        <v>70</v>
      </c>
      <c r="P142" s="468">
        <v>35622.229999999996</v>
      </c>
      <c r="Q142" s="491">
        <v>2.0000005614473211</v>
      </c>
      <c r="R142" s="469">
        <v>508.88899999999995</v>
      </c>
    </row>
    <row r="143" spans="1:18" ht="14.4" customHeight="1" x14ac:dyDescent="0.3">
      <c r="A143" s="463"/>
      <c r="B143" s="464" t="s">
        <v>2020</v>
      </c>
      <c r="C143" s="464" t="s">
        <v>2013</v>
      </c>
      <c r="D143" s="464" t="s">
        <v>2101</v>
      </c>
      <c r="E143" s="464" t="s">
        <v>2104</v>
      </c>
      <c r="F143" s="464" t="s">
        <v>2105</v>
      </c>
      <c r="G143" s="468">
        <v>567</v>
      </c>
      <c r="H143" s="468">
        <v>258300.00000000003</v>
      </c>
      <c r="I143" s="464">
        <v>0.9710526315789475</v>
      </c>
      <c r="J143" s="464">
        <v>455.5555555555556</v>
      </c>
      <c r="K143" s="468">
        <v>532</v>
      </c>
      <c r="L143" s="468">
        <v>266000</v>
      </c>
      <c r="M143" s="464">
        <v>1</v>
      </c>
      <c r="N143" s="464">
        <v>500</v>
      </c>
      <c r="O143" s="468">
        <v>578</v>
      </c>
      <c r="P143" s="468">
        <v>289000</v>
      </c>
      <c r="Q143" s="491">
        <v>1.0864661654135339</v>
      </c>
      <c r="R143" s="469">
        <v>500</v>
      </c>
    </row>
    <row r="144" spans="1:18" ht="14.4" customHeight="1" x14ac:dyDescent="0.3">
      <c r="A144" s="463"/>
      <c r="B144" s="464" t="s">
        <v>2020</v>
      </c>
      <c r="C144" s="464" t="s">
        <v>2013</v>
      </c>
      <c r="D144" s="464" t="s">
        <v>2101</v>
      </c>
      <c r="E144" s="464" t="s">
        <v>2192</v>
      </c>
      <c r="F144" s="464" t="s">
        <v>2193</v>
      </c>
      <c r="G144" s="468">
        <v>161</v>
      </c>
      <c r="H144" s="468">
        <v>16994.439999999999</v>
      </c>
      <c r="I144" s="464">
        <v>0.93604603768762851</v>
      </c>
      <c r="J144" s="464">
        <v>105.55552795031055</v>
      </c>
      <c r="K144" s="468">
        <v>172</v>
      </c>
      <c r="L144" s="468">
        <v>18155.559999999998</v>
      </c>
      <c r="M144" s="464">
        <v>1</v>
      </c>
      <c r="N144" s="464">
        <v>105.55558139534882</v>
      </c>
      <c r="O144" s="468">
        <v>227</v>
      </c>
      <c r="P144" s="468">
        <v>23961.11</v>
      </c>
      <c r="Q144" s="491">
        <v>1.3197670575845639</v>
      </c>
      <c r="R144" s="469">
        <v>105.55555066079296</v>
      </c>
    </row>
    <row r="145" spans="1:18" ht="14.4" customHeight="1" x14ac:dyDescent="0.3">
      <c r="A145" s="463"/>
      <c r="B145" s="464" t="s">
        <v>2020</v>
      </c>
      <c r="C145" s="464" t="s">
        <v>2013</v>
      </c>
      <c r="D145" s="464" t="s">
        <v>2101</v>
      </c>
      <c r="E145" s="464" t="s">
        <v>2106</v>
      </c>
      <c r="F145" s="464" t="s">
        <v>2107</v>
      </c>
      <c r="G145" s="468">
        <v>5710</v>
      </c>
      <c r="H145" s="468">
        <v>444111.12000000005</v>
      </c>
      <c r="I145" s="464">
        <v>1.0269784246277183</v>
      </c>
      <c r="J145" s="464">
        <v>77.777779334500892</v>
      </c>
      <c r="K145" s="468">
        <v>5560</v>
      </c>
      <c r="L145" s="468">
        <v>432444.44999999995</v>
      </c>
      <c r="M145" s="464">
        <v>1</v>
      </c>
      <c r="N145" s="464">
        <v>77.777778776978408</v>
      </c>
      <c r="O145" s="468">
        <v>5871</v>
      </c>
      <c r="P145" s="468">
        <v>456633.33999999997</v>
      </c>
      <c r="Q145" s="491">
        <v>1.0559352536493416</v>
      </c>
      <c r="R145" s="469">
        <v>77.777778913302669</v>
      </c>
    </row>
    <row r="146" spans="1:18" ht="14.4" customHeight="1" x14ac:dyDescent="0.3">
      <c r="A146" s="463"/>
      <c r="B146" s="464" t="s">
        <v>2020</v>
      </c>
      <c r="C146" s="464" t="s">
        <v>2013</v>
      </c>
      <c r="D146" s="464" t="s">
        <v>2101</v>
      </c>
      <c r="E146" s="464" t="s">
        <v>2106</v>
      </c>
      <c r="F146" s="464" t="s">
        <v>2194</v>
      </c>
      <c r="G146" s="468"/>
      <c r="H146" s="468"/>
      <c r="I146" s="464"/>
      <c r="J146" s="464"/>
      <c r="K146" s="468">
        <v>1</v>
      </c>
      <c r="L146" s="468">
        <v>77.78</v>
      </c>
      <c r="M146" s="464">
        <v>1</v>
      </c>
      <c r="N146" s="464">
        <v>77.78</v>
      </c>
      <c r="O146" s="468"/>
      <c r="P146" s="468"/>
      <c r="Q146" s="491"/>
      <c r="R146" s="469"/>
    </row>
    <row r="147" spans="1:18" ht="14.4" customHeight="1" x14ac:dyDescent="0.3">
      <c r="A147" s="463"/>
      <c r="B147" s="464" t="s">
        <v>2020</v>
      </c>
      <c r="C147" s="464" t="s">
        <v>2013</v>
      </c>
      <c r="D147" s="464" t="s">
        <v>2101</v>
      </c>
      <c r="E147" s="464" t="s">
        <v>2108</v>
      </c>
      <c r="F147" s="464" t="s">
        <v>2109</v>
      </c>
      <c r="G147" s="468">
        <v>1</v>
      </c>
      <c r="H147" s="468">
        <v>250</v>
      </c>
      <c r="I147" s="464">
        <v>0.25</v>
      </c>
      <c r="J147" s="464">
        <v>250</v>
      </c>
      <c r="K147" s="468">
        <v>4</v>
      </c>
      <c r="L147" s="468">
        <v>1000</v>
      </c>
      <c r="M147" s="464">
        <v>1</v>
      </c>
      <c r="N147" s="464">
        <v>250</v>
      </c>
      <c r="O147" s="468">
        <v>24</v>
      </c>
      <c r="P147" s="468">
        <v>6000</v>
      </c>
      <c r="Q147" s="491">
        <v>6</v>
      </c>
      <c r="R147" s="469">
        <v>250</v>
      </c>
    </row>
    <row r="148" spans="1:18" ht="14.4" customHeight="1" x14ac:dyDescent="0.3">
      <c r="A148" s="463"/>
      <c r="B148" s="464" t="s">
        <v>2020</v>
      </c>
      <c r="C148" s="464" t="s">
        <v>2013</v>
      </c>
      <c r="D148" s="464" t="s">
        <v>2101</v>
      </c>
      <c r="E148" s="464" t="s">
        <v>2108</v>
      </c>
      <c r="F148" s="464" t="s">
        <v>2110</v>
      </c>
      <c r="G148" s="468"/>
      <c r="H148" s="468"/>
      <c r="I148" s="464"/>
      <c r="J148" s="464"/>
      <c r="K148" s="468">
        <v>1</v>
      </c>
      <c r="L148" s="468">
        <v>250</v>
      </c>
      <c r="M148" s="464">
        <v>1</v>
      </c>
      <c r="N148" s="464">
        <v>250</v>
      </c>
      <c r="O148" s="468">
        <v>1</v>
      </c>
      <c r="P148" s="468">
        <v>250</v>
      </c>
      <c r="Q148" s="491">
        <v>1</v>
      </c>
      <c r="R148" s="469">
        <v>250</v>
      </c>
    </row>
    <row r="149" spans="1:18" ht="14.4" customHeight="1" x14ac:dyDescent="0.3">
      <c r="A149" s="463"/>
      <c r="B149" s="464" t="s">
        <v>2020</v>
      </c>
      <c r="C149" s="464" t="s">
        <v>2013</v>
      </c>
      <c r="D149" s="464" t="s">
        <v>2101</v>
      </c>
      <c r="E149" s="464" t="s">
        <v>2111</v>
      </c>
      <c r="F149" s="464" t="s">
        <v>2195</v>
      </c>
      <c r="G149" s="468"/>
      <c r="H149" s="468"/>
      <c r="I149" s="464"/>
      <c r="J149" s="464"/>
      <c r="K149" s="468">
        <v>3</v>
      </c>
      <c r="L149" s="468">
        <v>900</v>
      </c>
      <c r="M149" s="464">
        <v>1</v>
      </c>
      <c r="N149" s="464">
        <v>300</v>
      </c>
      <c r="O149" s="468">
        <v>3</v>
      </c>
      <c r="P149" s="468">
        <v>900</v>
      </c>
      <c r="Q149" s="491">
        <v>1</v>
      </c>
      <c r="R149" s="469">
        <v>300</v>
      </c>
    </row>
    <row r="150" spans="1:18" ht="14.4" customHeight="1" x14ac:dyDescent="0.3">
      <c r="A150" s="463"/>
      <c r="B150" s="464" t="s">
        <v>2020</v>
      </c>
      <c r="C150" s="464" t="s">
        <v>2013</v>
      </c>
      <c r="D150" s="464" t="s">
        <v>2101</v>
      </c>
      <c r="E150" s="464" t="s">
        <v>2113</v>
      </c>
      <c r="F150" s="464" t="s">
        <v>2114</v>
      </c>
      <c r="G150" s="468">
        <v>1912</v>
      </c>
      <c r="H150" s="468">
        <v>223066.66999999998</v>
      </c>
      <c r="I150" s="464">
        <v>1.2272143732401546</v>
      </c>
      <c r="J150" s="464">
        <v>116.66666841004184</v>
      </c>
      <c r="K150" s="468">
        <v>1558</v>
      </c>
      <c r="L150" s="468">
        <v>181766.66999999998</v>
      </c>
      <c r="M150" s="464">
        <v>1</v>
      </c>
      <c r="N150" s="464">
        <v>116.66666880616174</v>
      </c>
      <c r="O150" s="468">
        <v>1425</v>
      </c>
      <c r="P150" s="468">
        <v>166250</v>
      </c>
      <c r="Q150" s="491">
        <v>0.91463412956841872</v>
      </c>
      <c r="R150" s="469">
        <v>116.66666666666667</v>
      </c>
    </row>
    <row r="151" spans="1:18" ht="14.4" customHeight="1" x14ac:dyDescent="0.3">
      <c r="A151" s="463"/>
      <c r="B151" s="464" t="s">
        <v>2020</v>
      </c>
      <c r="C151" s="464" t="s">
        <v>2013</v>
      </c>
      <c r="D151" s="464" t="s">
        <v>2101</v>
      </c>
      <c r="E151" s="464" t="s">
        <v>2113</v>
      </c>
      <c r="F151" s="464" t="s">
        <v>2115</v>
      </c>
      <c r="G151" s="468"/>
      <c r="H151" s="468"/>
      <c r="I151" s="464"/>
      <c r="J151" s="464"/>
      <c r="K151" s="468">
        <v>1</v>
      </c>
      <c r="L151" s="468">
        <v>116.67</v>
      </c>
      <c r="M151" s="464">
        <v>1</v>
      </c>
      <c r="N151" s="464">
        <v>116.67</v>
      </c>
      <c r="O151" s="468">
        <v>2</v>
      </c>
      <c r="P151" s="468">
        <v>233.33</v>
      </c>
      <c r="Q151" s="491">
        <v>1.9999142881631955</v>
      </c>
      <c r="R151" s="469">
        <v>116.66500000000001</v>
      </c>
    </row>
    <row r="152" spans="1:18" ht="14.4" customHeight="1" x14ac:dyDescent="0.3">
      <c r="A152" s="463"/>
      <c r="B152" s="464" t="s">
        <v>2020</v>
      </c>
      <c r="C152" s="464" t="s">
        <v>2013</v>
      </c>
      <c r="D152" s="464" t="s">
        <v>2101</v>
      </c>
      <c r="E152" s="464" t="s">
        <v>2196</v>
      </c>
      <c r="F152" s="464" t="s">
        <v>2197</v>
      </c>
      <c r="G152" s="468">
        <v>2</v>
      </c>
      <c r="H152" s="468">
        <v>777.78</v>
      </c>
      <c r="I152" s="464">
        <v>1</v>
      </c>
      <c r="J152" s="464">
        <v>388.89</v>
      </c>
      <c r="K152" s="468">
        <v>2</v>
      </c>
      <c r="L152" s="468">
        <v>777.78</v>
      </c>
      <c r="M152" s="464">
        <v>1</v>
      </c>
      <c r="N152" s="464">
        <v>388.89</v>
      </c>
      <c r="O152" s="468">
        <v>4</v>
      </c>
      <c r="P152" s="468">
        <v>1555.56</v>
      </c>
      <c r="Q152" s="491">
        <v>2</v>
      </c>
      <c r="R152" s="469">
        <v>388.89</v>
      </c>
    </row>
    <row r="153" spans="1:18" ht="14.4" customHeight="1" x14ac:dyDescent="0.3">
      <c r="A153" s="463"/>
      <c r="B153" s="464" t="s">
        <v>2020</v>
      </c>
      <c r="C153" s="464" t="s">
        <v>2013</v>
      </c>
      <c r="D153" s="464" t="s">
        <v>2101</v>
      </c>
      <c r="E153" s="464" t="s">
        <v>2116</v>
      </c>
      <c r="F153" s="464" t="s">
        <v>2117</v>
      </c>
      <c r="G153" s="468">
        <v>2032</v>
      </c>
      <c r="H153" s="468">
        <v>609600</v>
      </c>
      <c r="I153" s="464">
        <v>1.3220559531554976</v>
      </c>
      <c r="J153" s="464">
        <v>300</v>
      </c>
      <c r="K153" s="468">
        <v>1537</v>
      </c>
      <c r="L153" s="468">
        <v>461100</v>
      </c>
      <c r="M153" s="464">
        <v>1</v>
      </c>
      <c r="N153" s="464">
        <v>300</v>
      </c>
      <c r="O153" s="468">
        <v>1909</v>
      </c>
      <c r="P153" s="468">
        <v>572700</v>
      </c>
      <c r="Q153" s="491">
        <v>1.2420299284320104</v>
      </c>
      <c r="R153" s="469">
        <v>300</v>
      </c>
    </row>
    <row r="154" spans="1:18" ht="14.4" customHeight="1" x14ac:dyDescent="0.3">
      <c r="A154" s="463"/>
      <c r="B154" s="464" t="s">
        <v>2020</v>
      </c>
      <c r="C154" s="464" t="s">
        <v>2013</v>
      </c>
      <c r="D154" s="464" t="s">
        <v>2101</v>
      </c>
      <c r="E154" s="464" t="s">
        <v>2118</v>
      </c>
      <c r="F154" s="464" t="s">
        <v>2119</v>
      </c>
      <c r="G154" s="468">
        <v>477</v>
      </c>
      <c r="H154" s="468">
        <v>140450</v>
      </c>
      <c r="I154" s="464">
        <v>1.6975086688365451</v>
      </c>
      <c r="J154" s="464">
        <v>294.44444444444446</v>
      </c>
      <c r="K154" s="468">
        <v>281</v>
      </c>
      <c r="L154" s="468">
        <v>82738.899999999994</v>
      </c>
      <c r="M154" s="464">
        <v>1</v>
      </c>
      <c r="N154" s="464">
        <v>294.44448398576509</v>
      </c>
      <c r="O154" s="468">
        <v>322</v>
      </c>
      <c r="P154" s="468">
        <v>94811.11</v>
      </c>
      <c r="Q154" s="491">
        <v>1.1459073059951246</v>
      </c>
      <c r="R154" s="469">
        <v>294.44444099378882</v>
      </c>
    </row>
    <row r="155" spans="1:18" ht="14.4" customHeight="1" x14ac:dyDescent="0.3">
      <c r="A155" s="463"/>
      <c r="B155" s="464" t="s">
        <v>2020</v>
      </c>
      <c r="C155" s="464" t="s">
        <v>2013</v>
      </c>
      <c r="D155" s="464" t="s">
        <v>2101</v>
      </c>
      <c r="E155" s="464" t="s">
        <v>2124</v>
      </c>
      <c r="F155" s="464" t="s">
        <v>2125</v>
      </c>
      <c r="G155" s="468"/>
      <c r="H155" s="468"/>
      <c r="I155" s="464"/>
      <c r="J155" s="464"/>
      <c r="K155" s="468"/>
      <c r="L155" s="468"/>
      <c r="M155" s="464"/>
      <c r="N155" s="464"/>
      <c r="O155" s="468">
        <v>2</v>
      </c>
      <c r="P155" s="468">
        <v>66.67</v>
      </c>
      <c r="Q155" s="491"/>
      <c r="R155" s="469">
        <v>33.335000000000001</v>
      </c>
    </row>
    <row r="156" spans="1:18" ht="14.4" customHeight="1" x14ac:dyDescent="0.3">
      <c r="A156" s="463"/>
      <c r="B156" s="464" t="s">
        <v>2020</v>
      </c>
      <c r="C156" s="464" t="s">
        <v>2013</v>
      </c>
      <c r="D156" s="464" t="s">
        <v>2101</v>
      </c>
      <c r="E156" s="464" t="s">
        <v>2124</v>
      </c>
      <c r="F156" s="464" t="s">
        <v>2126</v>
      </c>
      <c r="G156" s="468">
        <v>5</v>
      </c>
      <c r="H156" s="468">
        <v>166.67000000000002</v>
      </c>
      <c r="I156" s="464">
        <v>2.5003000300030007</v>
      </c>
      <c r="J156" s="464">
        <v>33.334000000000003</v>
      </c>
      <c r="K156" s="468">
        <v>2</v>
      </c>
      <c r="L156" s="468">
        <v>66.66</v>
      </c>
      <c r="M156" s="464">
        <v>1</v>
      </c>
      <c r="N156" s="464">
        <v>33.33</v>
      </c>
      <c r="O156" s="468">
        <v>1</v>
      </c>
      <c r="P156" s="468">
        <v>33.33</v>
      </c>
      <c r="Q156" s="491">
        <v>0.5</v>
      </c>
      <c r="R156" s="469">
        <v>33.33</v>
      </c>
    </row>
    <row r="157" spans="1:18" ht="14.4" customHeight="1" x14ac:dyDescent="0.3">
      <c r="A157" s="463"/>
      <c r="B157" s="464" t="s">
        <v>2020</v>
      </c>
      <c r="C157" s="464" t="s">
        <v>2013</v>
      </c>
      <c r="D157" s="464" t="s">
        <v>2101</v>
      </c>
      <c r="E157" s="464" t="s">
        <v>2127</v>
      </c>
      <c r="F157" s="464" t="s">
        <v>2105</v>
      </c>
      <c r="G157" s="468">
        <v>946</v>
      </c>
      <c r="H157" s="468">
        <v>353173.33</v>
      </c>
      <c r="I157" s="464">
        <v>0.90606828360929537</v>
      </c>
      <c r="J157" s="464">
        <v>373.33332980972517</v>
      </c>
      <c r="K157" s="468">
        <v>933</v>
      </c>
      <c r="L157" s="468">
        <v>389786.66000000003</v>
      </c>
      <c r="M157" s="464">
        <v>1</v>
      </c>
      <c r="N157" s="464">
        <v>417.77777063236874</v>
      </c>
      <c r="O157" s="468">
        <v>917</v>
      </c>
      <c r="P157" s="468">
        <v>383102.23</v>
      </c>
      <c r="Q157" s="491">
        <v>0.98285105498479586</v>
      </c>
      <c r="R157" s="469">
        <v>417.77778625954198</v>
      </c>
    </row>
    <row r="158" spans="1:18" ht="14.4" customHeight="1" x14ac:dyDescent="0.3">
      <c r="A158" s="463"/>
      <c r="B158" s="464" t="s">
        <v>2020</v>
      </c>
      <c r="C158" s="464" t="s">
        <v>2013</v>
      </c>
      <c r="D158" s="464" t="s">
        <v>2101</v>
      </c>
      <c r="E158" s="464" t="s">
        <v>2128</v>
      </c>
      <c r="F158" s="464" t="s">
        <v>2130</v>
      </c>
      <c r="G158" s="468">
        <v>98</v>
      </c>
      <c r="H158" s="468">
        <v>20688.88</v>
      </c>
      <c r="I158" s="464">
        <v>0.79674782971702951</v>
      </c>
      <c r="J158" s="464">
        <v>211.11102040816328</v>
      </c>
      <c r="K158" s="468">
        <v>123</v>
      </c>
      <c r="L158" s="468">
        <v>25966.66</v>
      </c>
      <c r="M158" s="464">
        <v>1</v>
      </c>
      <c r="N158" s="464">
        <v>211.11105691056912</v>
      </c>
      <c r="O158" s="468">
        <v>113</v>
      </c>
      <c r="P158" s="468">
        <v>23855.559999999998</v>
      </c>
      <c r="Q158" s="491">
        <v>0.91869959401786749</v>
      </c>
      <c r="R158" s="469">
        <v>211.11115044247785</v>
      </c>
    </row>
    <row r="159" spans="1:18" ht="14.4" customHeight="1" x14ac:dyDescent="0.3">
      <c r="A159" s="463"/>
      <c r="B159" s="464" t="s">
        <v>2020</v>
      </c>
      <c r="C159" s="464" t="s">
        <v>2013</v>
      </c>
      <c r="D159" s="464" t="s">
        <v>2101</v>
      </c>
      <c r="E159" s="464" t="s">
        <v>2131</v>
      </c>
      <c r="F159" s="464" t="s">
        <v>2132</v>
      </c>
      <c r="G159" s="468">
        <v>91</v>
      </c>
      <c r="H159" s="468">
        <v>53083.33</v>
      </c>
      <c r="I159" s="464">
        <v>1.3787877922077922</v>
      </c>
      <c r="J159" s="464">
        <v>583.3332967032967</v>
      </c>
      <c r="K159" s="468">
        <v>66</v>
      </c>
      <c r="L159" s="468">
        <v>38500</v>
      </c>
      <c r="M159" s="464">
        <v>1</v>
      </c>
      <c r="N159" s="464">
        <v>583.33333333333337</v>
      </c>
      <c r="O159" s="468">
        <v>60</v>
      </c>
      <c r="P159" s="468">
        <v>35000.009999999995</v>
      </c>
      <c r="Q159" s="491">
        <v>0.90909116883116869</v>
      </c>
      <c r="R159" s="469">
        <v>583.33349999999996</v>
      </c>
    </row>
    <row r="160" spans="1:18" ht="14.4" customHeight="1" x14ac:dyDescent="0.3">
      <c r="A160" s="463"/>
      <c r="B160" s="464" t="s">
        <v>2020</v>
      </c>
      <c r="C160" s="464" t="s">
        <v>2013</v>
      </c>
      <c r="D160" s="464" t="s">
        <v>2101</v>
      </c>
      <c r="E160" s="464" t="s">
        <v>2133</v>
      </c>
      <c r="F160" s="464" t="s">
        <v>2134</v>
      </c>
      <c r="G160" s="468">
        <v>327</v>
      </c>
      <c r="H160" s="468">
        <v>152599.99999999997</v>
      </c>
      <c r="I160" s="464">
        <v>1.4863637328807615</v>
      </c>
      <c r="J160" s="464">
        <v>466.66666666666657</v>
      </c>
      <c r="K160" s="468">
        <v>220</v>
      </c>
      <c r="L160" s="468">
        <v>102666.66</v>
      </c>
      <c r="M160" s="464">
        <v>1</v>
      </c>
      <c r="N160" s="464">
        <v>466.66663636363637</v>
      </c>
      <c r="O160" s="468">
        <v>239</v>
      </c>
      <c r="P160" s="468">
        <v>111533.34</v>
      </c>
      <c r="Q160" s="491">
        <v>1.0863637718418033</v>
      </c>
      <c r="R160" s="469">
        <v>466.66669456066944</v>
      </c>
    </row>
    <row r="161" spans="1:18" ht="14.4" customHeight="1" x14ac:dyDescent="0.3">
      <c r="A161" s="463"/>
      <c r="B161" s="464" t="s">
        <v>2020</v>
      </c>
      <c r="C161" s="464" t="s">
        <v>2013</v>
      </c>
      <c r="D161" s="464" t="s">
        <v>2101</v>
      </c>
      <c r="E161" s="464" t="s">
        <v>2135</v>
      </c>
      <c r="F161" s="464" t="s">
        <v>2136</v>
      </c>
      <c r="G161" s="468">
        <v>119</v>
      </c>
      <c r="H161" s="468">
        <v>5950</v>
      </c>
      <c r="I161" s="464">
        <v>1.5063291139240507</v>
      </c>
      <c r="J161" s="464">
        <v>50</v>
      </c>
      <c r="K161" s="468">
        <v>79</v>
      </c>
      <c r="L161" s="468">
        <v>3950</v>
      </c>
      <c r="M161" s="464">
        <v>1</v>
      </c>
      <c r="N161" s="464">
        <v>50</v>
      </c>
      <c r="O161" s="468">
        <v>92</v>
      </c>
      <c r="P161" s="468">
        <v>4600</v>
      </c>
      <c r="Q161" s="491">
        <v>1.1645569620253164</v>
      </c>
      <c r="R161" s="469">
        <v>50</v>
      </c>
    </row>
    <row r="162" spans="1:18" ht="14.4" customHeight="1" x14ac:dyDescent="0.3">
      <c r="A162" s="463"/>
      <c r="B162" s="464" t="s">
        <v>2020</v>
      </c>
      <c r="C162" s="464" t="s">
        <v>2013</v>
      </c>
      <c r="D162" s="464" t="s">
        <v>2101</v>
      </c>
      <c r="E162" s="464" t="s">
        <v>2137</v>
      </c>
      <c r="F162" s="464" t="s">
        <v>2138</v>
      </c>
      <c r="G162" s="468">
        <v>21</v>
      </c>
      <c r="H162" s="468">
        <v>2123.3200000000002</v>
      </c>
      <c r="I162" s="464">
        <v>2.100009890218574</v>
      </c>
      <c r="J162" s="464">
        <v>101.11047619047619</v>
      </c>
      <c r="K162" s="468">
        <v>10</v>
      </c>
      <c r="L162" s="468">
        <v>1011.1</v>
      </c>
      <c r="M162" s="464">
        <v>1</v>
      </c>
      <c r="N162" s="464">
        <v>101.11</v>
      </c>
      <c r="O162" s="468">
        <v>9</v>
      </c>
      <c r="P162" s="468">
        <v>909.99</v>
      </c>
      <c r="Q162" s="491">
        <v>0.9</v>
      </c>
      <c r="R162" s="469">
        <v>101.11</v>
      </c>
    </row>
    <row r="163" spans="1:18" ht="14.4" customHeight="1" x14ac:dyDescent="0.3">
      <c r="A163" s="463"/>
      <c r="B163" s="464" t="s">
        <v>2020</v>
      </c>
      <c r="C163" s="464" t="s">
        <v>2013</v>
      </c>
      <c r="D163" s="464" t="s">
        <v>2101</v>
      </c>
      <c r="E163" s="464" t="s">
        <v>2139</v>
      </c>
      <c r="F163" s="464" t="s">
        <v>2140</v>
      </c>
      <c r="G163" s="468">
        <v>4</v>
      </c>
      <c r="H163" s="468">
        <v>306.67</v>
      </c>
      <c r="I163" s="464"/>
      <c r="J163" s="464">
        <v>76.667500000000004</v>
      </c>
      <c r="K163" s="468"/>
      <c r="L163" s="468"/>
      <c r="M163" s="464"/>
      <c r="N163" s="464"/>
      <c r="O163" s="468"/>
      <c r="P163" s="468"/>
      <c r="Q163" s="491"/>
      <c r="R163" s="469"/>
    </row>
    <row r="164" spans="1:18" ht="14.4" customHeight="1" x14ac:dyDescent="0.3">
      <c r="A164" s="463"/>
      <c r="B164" s="464" t="s">
        <v>2020</v>
      </c>
      <c r="C164" s="464" t="s">
        <v>2013</v>
      </c>
      <c r="D164" s="464" t="s">
        <v>2101</v>
      </c>
      <c r="E164" s="464" t="s">
        <v>2139</v>
      </c>
      <c r="F164" s="464" t="s">
        <v>2141</v>
      </c>
      <c r="G164" s="468"/>
      <c r="H164" s="468"/>
      <c r="I164" s="464"/>
      <c r="J164" s="464"/>
      <c r="K164" s="468"/>
      <c r="L164" s="468"/>
      <c r="M164" s="464"/>
      <c r="N164" s="464"/>
      <c r="O164" s="468">
        <v>3</v>
      </c>
      <c r="P164" s="468">
        <v>230</v>
      </c>
      <c r="Q164" s="491"/>
      <c r="R164" s="469">
        <v>76.666666666666671</v>
      </c>
    </row>
    <row r="165" spans="1:18" ht="14.4" customHeight="1" x14ac:dyDescent="0.3">
      <c r="A165" s="463"/>
      <c r="B165" s="464" t="s">
        <v>2020</v>
      </c>
      <c r="C165" s="464" t="s">
        <v>2013</v>
      </c>
      <c r="D165" s="464" t="s">
        <v>2101</v>
      </c>
      <c r="E165" s="464" t="s">
        <v>2198</v>
      </c>
      <c r="F165" s="464" t="s">
        <v>2199</v>
      </c>
      <c r="G165" s="468"/>
      <c r="H165" s="468"/>
      <c r="I165" s="464"/>
      <c r="J165" s="464"/>
      <c r="K165" s="468"/>
      <c r="L165" s="468"/>
      <c r="M165" s="464"/>
      <c r="N165" s="464"/>
      <c r="O165" s="468">
        <v>1</v>
      </c>
      <c r="P165" s="468">
        <v>0</v>
      </c>
      <c r="Q165" s="491"/>
      <c r="R165" s="469">
        <v>0</v>
      </c>
    </row>
    <row r="166" spans="1:18" ht="14.4" customHeight="1" x14ac:dyDescent="0.3">
      <c r="A166" s="463"/>
      <c r="B166" s="464" t="s">
        <v>2020</v>
      </c>
      <c r="C166" s="464" t="s">
        <v>2013</v>
      </c>
      <c r="D166" s="464" t="s">
        <v>2101</v>
      </c>
      <c r="E166" s="464" t="s">
        <v>2142</v>
      </c>
      <c r="F166" s="464" t="s">
        <v>2143</v>
      </c>
      <c r="G166" s="468">
        <v>1</v>
      </c>
      <c r="H166" s="468">
        <v>0</v>
      </c>
      <c r="I166" s="464"/>
      <c r="J166" s="464">
        <v>0</v>
      </c>
      <c r="K166" s="468">
        <v>4</v>
      </c>
      <c r="L166" s="468">
        <v>0</v>
      </c>
      <c r="M166" s="464"/>
      <c r="N166" s="464">
        <v>0</v>
      </c>
      <c r="O166" s="468"/>
      <c r="P166" s="468"/>
      <c r="Q166" s="491"/>
      <c r="R166" s="469"/>
    </row>
    <row r="167" spans="1:18" ht="14.4" customHeight="1" x14ac:dyDescent="0.3">
      <c r="A167" s="463"/>
      <c r="B167" s="464" t="s">
        <v>2020</v>
      </c>
      <c r="C167" s="464" t="s">
        <v>2013</v>
      </c>
      <c r="D167" s="464" t="s">
        <v>2101</v>
      </c>
      <c r="E167" s="464" t="s">
        <v>2142</v>
      </c>
      <c r="F167" s="464" t="s">
        <v>2200</v>
      </c>
      <c r="G167" s="468">
        <v>3</v>
      </c>
      <c r="H167" s="468">
        <v>0</v>
      </c>
      <c r="I167" s="464"/>
      <c r="J167" s="464">
        <v>0</v>
      </c>
      <c r="K167" s="468">
        <v>5</v>
      </c>
      <c r="L167" s="468">
        <v>0</v>
      </c>
      <c r="M167" s="464"/>
      <c r="N167" s="464">
        <v>0</v>
      </c>
      <c r="O167" s="468"/>
      <c r="P167" s="468"/>
      <c r="Q167" s="491"/>
      <c r="R167" s="469"/>
    </row>
    <row r="168" spans="1:18" ht="14.4" customHeight="1" x14ac:dyDescent="0.3">
      <c r="A168" s="463"/>
      <c r="B168" s="464" t="s">
        <v>2020</v>
      </c>
      <c r="C168" s="464" t="s">
        <v>2013</v>
      </c>
      <c r="D168" s="464" t="s">
        <v>2101</v>
      </c>
      <c r="E168" s="464" t="s">
        <v>2144</v>
      </c>
      <c r="F168" s="464" t="s">
        <v>2145</v>
      </c>
      <c r="G168" s="468">
        <v>726</v>
      </c>
      <c r="H168" s="468">
        <v>221833.34</v>
      </c>
      <c r="I168" s="464">
        <v>1.0196630248992968</v>
      </c>
      <c r="J168" s="464">
        <v>305.55556473829199</v>
      </c>
      <c r="K168" s="468">
        <v>712</v>
      </c>
      <c r="L168" s="468">
        <v>217555.54000000004</v>
      </c>
      <c r="M168" s="464">
        <v>1</v>
      </c>
      <c r="N168" s="464">
        <v>305.55553370786521</v>
      </c>
      <c r="O168" s="468">
        <v>733</v>
      </c>
      <c r="P168" s="468">
        <v>223972.22</v>
      </c>
      <c r="Q168" s="491">
        <v>1.0294944454183974</v>
      </c>
      <c r="R168" s="469">
        <v>305.5555525238745</v>
      </c>
    </row>
    <row r="169" spans="1:18" ht="14.4" customHeight="1" x14ac:dyDescent="0.3">
      <c r="A169" s="463"/>
      <c r="B169" s="464" t="s">
        <v>2020</v>
      </c>
      <c r="C169" s="464" t="s">
        <v>2013</v>
      </c>
      <c r="D169" s="464" t="s">
        <v>2101</v>
      </c>
      <c r="E169" s="464" t="s">
        <v>2146</v>
      </c>
      <c r="F169" s="464" t="s">
        <v>2148</v>
      </c>
      <c r="G169" s="468">
        <v>1388</v>
      </c>
      <c r="H169" s="468">
        <v>46266.68</v>
      </c>
      <c r="I169" s="464">
        <v>1.241502930098128</v>
      </c>
      <c r="J169" s="464">
        <v>33.33334293948127</v>
      </c>
      <c r="K169" s="468">
        <v>1118</v>
      </c>
      <c r="L169" s="468">
        <v>37266.67</v>
      </c>
      <c r="M169" s="464">
        <v>1</v>
      </c>
      <c r="N169" s="464">
        <v>33.333336314847941</v>
      </c>
      <c r="O169" s="468">
        <v>1072</v>
      </c>
      <c r="P169" s="468">
        <v>35733.33</v>
      </c>
      <c r="Q169" s="491">
        <v>0.95885492317934506</v>
      </c>
      <c r="R169" s="469">
        <v>33.333330223880601</v>
      </c>
    </row>
    <row r="170" spans="1:18" ht="14.4" customHeight="1" x14ac:dyDescent="0.3">
      <c r="A170" s="463"/>
      <c r="B170" s="464" t="s">
        <v>2020</v>
      </c>
      <c r="C170" s="464" t="s">
        <v>2013</v>
      </c>
      <c r="D170" s="464" t="s">
        <v>2101</v>
      </c>
      <c r="E170" s="464" t="s">
        <v>2149</v>
      </c>
      <c r="F170" s="464" t="s">
        <v>2150</v>
      </c>
      <c r="G170" s="468">
        <v>975</v>
      </c>
      <c r="H170" s="468">
        <v>444166.66999999993</v>
      </c>
      <c r="I170" s="464">
        <v>1.056338005391438</v>
      </c>
      <c r="J170" s="464">
        <v>455.55555897435892</v>
      </c>
      <c r="K170" s="468">
        <v>923</v>
      </c>
      <c r="L170" s="468">
        <v>420477.79000000004</v>
      </c>
      <c r="M170" s="464">
        <v>1</v>
      </c>
      <c r="N170" s="464">
        <v>455.55556879739981</v>
      </c>
      <c r="O170" s="468">
        <v>830</v>
      </c>
      <c r="P170" s="468">
        <v>378111.11</v>
      </c>
      <c r="Q170" s="491">
        <v>0.89924157468578769</v>
      </c>
      <c r="R170" s="469">
        <v>455.55555421686745</v>
      </c>
    </row>
    <row r="171" spans="1:18" ht="14.4" customHeight="1" x14ac:dyDescent="0.3">
      <c r="A171" s="463"/>
      <c r="B171" s="464" t="s">
        <v>2020</v>
      </c>
      <c r="C171" s="464" t="s">
        <v>2013</v>
      </c>
      <c r="D171" s="464" t="s">
        <v>2101</v>
      </c>
      <c r="E171" s="464" t="s">
        <v>2149</v>
      </c>
      <c r="F171" s="464" t="s">
        <v>2201</v>
      </c>
      <c r="G171" s="468"/>
      <c r="H171" s="468"/>
      <c r="I171" s="464"/>
      <c r="J171" s="464"/>
      <c r="K171" s="468">
        <v>1</v>
      </c>
      <c r="L171" s="468">
        <v>455.56</v>
      </c>
      <c r="M171" s="464">
        <v>1</v>
      </c>
      <c r="N171" s="464">
        <v>455.56</v>
      </c>
      <c r="O171" s="468"/>
      <c r="P171" s="468"/>
      <c r="Q171" s="491"/>
      <c r="R171" s="469"/>
    </row>
    <row r="172" spans="1:18" ht="14.4" customHeight="1" x14ac:dyDescent="0.3">
      <c r="A172" s="463"/>
      <c r="B172" s="464" t="s">
        <v>2020</v>
      </c>
      <c r="C172" s="464" t="s">
        <v>2013</v>
      </c>
      <c r="D172" s="464" t="s">
        <v>2101</v>
      </c>
      <c r="E172" s="464" t="s">
        <v>2202</v>
      </c>
      <c r="F172" s="464" t="s">
        <v>2203</v>
      </c>
      <c r="G172" s="468">
        <v>2</v>
      </c>
      <c r="H172" s="468">
        <v>0</v>
      </c>
      <c r="I172" s="464"/>
      <c r="J172" s="464">
        <v>0</v>
      </c>
      <c r="K172" s="468"/>
      <c r="L172" s="468"/>
      <c r="M172" s="464"/>
      <c r="N172" s="464"/>
      <c r="O172" s="468"/>
      <c r="P172" s="468"/>
      <c r="Q172" s="491"/>
      <c r="R172" s="469"/>
    </row>
    <row r="173" spans="1:18" ht="14.4" customHeight="1" x14ac:dyDescent="0.3">
      <c r="A173" s="463"/>
      <c r="B173" s="464" t="s">
        <v>2020</v>
      </c>
      <c r="C173" s="464" t="s">
        <v>2013</v>
      </c>
      <c r="D173" s="464" t="s">
        <v>2101</v>
      </c>
      <c r="E173" s="464" t="s">
        <v>2204</v>
      </c>
      <c r="F173" s="464" t="s">
        <v>2205</v>
      </c>
      <c r="G173" s="468">
        <v>1</v>
      </c>
      <c r="H173" s="468">
        <v>58.89</v>
      </c>
      <c r="I173" s="464"/>
      <c r="J173" s="464">
        <v>58.89</v>
      </c>
      <c r="K173" s="468"/>
      <c r="L173" s="468"/>
      <c r="M173" s="464"/>
      <c r="N173" s="464"/>
      <c r="O173" s="468"/>
      <c r="P173" s="468"/>
      <c r="Q173" s="491"/>
      <c r="R173" s="469"/>
    </row>
    <row r="174" spans="1:18" ht="14.4" customHeight="1" x14ac:dyDescent="0.3">
      <c r="A174" s="463"/>
      <c r="B174" s="464" t="s">
        <v>2020</v>
      </c>
      <c r="C174" s="464" t="s">
        <v>2013</v>
      </c>
      <c r="D174" s="464" t="s">
        <v>2101</v>
      </c>
      <c r="E174" s="464" t="s">
        <v>2151</v>
      </c>
      <c r="F174" s="464" t="s">
        <v>2152</v>
      </c>
      <c r="G174" s="468">
        <v>725</v>
      </c>
      <c r="H174" s="468">
        <v>56388.899999999994</v>
      </c>
      <c r="I174" s="464">
        <v>1.0013812547148768</v>
      </c>
      <c r="J174" s="464">
        <v>77.777793103448275</v>
      </c>
      <c r="K174" s="468">
        <v>724</v>
      </c>
      <c r="L174" s="468">
        <v>56311.119999999995</v>
      </c>
      <c r="M174" s="464">
        <v>1</v>
      </c>
      <c r="N174" s="464">
        <v>77.777790055248616</v>
      </c>
      <c r="O174" s="468">
        <v>746</v>
      </c>
      <c r="P174" s="468">
        <v>58022.229999999996</v>
      </c>
      <c r="Q174" s="491">
        <v>1.0303867158032018</v>
      </c>
      <c r="R174" s="469">
        <v>77.777788203753346</v>
      </c>
    </row>
    <row r="175" spans="1:18" ht="14.4" customHeight="1" x14ac:dyDescent="0.3">
      <c r="A175" s="463"/>
      <c r="B175" s="464" t="s">
        <v>2020</v>
      </c>
      <c r="C175" s="464" t="s">
        <v>2013</v>
      </c>
      <c r="D175" s="464" t="s">
        <v>2101</v>
      </c>
      <c r="E175" s="464" t="s">
        <v>2155</v>
      </c>
      <c r="F175" s="464" t="s">
        <v>2156</v>
      </c>
      <c r="G175" s="468">
        <v>2</v>
      </c>
      <c r="H175" s="468">
        <v>540</v>
      </c>
      <c r="I175" s="464"/>
      <c r="J175" s="464">
        <v>270</v>
      </c>
      <c r="K175" s="468"/>
      <c r="L175" s="468"/>
      <c r="M175" s="464"/>
      <c r="N175" s="464"/>
      <c r="O175" s="468"/>
      <c r="P175" s="468"/>
      <c r="Q175" s="491"/>
      <c r="R175" s="469"/>
    </row>
    <row r="176" spans="1:18" ht="14.4" customHeight="1" x14ac:dyDescent="0.3">
      <c r="A176" s="463"/>
      <c r="B176" s="464" t="s">
        <v>2020</v>
      </c>
      <c r="C176" s="464" t="s">
        <v>2013</v>
      </c>
      <c r="D176" s="464" t="s">
        <v>2101</v>
      </c>
      <c r="E176" s="464" t="s">
        <v>2155</v>
      </c>
      <c r="F176" s="464" t="s">
        <v>2157</v>
      </c>
      <c r="G176" s="468">
        <v>11</v>
      </c>
      <c r="H176" s="468">
        <v>2970</v>
      </c>
      <c r="I176" s="464"/>
      <c r="J176" s="464">
        <v>270</v>
      </c>
      <c r="K176" s="468"/>
      <c r="L176" s="468"/>
      <c r="M176" s="464"/>
      <c r="N176" s="464"/>
      <c r="O176" s="468">
        <v>2</v>
      </c>
      <c r="P176" s="468">
        <v>540</v>
      </c>
      <c r="Q176" s="491"/>
      <c r="R176" s="469">
        <v>270</v>
      </c>
    </row>
    <row r="177" spans="1:18" ht="14.4" customHeight="1" x14ac:dyDescent="0.3">
      <c r="A177" s="463"/>
      <c r="B177" s="464" t="s">
        <v>2020</v>
      </c>
      <c r="C177" s="464" t="s">
        <v>2013</v>
      </c>
      <c r="D177" s="464" t="s">
        <v>2101</v>
      </c>
      <c r="E177" s="464" t="s">
        <v>2158</v>
      </c>
      <c r="F177" s="464" t="s">
        <v>2159</v>
      </c>
      <c r="G177" s="468">
        <v>1224</v>
      </c>
      <c r="H177" s="468">
        <v>115599.99</v>
      </c>
      <c r="I177" s="464">
        <v>1.0364098151245558</v>
      </c>
      <c r="J177" s="464">
        <v>94.444436274509812</v>
      </c>
      <c r="K177" s="468">
        <v>1181</v>
      </c>
      <c r="L177" s="468">
        <v>111538.88</v>
      </c>
      <c r="M177" s="464">
        <v>1</v>
      </c>
      <c r="N177" s="464">
        <v>94.444436917866213</v>
      </c>
      <c r="O177" s="468">
        <v>1439</v>
      </c>
      <c r="P177" s="468">
        <v>135905.56</v>
      </c>
      <c r="Q177" s="491">
        <v>1.2184590700570062</v>
      </c>
      <c r="R177" s="469">
        <v>94.444447533009026</v>
      </c>
    </row>
    <row r="178" spans="1:18" ht="14.4" customHeight="1" x14ac:dyDescent="0.3">
      <c r="A178" s="463"/>
      <c r="B178" s="464" t="s">
        <v>2020</v>
      </c>
      <c r="C178" s="464" t="s">
        <v>2013</v>
      </c>
      <c r="D178" s="464" t="s">
        <v>2101</v>
      </c>
      <c r="E178" s="464" t="s">
        <v>2160</v>
      </c>
      <c r="F178" s="464" t="s">
        <v>2161</v>
      </c>
      <c r="G178" s="468">
        <v>1</v>
      </c>
      <c r="H178" s="468">
        <v>43.33</v>
      </c>
      <c r="I178" s="464"/>
      <c r="J178" s="464">
        <v>43.33</v>
      </c>
      <c r="K178" s="468"/>
      <c r="L178" s="468"/>
      <c r="M178" s="464"/>
      <c r="N178" s="464"/>
      <c r="O178" s="468"/>
      <c r="P178" s="468"/>
      <c r="Q178" s="491"/>
      <c r="R178" s="469"/>
    </row>
    <row r="179" spans="1:18" ht="14.4" customHeight="1" x14ac:dyDescent="0.3">
      <c r="A179" s="463"/>
      <c r="B179" s="464" t="s">
        <v>2020</v>
      </c>
      <c r="C179" s="464" t="s">
        <v>2013</v>
      </c>
      <c r="D179" s="464" t="s">
        <v>2101</v>
      </c>
      <c r="E179" s="464" t="s">
        <v>2163</v>
      </c>
      <c r="F179" s="464" t="s">
        <v>2164</v>
      </c>
      <c r="G179" s="468">
        <v>1</v>
      </c>
      <c r="H179" s="468">
        <v>96.67</v>
      </c>
      <c r="I179" s="464"/>
      <c r="J179" s="464">
        <v>96.67</v>
      </c>
      <c r="K179" s="468"/>
      <c r="L179" s="468"/>
      <c r="M179" s="464"/>
      <c r="N179" s="464"/>
      <c r="O179" s="468">
        <v>6</v>
      </c>
      <c r="P179" s="468">
        <v>579.99</v>
      </c>
      <c r="Q179" s="491"/>
      <c r="R179" s="469">
        <v>96.665000000000006</v>
      </c>
    </row>
    <row r="180" spans="1:18" ht="14.4" customHeight="1" x14ac:dyDescent="0.3">
      <c r="A180" s="463"/>
      <c r="B180" s="464" t="s">
        <v>2020</v>
      </c>
      <c r="C180" s="464" t="s">
        <v>2013</v>
      </c>
      <c r="D180" s="464" t="s">
        <v>2101</v>
      </c>
      <c r="E180" s="464" t="s">
        <v>2163</v>
      </c>
      <c r="F180" s="464" t="s">
        <v>2165</v>
      </c>
      <c r="G180" s="468">
        <v>6</v>
      </c>
      <c r="H180" s="468">
        <v>580.01</v>
      </c>
      <c r="I180" s="464">
        <v>2.9999482776455983</v>
      </c>
      <c r="J180" s="464">
        <v>96.668333333333337</v>
      </c>
      <c r="K180" s="468">
        <v>2</v>
      </c>
      <c r="L180" s="468">
        <v>193.34</v>
      </c>
      <c r="M180" s="464">
        <v>1</v>
      </c>
      <c r="N180" s="464">
        <v>96.67</v>
      </c>
      <c r="O180" s="468"/>
      <c r="P180" s="468"/>
      <c r="Q180" s="491"/>
      <c r="R180" s="469"/>
    </row>
    <row r="181" spans="1:18" ht="14.4" customHeight="1" x14ac:dyDescent="0.3">
      <c r="A181" s="463"/>
      <c r="B181" s="464" t="s">
        <v>2020</v>
      </c>
      <c r="C181" s="464" t="s">
        <v>2013</v>
      </c>
      <c r="D181" s="464" t="s">
        <v>2101</v>
      </c>
      <c r="E181" s="464" t="s">
        <v>2166</v>
      </c>
      <c r="F181" s="464" t="s">
        <v>2167</v>
      </c>
      <c r="G181" s="468"/>
      <c r="H181" s="468"/>
      <c r="I181" s="464"/>
      <c r="J181" s="464"/>
      <c r="K181" s="468">
        <v>1</v>
      </c>
      <c r="L181" s="468">
        <v>201.11</v>
      </c>
      <c r="M181" s="464">
        <v>1</v>
      </c>
      <c r="N181" s="464">
        <v>201.11</v>
      </c>
      <c r="O181" s="468"/>
      <c r="P181" s="468"/>
      <c r="Q181" s="491"/>
      <c r="R181" s="469"/>
    </row>
    <row r="182" spans="1:18" ht="14.4" customHeight="1" x14ac:dyDescent="0.3">
      <c r="A182" s="463"/>
      <c r="B182" s="464" t="s">
        <v>2020</v>
      </c>
      <c r="C182" s="464" t="s">
        <v>2013</v>
      </c>
      <c r="D182" s="464" t="s">
        <v>2101</v>
      </c>
      <c r="E182" s="464" t="s">
        <v>2168</v>
      </c>
      <c r="F182" s="464" t="s">
        <v>2169</v>
      </c>
      <c r="G182" s="468">
        <v>1</v>
      </c>
      <c r="H182" s="468">
        <v>195.56</v>
      </c>
      <c r="I182" s="464">
        <v>0.33333901511923225</v>
      </c>
      <c r="J182" s="464">
        <v>195.56</v>
      </c>
      <c r="K182" s="468">
        <v>3</v>
      </c>
      <c r="L182" s="468">
        <v>586.67000000000007</v>
      </c>
      <c r="M182" s="464">
        <v>1</v>
      </c>
      <c r="N182" s="464">
        <v>195.5566666666667</v>
      </c>
      <c r="O182" s="468"/>
      <c r="P182" s="468"/>
      <c r="Q182" s="491"/>
      <c r="R182" s="469"/>
    </row>
    <row r="183" spans="1:18" ht="14.4" customHeight="1" x14ac:dyDescent="0.3">
      <c r="A183" s="463"/>
      <c r="B183" s="464" t="s">
        <v>2020</v>
      </c>
      <c r="C183" s="464" t="s">
        <v>2013</v>
      </c>
      <c r="D183" s="464" t="s">
        <v>2101</v>
      </c>
      <c r="E183" s="464" t="s">
        <v>2168</v>
      </c>
      <c r="F183" s="464" t="s">
        <v>2170</v>
      </c>
      <c r="G183" s="468">
        <v>1</v>
      </c>
      <c r="H183" s="468">
        <v>195.56</v>
      </c>
      <c r="I183" s="464">
        <v>0.50001278412722761</v>
      </c>
      <c r="J183" s="464">
        <v>195.56</v>
      </c>
      <c r="K183" s="468">
        <v>2</v>
      </c>
      <c r="L183" s="468">
        <v>391.11</v>
      </c>
      <c r="M183" s="464">
        <v>1</v>
      </c>
      <c r="N183" s="464">
        <v>195.55500000000001</v>
      </c>
      <c r="O183" s="468">
        <v>2</v>
      </c>
      <c r="P183" s="468">
        <v>866.67</v>
      </c>
      <c r="Q183" s="491">
        <v>2.2159239088747409</v>
      </c>
      <c r="R183" s="469">
        <v>433.33499999999998</v>
      </c>
    </row>
    <row r="184" spans="1:18" ht="14.4" customHeight="1" x14ac:dyDescent="0.3">
      <c r="A184" s="463"/>
      <c r="B184" s="464" t="s">
        <v>2020</v>
      </c>
      <c r="C184" s="464" t="s">
        <v>2013</v>
      </c>
      <c r="D184" s="464" t="s">
        <v>2101</v>
      </c>
      <c r="E184" s="464" t="s">
        <v>2206</v>
      </c>
      <c r="F184" s="464" t="s">
        <v>2207</v>
      </c>
      <c r="G184" s="468">
        <v>1</v>
      </c>
      <c r="H184" s="468">
        <v>75.56</v>
      </c>
      <c r="I184" s="464">
        <v>0.20000529394637231</v>
      </c>
      <c r="J184" s="464">
        <v>75.56</v>
      </c>
      <c r="K184" s="468">
        <v>5</v>
      </c>
      <c r="L184" s="468">
        <v>377.79</v>
      </c>
      <c r="M184" s="464">
        <v>1</v>
      </c>
      <c r="N184" s="464">
        <v>75.558000000000007</v>
      </c>
      <c r="O184" s="468">
        <v>14</v>
      </c>
      <c r="P184" s="468">
        <v>1057.79</v>
      </c>
      <c r="Q184" s="491">
        <v>2.799941766589904</v>
      </c>
      <c r="R184" s="469">
        <v>75.556428571428569</v>
      </c>
    </row>
    <row r="185" spans="1:18" ht="14.4" customHeight="1" x14ac:dyDescent="0.3">
      <c r="A185" s="463"/>
      <c r="B185" s="464" t="s">
        <v>2020</v>
      </c>
      <c r="C185" s="464" t="s">
        <v>2013</v>
      </c>
      <c r="D185" s="464" t="s">
        <v>2101</v>
      </c>
      <c r="E185" s="464" t="s">
        <v>2171</v>
      </c>
      <c r="F185" s="464" t="s">
        <v>2172</v>
      </c>
      <c r="G185" s="468">
        <v>10</v>
      </c>
      <c r="H185" s="468">
        <v>1166.67</v>
      </c>
      <c r="I185" s="464">
        <v>0.90908878395436898</v>
      </c>
      <c r="J185" s="464">
        <v>116.667</v>
      </c>
      <c r="K185" s="468">
        <v>11</v>
      </c>
      <c r="L185" s="468">
        <v>1283.3400000000001</v>
      </c>
      <c r="M185" s="464">
        <v>1</v>
      </c>
      <c r="N185" s="464">
        <v>116.66727272727275</v>
      </c>
      <c r="O185" s="468">
        <v>9</v>
      </c>
      <c r="P185" s="468">
        <v>1050</v>
      </c>
      <c r="Q185" s="491">
        <v>0.81817756790873808</v>
      </c>
      <c r="R185" s="469">
        <v>116.66666666666667</v>
      </c>
    </row>
    <row r="186" spans="1:18" ht="14.4" customHeight="1" x14ac:dyDescent="0.3">
      <c r="A186" s="463"/>
      <c r="B186" s="464" t="s">
        <v>2020</v>
      </c>
      <c r="C186" s="464" t="s">
        <v>2013</v>
      </c>
      <c r="D186" s="464" t="s">
        <v>2101</v>
      </c>
      <c r="E186" s="464" t="s">
        <v>2171</v>
      </c>
      <c r="F186" s="464" t="s">
        <v>2173</v>
      </c>
      <c r="G186" s="468">
        <v>11</v>
      </c>
      <c r="H186" s="468">
        <v>1283.3399999999999</v>
      </c>
      <c r="I186" s="464">
        <v>2.7499946428954076</v>
      </c>
      <c r="J186" s="464">
        <v>116.66727272727272</v>
      </c>
      <c r="K186" s="468">
        <v>4</v>
      </c>
      <c r="L186" s="468">
        <v>466.67</v>
      </c>
      <c r="M186" s="464">
        <v>1</v>
      </c>
      <c r="N186" s="464">
        <v>116.6675</v>
      </c>
      <c r="O186" s="468">
        <v>6</v>
      </c>
      <c r="P186" s="468">
        <v>700</v>
      </c>
      <c r="Q186" s="491">
        <v>1.4999892857908157</v>
      </c>
      <c r="R186" s="469">
        <v>116.66666666666667</v>
      </c>
    </row>
    <row r="187" spans="1:18" ht="14.4" customHeight="1" x14ac:dyDescent="0.3">
      <c r="A187" s="463"/>
      <c r="B187" s="464" t="s">
        <v>2020</v>
      </c>
      <c r="C187" s="464" t="s">
        <v>2013</v>
      </c>
      <c r="D187" s="464" t="s">
        <v>2101</v>
      </c>
      <c r="E187" s="464" t="s">
        <v>2174</v>
      </c>
      <c r="F187" s="464" t="s">
        <v>2175</v>
      </c>
      <c r="G187" s="468">
        <v>32</v>
      </c>
      <c r="H187" s="468">
        <v>1564.4399999999998</v>
      </c>
      <c r="I187" s="464">
        <v>0.88888636363636353</v>
      </c>
      <c r="J187" s="464">
        <v>48.888749999999995</v>
      </c>
      <c r="K187" s="468">
        <v>36</v>
      </c>
      <c r="L187" s="468">
        <v>1760</v>
      </c>
      <c r="M187" s="464">
        <v>1</v>
      </c>
      <c r="N187" s="464">
        <v>48.888888888888886</v>
      </c>
      <c r="O187" s="468">
        <v>48</v>
      </c>
      <c r="P187" s="468">
        <v>2346.6799999999998</v>
      </c>
      <c r="Q187" s="491">
        <v>1.333340909090909</v>
      </c>
      <c r="R187" s="469">
        <v>48.889166666666661</v>
      </c>
    </row>
    <row r="188" spans="1:18" ht="14.4" customHeight="1" x14ac:dyDescent="0.3">
      <c r="A188" s="463"/>
      <c r="B188" s="464" t="s">
        <v>2020</v>
      </c>
      <c r="C188" s="464" t="s">
        <v>2013</v>
      </c>
      <c r="D188" s="464" t="s">
        <v>2101</v>
      </c>
      <c r="E188" s="464" t="s">
        <v>2176</v>
      </c>
      <c r="F188" s="464" t="s">
        <v>2177</v>
      </c>
      <c r="G188" s="468">
        <v>2</v>
      </c>
      <c r="H188" s="468">
        <v>688.89</v>
      </c>
      <c r="I188" s="464"/>
      <c r="J188" s="464">
        <v>344.44499999999999</v>
      </c>
      <c r="K188" s="468"/>
      <c r="L188" s="468"/>
      <c r="M188" s="464"/>
      <c r="N188" s="464"/>
      <c r="O188" s="468">
        <v>2</v>
      </c>
      <c r="P188" s="468">
        <v>688.89</v>
      </c>
      <c r="Q188" s="491"/>
      <c r="R188" s="469">
        <v>344.44499999999999</v>
      </c>
    </row>
    <row r="189" spans="1:18" ht="14.4" customHeight="1" x14ac:dyDescent="0.3">
      <c r="A189" s="463"/>
      <c r="B189" s="464" t="s">
        <v>2020</v>
      </c>
      <c r="C189" s="464" t="s">
        <v>2013</v>
      </c>
      <c r="D189" s="464" t="s">
        <v>2101</v>
      </c>
      <c r="E189" s="464" t="s">
        <v>2208</v>
      </c>
      <c r="F189" s="464" t="s">
        <v>2209</v>
      </c>
      <c r="G189" s="468"/>
      <c r="H189" s="468"/>
      <c r="I189" s="464"/>
      <c r="J189" s="464"/>
      <c r="K189" s="468"/>
      <c r="L189" s="468"/>
      <c r="M189" s="464"/>
      <c r="N189" s="464"/>
      <c r="O189" s="468">
        <v>7</v>
      </c>
      <c r="P189" s="468">
        <v>3266.67</v>
      </c>
      <c r="Q189" s="491"/>
      <c r="R189" s="469">
        <v>466.66714285714289</v>
      </c>
    </row>
    <row r="190" spans="1:18" ht="14.4" customHeight="1" x14ac:dyDescent="0.3">
      <c r="A190" s="463"/>
      <c r="B190" s="464" t="s">
        <v>2020</v>
      </c>
      <c r="C190" s="464" t="s">
        <v>2013</v>
      </c>
      <c r="D190" s="464" t="s">
        <v>2101</v>
      </c>
      <c r="E190" s="464" t="s">
        <v>2178</v>
      </c>
      <c r="F190" s="464" t="s">
        <v>2179</v>
      </c>
      <c r="G190" s="468">
        <v>314</v>
      </c>
      <c r="H190" s="468">
        <v>91757.78</v>
      </c>
      <c r="I190" s="464">
        <v>1.0753426038171365</v>
      </c>
      <c r="J190" s="464">
        <v>292.22222929936305</v>
      </c>
      <c r="K190" s="468">
        <v>292</v>
      </c>
      <c r="L190" s="468">
        <v>85328.88</v>
      </c>
      <c r="M190" s="464">
        <v>1</v>
      </c>
      <c r="N190" s="464">
        <v>292.22219178082196</v>
      </c>
      <c r="O190" s="468">
        <v>282</v>
      </c>
      <c r="P190" s="468">
        <v>82406.67</v>
      </c>
      <c r="Q190" s="491">
        <v>0.96575356432663817</v>
      </c>
      <c r="R190" s="469">
        <v>292.22223404255317</v>
      </c>
    </row>
    <row r="191" spans="1:18" ht="14.4" customHeight="1" x14ac:dyDescent="0.3">
      <c r="A191" s="463"/>
      <c r="B191" s="464" t="s">
        <v>2020</v>
      </c>
      <c r="C191" s="464" t="s">
        <v>2013</v>
      </c>
      <c r="D191" s="464" t="s">
        <v>2101</v>
      </c>
      <c r="E191" s="464" t="s">
        <v>2183</v>
      </c>
      <c r="F191" s="464" t="s">
        <v>2184</v>
      </c>
      <c r="G191" s="468"/>
      <c r="H191" s="468"/>
      <c r="I191" s="464"/>
      <c r="J191" s="464"/>
      <c r="K191" s="468"/>
      <c r="L191" s="468"/>
      <c r="M191" s="464"/>
      <c r="N191" s="464"/>
      <c r="O191" s="468">
        <v>1</v>
      </c>
      <c r="P191" s="468">
        <v>116.67</v>
      </c>
      <c r="Q191" s="491"/>
      <c r="R191" s="469">
        <v>116.67</v>
      </c>
    </row>
    <row r="192" spans="1:18" ht="14.4" customHeight="1" x14ac:dyDescent="0.3">
      <c r="A192" s="463"/>
      <c r="B192" s="464" t="s">
        <v>2020</v>
      </c>
      <c r="C192" s="464" t="s">
        <v>2013</v>
      </c>
      <c r="D192" s="464" t="s">
        <v>2101</v>
      </c>
      <c r="E192" s="464" t="s">
        <v>2185</v>
      </c>
      <c r="F192" s="464" t="s">
        <v>2210</v>
      </c>
      <c r="G192" s="468"/>
      <c r="H192" s="468"/>
      <c r="I192" s="464"/>
      <c r="J192" s="464"/>
      <c r="K192" s="468"/>
      <c r="L192" s="468"/>
      <c r="M192" s="464"/>
      <c r="N192" s="464"/>
      <c r="O192" s="468">
        <v>97</v>
      </c>
      <c r="P192" s="468">
        <v>34812.22</v>
      </c>
      <c r="Q192" s="491"/>
      <c r="R192" s="469">
        <v>358.88886597938148</v>
      </c>
    </row>
    <row r="193" spans="1:18" ht="14.4" customHeight="1" x14ac:dyDescent="0.3">
      <c r="A193" s="463"/>
      <c r="B193" s="464" t="s">
        <v>2020</v>
      </c>
      <c r="C193" s="464" t="s">
        <v>2013</v>
      </c>
      <c r="D193" s="464" t="s">
        <v>2101</v>
      </c>
      <c r="E193" s="464" t="s">
        <v>2185</v>
      </c>
      <c r="F193" s="464" t="s">
        <v>2186</v>
      </c>
      <c r="G193" s="468">
        <v>257</v>
      </c>
      <c r="H193" s="468">
        <v>92234.44</v>
      </c>
      <c r="I193" s="464">
        <v>1.1271930199766189</v>
      </c>
      <c r="J193" s="464">
        <v>358.88887159533073</v>
      </c>
      <c r="K193" s="468">
        <v>228</v>
      </c>
      <c r="L193" s="468">
        <v>81826.66</v>
      </c>
      <c r="M193" s="464">
        <v>1</v>
      </c>
      <c r="N193" s="464">
        <v>358.88885964912282</v>
      </c>
      <c r="O193" s="468">
        <v>202</v>
      </c>
      <c r="P193" s="468">
        <v>72495.55</v>
      </c>
      <c r="Q193" s="491">
        <v>0.88596491656875642</v>
      </c>
      <c r="R193" s="469">
        <v>358.88886138613861</v>
      </c>
    </row>
    <row r="194" spans="1:18" ht="14.4" customHeight="1" x14ac:dyDescent="0.3">
      <c r="A194" s="463"/>
      <c r="B194" s="464" t="s">
        <v>2020</v>
      </c>
      <c r="C194" s="464" t="s">
        <v>2013</v>
      </c>
      <c r="D194" s="464" t="s">
        <v>2101</v>
      </c>
      <c r="E194" s="464" t="s">
        <v>2211</v>
      </c>
      <c r="F194" s="464" t="s">
        <v>2212</v>
      </c>
      <c r="G194" s="468"/>
      <c r="H194" s="468"/>
      <c r="I194" s="464"/>
      <c r="J194" s="464"/>
      <c r="K194" s="468"/>
      <c r="L194" s="468"/>
      <c r="M194" s="464"/>
      <c r="N194" s="464"/>
      <c r="O194" s="468">
        <v>7</v>
      </c>
      <c r="P194" s="468">
        <v>3850</v>
      </c>
      <c r="Q194" s="491"/>
      <c r="R194" s="469">
        <v>550</v>
      </c>
    </row>
    <row r="195" spans="1:18" ht="14.4" customHeight="1" x14ac:dyDescent="0.3">
      <c r="A195" s="463"/>
      <c r="B195" s="464" t="s">
        <v>2020</v>
      </c>
      <c r="C195" s="464" t="s">
        <v>2013</v>
      </c>
      <c r="D195" s="464" t="s">
        <v>2101</v>
      </c>
      <c r="E195" s="464" t="s">
        <v>2187</v>
      </c>
      <c r="F195" s="464" t="s">
        <v>2188</v>
      </c>
      <c r="G195" s="468"/>
      <c r="H195" s="468"/>
      <c r="I195" s="464"/>
      <c r="J195" s="464"/>
      <c r="K195" s="468"/>
      <c r="L195" s="468"/>
      <c r="M195" s="464"/>
      <c r="N195" s="464"/>
      <c r="O195" s="468">
        <v>3</v>
      </c>
      <c r="P195" s="468">
        <v>350</v>
      </c>
      <c r="Q195" s="491"/>
      <c r="R195" s="469">
        <v>116.66666666666667</v>
      </c>
    </row>
    <row r="196" spans="1:18" ht="14.4" customHeight="1" x14ac:dyDescent="0.3">
      <c r="A196" s="463"/>
      <c r="B196" s="464" t="s">
        <v>2020</v>
      </c>
      <c r="C196" s="464" t="s">
        <v>2013</v>
      </c>
      <c r="D196" s="464" t="s">
        <v>2101</v>
      </c>
      <c r="E196" s="464" t="s">
        <v>2187</v>
      </c>
      <c r="F196" s="464" t="s">
        <v>2189</v>
      </c>
      <c r="G196" s="468"/>
      <c r="H196" s="468"/>
      <c r="I196" s="464"/>
      <c r="J196" s="464"/>
      <c r="K196" s="468"/>
      <c r="L196" s="468"/>
      <c r="M196" s="464"/>
      <c r="N196" s="464"/>
      <c r="O196" s="468">
        <v>2</v>
      </c>
      <c r="P196" s="468">
        <v>233.34</v>
      </c>
      <c r="Q196" s="491"/>
      <c r="R196" s="469">
        <v>116.67</v>
      </c>
    </row>
    <row r="197" spans="1:18" ht="14.4" customHeight="1" x14ac:dyDescent="0.3">
      <c r="A197" s="463"/>
      <c r="B197" s="464" t="s">
        <v>2020</v>
      </c>
      <c r="C197" s="464" t="s">
        <v>2014</v>
      </c>
      <c r="D197" s="464" t="s">
        <v>2021</v>
      </c>
      <c r="E197" s="464" t="s">
        <v>2213</v>
      </c>
      <c r="F197" s="464"/>
      <c r="G197" s="468">
        <v>1</v>
      </c>
      <c r="H197" s="468">
        <v>1657</v>
      </c>
      <c r="I197" s="464">
        <v>1</v>
      </c>
      <c r="J197" s="464">
        <v>1657</v>
      </c>
      <c r="K197" s="468">
        <v>1</v>
      </c>
      <c r="L197" s="468">
        <v>1657</v>
      </c>
      <c r="M197" s="464">
        <v>1</v>
      </c>
      <c r="N197" s="464">
        <v>1657</v>
      </c>
      <c r="O197" s="468">
        <v>1</v>
      </c>
      <c r="P197" s="468">
        <v>1657</v>
      </c>
      <c r="Q197" s="491">
        <v>1</v>
      </c>
      <c r="R197" s="469">
        <v>1657</v>
      </c>
    </row>
    <row r="198" spans="1:18" ht="14.4" customHeight="1" x14ac:dyDescent="0.3">
      <c r="A198" s="463"/>
      <c r="B198" s="464" t="s">
        <v>2020</v>
      </c>
      <c r="C198" s="464" t="s">
        <v>2014</v>
      </c>
      <c r="D198" s="464" t="s">
        <v>2021</v>
      </c>
      <c r="E198" s="464" t="s">
        <v>2214</v>
      </c>
      <c r="F198" s="464"/>
      <c r="G198" s="468"/>
      <c r="H198" s="468"/>
      <c r="I198" s="464"/>
      <c r="J198" s="464"/>
      <c r="K198" s="468">
        <v>2</v>
      </c>
      <c r="L198" s="468">
        <v>2358</v>
      </c>
      <c r="M198" s="464">
        <v>1</v>
      </c>
      <c r="N198" s="464">
        <v>1179</v>
      </c>
      <c r="O198" s="468">
        <v>2</v>
      </c>
      <c r="P198" s="468">
        <v>2358</v>
      </c>
      <c r="Q198" s="491">
        <v>1</v>
      </c>
      <c r="R198" s="469">
        <v>1179</v>
      </c>
    </row>
    <row r="199" spans="1:18" ht="14.4" customHeight="1" x14ac:dyDescent="0.3">
      <c r="A199" s="463"/>
      <c r="B199" s="464" t="s">
        <v>2020</v>
      </c>
      <c r="C199" s="464" t="s">
        <v>2014</v>
      </c>
      <c r="D199" s="464" t="s">
        <v>2021</v>
      </c>
      <c r="E199" s="464" t="s">
        <v>2215</v>
      </c>
      <c r="F199" s="464"/>
      <c r="G199" s="468">
        <v>2</v>
      </c>
      <c r="H199" s="468">
        <v>2562</v>
      </c>
      <c r="I199" s="464">
        <v>1</v>
      </c>
      <c r="J199" s="464">
        <v>1281</v>
      </c>
      <c r="K199" s="468">
        <v>2</v>
      </c>
      <c r="L199" s="468">
        <v>2562</v>
      </c>
      <c r="M199" s="464">
        <v>1</v>
      </c>
      <c r="N199" s="464">
        <v>1281</v>
      </c>
      <c r="O199" s="468">
        <v>5</v>
      </c>
      <c r="P199" s="468">
        <v>6405</v>
      </c>
      <c r="Q199" s="491">
        <v>2.5</v>
      </c>
      <c r="R199" s="469">
        <v>1281</v>
      </c>
    </row>
    <row r="200" spans="1:18" ht="14.4" customHeight="1" x14ac:dyDescent="0.3">
      <c r="A200" s="463"/>
      <c r="B200" s="464" t="s">
        <v>2020</v>
      </c>
      <c r="C200" s="464" t="s">
        <v>2014</v>
      </c>
      <c r="D200" s="464" t="s">
        <v>2021</v>
      </c>
      <c r="E200" s="464" t="s">
        <v>2025</v>
      </c>
      <c r="F200" s="464"/>
      <c r="G200" s="468"/>
      <c r="H200" s="468"/>
      <c r="I200" s="464"/>
      <c r="J200" s="464"/>
      <c r="K200" s="468">
        <v>1</v>
      </c>
      <c r="L200" s="468">
        <v>1008</v>
      </c>
      <c r="M200" s="464">
        <v>1</v>
      </c>
      <c r="N200" s="464">
        <v>1008</v>
      </c>
      <c r="O200" s="468"/>
      <c r="P200" s="468"/>
      <c r="Q200" s="491"/>
      <c r="R200" s="469"/>
    </row>
    <row r="201" spans="1:18" ht="14.4" customHeight="1" x14ac:dyDescent="0.3">
      <c r="A201" s="463"/>
      <c r="B201" s="464" t="s">
        <v>2020</v>
      </c>
      <c r="C201" s="464" t="s">
        <v>2014</v>
      </c>
      <c r="D201" s="464" t="s">
        <v>2021</v>
      </c>
      <c r="E201" s="464" t="s">
        <v>2029</v>
      </c>
      <c r="F201" s="464"/>
      <c r="G201" s="468"/>
      <c r="H201" s="468"/>
      <c r="I201" s="464"/>
      <c r="J201" s="464"/>
      <c r="K201" s="468">
        <v>1</v>
      </c>
      <c r="L201" s="468">
        <v>219</v>
      </c>
      <c r="M201" s="464">
        <v>1</v>
      </c>
      <c r="N201" s="464">
        <v>219</v>
      </c>
      <c r="O201" s="468"/>
      <c r="P201" s="468"/>
      <c r="Q201" s="491"/>
      <c r="R201" s="469"/>
    </row>
    <row r="202" spans="1:18" ht="14.4" customHeight="1" x14ac:dyDescent="0.3">
      <c r="A202" s="463"/>
      <c r="B202" s="464" t="s">
        <v>2020</v>
      </c>
      <c r="C202" s="464" t="s">
        <v>2014</v>
      </c>
      <c r="D202" s="464" t="s">
        <v>2021</v>
      </c>
      <c r="E202" s="464" t="s">
        <v>2052</v>
      </c>
      <c r="F202" s="464"/>
      <c r="G202" s="468"/>
      <c r="H202" s="468"/>
      <c r="I202" s="464"/>
      <c r="J202" s="464"/>
      <c r="K202" s="468">
        <v>1</v>
      </c>
      <c r="L202" s="468">
        <v>2000</v>
      </c>
      <c r="M202" s="464">
        <v>1</v>
      </c>
      <c r="N202" s="464">
        <v>2000</v>
      </c>
      <c r="O202" s="468"/>
      <c r="P202" s="468"/>
      <c r="Q202" s="491"/>
      <c r="R202" s="469"/>
    </row>
    <row r="203" spans="1:18" ht="14.4" customHeight="1" x14ac:dyDescent="0.3">
      <c r="A203" s="463"/>
      <c r="B203" s="464" t="s">
        <v>2020</v>
      </c>
      <c r="C203" s="464" t="s">
        <v>2014</v>
      </c>
      <c r="D203" s="464" t="s">
        <v>2021</v>
      </c>
      <c r="E203" s="464" t="s">
        <v>2081</v>
      </c>
      <c r="F203" s="464"/>
      <c r="G203" s="468">
        <v>2</v>
      </c>
      <c r="H203" s="468">
        <v>1490</v>
      </c>
      <c r="I203" s="464"/>
      <c r="J203" s="464">
        <v>745</v>
      </c>
      <c r="K203" s="468"/>
      <c r="L203" s="468"/>
      <c r="M203" s="464"/>
      <c r="N203" s="464"/>
      <c r="O203" s="468"/>
      <c r="P203" s="468"/>
      <c r="Q203" s="491"/>
      <c r="R203" s="469"/>
    </row>
    <row r="204" spans="1:18" ht="14.4" customHeight="1" x14ac:dyDescent="0.3">
      <c r="A204" s="463"/>
      <c r="B204" s="464" t="s">
        <v>2020</v>
      </c>
      <c r="C204" s="464" t="s">
        <v>2014</v>
      </c>
      <c r="D204" s="464" t="s">
        <v>2021</v>
      </c>
      <c r="E204" s="464" t="s">
        <v>2216</v>
      </c>
      <c r="F204" s="464"/>
      <c r="G204" s="468"/>
      <c r="H204" s="468"/>
      <c r="I204" s="464"/>
      <c r="J204" s="464"/>
      <c r="K204" s="468"/>
      <c r="L204" s="468"/>
      <c r="M204" s="464"/>
      <c r="N204" s="464"/>
      <c r="O204" s="468">
        <v>1</v>
      </c>
      <c r="P204" s="468">
        <v>219</v>
      </c>
      <c r="Q204" s="491"/>
      <c r="R204" s="469">
        <v>219</v>
      </c>
    </row>
    <row r="205" spans="1:18" ht="14.4" customHeight="1" x14ac:dyDescent="0.3">
      <c r="A205" s="463"/>
      <c r="B205" s="464" t="s">
        <v>2020</v>
      </c>
      <c r="C205" s="464" t="s">
        <v>2014</v>
      </c>
      <c r="D205" s="464" t="s">
        <v>2021</v>
      </c>
      <c r="E205" s="464" t="s">
        <v>2217</v>
      </c>
      <c r="F205" s="464"/>
      <c r="G205" s="468"/>
      <c r="H205" s="468"/>
      <c r="I205" s="464"/>
      <c r="J205" s="464"/>
      <c r="K205" s="468">
        <v>1</v>
      </c>
      <c r="L205" s="468">
        <v>2931</v>
      </c>
      <c r="M205" s="464">
        <v>1</v>
      </c>
      <c r="N205" s="464">
        <v>2931</v>
      </c>
      <c r="O205" s="468"/>
      <c r="P205" s="468"/>
      <c r="Q205" s="491"/>
      <c r="R205" s="469"/>
    </row>
    <row r="206" spans="1:18" ht="14.4" customHeight="1" x14ac:dyDescent="0.3">
      <c r="A206" s="463"/>
      <c r="B206" s="464" t="s">
        <v>2020</v>
      </c>
      <c r="C206" s="464" t="s">
        <v>2014</v>
      </c>
      <c r="D206" s="464" t="s">
        <v>2101</v>
      </c>
      <c r="E206" s="464" t="s">
        <v>2102</v>
      </c>
      <c r="F206" s="464" t="s">
        <v>2103</v>
      </c>
      <c r="G206" s="468">
        <v>161</v>
      </c>
      <c r="H206" s="468">
        <v>76564.45</v>
      </c>
      <c r="I206" s="464">
        <v>1.5045415610362105</v>
      </c>
      <c r="J206" s="464">
        <v>475.55559006211178</v>
      </c>
      <c r="K206" s="468">
        <v>100</v>
      </c>
      <c r="L206" s="468">
        <v>50888.89</v>
      </c>
      <c r="M206" s="464">
        <v>1</v>
      </c>
      <c r="N206" s="464">
        <v>508.88889999999998</v>
      </c>
      <c r="O206" s="468">
        <v>85</v>
      </c>
      <c r="P206" s="468">
        <v>43255.549999999996</v>
      </c>
      <c r="Q206" s="491">
        <v>0.84999987227074503</v>
      </c>
      <c r="R206" s="469">
        <v>508.8888235294117</v>
      </c>
    </row>
    <row r="207" spans="1:18" ht="14.4" customHeight="1" x14ac:dyDescent="0.3">
      <c r="A207" s="463"/>
      <c r="B207" s="464" t="s">
        <v>2020</v>
      </c>
      <c r="C207" s="464" t="s">
        <v>2014</v>
      </c>
      <c r="D207" s="464" t="s">
        <v>2101</v>
      </c>
      <c r="E207" s="464" t="s">
        <v>2104</v>
      </c>
      <c r="F207" s="464" t="s">
        <v>2105</v>
      </c>
      <c r="G207" s="468">
        <v>351</v>
      </c>
      <c r="H207" s="468">
        <v>159900</v>
      </c>
      <c r="I207" s="464">
        <v>1.99875</v>
      </c>
      <c r="J207" s="464">
        <v>455.55555555555554</v>
      </c>
      <c r="K207" s="468">
        <v>160</v>
      </c>
      <c r="L207" s="468">
        <v>80000</v>
      </c>
      <c r="M207" s="464">
        <v>1</v>
      </c>
      <c r="N207" s="464">
        <v>500</v>
      </c>
      <c r="O207" s="468">
        <v>156</v>
      </c>
      <c r="P207" s="468">
        <v>78000</v>
      </c>
      <c r="Q207" s="491">
        <v>0.97499999999999998</v>
      </c>
      <c r="R207" s="469">
        <v>500</v>
      </c>
    </row>
    <row r="208" spans="1:18" ht="14.4" customHeight="1" x14ac:dyDescent="0.3">
      <c r="A208" s="463"/>
      <c r="B208" s="464" t="s">
        <v>2020</v>
      </c>
      <c r="C208" s="464" t="s">
        <v>2014</v>
      </c>
      <c r="D208" s="464" t="s">
        <v>2101</v>
      </c>
      <c r="E208" s="464" t="s">
        <v>2192</v>
      </c>
      <c r="F208" s="464" t="s">
        <v>2193</v>
      </c>
      <c r="G208" s="468">
        <v>1194</v>
      </c>
      <c r="H208" s="468">
        <v>126033.34</v>
      </c>
      <c r="I208" s="464">
        <v>0.96290319499972876</v>
      </c>
      <c r="J208" s="464">
        <v>105.55556113902847</v>
      </c>
      <c r="K208" s="468">
        <v>1240</v>
      </c>
      <c r="L208" s="468">
        <v>130888.9</v>
      </c>
      <c r="M208" s="464">
        <v>1</v>
      </c>
      <c r="N208" s="464">
        <v>105.55556451612902</v>
      </c>
      <c r="O208" s="468">
        <v>1046</v>
      </c>
      <c r="P208" s="468">
        <v>110411.12</v>
      </c>
      <c r="Q208" s="491">
        <v>0.84354838339996741</v>
      </c>
      <c r="R208" s="469">
        <v>105.55556405353728</v>
      </c>
    </row>
    <row r="209" spans="1:18" ht="14.4" customHeight="1" x14ac:dyDescent="0.3">
      <c r="A209" s="463"/>
      <c r="B209" s="464" t="s">
        <v>2020</v>
      </c>
      <c r="C209" s="464" t="s">
        <v>2014</v>
      </c>
      <c r="D209" s="464" t="s">
        <v>2101</v>
      </c>
      <c r="E209" s="464" t="s">
        <v>2106</v>
      </c>
      <c r="F209" s="464" t="s">
        <v>2107</v>
      </c>
      <c r="G209" s="468">
        <v>570</v>
      </c>
      <c r="H209" s="468">
        <v>44333.33</v>
      </c>
      <c r="I209" s="464">
        <v>0.71878944391147737</v>
      </c>
      <c r="J209" s="464">
        <v>77.777771929824567</v>
      </c>
      <c r="K209" s="468">
        <v>793</v>
      </c>
      <c r="L209" s="468">
        <v>61677.770000000004</v>
      </c>
      <c r="M209" s="464">
        <v>1</v>
      </c>
      <c r="N209" s="464">
        <v>77.777767969735194</v>
      </c>
      <c r="O209" s="468">
        <v>775</v>
      </c>
      <c r="P209" s="468">
        <v>60277.78</v>
      </c>
      <c r="Q209" s="491">
        <v>0.97730154640804934</v>
      </c>
      <c r="R209" s="469">
        <v>77.777780645161286</v>
      </c>
    </row>
    <row r="210" spans="1:18" ht="14.4" customHeight="1" x14ac:dyDescent="0.3">
      <c r="A210" s="463"/>
      <c r="B210" s="464" t="s">
        <v>2020</v>
      </c>
      <c r="C210" s="464" t="s">
        <v>2014</v>
      </c>
      <c r="D210" s="464" t="s">
        <v>2101</v>
      </c>
      <c r="E210" s="464" t="s">
        <v>2106</v>
      </c>
      <c r="F210" s="464" t="s">
        <v>2194</v>
      </c>
      <c r="G210" s="468">
        <v>5</v>
      </c>
      <c r="H210" s="468">
        <v>388.89</v>
      </c>
      <c r="I210" s="464"/>
      <c r="J210" s="464">
        <v>77.777999999999992</v>
      </c>
      <c r="K210" s="468"/>
      <c r="L210" s="468"/>
      <c r="M210" s="464"/>
      <c r="N210" s="464"/>
      <c r="O210" s="468"/>
      <c r="P210" s="468"/>
      <c r="Q210" s="491"/>
      <c r="R210" s="469"/>
    </row>
    <row r="211" spans="1:18" ht="14.4" customHeight="1" x14ac:dyDescent="0.3">
      <c r="A211" s="463"/>
      <c r="B211" s="464" t="s">
        <v>2020</v>
      </c>
      <c r="C211" s="464" t="s">
        <v>2014</v>
      </c>
      <c r="D211" s="464" t="s">
        <v>2101</v>
      </c>
      <c r="E211" s="464" t="s">
        <v>2113</v>
      </c>
      <c r="F211" s="464" t="s">
        <v>2114</v>
      </c>
      <c r="G211" s="468">
        <v>530</v>
      </c>
      <c r="H211" s="468">
        <v>61833.34</v>
      </c>
      <c r="I211" s="464">
        <v>0.95840888229489862</v>
      </c>
      <c r="J211" s="464">
        <v>116.66667924528301</v>
      </c>
      <c r="K211" s="468">
        <v>553</v>
      </c>
      <c r="L211" s="468">
        <v>64516.66</v>
      </c>
      <c r="M211" s="464">
        <v>1</v>
      </c>
      <c r="N211" s="464">
        <v>116.66665461121158</v>
      </c>
      <c r="O211" s="468">
        <v>536</v>
      </c>
      <c r="P211" s="468">
        <v>62533.33</v>
      </c>
      <c r="Q211" s="491">
        <v>0.96925863800140921</v>
      </c>
      <c r="R211" s="469">
        <v>116.6666604477612</v>
      </c>
    </row>
    <row r="212" spans="1:18" ht="14.4" customHeight="1" x14ac:dyDescent="0.3">
      <c r="A212" s="463"/>
      <c r="B212" s="464" t="s">
        <v>2020</v>
      </c>
      <c r="C212" s="464" t="s">
        <v>2014</v>
      </c>
      <c r="D212" s="464" t="s">
        <v>2101</v>
      </c>
      <c r="E212" s="464" t="s">
        <v>2196</v>
      </c>
      <c r="F212" s="464" t="s">
        <v>2197</v>
      </c>
      <c r="G212" s="468">
        <v>115</v>
      </c>
      <c r="H212" s="468">
        <v>44722.23</v>
      </c>
      <c r="I212" s="464">
        <v>0.82733805230432322</v>
      </c>
      <c r="J212" s="464">
        <v>388.88895652173915</v>
      </c>
      <c r="K212" s="468">
        <v>139</v>
      </c>
      <c r="L212" s="468">
        <v>54055.57</v>
      </c>
      <c r="M212" s="464">
        <v>1</v>
      </c>
      <c r="N212" s="464">
        <v>388.88899280575538</v>
      </c>
      <c r="O212" s="468">
        <v>68</v>
      </c>
      <c r="P212" s="468">
        <v>26444.46</v>
      </c>
      <c r="Q212" s="491">
        <v>0.48920879013948054</v>
      </c>
      <c r="R212" s="469">
        <v>388.88911764705881</v>
      </c>
    </row>
    <row r="213" spans="1:18" ht="14.4" customHeight="1" x14ac:dyDescent="0.3">
      <c r="A213" s="463"/>
      <c r="B213" s="464" t="s">
        <v>2020</v>
      </c>
      <c r="C213" s="464" t="s">
        <v>2014</v>
      </c>
      <c r="D213" s="464" t="s">
        <v>2101</v>
      </c>
      <c r="E213" s="464" t="s">
        <v>2116</v>
      </c>
      <c r="F213" s="464" t="s">
        <v>2117</v>
      </c>
      <c r="G213" s="468">
        <v>1597</v>
      </c>
      <c r="H213" s="468">
        <v>479100</v>
      </c>
      <c r="I213" s="464">
        <v>1.2644497228820268</v>
      </c>
      <c r="J213" s="464">
        <v>300</v>
      </c>
      <c r="K213" s="468">
        <v>1263</v>
      </c>
      <c r="L213" s="468">
        <v>378900</v>
      </c>
      <c r="M213" s="464">
        <v>1</v>
      </c>
      <c r="N213" s="464">
        <v>300</v>
      </c>
      <c r="O213" s="468">
        <v>670</v>
      </c>
      <c r="P213" s="468">
        <v>201000</v>
      </c>
      <c r="Q213" s="491">
        <v>0.53048297703879654</v>
      </c>
      <c r="R213" s="469">
        <v>300</v>
      </c>
    </row>
    <row r="214" spans="1:18" ht="14.4" customHeight="1" x14ac:dyDescent="0.3">
      <c r="A214" s="463"/>
      <c r="B214" s="464" t="s">
        <v>2020</v>
      </c>
      <c r="C214" s="464" t="s">
        <v>2014</v>
      </c>
      <c r="D214" s="464" t="s">
        <v>2101</v>
      </c>
      <c r="E214" s="464" t="s">
        <v>2118</v>
      </c>
      <c r="F214" s="464" t="s">
        <v>2119</v>
      </c>
      <c r="G214" s="468">
        <v>33</v>
      </c>
      <c r="H214" s="468">
        <v>9716.67</v>
      </c>
      <c r="I214" s="464">
        <v>1.9411792909870045</v>
      </c>
      <c r="J214" s="464">
        <v>294.44454545454545</v>
      </c>
      <c r="K214" s="468">
        <v>17</v>
      </c>
      <c r="L214" s="468">
        <v>5005.55</v>
      </c>
      <c r="M214" s="464">
        <v>1</v>
      </c>
      <c r="N214" s="464">
        <v>294.44411764705882</v>
      </c>
      <c r="O214" s="468">
        <v>9</v>
      </c>
      <c r="P214" s="468">
        <v>2649.9900000000002</v>
      </c>
      <c r="Q214" s="491">
        <v>0.52941035450649776</v>
      </c>
      <c r="R214" s="469">
        <v>294.44333333333338</v>
      </c>
    </row>
    <row r="215" spans="1:18" ht="14.4" customHeight="1" x14ac:dyDescent="0.3">
      <c r="A215" s="463"/>
      <c r="B215" s="464" t="s">
        <v>2020</v>
      </c>
      <c r="C215" s="464" t="s">
        <v>2014</v>
      </c>
      <c r="D215" s="464" t="s">
        <v>2101</v>
      </c>
      <c r="E215" s="464" t="s">
        <v>2122</v>
      </c>
      <c r="F215" s="464" t="s">
        <v>2218</v>
      </c>
      <c r="G215" s="468"/>
      <c r="H215" s="468"/>
      <c r="I215" s="464"/>
      <c r="J215" s="464"/>
      <c r="K215" s="468">
        <v>1</v>
      </c>
      <c r="L215" s="468">
        <v>93.33</v>
      </c>
      <c r="M215" s="464">
        <v>1</v>
      </c>
      <c r="N215" s="464">
        <v>93.33</v>
      </c>
      <c r="O215" s="468"/>
      <c r="P215" s="468"/>
      <c r="Q215" s="491"/>
      <c r="R215" s="469"/>
    </row>
    <row r="216" spans="1:18" ht="14.4" customHeight="1" x14ac:dyDescent="0.3">
      <c r="A216" s="463"/>
      <c r="B216" s="464" t="s">
        <v>2020</v>
      </c>
      <c r="C216" s="464" t="s">
        <v>2014</v>
      </c>
      <c r="D216" s="464" t="s">
        <v>2101</v>
      </c>
      <c r="E216" s="464" t="s">
        <v>2219</v>
      </c>
      <c r="F216" s="464" t="s">
        <v>2220</v>
      </c>
      <c r="G216" s="468"/>
      <c r="H216" s="468"/>
      <c r="I216" s="464"/>
      <c r="J216" s="464"/>
      <c r="K216" s="468"/>
      <c r="L216" s="468"/>
      <c r="M216" s="464"/>
      <c r="N216" s="464"/>
      <c r="O216" s="468">
        <v>1</v>
      </c>
      <c r="P216" s="468">
        <v>666.67</v>
      </c>
      <c r="Q216" s="491"/>
      <c r="R216" s="469">
        <v>666.67</v>
      </c>
    </row>
    <row r="217" spans="1:18" ht="14.4" customHeight="1" x14ac:dyDescent="0.3">
      <c r="A217" s="463"/>
      <c r="B217" s="464" t="s">
        <v>2020</v>
      </c>
      <c r="C217" s="464" t="s">
        <v>2014</v>
      </c>
      <c r="D217" s="464" t="s">
        <v>2101</v>
      </c>
      <c r="E217" s="464" t="s">
        <v>2221</v>
      </c>
      <c r="F217" s="464" t="s">
        <v>2222</v>
      </c>
      <c r="G217" s="468"/>
      <c r="H217" s="468"/>
      <c r="I217" s="464"/>
      <c r="J217" s="464"/>
      <c r="K217" s="468">
        <v>1</v>
      </c>
      <c r="L217" s="468">
        <v>777.78</v>
      </c>
      <c r="M217" s="464">
        <v>1</v>
      </c>
      <c r="N217" s="464">
        <v>777.78</v>
      </c>
      <c r="O217" s="468">
        <v>1</v>
      </c>
      <c r="P217" s="468">
        <v>777.78</v>
      </c>
      <c r="Q217" s="491">
        <v>1</v>
      </c>
      <c r="R217" s="469">
        <v>777.78</v>
      </c>
    </row>
    <row r="218" spans="1:18" ht="14.4" customHeight="1" x14ac:dyDescent="0.3">
      <c r="A218" s="463"/>
      <c r="B218" s="464" t="s">
        <v>2020</v>
      </c>
      <c r="C218" s="464" t="s">
        <v>2014</v>
      </c>
      <c r="D218" s="464" t="s">
        <v>2101</v>
      </c>
      <c r="E218" s="464" t="s">
        <v>2124</v>
      </c>
      <c r="F218" s="464" t="s">
        <v>2125</v>
      </c>
      <c r="G218" s="468">
        <v>18</v>
      </c>
      <c r="H218" s="468">
        <v>600</v>
      </c>
      <c r="I218" s="464">
        <v>1.6363487604658138</v>
      </c>
      <c r="J218" s="464">
        <v>33.333333333333336</v>
      </c>
      <c r="K218" s="468">
        <v>11</v>
      </c>
      <c r="L218" s="468">
        <v>366.67</v>
      </c>
      <c r="M218" s="464">
        <v>1</v>
      </c>
      <c r="N218" s="464">
        <v>33.333636363636366</v>
      </c>
      <c r="O218" s="468">
        <v>22</v>
      </c>
      <c r="P218" s="468">
        <v>733.33</v>
      </c>
      <c r="Q218" s="491">
        <v>1.9999727275206589</v>
      </c>
      <c r="R218" s="469">
        <v>33.333181818181821</v>
      </c>
    </row>
    <row r="219" spans="1:18" ht="14.4" customHeight="1" x14ac:dyDescent="0.3">
      <c r="A219" s="463"/>
      <c r="B219" s="464" t="s">
        <v>2020</v>
      </c>
      <c r="C219" s="464" t="s">
        <v>2014</v>
      </c>
      <c r="D219" s="464" t="s">
        <v>2101</v>
      </c>
      <c r="E219" s="464" t="s">
        <v>2124</v>
      </c>
      <c r="F219" s="464" t="s">
        <v>2126</v>
      </c>
      <c r="G219" s="468">
        <v>5</v>
      </c>
      <c r="H219" s="468">
        <v>166.67000000000002</v>
      </c>
      <c r="I219" s="464">
        <v>0.55556666666666676</v>
      </c>
      <c r="J219" s="464">
        <v>33.334000000000003</v>
      </c>
      <c r="K219" s="468">
        <v>9</v>
      </c>
      <c r="L219" s="468">
        <v>300</v>
      </c>
      <c r="M219" s="464">
        <v>1</v>
      </c>
      <c r="N219" s="464">
        <v>33.333333333333336</v>
      </c>
      <c r="O219" s="468"/>
      <c r="P219" s="468"/>
      <c r="Q219" s="491"/>
      <c r="R219" s="469"/>
    </row>
    <row r="220" spans="1:18" ht="14.4" customHeight="1" x14ac:dyDescent="0.3">
      <c r="A220" s="463"/>
      <c r="B220" s="464" t="s">
        <v>2020</v>
      </c>
      <c r="C220" s="464" t="s">
        <v>2014</v>
      </c>
      <c r="D220" s="464" t="s">
        <v>2101</v>
      </c>
      <c r="E220" s="464" t="s">
        <v>2127</v>
      </c>
      <c r="F220" s="464" t="s">
        <v>2105</v>
      </c>
      <c r="G220" s="468">
        <v>2025</v>
      </c>
      <c r="H220" s="468">
        <v>756000</v>
      </c>
      <c r="I220" s="464">
        <v>0.8737684516839217</v>
      </c>
      <c r="J220" s="464">
        <v>373.33333333333331</v>
      </c>
      <c r="K220" s="468">
        <v>2071</v>
      </c>
      <c r="L220" s="468">
        <v>865217.78</v>
      </c>
      <c r="M220" s="464">
        <v>1</v>
      </c>
      <c r="N220" s="464">
        <v>417.77777885079672</v>
      </c>
      <c r="O220" s="468">
        <v>1975</v>
      </c>
      <c r="P220" s="468">
        <v>825111.12000000011</v>
      </c>
      <c r="Q220" s="491">
        <v>0.95364558966876534</v>
      </c>
      <c r="R220" s="469">
        <v>417.77778227848108</v>
      </c>
    </row>
    <row r="221" spans="1:18" ht="14.4" customHeight="1" x14ac:dyDescent="0.3">
      <c r="A221" s="463"/>
      <c r="B221" s="464" t="s">
        <v>2020</v>
      </c>
      <c r="C221" s="464" t="s">
        <v>2014</v>
      </c>
      <c r="D221" s="464" t="s">
        <v>2101</v>
      </c>
      <c r="E221" s="464" t="s">
        <v>2128</v>
      </c>
      <c r="F221" s="464" t="s">
        <v>2130</v>
      </c>
      <c r="G221" s="468">
        <v>125</v>
      </c>
      <c r="H221" s="468">
        <v>26388.89</v>
      </c>
      <c r="I221" s="464">
        <v>1.0593217005096518</v>
      </c>
      <c r="J221" s="464">
        <v>211.11112</v>
      </c>
      <c r="K221" s="468">
        <v>118</v>
      </c>
      <c r="L221" s="468">
        <v>24911.120000000003</v>
      </c>
      <c r="M221" s="464">
        <v>1</v>
      </c>
      <c r="N221" s="464">
        <v>211.11118644067798</v>
      </c>
      <c r="O221" s="468">
        <v>151</v>
      </c>
      <c r="P221" s="468">
        <v>31877.790000000005</v>
      </c>
      <c r="Q221" s="491">
        <v>1.279661050968403</v>
      </c>
      <c r="R221" s="469">
        <v>211.11119205298016</v>
      </c>
    </row>
    <row r="222" spans="1:18" ht="14.4" customHeight="1" x14ac:dyDescent="0.3">
      <c r="A222" s="463"/>
      <c r="B222" s="464" t="s">
        <v>2020</v>
      </c>
      <c r="C222" s="464" t="s">
        <v>2014</v>
      </c>
      <c r="D222" s="464" t="s">
        <v>2101</v>
      </c>
      <c r="E222" s="464" t="s">
        <v>2131</v>
      </c>
      <c r="F222" s="464" t="s">
        <v>2132</v>
      </c>
      <c r="G222" s="468">
        <v>36</v>
      </c>
      <c r="H222" s="468">
        <v>21000</v>
      </c>
      <c r="I222" s="464">
        <v>0.52173913043478259</v>
      </c>
      <c r="J222" s="464">
        <v>583.33333333333337</v>
      </c>
      <c r="K222" s="468">
        <v>69</v>
      </c>
      <c r="L222" s="468">
        <v>40250</v>
      </c>
      <c r="M222" s="464">
        <v>1</v>
      </c>
      <c r="N222" s="464">
        <v>583.33333333333337</v>
      </c>
      <c r="O222" s="468">
        <v>65</v>
      </c>
      <c r="P222" s="468">
        <v>37916.660000000003</v>
      </c>
      <c r="Q222" s="491">
        <v>0.94202881987577647</v>
      </c>
      <c r="R222" s="469">
        <v>583.33323076923079</v>
      </c>
    </row>
    <row r="223" spans="1:18" ht="14.4" customHeight="1" x14ac:dyDescent="0.3">
      <c r="A223" s="463"/>
      <c r="B223" s="464" t="s">
        <v>2020</v>
      </c>
      <c r="C223" s="464" t="s">
        <v>2014</v>
      </c>
      <c r="D223" s="464" t="s">
        <v>2101</v>
      </c>
      <c r="E223" s="464" t="s">
        <v>2133</v>
      </c>
      <c r="F223" s="464" t="s">
        <v>2134</v>
      </c>
      <c r="G223" s="468">
        <v>43</v>
      </c>
      <c r="H223" s="468">
        <v>20066.660000000003</v>
      </c>
      <c r="I223" s="464">
        <v>1.1621615517062642</v>
      </c>
      <c r="J223" s="464">
        <v>466.66651162790708</v>
      </c>
      <c r="K223" s="468">
        <v>37</v>
      </c>
      <c r="L223" s="468">
        <v>17266.670000000002</v>
      </c>
      <c r="M223" s="464">
        <v>1</v>
      </c>
      <c r="N223" s="464">
        <v>466.6667567567568</v>
      </c>
      <c r="O223" s="468">
        <v>55</v>
      </c>
      <c r="P223" s="468">
        <v>25666.68</v>
      </c>
      <c r="Q223" s="491">
        <v>1.4864869717206617</v>
      </c>
      <c r="R223" s="469">
        <v>466.66690909090909</v>
      </c>
    </row>
    <row r="224" spans="1:18" ht="14.4" customHeight="1" x14ac:dyDescent="0.3">
      <c r="A224" s="463"/>
      <c r="B224" s="464" t="s">
        <v>2020</v>
      </c>
      <c r="C224" s="464" t="s">
        <v>2014</v>
      </c>
      <c r="D224" s="464" t="s">
        <v>2101</v>
      </c>
      <c r="E224" s="464" t="s">
        <v>2223</v>
      </c>
      <c r="F224" s="464" t="s">
        <v>2134</v>
      </c>
      <c r="G224" s="468">
        <v>9</v>
      </c>
      <c r="H224" s="468">
        <v>9000</v>
      </c>
      <c r="I224" s="464">
        <v>1.125</v>
      </c>
      <c r="J224" s="464">
        <v>1000</v>
      </c>
      <c r="K224" s="468">
        <v>8</v>
      </c>
      <c r="L224" s="468">
        <v>8000</v>
      </c>
      <c r="M224" s="464">
        <v>1</v>
      </c>
      <c r="N224" s="464">
        <v>1000</v>
      </c>
      <c r="O224" s="468">
        <v>10</v>
      </c>
      <c r="P224" s="468">
        <v>10000</v>
      </c>
      <c r="Q224" s="491">
        <v>1.25</v>
      </c>
      <c r="R224" s="469">
        <v>1000</v>
      </c>
    </row>
    <row r="225" spans="1:18" ht="14.4" customHeight="1" x14ac:dyDescent="0.3">
      <c r="A225" s="463"/>
      <c r="B225" s="464" t="s">
        <v>2020</v>
      </c>
      <c r="C225" s="464" t="s">
        <v>2014</v>
      </c>
      <c r="D225" s="464" t="s">
        <v>2101</v>
      </c>
      <c r="E225" s="464" t="s">
        <v>2135</v>
      </c>
      <c r="F225" s="464" t="s">
        <v>2136</v>
      </c>
      <c r="G225" s="468">
        <v>301</v>
      </c>
      <c r="H225" s="468">
        <v>15050</v>
      </c>
      <c r="I225" s="464">
        <v>0.875</v>
      </c>
      <c r="J225" s="464">
        <v>50</v>
      </c>
      <c r="K225" s="468">
        <v>344</v>
      </c>
      <c r="L225" s="468">
        <v>17200</v>
      </c>
      <c r="M225" s="464">
        <v>1</v>
      </c>
      <c r="N225" s="464">
        <v>50</v>
      </c>
      <c r="O225" s="468">
        <v>380</v>
      </c>
      <c r="P225" s="468">
        <v>19000</v>
      </c>
      <c r="Q225" s="491">
        <v>1.1046511627906976</v>
      </c>
      <c r="R225" s="469">
        <v>50</v>
      </c>
    </row>
    <row r="226" spans="1:18" ht="14.4" customHeight="1" x14ac:dyDescent="0.3">
      <c r="A226" s="463"/>
      <c r="B226" s="464" t="s">
        <v>2020</v>
      </c>
      <c r="C226" s="464" t="s">
        <v>2014</v>
      </c>
      <c r="D226" s="464" t="s">
        <v>2101</v>
      </c>
      <c r="E226" s="464" t="s">
        <v>2142</v>
      </c>
      <c r="F226" s="464" t="s">
        <v>2143</v>
      </c>
      <c r="G226" s="468">
        <v>3</v>
      </c>
      <c r="H226" s="468">
        <v>0</v>
      </c>
      <c r="I226" s="464"/>
      <c r="J226" s="464">
        <v>0</v>
      </c>
      <c r="K226" s="468">
        <v>5</v>
      </c>
      <c r="L226" s="468">
        <v>0</v>
      </c>
      <c r="M226" s="464"/>
      <c r="N226" s="464">
        <v>0</v>
      </c>
      <c r="O226" s="468">
        <v>8</v>
      </c>
      <c r="P226" s="468">
        <v>0</v>
      </c>
      <c r="Q226" s="491"/>
      <c r="R226" s="469">
        <v>0</v>
      </c>
    </row>
    <row r="227" spans="1:18" ht="14.4" customHeight="1" x14ac:dyDescent="0.3">
      <c r="A227" s="463"/>
      <c r="B227" s="464" t="s">
        <v>2020</v>
      </c>
      <c r="C227" s="464" t="s">
        <v>2014</v>
      </c>
      <c r="D227" s="464" t="s">
        <v>2101</v>
      </c>
      <c r="E227" s="464" t="s">
        <v>2142</v>
      </c>
      <c r="F227" s="464" t="s">
        <v>2200</v>
      </c>
      <c r="G227" s="468">
        <v>1</v>
      </c>
      <c r="H227" s="468">
        <v>0</v>
      </c>
      <c r="I227" s="464"/>
      <c r="J227" s="464">
        <v>0</v>
      </c>
      <c r="K227" s="468">
        <v>2</v>
      </c>
      <c r="L227" s="468">
        <v>0</v>
      </c>
      <c r="M227" s="464"/>
      <c r="N227" s="464">
        <v>0</v>
      </c>
      <c r="O227" s="468">
        <v>1</v>
      </c>
      <c r="P227" s="468">
        <v>0</v>
      </c>
      <c r="Q227" s="491"/>
      <c r="R227" s="469">
        <v>0</v>
      </c>
    </row>
    <row r="228" spans="1:18" ht="14.4" customHeight="1" x14ac:dyDescent="0.3">
      <c r="A228" s="463"/>
      <c r="B228" s="464" t="s">
        <v>2020</v>
      </c>
      <c r="C228" s="464" t="s">
        <v>2014</v>
      </c>
      <c r="D228" s="464" t="s">
        <v>2101</v>
      </c>
      <c r="E228" s="464" t="s">
        <v>2144</v>
      </c>
      <c r="F228" s="464" t="s">
        <v>2145</v>
      </c>
      <c r="G228" s="468">
        <v>409</v>
      </c>
      <c r="H228" s="468">
        <v>124972.23</v>
      </c>
      <c r="I228" s="464">
        <v>0.52979275413128812</v>
      </c>
      <c r="J228" s="464">
        <v>305.55557457212711</v>
      </c>
      <c r="K228" s="468">
        <v>772</v>
      </c>
      <c r="L228" s="468">
        <v>235888.89999999997</v>
      </c>
      <c r="M228" s="464">
        <v>1</v>
      </c>
      <c r="N228" s="464">
        <v>305.55556994818647</v>
      </c>
      <c r="O228" s="468">
        <v>519</v>
      </c>
      <c r="P228" s="468">
        <v>158583.34000000003</v>
      </c>
      <c r="Q228" s="491">
        <v>0.67227978934150801</v>
      </c>
      <c r="R228" s="469">
        <v>305.55556840077077</v>
      </c>
    </row>
    <row r="229" spans="1:18" ht="14.4" customHeight="1" x14ac:dyDescent="0.3">
      <c r="A229" s="463"/>
      <c r="B229" s="464" t="s">
        <v>2020</v>
      </c>
      <c r="C229" s="464" t="s">
        <v>2014</v>
      </c>
      <c r="D229" s="464" t="s">
        <v>2101</v>
      </c>
      <c r="E229" s="464" t="s">
        <v>2146</v>
      </c>
      <c r="F229" s="464" t="s">
        <v>2147</v>
      </c>
      <c r="G229" s="468"/>
      <c r="H229" s="468"/>
      <c r="I229" s="464"/>
      <c r="J229" s="464"/>
      <c r="K229" s="468"/>
      <c r="L229" s="468"/>
      <c r="M229" s="464"/>
      <c r="N229" s="464"/>
      <c r="O229" s="468">
        <v>1</v>
      </c>
      <c r="P229" s="468">
        <v>33.33</v>
      </c>
      <c r="Q229" s="491"/>
      <c r="R229" s="469">
        <v>33.33</v>
      </c>
    </row>
    <row r="230" spans="1:18" ht="14.4" customHeight="1" x14ac:dyDescent="0.3">
      <c r="A230" s="463"/>
      <c r="B230" s="464" t="s">
        <v>2020</v>
      </c>
      <c r="C230" s="464" t="s">
        <v>2014</v>
      </c>
      <c r="D230" s="464" t="s">
        <v>2101</v>
      </c>
      <c r="E230" s="464" t="s">
        <v>2146</v>
      </c>
      <c r="F230" s="464" t="s">
        <v>2148</v>
      </c>
      <c r="G230" s="468">
        <v>179</v>
      </c>
      <c r="H230" s="468">
        <v>5966.67</v>
      </c>
      <c r="I230" s="464">
        <v>0.98351649257335572</v>
      </c>
      <c r="J230" s="464">
        <v>33.333351955307265</v>
      </c>
      <c r="K230" s="468">
        <v>182</v>
      </c>
      <c r="L230" s="468">
        <v>6066.67</v>
      </c>
      <c r="M230" s="464">
        <v>1</v>
      </c>
      <c r="N230" s="464">
        <v>33.333351648351652</v>
      </c>
      <c r="O230" s="468">
        <v>235</v>
      </c>
      <c r="P230" s="468">
        <v>7833.34</v>
      </c>
      <c r="Q230" s="491">
        <v>1.2912091806542965</v>
      </c>
      <c r="R230" s="469">
        <v>33.333361702127661</v>
      </c>
    </row>
    <row r="231" spans="1:18" ht="14.4" customHeight="1" x14ac:dyDescent="0.3">
      <c r="A231" s="463"/>
      <c r="B231" s="464" t="s">
        <v>2020</v>
      </c>
      <c r="C231" s="464" t="s">
        <v>2014</v>
      </c>
      <c r="D231" s="464" t="s">
        <v>2101</v>
      </c>
      <c r="E231" s="464" t="s">
        <v>2149</v>
      </c>
      <c r="F231" s="464" t="s">
        <v>2150</v>
      </c>
      <c r="G231" s="468">
        <v>1624</v>
      </c>
      <c r="H231" s="468">
        <v>739822.24</v>
      </c>
      <c r="I231" s="464">
        <v>0.8588048813568514</v>
      </c>
      <c r="J231" s="464">
        <v>455.55556650246302</v>
      </c>
      <c r="K231" s="468">
        <v>1891</v>
      </c>
      <c r="L231" s="468">
        <v>861455.56</v>
      </c>
      <c r="M231" s="464">
        <v>1</v>
      </c>
      <c r="N231" s="464">
        <v>455.55555790586993</v>
      </c>
      <c r="O231" s="468">
        <v>1805</v>
      </c>
      <c r="P231" s="468">
        <v>822277.78</v>
      </c>
      <c r="Q231" s="491">
        <v>0.95452141489457676</v>
      </c>
      <c r="R231" s="469">
        <v>455.55555678670362</v>
      </c>
    </row>
    <row r="232" spans="1:18" ht="14.4" customHeight="1" x14ac:dyDescent="0.3">
      <c r="A232" s="463"/>
      <c r="B232" s="464" t="s">
        <v>2020</v>
      </c>
      <c r="C232" s="464" t="s">
        <v>2014</v>
      </c>
      <c r="D232" s="464" t="s">
        <v>2101</v>
      </c>
      <c r="E232" s="464" t="s">
        <v>2149</v>
      </c>
      <c r="F232" s="464" t="s">
        <v>2201</v>
      </c>
      <c r="G232" s="468"/>
      <c r="H232" s="468"/>
      <c r="I232" s="464"/>
      <c r="J232" s="464"/>
      <c r="K232" s="468"/>
      <c r="L232" s="468"/>
      <c r="M232" s="464"/>
      <c r="N232" s="464"/>
      <c r="O232" s="468">
        <v>1</v>
      </c>
      <c r="P232" s="468">
        <v>455.56</v>
      </c>
      <c r="Q232" s="491"/>
      <c r="R232" s="469">
        <v>455.56</v>
      </c>
    </row>
    <row r="233" spans="1:18" ht="14.4" customHeight="1" x14ac:dyDescent="0.3">
      <c r="A233" s="463"/>
      <c r="B233" s="464" t="s">
        <v>2020</v>
      </c>
      <c r="C233" s="464" t="s">
        <v>2014</v>
      </c>
      <c r="D233" s="464" t="s">
        <v>2101</v>
      </c>
      <c r="E233" s="464" t="s">
        <v>2151</v>
      </c>
      <c r="F233" s="464" t="s">
        <v>2152</v>
      </c>
      <c r="G233" s="468">
        <v>585</v>
      </c>
      <c r="H233" s="468">
        <v>45499.990000000005</v>
      </c>
      <c r="I233" s="464">
        <v>0.59451216803347873</v>
      </c>
      <c r="J233" s="464">
        <v>77.77776068376069</v>
      </c>
      <c r="K233" s="468">
        <v>984</v>
      </c>
      <c r="L233" s="468">
        <v>76533.320000000007</v>
      </c>
      <c r="M233" s="464">
        <v>1</v>
      </c>
      <c r="N233" s="464">
        <v>77.77776422764228</v>
      </c>
      <c r="O233" s="468">
        <v>731</v>
      </c>
      <c r="P233" s="468">
        <v>56855.549999999996</v>
      </c>
      <c r="Q233" s="491">
        <v>0.74288623569446599</v>
      </c>
      <c r="R233" s="469">
        <v>77.777770177838576</v>
      </c>
    </row>
    <row r="234" spans="1:18" ht="14.4" customHeight="1" x14ac:dyDescent="0.3">
      <c r="A234" s="463"/>
      <c r="B234" s="464" t="s">
        <v>2020</v>
      </c>
      <c r="C234" s="464" t="s">
        <v>2014</v>
      </c>
      <c r="D234" s="464" t="s">
        <v>2101</v>
      </c>
      <c r="E234" s="464" t="s">
        <v>2224</v>
      </c>
      <c r="F234" s="464" t="s">
        <v>2225</v>
      </c>
      <c r="G234" s="468">
        <v>51</v>
      </c>
      <c r="H234" s="468">
        <v>35700</v>
      </c>
      <c r="I234" s="464">
        <v>0.62195121951219512</v>
      </c>
      <c r="J234" s="464">
        <v>700</v>
      </c>
      <c r="K234" s="468">
        <v>82</v>
      </c>
      <c r="L234" s="468">
        <v>57400</v>
      </c>
      <c r="M234" s="464">
        <v>1</v>
      </c>
      <c r="N234" s="464">
        <v>700</v>
      </c>
      <c r="O234" s="468">
        <v>68</v>
      </c>
      <c r="P234" s="468">
        <v>47600</v>
      </c>
      <c r="Q234" s="491">
        <v>0.82926829268292679</v>
      </c>
      <c r="R234" s="469">
        <v>700</v>
      </c>
    </row>
    <row r="235" spans="1:18" ht="14.4" customHeight="1" x14ac:dyDescent="0.3">
      <c r="A235" s="463"/>
      <c r="B235" s="464" t="s">
        <v>2020</v>
      </c>
      <c r="C235" s="464" t="s">
        <v>2014</v>
      </c>
      <c r="D235" s="464" t="s">
        <v>2101</v>
      </c>
      <c r="E235" s="464" t="s">
        <v>2224</v>
      </c>
      <c r="F235" s="464" t="s">
        <v>2226</v>
      </c>
      <c r="G235" s="468">
        <v>7</v>
      </c>
      <c r="H235" s="468">
        <v>4900</v>
      </c>
      <c r="I235" s="464">
        <v>2.3333333333333335</v>
      </c>
      <c r="J235" s="464">
        <v>700</v>
      </c>
      <c r="K235" s="468">
        <v>3</v>
      </c>
      <c r="L235" s="468">
        <v>2100</v>
      </c>
      <c r="M235" s="464">
        <v>1</v>
      </c>
      <c r="N235" s="464">
        <v>700</v>
      </c>
      <c r="O235" s="468"/>
      <c r="P235" s="468"/>
      <c r="Q235" s="491"/>
      <c r="R235" s="469"/>
    </row>
    <row r="236" spans="1:18" ht="14.4" customHeight="1" x14ac:dyDescent="0.3">
      <c r="A236" s="463"/>
      <c r="B236" s="464" t="s">
        <v>2020</v>
      </c>
      <c r="C236" s="464" t="s">
        <v>2014</v>
      </c>
      <c r="D236" s="464" t="s">
        <v>2101</v>
      </c>
      <c r="E236" s="464" t="s">
        <v>2155</v>
      </c>
      <c r="F236" s="464" t="s">
        <v>2156</v>
      </c>
      <c r="G236" s="468">
        <v>3</v>
      </c>
      <c r="H236" s="468">
        <v>810</v>
      </c>
      <c r="I236" s="464">
        <v>0.75</v>
      </c>
      <c r="J236" s="464">
        <v>270</v>
      </c>
      <c r="K236" s="468">
        <v>4</v>
      </c>
      <c r="L236" s="468">
        <v>1080</v>
      </c>
      <c r="M236" s="464">
        <v>1</v>
      </c>
      <c r="N236" s="464">
        <v>270</v>
      </c>
      <c r="O236" s="468">
        <v>3</v>
      </c>
      <c r="P236" s="468">
        <v>810</v>
      </c>
      <c r="Q236" s="491">
        <v>0.75</v>
      </c>
      <c r="R236" s="469">
        <v>270</v>
      </c>
    </row>
    <row r="237" spans="1:18" ht="14.4" customHeight="1" x14ac:dyDescent="0.3">
      <c r="A237" s="463"/>
      <c r="B237" s="464" t="s">
        <v>2020</v>
      </c>
      <c r="C237" s="464" t="s">
        <v>2014</v>
      </c>
      <c r="D237" s="464" t="s">
        <v>2101</v>
      </c>
      <c r="E237" s="464" t="s">
        <v>2155</v>
      </c>
      <c r="F237" s="464" t="s">
        <v>2157</v>
      </c>
      <c r="G237" s="468"/>
      <c r="H237" s="468"/>
      <c r="I237" s="464"/>
      <c r="J237" s="464"/>
      <c r="K237" s="468"/>
      <c r="L237" s="468"/>
      <c r="M237" s="464"/>
      <c r="N237" s="464"/>
      <c r="O237" s="468">
        <v>2</v>
      </c>
      <c r="P237" s="468">
        <v>540</v>
      </c>
      <c r="Q237" s="491"/>
      <c r="R237" s="469">
        <v>270</v>
      </c>
    </row>
    <row r="238" spans="1:18" ht="14.4" customHeight="1" x14ac:dyDescent="0.3">
      <c r="A238" s="463"/>
      <c r="B238" s="464" t="s">
        <v>2020</v>
      </c>
      <c r="C238" s="464" t="s">
        <v>2014</v>
      </c>
      <c r="D238" s="464" t="s">
        <v>2101</v>
      </c>
      <c r="E238" s="464" t="s">
        <v>2158</v>
      </c>
      <c r="F238" s="464" t="s">
        <v>2159</v>
      </c>
      <c r="G238" s="468">
        <v>1094</v>
      </c>
      <c r="H238" s="468">
        <v>103322.23</v>
      </c>
      <c r="I238" s="464">
        <v>0.84348499054446957</v>
      </c>
      <c r="J238" s="464">
        <v>94.44445155393052</v>
      </c>
      <c r="K238" s="468">
        <v>1297</v>
      </c>
      <c r="L238" s="468">
        <v>122494.45</v>
      </c>
      <c r="M238" s="464">
        <v>1</v>
      </c>
      <c r="N238" s="464">
        <v>94.444448727833461</v>
      </c>
      <c r="O238" s="468">
        <v>1086</v>
      </c>
      <c r="P238" s="468">
        <v>102566.68</v>
      </c>
      <c r="Q238" s="491">
        <v>0.83731695599270006</v>
      </c>
      <c r="R238" s="469">
        <v>94.444456721915273</v>
      </c>
    </row>
    <row r="239" spans="1:18" ht="14.4" customHeight="1" x14ac:dyDescent="0.3">
      <c r="A239" s="463"/>
      <c r="B239" s="464" t="s">
        <v>2020</v>
      </c>
      <c r="C239" s="464" t="s">
        <v>2014</v>
      </c>
      <c r="D239" s="464" t="s">
        <v>2101</v>
      </c>
      <c r="E239" s="464" t="s">
        <v>2160</v>
      </c>
      <c r="F239" s="464" t="s">
        <v>2161</v>
      </c>
      <c r="G239" s="468">
        <v>2</v>
      </c>
      <c r="H239" s="468">
        <v>86.67</v>
      </c>
      <c r="I239" s="464"/>
      <c r="J239" s="464">
        <v>43.335000000000001</v>
      </c>
      <c r="K239" s="468"/>
      <c r="L239" s="468"/>
      <c r="M239" s="464"/>
      <c r="N239" s="464"/>
      <c r="O239" s="468"/>
      <c r="P239" s="468"/>
      <c r="Q239" s="491"/>
      <c r="R239" s="469"/>
    </row>
    <row r="240" spans="1:18" ht="14.4" customHeight="1" x14ac:dyDescent="0.3">
      <c r="A240" s="463"/>
      <c r="B240" s="464" t="s">
        <v>2020</v>
      </c>
      <c r="C240" s="464" t="s">
        <v>2014</v>
      </c>
      <c r="D240" s="464" t="s">
        <v>2101</v>
      </c>
      <c r="E240" s="464" t="s">
        <v>2163</v>
      </c>
      <c r="F240" s="464" t="s">
        <v>2164</v>
      </c>
      <c r="G240" s="468">
        <v>1089</v>
      </c>
      <c r="H240" s="468">
        <v>105270</v>
      </c>
      <c r="I240" s="464">
        <v>0.95442591331179805</v>
      </c>
      <c r="J240" s="464">
        <v>96.666666666666671</v>
      </c>
      <c r="K240" s="468">
        <v>1141</v>
      </c>
      <c r="L240" s="468">
        <v>110296.67</v>
      </c>
      <c r="M240" s="464">
        <v>1</v>
      </c>
      <c r="N240" s="464">
        <v>96.666669588080623</v>
      </c>
      <c r="O240" s="468">
        <v>929</v>
      </c>
      <c r="P240" s="468">
        <v>89803.33</v>
      </c>
      <c r="Q240" s="491">
        <v>0.81419801703895511</v>
      </c>
      <c r="R240" s="469">
        <v>96.66666307857912</v>
      </c>
    </row>
    <row r="241" spans="1:18" ht="14.4" customHeight="1" x14ac:dyDescent="0.3">
      <c r="A241" s="463"/>
      <c r="B241" s="464" t="s">
        <v>2020</v>
      </c>
      <c r="C241" s="464" t="s">
        <v>2014</v>
      </c>
      <c r="D241" s="464" t="s">
        <v>2101</v>
      </c>
      <c r="E241" s="464" t="s">
        <v>2168</v>
      </c>
      <c r="F241" s="464" t="s">
        <v>2170</v>
      </c>
      <c r="G241" s="468">
        <v>1674</v>
      </c>
      <c r="H241" s="468">
        <v>327359.99</v>
      </c>
      <c r="I241" s="464">
        <v>1.2817763550783734</v>
      </c>
      <c r="J241" s="464">
        <v>195.5555495818399</v>
      </c>
      <c r="K241" s="468">
        <v>1306</v>
      </c>
      <c r="L241" s="468">
        <v>255395.56</v>
      </c>
      <c r="M241" s="464">
        <v>1</v>
      </c>
      <c r="N241" s="464">
        <v>195.55555895865237</v>
      </c>
      <c r="O241" s="468">
        <v>1026</v>
      </c>
      <c r="P241" s="468">
        <v>444600</v>
      </c>
      <c r="Q241" s="491">
        <v>1.7408290104965021</v>
      </c>
      <c r="R241" s="469">
        <v>433.33333333333331</v>
      </c>
    </row>
    <row r="242" spans="1:18" ht="14.4" customHeight="1" x14ac:dyDescent="0.3">
      <c r="A242" s="463"/>
      <c r="B242" s="464" t="s">
        <v>2020</v>
      </c>
      <c r="C242" s="464" t="s">
        <v>2014</v>
      </c>
      <c r="D242" s="464" t="s">
        <v>2101</v>
      </c>
      <c r="E242" s="464" t="s">
        <v>2206</v>
      </c>
      <c r="F242" s="464" t="s">
        <v>2207</v>
      </c>
      <c r="G242" s="468">
        <v>1745</v>
      </c>
      <c r="H242" s="468">
        <v>131844.44</v>
      </c>
      <c r="I242" s="464">
        <v>0.98922906581850745</v>
      </c>
      <c r="J242" s="464">
        <v>75.555553008595993</v>
      </c>
      <c r="K242" s="468">
        <v>1764</v>
      </c>
      <c r="L242" s="468">
        <v>133279.99</v>
      </c>
      <c r="M242" s="464">
        <v>1</v>
      </c>
      <c r="N242" s="464">
        <v>75.555549886621307</v>
      </c>
      <c r="O242" s="468">
        <v>1510</v>
      </c>
      <c r="P242" s="468">
        <v>114088.89</v>
      </c>
      <c r="Q242" s="491">
        <v>0.85600914285782892</v>
      </c>
      <c r="R242" s="469">
        <v>75.555556291390729</v>
      </c>
    </row>
    <row r="243" spans="1:18" ht="14.4" customHeight="1" x14ac:dyDescent="0.3">
      <c r="A243" s="463"/>
      <c r="B243" s="464" t="s">
        <v>2020</v>
      </c>
      <c r="C243" s="464" t="s">
        <v>2014</v>
      </c>
      <c r="D243" s="464" t="s">
        <v>2101</v>
      </c>
      <c r="E243" s="464" t="s">
        <v>2227</v>
      </c>
      <c r="F243" s="464" t="s">
        <v>2228</v>
      </c>
      <c r="G243" s="468">
        <v>103</v>
      </c>
      <c r="H243" s="468">
        <v>132183.34</v>
      </c>
      <c r="I243" s="464">
        <v>0.75735299383791044</v>
      </c>
      <c r="J243" s="464">
        <v>1283.3333980582524</v>
      </c>
      <c r="K243" s="468">
        <v>136</v>
      </c>
      <c r="L243" s="468">
        <v>174533.33000000002</v>
      </c>
      <c r="M243" s="464">
        <v>1</v>
      </c>
      <c r="N243" s="464">
        <v>1283.3333088235295</v>
      </c>
      <c r="O243" s="468">
        <v>151</v>
      </c>
      <c r="P243" s="468">
        <v>193783.34</v>
      </c>
      <c r="Q243" s="491">
        <v>1.110294177049163</v>
      </c>
      <c r="R243" s="469">
        <v>1283.3333774834437</v>
      </c>
    </row>
    <row r="244" spans="1:18" ht="14.4" customHeight="1" x14ac:dyDescent="0.3">
      <c r="A244" s="463"/>
      <c r="B244" s="464" t="s">
        <v>2020</v>
      </c>
      <c r="C244" s="464" t="s">
        <v>2014</v>
      </c>
      <c r="D244" s="464" t="s">
        <v>2101</v>
      </c>
      <c r="E244" s="464" t="s">
        <v>2229</v>
      </c>
      <c r="F244" s="464" t="s">
        <v>2230</v>
      </c>
      <c r="G244" s="468">
        <v>3</v>
      </c>
      <c r="H244" s="468">
        <v>1400.01</v>
      </c>
      <c r="I244" s="464">
        <v>0.6000051428644898</v>
      </c>
      <c r="J244" s="464">
        <v>466.67</v>
      </c>
      <c r="K244" s="468">
        <v>5</v>
      </c>
      <c r="L244" s="468">
        <v>2333.33</v>
      </c>
      <c r="M244" s="464">
        <v>1</v>
      </c>
      <c r="N244" s="464">
        <v>466.666</v>
      </c>
      <c r="O244" s="468">
        <v>6</v>
      </c>
      <c r="P244" s="468">
        <v>2800</v>
      </c>
      <c r="Q244" s="491">
        <v>1.2000017142881634</v>
      </c>
      <c r="R244" s="469">
        <v>466.66666666666669</v>
      </c>
    </row>
    <row r="245" spans="1:18" ht="14.4" customHeight="1" x14ac:dyDescent="0.3">
      <c r="A245" s="463"/>
      <c r="B245" s="464" t="s">
        <v>2020</v>
      </c>
      <c r="C245" s="464" t="s">
        <v>2014</v>
      </c>
      <c r="D245" s="464" t="s">
        <v>2101</v>
      </c>
      <c r="E245" s="464" t="s">
        <v>2171</v>
      </c>
      <c r="F245" s="464" t="s">
        <v>2172</v>
      </c>
      <c r="G245" s="468">
        <v>3</v>
      </c>
      <c r="H245" s="468">
        <v>350</v>
      </c>
      <c r="I245" s="464">
        <v>0.74999464289540785</v>
      </c>
      <c r="J245" s="464">
        <v>116.66666666666667</v>
      </c>
      <c r="K245" s="468">
        <v>4</v>
      </c>
      <c r="L245" s="468">
        <v>466.67</v>
      </c>
      <c r="M245" s="464">
        <v>1</v>
      </c>
      <c r="N245" s="464">
        <v>116.6675</v>
      </c>
      <c r="O245" s="468">
        <v>2</v>
      </c>
      <c r="P245" s="468">
        <v>233.33</v>
      </c>
      <c r="Q245" s="491">
        <v>0.49998928579081581</v>
      </c>
      <c r="R245" s="469">
        <v>116.66500000000001</v>
      </c>
    </row>
    <row r="246" spans="1:18" ht="14.4" customHeight="1" x14ac:dyDescent="0.3">
      <c r="A246" s="463"/>
      <c r="B246" s="464" t="s">
        <v>2020</v>
      </c>
      <c r="C246" s="464" t="s">
        <v>2014</v>
      </c>
      <c r="D246" s="464" t="s">
        <v>2101</v>
      </c>
      <c r="E246" s="464" t="s">
        <v>2171</v>
      </c>
      <c r="F246" s="464" t="s">
        <v>2173</v>
      </c>
      <c r="G246" s="468">
        <v>1</v>
      </c>
      <c r="H246" s="468">
        <v>116.67</v>
      </c>
      <c r="I246" s="464">
        <v>0.5</v>
      </c>
      <c r="J246" s="464">
        <v>116.67</v>
      </c>
      <c r="K246" s="468">
        <v>2</v>
      </c>
      <c r="L246" s="468">
        <v>233.34</v>
      </c>
      <c r="M246" s="464">
        <v>1</v>
      </c>
      <c r="N246" s="464">
        <v>116.67</v>
      </c>
      <c r="O246" s="468">
        <v>2</v>
      </c>
      <c r="P246" s="468">
        <v>233.33</v>
      </c>
      <c r="Q246" s="491">
        <v>0.99995714408159775</v>
      </c>
      <c r="R246" s="469">
        <v>116.66500000000001</v>
      </c>
    </row>
    <row r="247" spans="1:18" ht="14.4" customHeight="1" x14ac:dyDescent="0.3">
      <c r="A247" s="463"/>
      <c r="B247" s="464" t="s">
        <v>2020</v>
      </c>
      <c r="C247" s="464" t="s">
        <v>2014</v>
      </c>
      <c r="D247" s="464" t="s">
        <v>2101</v>
      </c>
      <c r="E247" s="464" t="s">
        <v>2231</v>
      </c>
      <c r="F247" s="464" t="s">
        <v>2232</v>
      </c>
      <c r="G247" s="468">
        <v>1</v>
      </c>
      <c r="H247" s="468">
        <v>466.67</v>
      </c>
      <c r="I247" s="464">
        <v>0.5</v>
      </c>
      <c r="J247" s="464">
        <v>466.67</v>
      </c>
      <c r="K247" s="468">
        <v>2</v>
      </c>
      <c r="L247" s="468">
        <v>933.34</v>
      </c>
      <c r="M247" s="464">
        <v>1</v>
      </c>
      <c r="N247" s="464">
        <v>466.67</v>
      </c>
      <c r="O247" s="468"/>
      <c r="P247" s="468"/>
      <c r="Q247" s="491"/>
      <c r="R247" s="469"/>
    </row>
    <row r="248" spans="1:18" ht="14.4" customHeight="1" x14ac:dyDescent="0.3">
      <c r="A248" s="463"/>
      <c r="B248" s="464" t="s">
        <v>2020</v>
      </c>
      <c r="C248" s="464" t="s">
        <v>2014</v>
      </c>
      <c r="D248" s="464" t="s">
        <v>2101</v>
      </c>
      <c r="E248" s="464" t="s">
        <v>2176</v>
      </c>
      <c r="F248" s="464" t="s">
        <v>2177</v>
      </c>
      <c r="G248" s="468">
        <v>6</v>
      </c>
      <c r="H248" s="468">
        <v>2066.66</v>
      </c>
      <c r="I248" s="464">
        <v>1.4999927419471903</v>
      </c>
      <c r="J248" s="464">
        <v>344.44333333333333</v>
      </c>
      <c r="K248" s="468">
        <v>4</v>
      </c>
      <c r="L248" s="468">
        <v>1377.78</v>
      </c>
      <c r="M248" s="464">
        <v>1</v>
      </c>
      <c r="N248" s="464">
        <v>344.44499999999999</v>
      </c>
      <c r="O248" s="468">
        <v>4</v>
      </c>
      <c r="P248" s="468">
        <v>1377.77</v>
      </c>
      <c r="Q248" s="491">
        <v>0.99999274194719046</v>
      </c>
      <c r="R248" s="469">
        <v>344.4425</v>
      </c>
    </row>
    <row r="249" spans="1:18" ht="14.4" customHeight="1" x14ac:dyDescent="0.3">
      <c r="A249" s="463"/>
      <c r="B249" s="464" t="s">
        <v>2020</v>
      </c>
      <c r="C249" s="464" t="s">
        <v>2014</v>
      </c>
      <c r="D249" s="464" t="s">
        <v>2101</v>
      </c>
      <c r="E249" s="464" t="s">
        <v>2233</v>
      </c>
      <c r="F249" s="464" t="s">
        <v>2234</v>
      </c>
      <c r="G249" s="468"/>
      <c r="H249" s="468"/>
      <c r="I249" s="464"/>
      <c r="J249" s="464"/>
      <c r="K249" s="468"/>
      <c r="L249" s="468"/>
      <c r="M249" s="464"/>
      <c r="N249" s="464"/>
      <c r="O249" s="468">
        <v>1</v>
      </c>
      <c r="P249" s="468">
        <v>833.33</v>
      </c>
      <c r="Q249" s="491"/>
      <c r="R249" s="469">
        <v>833.33</v>
      </c>
    </row>
    <row r="250" spans="1:18" ht="14.4" customHeight="1" x14ac:dyDescent="0.3">
      <c r="A250" s="463"/>
      <c r="B250" s="464" t="s">
        <v>2020</v>
      </c>
      <c r="C250" s="464" t="s">
        <v>2014</v>
      </c>
      <c r="D250" s="464" t="s">
        <v>2101</v>
      </c>
      <c r="E250" s="464" t="s">
        <v>2208</v>
      </c>
      <c r="F250" s="464" t="s">
        <v>2209</v>
      </c>
      <c r="G250" s="468">
        <v>1</v>
      </c>
      <c r="H250" s="468">
        <v>466.67</v>
      </c>
      <c r="I250" s="464"/>
      <c r="J250" s="464">
        <v>466.67</v>
      </c>
      <c r="K250" s="468"/>
      <c r="L250" s="468"/>
      <c r="M250" s="464"/>
      <c r="N250" s="464"/>
      <c r="O250" s="468"/>
      <c r="P250" s="468"/>
      <c r="Q250" s="491"/>
      <c r="R250" s="469"/>
    </row>
    <row r="251" spans="1:18" ht="14.4" customHeight="1" x14ac:dyDescent="0.3">
      <c r="A251" s="463"/>
      <c r="B251" s="464" t="s">
        <v>2020</v>
      </c>
      <c r="C251" s="464" t="s">
        <v>2014</v>
      </c>
      <c r="D251" s="464" t="s">
        <v>2101</v>
      </c>
      <c r="E251" s="464" t="s">
        <v>2178</v>
      </c>
      <c r="F251" s="464" t="s">
        <v>2179</v>
      </c>
      <c r="G251" s="468">
        <v>36</v>
      </c>
      <c r="H251" s="468">
        <v>10519.99</v>
      </c>
      <c r="I251" s="464">
        <v>0.92307577564323606</v>
      </c>
      <c r="J251" s="464">
        <v>292.22194444444443</v>
      </c>
      <c r="K251" s="468">
        <v>39</v>
      </c>
      <c r="L251" s="468">
        <v>11396.67</v>
      </c>
      <c r="M251" s="464">
        <v>1</v>
      </c>
      <c r="N251" s="464">
        <v>292.22230769230771</v>
      </c>
      <c r="O251" s="468">
        <v>22</v>
      </c>
      <c r="P251" s="468">
        <v>6428.89</v>
      </c>
      <c r="Q251" s="491">
        <v>0.56410249660646494</v>
      </c>
      <c r="R251" s="469">
        <v>292.22227272727275</v>
      </c>
    </row>
    <row r="252" spans="1:18" ht="14.4" customHeight="1" x14ac:dyDescent="0.3">
      <c r="A252" s="463"/>
      <c r="B252" s="464" t="s">
        <v>2020</v>
      </c>
      <c r="C252" s="464" t="s">
        <v>2014</v>
      </c>
      <c r="D252" s="464" t="s">
        <v>2101</v>
      </c>
      <c r="E252" s="464" t="s">
        <v>2183</v>
      </c>
      <c r="F252" s="464" t="s">
        <v>2184</v>
      </c>
      <c r="G252" s="468">
        <v>136</v>
      </c>
      <c r="H252" s="468">
        <v>15866.67</v>
      </c>
      <c r="I252" s="464">
        <v>1.2830187916391398</v>
      </c>
      <c r="J252" s="464">
        <v>116.66669117647059</v>
      </c>
      <c r="K252" s="468">
        <v>106</v>
      </c>
      <c r="L252" s="468">
        <v>12366.67</v>
      </c>
      <c r="M252" s="464">
        <v>1</v>
      </c>
      <c r="N252" s="464">
        <v>116.66669811320754</v>
      </c>
      <c r="O252" s="468">
        <v>857</v>
      </c>
      <c r="P252" s="468">
        <v>99983.34</v>
      </c>
      <c r="Q252" s="491">
        <v>8.0849040202415043</v>
      </c>
      <c r="R252" s="469">
        <v>116.66667444574095</v>
      </c>
    </row>
    <row r="253" spans="1:18" ht="14.4" customHeight="1" x14ac:dyDescent="0.3">
      <c r="A253" s="463"/>
      <c r="B253" s="464" t="s">
        <v>2020</v>
      </c>
      <c r="C253" s="464" t="s">
        <v>2014</v>
      </c>
      <c r="D253" s="464" t="s">
        <v>2101</v>
      </c>
      <c r="E253" s="464" t="s">
        <v>2185</v>
      </c>
      <c r="F253" s="464" t="s">
        <v>2186</v>
      </c>
      <c r="G253" s="468">
        <v>14</v>
      </c>
      <c r="H253" s="468">
        <v>5024.4399999999996</v>
      </c>
      <c r="I253" s="464">
        <v>0.93333308565516138</v>
      </c>
      <c r="J253" s="464">
        <v>358.88857142857142</v>
      </c>
      <c r="K253" s="468">
        <v>15</v>
      </c>
      <c r="L253" s="468">
        <v>5383.33</v>
      </c>
      <c r="M253" s="464">
        <v>1</v>
      </c>
      <c r="N253" s="464">
        <v>358.88866666666667</v>
      </c>
      <c r="O253" s="468">
        <v>11</v>
      </c>
      <c r="P253" s="468">
        <v>3947.7799999999997</v>
      </c>
      <c r="Q253" s="491">
        <v>0.73333420020693507</v>
      </c>
      <c r="R253" s="469">
        <v>358.8890909090909</v>
      </c>
    </row>
    <row r="254" spans="1:18" ht="14.4" customHeight="1" x14ac:dyDescent="0.3">
      <c r="A254" s="463"/>
      <c r="B254" s="464" t="s">
        <v>2020</v>
      </c>
      <c r="C254" s="464" t="s">
        <v>2014</v>
      </c>
      <c r="D254" s="464" t="s">
        <v>2101</v>
      </c>
      <c r="E254" s="464" t="s">
        <v>2211</v>
      </c>
      <c r="F254" s="464" t="s">
        <v>2212</v>
      </c>
      <c r="G254" s="468"/>
      <c r="H254" s="468"/>
      <c r="I254" s="464"/>
      <c r="J254" s="464"/>
      <c r="K254" s="468"/>
      <c r="L254" s="468"/>
      <c r="M254" s="464"/>
      <c r="N254" s="464"/>
      <c r="O254" s="468">
        <v>323</v>
      </c>
      <c r="P254" s="468">
        <v>177650</v>
      </c>
      <c r="Q254" s="491"/>
      <c r="R254" s="469">
        <v>550</v>
      </c>
    </row>
    <row r="255" spans="1:18" ht="14.4" customHeight="1" x14ac:dyDescent="0.3">
      <c r="A255" s="463"/>
      <c r="B255" s="464" t="s">
        <v>2020</v>
      </c>
      <c r="C255" s="464" t="s">
        <v>2014</v>
      </c>
      <c r="D255" s="464" t="s">
        <v>2101</v>
      </c>
      <c r="E255" s="464" t="s">
        <v>2187</v>
      </c>
      <c r="F255" s="464" t="s">
        <v>2189</v>
      </c>
      <c r="G255" s="468"/>
      <c r="H255" s="468"/>
      <c r="I255" s="464"/>
      <c r="J255" s="464"/>
      <c r="K255" s="468"/>
      <c r="L255" s="468"/>
      <c r="M255" s="464"/>
      <c r="N255" s="464"/>
      <c r="O255" s="468">
        <v>3</v>
      </c>
      <c r="P255" s="468">
        <v>350</v>
      </c>
      <c r="Q255" s="491"/>
      <c r="R255" s="469">
        <v>116.66666666666667</v>
      </c>
    </row>
    <row r="256" spans="1:18" ht="14.4" customHeight="1" x14ac:dyDescent="0.3">
      <c r="A256" s="463"/>
      <c r="B256" s="464" t="s">
        <v>2020</v>
      </c>
      <c r="C256" s="464" t="s">
        <v>2015</v>
      </c>
      <c r="D256" s="464" t="s">
        <v>2021</v>
      </c>
      <c r="E256" s="464" t="s">
        <v>2026</v>
      </c>
      <c r="F256" s="464"/>
      <c r="G256" s="468">
        <v>3</v>
      </c>
      <c r="H256" s="468">
        <v>339</v>
      </c>
      <c r="I256" s="464"/>
      <c r="J256" s="464">
        <v>113</v>
      </c>
      <c r="K256" s="468"/>
      <c r="L256" s="468"/>
      <c r="M256" s="464"/>
      <c r="N256" s="464"/>
      <c r="O256" s="468"/>
      <c r="P256" s="468"/>
      <c r="Q256" s="491"/>
      <c r="R256" s="469"/>
    </row>
    <row r="257" spans="1:18" ht="14.4" customHeight="1" x14ac:dyDescent="0.3">
      <c r="A257" s="463"/>
      <c r="B257" s="464" t="s">
        <v>2020</v>
      </c>
      <c r="C257" s="464" t="s">
        <v>2015</v>
      </c>
      <c r="D257" s="464" t="s">
        <v>2021</v>
      </c>
      <c r="E257" s="464" t="s">
        <v>2031</v>
      </c>
      <c r="F257" s="464"/>
      <c r="G257" s="468">
        <v>1</v>
      </c>
      <c r="H257" s="468">
        <v>156</v>
      </c>
      <c r="I257" s="464"/>
      <c r="J257" s="464">
        <v>156</v>
      </c>
      <c r="K257" s="468"/>
      <c r="L257" s="468"/>
      <c r="M257" s="464"/>
      <c r="N257" s="464"/>
      <c r="O257" s="468"/>
      <c r="P257" s="468"/>
      <c r="Q257" s="491"/>
      <c r="R257" s="469"/>
    </row>
    <row r="258" spans="1:18" ht="14.4" customHeight="1" x14ac:dyDescent="0.3">
      <c r="A258" s="463"/>
      <c r="B258" s="464" t="s">
        <v>2020</v>
      </c>
      <c r="C258" s="464" t="s">
        <v>2015</v>
      </c>
      <c r="D258" s="464" t="s">
        <v>2021</v>
      </c>
      <c r="E258" s="464" t="s">
        <v>2058</v>
      </c>
      <c r="F258" s="464"/>
      <c r="G258" s="468">
        <v>1</v>
      </c>
      <c r="H258" s="468">
        <v>3900</v>
      </c>
      <c r="I258" s="464"/>
      <c r="J258" s="464">
        <v>3900</v>
      </c>
      <c r="K258" s="468"/>
      <c r="L258" s="468"/>
      <c r="M258" s="464"/>
      <c r="N258" s="464"/>
      <c r="O258" s="468"/>
      <c r="P258" s="468"/>
      <c r="Q258" s="491"/>
      <c r="R258" s="469"/>
    </row>
    <row r="259" spans="1:18" ht="14.4" customHeight="1" x14ac:dyDescent="0.3">
      <c r="A259" s="463"/>
      <c r="B259" s="464" t="s">
        <v>2020</v>
      </c>
      <c r="C259" s="464" t="s">
        <v>2015</v>
      </c>
      <c r="D259" s="464" t="s">
        <v>2021</v>
      </c>
      <c r="E259" s="464" t="s">
        <v>2059</v>
      </c>
      <c r="F259" s="464"/>
      <c r="G259" s="468">
        <v>1</v>
      </c>
      <c r="H259" s="468">
        <v>3900</v>
      </c>
      <c r="I259" s="464"/>
      <c r="J259" s="464">
        <v>3900</v>
      </c>
      <c r="K259" s="468"/>
      <c r="L259" s="468"/>
      <c r="M259" s="464"/>
      <c r="N259" s="464"/>
      <c r="O259" s="468"/>
      <c r="P259" s="468"/>
      <c r="Q259" s="491"/>
      <c r="R259" s="469"/>
    </row>
    <row r="260" spans="1:18" ht="14.4" customHeight="1" x14ac:dyDescent="0.3">
      <c r="A260" s="463"/>
      <c r="B260" s="464" t="s">
        <v>2020</v>
      </c>
      <c r="C260" s="464" t="s">
        <v>2015</v>
      </c>
      <c r="D260" s="464" t="s">
        <v>2021</v>
      </c>
      <c r="E260" s="464" t="s">
        <v>2061</v>
      </c>
      <c r="F260" s="464"/>
      <c r="G260" s="468">
        <v>1</v>
      </c>
      <c r="H260" s="468">
        <v>164</v>
      </c>
      <c r="I260" s="464"/>
      <c r="J260" s="464">
        <v>164</v>
      </c>
      <c r="K260" s="468"/>
      <c r="L260" s="468"/>
      <c r="M260" s="464"/>
      <c r="N260" s="464"/>
      <c r="O260" s="468"/>
      <c r="P260" s="468"/>
      <c r="Q260" s="491"/>
      <c r="R260" s="469"/>
    </row>
    <row r="261" spans="1:18" ht="14.4" customHeight="1" x14ac:dyDescent="0.3">
      <c r="A261" s="463"/>
      <c r="B261" s="464" t="s">
        <v>2020</v>
      </c>
      <c r="C261" s="464" t="s">
        <v>2015</v>
      </c>
      <c r="D261" s="464" t="s">
        <v>2021</v>
      </c>
      <c r="E261" s="464" t="s">
        <v>2062</v>
      </c>
      <c r="F261" s="464"/>
      <c r="G261" s="468">
        <v>1</v>
      </c>
      <c r="H261" s="468">
        <v>225</v>
      </c>
      <c r="I261" s="464"/>
      <c r="J261" s="464">
        <v>225</v>
      </c>
      <c r="K261" s="468"/>
      <c r="L261" s="468"/>
      <c r="M261" s="464"/>
      <c r="N261" s="464"/>
      <c r="O261" s="468"/>
      <c r="P261" s="468"/>
      <c r="Q261" s="491"/>
      <c r="R261" s="469"/>
    </row>
    <row r="262" spans="1:18" ht="14.4" customHeight="1" x14ac:dyDescent="0.3">
      <c r="A262" s="463"/>
      <c r="B262" s="464" t="s">
        <v>2020</v>
      </c>
      <c r="C262" s="464" t="s">
        <v>2015</v>
      </c>
      <c r="D262" s="464" t="s">
        <v>2021</v>
      </c>
      <c r="E262" s="464" t="s">
        <v>2235</v>
      </c>
      <c r="F262" s="464"/>
      <c r="G262" s="468">
        <v>1</v>
      </c>
      <c r="H262" s="468">
        <v>1124</v>
      </c>
      <c r="I262" s="464"/>
      <c r="J262" s="464">
        <v>1124</v>
      </c>
      <c r="K262" s="468"/>
      <c r="L262" s="468"/>
      <c r="M262" s="464"/>
      <c r="N262" s="464"/>
      <c r="O262" s="468"/>
      <c r="P262" s="468"/>
      <c r="Q262" s="491"/>
      <c r="R262" s="469"/>
    </row>
    <row r="263" spans="1:18" ht="14.4" customHeight="1" x14ac:dyDescent="0.3">
      <c r="A263" s="463"/>
      <c r="B263" s="464" t="s">
        <v>2020</v>
      </c>
      <c r="C263" s="464" t="s">
        <v>2015</v>
      </c>
      <c r="D263" s="464" t="s">
        <v>2101</v>
      </c>
      <c r="E263" s="464" t="s">
        <v>2192</v>
      </c>
      <c r="F263" s="464" t="s">
        <v>2193</v>
      </c>
      <c r="G263" s="468"/>
      <c r="H263" s="468"/>
      <c r="I263" s="464"/>
      <c r="J263" s="464"/>
      <c r="K263" s="468">
        <v>2</v>
      </c>
      <c r="L263" s="468">
        <v>211.11</v>
      </c>
      <c r="M263" s="464">
        <v>1</v>
      </c>
      <c r="N263" s="464">
        <v>105.55500000000001</v>
      </c>
      <c r="O263" s="468">
        <v>2</v>
      </c>
      <c r="P263" s="468">
        <v>211.11</v>
      </c>
      <c r="Q263" s="491">
        <v>1</v>
      </c>
      <c r="R263" s="469">
        <v>105.55500000000001</v>
      </c>
    </row>
    <row r="264" spans="1:18" ht="14.4" customHeight="1" x14ac:dyDescent="0.3">
      <c r="A264" s="463"/>
      <c r="B264" s="464" t="s">
        <v>2020</v>
      </c>
      <c r="C264" s="464" t="s">
        <v>2015</v>
      </c>
      <c r="D264" s="464" t="s">
        <v>2101</v>
      </c>
      <c r="E264" s="464" t="s">
        <v>2106</v>
      </c>
      <c r="F264" s="464" t="s">
        <v>2107</v>
      </c>
      <c r="G264" s="468">
        <v>547</v>
      </c>
      <c r="H264" s="468">
        <v>42544.45</v>
      </c>
      <c r="I264" s="464">
        <v>0.64428751359351399</v>
      </c>
      <c r="J264" s="464">
        <v>77.777787934186463</v>
      </c>
      <c r="K264" s="468">
        <v>849</v>
      </c>
      <c r="L264" s="468">
        <v>66033.33</v>
      </c>
      <c r="M264" s="464">
        <v>1</v>
      </c>
      <c r="N264" s="464">
        <v>77.777773851590112</v>
      </c>
      <c r="O264" s="468">
        <v>913</v>
      </c>
      <c r="P264" s="468">
        <v>71011.11</v>
      </c>
      <c r="Q264" s="491">
        <v>1.0753828407563271</v>
      </c>
      <c r="R264" s="469">
        <v>77.77777656078861</v>
      </c>
    </row>
    <row r="265" spans="1:18" ht="14.4" customHeight="1" x14ac:dyDescent="0.3">
      <c r="A265" s="463"/>
      <c r="B265" s="464" t="s">
        <v>2020</v>
      </c>
      <c r="C265" s="464" t="s">
        <v>2015</v>
      </c>
      <c r="D265" s="464" t="s">
        <v>2101</v>
      </c>
      <c r="E265" s="464" t="s">
        <v>2108</v>
      </c>
      <c r="F265" s="464" t="s">
        <v>2109</v>
      </c>
      <c r="G265" s="468">
        <v>6</v>
      </c>
      <c r="H265" s="468">
        <v>1500</v>
      </c>
      <c r="I265" s="464">
        <v>0.33333333333333331</v>
      </c>
      <c r="J265" s="464">
        <v>250</v>
      </c>
      <c r="K265" s="468">
        <v>18</v>
      </c>
      <c r="L265" s="468">
        <v>4500</v>
      </c>
      <c r="M265" s="464">
        <v>1</v>
      </c>
      <c r="N265" s="464">
        <v>250</v>
      </c>
      <c r="O265" s="468">
        <v>17</v>
      </c>
      <c r="P265" s="468">
        <v>4250</v>
      </c>
      <c r="Q265" s="491">
        <v>0.94444444444444442</v>
      </c>
      <c r="R265" s="469">
        <v>250</v>
      </c>
    </row>
    <row r="266" spans="1:18" ht="14.4" customHeight="1" x14ac:dyDescent="0.3">
      <c r="A266" s="463"/>
      <c r="B266" s="464" t="s">
        <v>2020</v>
      </c>
      <c r="C266" s="464" t="s">
        <v>2015</v>
      </c>
      <c r="D266" s="464" t="s">
        <v>2101</v>
      </c>
      <c r="E266" s="464" t="s">
        <v>2108</v>
      </c>
      <c r="F266" s="464" t="s">
        <v>2110</v>
      </c>
      <c r="G266" s="468">
        <v>3</v>
      </c>
      <c r="H266" s="468">
        <v>750</v>
      </c>
      <c r="I266" s="464">
        <v>1.5</v>
      </c>
      <c r="J266" s="464">
        <v>250</v>
      </c>
      <c r="K266" s="468">
        <v>2</v>
      </c>
      <c r="L266" s="468">
        <v>500</v>
      </c>
      <c r="M266" s="464">
        <v>1</v>
      </c>
      <c r="N266" s="464">
        <v>250</v>
      </c>
      <c r="O266" s="468"/>
      <c r="P266" s="468"/>
      <c r="Q266" s="491"/>
      <c r="R266" s="469"/>
    </row>
    <row r="267" spans="1:18" ht="14.4" customHeight="1" x14ac:dyDescent="0.3">
      <c r="A267" s="463"/>
      <c r="B267" s="464" t="s">
        <v>2020</v>
      </c>
      <c r="C267" s="464" t="s">
        <v>2015</v>
      </c>
      <c r="D267" s="464" t="s">
        <v>2101</v>
      </c>
      <c r="E267" s="464" t="s">
        <v>2111</v>
      </c>
      <c r="F267" s="464" t="s">
        <v>2112</v>
      </c>
      <c r="G267" s="468">
        <v>3</v>
      </c>
      <c r="H267" s="468">
        <v>900</v>
      </c>
      <c r="I267" s="464"/>
      <c r="J267" s="464">
        <v>300</v>
      </c>
      <c r="K267" s="468"/>
      <c r="L267" s="468"/>
      <c r="M267" s="464"/>
      <c r="N267" s="464"/>
      <c r="O267" s="468">
        <v>1</v>
      </c>
      <c r="P267" s="468">
        <v>300</v>
      </c>
      <c r="Q267" s="491"/>
      <c r="R267" s="469">
        <v>300</v>
      </c>
    </row>
    <row r="268" spans="1:18" ht="14.4" customHeight="1" x14ac:dyDescent="0.3">
      <c r="A268" s="463"/>
      <c r="B268" s="464" t="s">
        <v>2020</v>
      </c>
      <c r="C268" s="464" t="s">
        <v>2015</v>
      </c>
      <c r="D268" s="464" t="s">
        <v>2101</v>
      </c>
      <c r="E268" s="464" t="s">
        <v>2113</v>
      </c>
      <c r="F268" s="464" t="s">
        <v>2114</v>
      </c>
      <c r="G268" s="468">
        <v>467</v>
      </c>
      <c r="H268" s="468">
        <v>54483.33</v>
      </c>
      <c r="I268" s="464">
        <v>0.71956858635866927</v>
      </c>
      <c r="J268" s="464">
        <v>116.66665952890793</v>
      </c>
      <c r="K268" s="468">
        <v>649</v>
      </c>
      <c r="L268" s="468">
        <v>75716.66</v>
      </c>
      <c r="M268" s="464">
        <v>1</v>
      </c>
      <c r="N268" s="464">
        <v>116.66665639445301</v>
      </c>
      <c r="O268" s="468">
        <v>500</v>
      </c>
      <c r="P268" s="468">
        <v>58333.34</v>
      </c>
      <c r="Q268" s="491">
        <v>0.7704161805341122</v>
      </c>
      <c r="R268" s="469">
        <v>116.66668</v>
      </c>
    </row>
    <row r="269" spans="1:18" ht="14.4" customHeight="1" x14ac:dyDescent="0.3">
      <c r="A269" s="463"/>
      <c r="B269" s="464" t="s">
        <v>2020</v>
      </c>
      <c r="C269" s="464" t="s">
        <v>2015</v>
      </c>
      <c r="D269" s="464" t="s">
        <v>2101</v>
      </c>
      <c r="E269" s="464" t="s">
        <v>2196</v>
      </c>
      <c r="F269" s="464" t="s">
        <v>2197</v>
      </c>
      <c r="G269" s="468">
        <v>5</v>
      </c>
      <c r="H269" s="468">
        <v>1944.44</v>
      </c>
      <c r="I269" s="464"/>
      <c r="J269" s="464">
        <v>388.88800000000003</v>
      </c>
      <c r="K269" s="468"/>
      <c r="L269" s="468"/>
      <c r="M269" s="464"/>
      <c r="N269" s="464"/>
      <c r="O269" s="468"/>
      <c r="P269" s="468"/>
      <c r="Q269" s="491"/>
      <c r="R269" s="469"/>
    </row>
    <row r="270" spans="1:18" ht="14.4" customHeight="1" x14ac:dyDescent="0.3">
      <c r="A270" s="463"/>
      <c r="B270" s="464" t="s">
        <v>2020</v>
      </c>
      <c r="C270" s="464" t="s">
        <v>2015</v>
      </c>
      <c r="D270" s="464" t="s">
        <v>2101</v>
      </c>
      <c r="E270" s="464" t="s">
        <v>2116</v>
      </c>
      <c r="F270" s="464" t="s">
        <v>2236</v>
      </c>
      <c r="G270" s="468">
        <v>12</v>
      </c>
      <c r="H270" s="468">
        <v>3600</v>
      </c>
      <c r="I270" s="464">
        <v>6</v>
      </c>
      <c r="J270" s="464">
        <v>300</v>
      </c>
      <c r="K270" s="468">
        <v>2</v>
      </c>
      <c r="L270" s="468">
        <v>600</v>
      </c>
      <c r="M270" s="464">
        <v>1</v>
      </c>
      <c r="N270" s="464">
        <v>300</v>
      </c>
      <c r="O270" s="468"/>
      <c r="P270" s="468"/>
      <c r="Q270" s="491"/>
      <c r="R270" s="469"/>
    </row>
    <row r="271" spans="1:18" ht="14.4" customHeight="1" x14ac:dyDescent="0.3">
      <c r="A271" s="463"/>
      <c r="B271" s="464" t="s">
        <v>2020</v>
      </c>
      <c r="C271" s="464" t="s">
        <v>2015</v>
      </c>
      <c r="D271" s="464" t="s">
        <v>2101</v>
      </c>
      <c r="E271" s="464" t="s">
        <v>2116</v>
      </c>
      <c r="F271" s="464" t="s">
        <v>2117</v>
      </c>
      <c r="G271" s="468">
        <v>55</v>
      </c>
      <c r="H271" s="468">
        <v>16500</v>
      </c>
      <c r="I271" s="464">
        <v>0.94827586206896552</v>
      </c>
      <c r="J271" s="464">
        <v>300</v>
      </c>
      <c r="K271" s="468">
        <v>58</v>
      </c>
      <c r="L271" s="468">
        <v>17400</v>
      </c>
      <c r="M271" s="464">
        <v>1</v>
      </c>
      <c r="N271" s="464">
        <v>300</v>
      </c>
      <c r="O271" s="468">
        <v>17</v>
      </c>
      <c r="P271" s="468">
        <v>5100</v>
      </c>
      <c r="Q271" s="491">
        <v>0.29310344827586204</v>
      </c>
      <c r="R271" s="469">
        <v>300</v>
      </c>
    </row>
    <row r="272" spans="1:18" ht="14.4" customHeight="1" x14ac:dyDescent="0.3">
      <c r="A272" s="463"/>
      <c r="B272" s="464" t="s">
        <v>2020</v>
      </c>
      <c r="C272" s="464" t="s">
        <v>2015</v>
      </c>
      <c r="D272" s="464" t="s">
        <v>2101</v>
      </c>
      <c r="E272" s="464" t="s">
        <v>2118</v>
      </c>
      <c r="F272" s="464" t="s">
        <v>2119</v>
      </c>
      <c r="G272" s="468">
        <v>20</v>
      </c>
      <c r="H272" s="468">
        <v>5888.89</v>
      </c>
      <c r="I272" s="464">
        <v>6.6666930818606867</v>
      </c>
      <c r="J272" s="464">
        <v>294.44450000000001</v>
      </c>
      <c r="K272" s="468">
        <v>3</v>
      </c>
      <c r="L272" s="468">
        <v>883.33</v>
      </c>
      <c r="M272" s="464">
        <v>1</v>
      </c>
      <c r="N272" s="464">
        <v>294.44333333333333</v>
      </c>
      <c r="O272" s="468"/>
      <c r="P272" s="468"/>
      <c r="Q272" s="491"/>
      <c r="R272" s="469"/>
    </row>
    <row r="273" spans="1:18" ht="14.4" customHeight="1" x14ac:dyDescent="0.3">
      <c r="A273" s="463"/>
      <c r="B273" s="464" t="s">
        <v>2020</v>
      </c>
      <c r="C273" s="464" t="s">
        <v>2015</v>
      </c>
      <c r="D273" s="464" t="s">
        <v>2101</v>
      </c>
      <c r="E273" s="464" t="s">
        <v>2120</v>
      </c>
      <c r="F273" s="464" t="s">
        <v>2121</v>
      </c>
      <c r="G273" s="468">
        <v>1901</v>
      </c>
      <c r="H273" s="468">
        <v>1478555.56</v>
      </c>
      <c r="I273" s="464">
        <v>1.1676904140278757</v>
      </c>
      <c r="J273" s="464">
        <v>777.77778011572855</v>
      </c>
      <c r="K273" s="468">
        <v>1628</v>
      </c>
      <c r="L273" s="468">
        <v>1266222.23</v>
      </c>
      <c r="M273" s="464">
        <v>1</v>
      </c>
      <c r="N273" s="464">
        <v>777.77778255528256</v>
      </c>
      <c r="O273" s="468">
        <v>1564</v>
      </c>
      <c r="P273" s="468">
        <v>1216444.44</v>
      </c>
      <c r="Q273" s="491">
        <v>0.96068795127692552</v>
      </c>
      <c r="R273" s="469">
        <v>777.77777493606129</v>
      </c>
    </row>
    <row r="274" spans="1:18" ht="14.4" customHeight="1" x14ac:dyDescent="0.3">
      <c r="A274" s="463"/>
      <c r="B274" s="464" t="s">
        <v>2020</v>
      </c>
      <c r="C274" s="464" t="s">
        <v>2015</v>
      </c>
      <c r="D274" s="464" t="s">
        <v>2101</v>
      </c>
      <c r="E274" s="464" t="s">
        <v>2122</v>
      </c>
      <c r="F274" s="464" t="s">
        <v>2123</v>
      </c>
      <c r="G274" s="468">
        <v>5078</v>
      </c>
      <c r="H274" s="468">
        <v>473946.67000000004</v>
      </c>
      <c r="I274" s="464">
        <v>0.95847488354483745</v>
      </c>
      <c r="J274" s="464">
        <v>93.333333989759751</v>
      </c>
      <c r="K274" s="468">
        <v>5298</v>
      </c>
      <c r="L274" s="468">
        <v>494480.01</v>
      </c>
      <c r="M274" s="464">
        <v>1</v>
      </c>
      <c r="N274" s="464">
        <v>93.333335220838052</v>
      </c>
      <c r="O274" s="468">
        <v>3560</v>
      </c>
      <c r="P274" s="468">
        <v>332266.68</v>
      </c>
      <c r="Q274" s="491">
        <v>0.67195169325449577</v>
      </c>
      <c r="R274" s="469">
        <v>93.333337078651681</v>
      </c>
    </row>
    <row r="275" spans="1:18" ht="14.4" customHeight="1" x14ac:dyDescent="0.3">
      <c r="A275" s="463"/>
      <c r="B275" s="464" t="s">
        <v>2020</v>
      </c>
      <c r="C275" s="464" t="s">
        <v>2015</v>
      </c>
      <c r="D275" s="464" t="s">
        <v>2101</v>
      </c>
      <c r="E275" s="464" t="s">
        <v>2219</v>
      </c>
      <c r="F275" s="464" t="s">
        <v>2237</v>
      </c>
      <c r="G275" s="468">
        <v>102</v>
      </c>
      <c r="H275" s="468">
        <v>68000</v>
      </c>
      <c r="I275" s="464">
        <v>0.85000010625001321</v>
      </c>
      <c r="J275" s="464">
        <v>666.66666666666663</v>
      </c>
      <c r="K275" s="468">
        <v>120</v>
      </c>
      <c r="L275" s="468">
        <v>79999.990000000005</v>
      </c>
      <c r="M275" s="464">
        <v>1</v>
      </c>
      <c r="N275" s="464">
        <v>666.66658333333339</v>
      </c>
      <c r="O275" s="468">
        <v>88</v>
      </c>
      <c r="P275" s="468">
        <v>58666.66</v>
      </c>
      <c r="Q275" s="491">
        <v>0.73333334166666775</v>
      </c>
      <c r="R275" s="469">
        <v>666.66659090909093</v>
      </c>
    </row>
    <row r="276" spans="1:18" ht="14.4" customHeight="1" x14ac:dyDescent="0.3">
      <c r="A276" s="463"/>
      <c r="B276" s="464" t="s">
        <v>2020</v>
      </c>
      <c r="C276" s="464" t="s">
        <v>2015</v>
      </c>
      <c r="D276" s="464" t="s">
        <v>2101</v>
      </c>
      <c r="E276" s="464" t="s">
        <v>2219</v>
      </c>
      <c r="F276" s="464" t="s">
        <v>2220</v>
      </c>
      <c r="G276" s="468">
        <v>5</v>
      </c>
      <c r="H276" s="468">
        <v>3333.33</v>
      </c>
      <c r="I276" s="464"/>
      <c r="J276" s="464">
        <v>666.66599999999994</v>
      </c>
      <c r="K276" s="468"/>
      <c r="L276" s="468"/>
      <c r="M276" s="464"/>
      <c r="N276" s="464"/>
      <c r="O276" s="468"/>
      <c r="P276" s="468"/>
      <c r="Q276" s="491"/>
      <c r="R276" s="469"/>
    </row>
    <row r="277" spans="1:18" ht="14.4" customHeight="1" x14ac:dyDescent="0.3">
      <c r="A277" s="463"/>
      <c r="B277" s="464" t="s">
        <v>2020</v>
      </c>
      <c r="C277" s="464" t="s">
        <v>2015</v>
      </c>
      <c r="D277" s="464" t="s">
        <v>2101</v>
      </c>
      <c r="E277" s="464" t="s">
        <v>2221</v>
      </c>
      <c r="F277" s="464" t="s">
        <v>2222</v>
      </c>
      <c r="G277" s="468">
        <v>298</v>
      </c>
      <c r="H277" s="468">
        <v>231777.78000000003</v>
      </c>
      <c r="I277" s="464">
        <v>0.97385625940572518</v>
      </c>
      <c r="J277" s="464">
        <v>777.7777852348994</v>
      </c>
      <c r="K277" s="468">
        <v>306</v>
      </c>
      <c r="L277" s="468">
        <v>237999.99000000002</v>
      </c>
      <c r="M277" s="464">
        <v>1</v>
      </c>
      <c r="N277" s="464">
        <v>777.7777450980393</v>
      </c>
      <c r="O277" s="468">
        <v>288</v>
      </c>
      <c r="P277" s="468">
        <v>224000</v>
      </c>
      <c r="Q277" s="491">
        <v>0.9411765101334667</v>
      </c>
      <c r="R277" s="469">
        <v>777.77777777777783</v>
      </c>
    </row>
    <row r="278" spans="1:18" ht="14.4" customHeight="1" x14ac:dyDescent="0.3">
      <c r="A278" s="463"/>
      <c r="B278" s="464" t="s">
        <v>2020</v>
      </c>
      <c r="C278" s="464" t="s">
        <v>2015</v>
      </c>
      <c r="D278" s="464" t="s">
        <v>2101</v>
      </c>
      <c r="E278" s="464" t="s">
        <v>2238</v>
      </c>
      <c r="F278" s="464" t="s">
        <v>2239</v>
      </c>
      <c r="G278" s="468">
        <v>167</v>
      </c>
      <c r="H278" s="468">
        <v>55666.67</v>
      </c>
      <c r="I278" s="464">
        <v>0.80288470206176443</v>
      </c>
      <c r="J278" s="464">
        <v>333.33335329341315</v>
      </c>
      <c r="K278" s="468">
        <v>208</v>
      </c>
      <c r="L278" s="468">
        <v>69333.33</v>
      </c>
      <c r="M278" s="464">
        <v>1</v>
      </c>
      <c r="N278" s="464">
        <v>333.33331730769231</v>
      </c>
      <c r="O278" s="468">
        <v>544</v>
      </c>
      <c r="P278" s="468">
        <v>181333.33999999997</v>
      </c>
      <c r="Q278" s="491">
        <v>2.6153848372781168</v>
      </c>
      <c r="R278" s="469">
        <v>333.33334558823526</v>
      </c>
    </row>
    <row r="279" spans="1:18" ht="14.4" customHeight="1" x14ac:dyDescent="0.3">
      <c r="A279" s="463"/>
      <c r="B279" s="464" t="s">
        <v>2020</v>
      </c>
      <c r="C279" s="464" t="s">
        <v>2015</v>
      </c>
      <c r="D279" s="464" t="s">
        <v>2101</v>
      </c>
      <c r="E279" s="464" t="s">
        <v>2127</v>
      </c>
      <c r="F279" s="464" t="s">
        <v>2105</v>
      </c>
      <c r="G279" s="468">
        <v>9</v>
      </c>
      <c r="H279" s="468">
        <v>3360.01</v>
      </c>
      <c r="I279" s="464">
        <v>0.57446968570104762</v>
      </c>
      <c r="J279" s="464">
        <v>373.33444444444444</v>
      </c>
      <c r="K279" s="468">
        <v>14</v>
      </c>
      <c r="L279" s="468">
        <v>5848.8899999999994</v>
      </c>
      <c r="M279" s="464">
        <v>1</v>
      </c>
      <c r="N279" s="464">
        <v>417.7778571428571</v>
      </c>
      <c r="O279" s="468">
        <v>13</v>
      </c>
      <c r="P279" s="468">
        <v>5431.119999999999</v>
      </c>
      <c r="Q279" s="491">
        <v>0.92857277192766485</v>
      </c>
      <c r="R279" s="469">
        <v>417.77846153846144</v>
      </c>
    </row>
    <row r="280" spans="1:18" ht="14.4" customHeight="1" x14ac:dyDescent="0.3">
      <c r="A280" s="463"/>
      <c r="B280" s="464" t="s">
        <v>2020</v>
      </c>
      <c r="C280" s="464" t="s">
        <v>2015</v>
      </c>
      <c r="D280" s="464" t="s">
        <v>2101</v>
      </c>
      <c r="E280" s="464" t="s">
        <v>2128</v>
      </c>
      <c r="F280" s="464" t="s">
        <v>2129</v>
      </c>
      <c r="G280" s="468">
        <v>6</v>
      </c>
      <c r="H280" s="468">
        <v>1266.67</v>
      </c>
      <c r="I280" s="464"/>
      <c r="J280" s="464">
        <v>211.11166666666668</v>
      </c>
      <c r="K280" s="468"/>
      <c r="L280" s="468"/>
      <c r="M280" s="464"/>
      <c r="N280" s="464"/>
      <c r="O280" s="468"/>
      <c r="P280" s="468"/>
      <c r="Q280" s="491"/>
      <c r="R280" s="469"/>
    </row>
    <row r="281" spans="1:18" ht="14.4" customHeight="1" x14ac:dyDescent="0.3">
      <c r="A281" s="463"/>
      <c r="B281" s="464" t="s">
        <v>2020</v>
      </c>
      <c r="C281" s="464" t="s">
        <v>2015</v>
      </c>
      <c r="D281" s="464" t="s">
        <v>2101</v>
      </c>
      <c r="E281" s="464" t="s">
        <v>2128</v>
      </c>
      <c r="F281" s="464" t="s">
        <v>2130</v>
      </c>
      <c r="G281" s="468">
        <v>181</v>
      </c>
      <c r="H281" s="468">
        <v>38211.120000000003</v>
      </c>
      <c r="I281" s="464">
        <v>1.1312501887335404</v>
      </c>
      <c r="J281" s="464">
        <v>211.11116022099449</v>
      </c>
      <c r="K281" s="468">
        <v>160</v>
      </c>
      <c r="L281" s="468">
        <v>33777.78</v>
      </c>
      <c r="M281" s="464">
        <v>1</v>
      </c>
      <c r="N281" s="464">
        <v>211.11112499999999</v>
      </c>
      <c r="O281" s="468">
        <v>125</v>
      </c>
      <c r="P281" s="468">
        <v>26388.89</v>
      </c>
      <c r="Q281" s="491">
        <v>0.78124998149671177</v>
      </c>
      <c r="R281" s="469">
        <v>211.11112</v>
      </c>
    </row>
    <row r="282" spans="1:18" ht="14.4" customHeight="1" x14ac:dyDescent="0.3">
      <c r="A282" s="463"/>
      <c r="B282" s="464" t="s">
        <v>2020</v>
      </c>
      <c r="C282" s="464" t="s">
        <v>2015</v>
      </c>
      <c r="D282" s="464" t="s">
        <v>2101</v>
      </c>
      <c r="E282" s="464" t="s">
        <v>2131</v>
      </c>
      <c r="F282" s="464" t="s">
        <v>2132</v>
      </c>
      <c r="G282" s="468">
        <v>111</v>
      </c>
      <c r="H282" s="468">
        <v>64750</v>
      </c>
      <c r="I282" s="464">
        <v>1.1212121212121211</v>
      </c>
      <c r="J282" s="464">
        <v>583.33333333333337</v>
      </c>
      <c r="K282" s="468">
        <v>99</v>
      </c>
      <c r="L282" s="468">
        <v>57750</v>
      </c>
      <c r="M282" s="464">
        <v>1</v>
      </c>
      <c r="N282" s="464">
        <v>583.33333333333337</v>
      </c>
      <c r="O282" s="468">
        <v>91</v>
      </c>
      <c r="P282" s="468">
        <v>53083.35</v>
      </c>
      <c r="Q282" s="491">
        <v>0.91919220779220778</v>
      </c>
      <c r="R282" s="469">
        <v>583.33351648351652</v>
      </c>
    </row>
    <row r="283" spans="1:18" ht="14.4" customHeight="1" x14ac:dyDescent="0.3">
      <c r="A283" s="463"/>
      <c r="B283" s="464" t="s">
        <v>2020</v>
      </c>
      <c r="C283" s="464" t="s">
        <v>2015</v>
      </c>
      <c r="D283" s="464" t="s">
        <v>2101</v>
      </c>
      <c r="E283" s="464" t="s">
        <v>2133</v>
      </c>
      <c r="F283" s="464" t="s">
        <v>2134</v>
      </c>
      <c r="G283" s="468">
        <v>107</v>
      </c>
      <c r="H283" s="468">
        <v>49933.33</v>
      </c>
      <c r="I283" s="464">
        <v>1.1145832589285716</v>
      </c>
      <c r="J283" s="464">
        <v>466.66663551401871</v>
      </c>
      <c r="K283" s="468">
        <v>96</v>
      </c>
      <c r="L283" s="468">
        <v>44800</v>
      </c>
      <c r="M283" s="464">
        <v>1</v>
      </c>
      <c r="N283" s="464">
        <v>466.66666666666669</v>
      </c>
      <c r="O283" s="468">
        <v>90</v>
      </c>
      <c r="P283" s="468">
        <v>42000.009999999995</v>
      </c>
      <c r="Q283" s="491">
        <v>0.93750022321428561</v>
      </c>
      <c r="R283" s="469">
        <v>466.66677777777772</v>
      </c>
    </row>
    <row r="284" spans="1:18" ht="14.4" customHeight="1" x14ac:dyDescent="0.3">
      <c r="A284" s="463"/>
      <c r="B284" s="464" t="s">
        <v>2020</v>
      </c>
      <c r="C284" s="464" t="s">
        <v>2015</v>
      </c>
      <c r="D284" s="464" t="s">
        <v>2101</v>
      </c>
      <c r="E284" s="464" t="s">
        <v>2223</v>
      </c>
      <c r="F284" s="464" t="s">
        <v>2134</v>
      </c>
      <c r="G284" s="468">
        <v>78</v>
      </c>
      <c r="H284" s="468">
        <v>78000</v>
      </c>
      <c r="I284" s="464">
        <v>1.5</v>
      </c>
      <c r="J284" s="464">
        <v>1000</v>
      </c>
      <c r="K284" s="468">
        <v>52</v>
      </c>
      <c r="L284" s="468">
        <v>52000</v>
      </c>
      <c r="M284" s="464">
        <v>1</v>
      </c>
      <c r="N284" s="464">
        <v>1000</v>
      </c>
      <c r="O284" s="468">
        <v>37</v>
      </c>
      <c r="P284" s="468">
        <v>37000</v>
      </c>
      <c r="Q284" s="491">
        <v>0.71153846153846156</v>
      </c>
      <c r="R284" s="469">
        <v>1000</v>
      </c>
    </row>
    <row r="285" spans="1:18" ht="14.4" customHeight="1" x14ac:dyDescent="0.3">
      <c r="A285" s="463"/>
      <c r="B285" s="464" t="s">
        <v>2020</v>
      </c>
      <c r="C285" s="464" t="s">
        <v>2015</v>
      </c>
      <c r="D285" s="464" t="s">
        <v>2101</v>
      </c>
      <c r="E285" s="464" t="s">
        <v>2135</v>
      </c>
      <c r="F285" s="464" t="s">
        <v>2136</v>
      </c>
      <c r="G285" s="468">
        <v>780</v>
      </c>
      <c r="H285" s="468">
        <v>39000</v>
      </c>
      <c r="I285" s="464">
        <v>1.056910569105691</v>
      </c>
      <c r="J285" s="464">
        <v>50</v>
      </c>
      <c r="K285" s="468">
        <v>738</v>
      </c>
      <c r="L285" s="468">
        <v>36900</v>
      </c>
      <c r="M285" s="464">
        <v>1</v>
      </c>
      <c r="N285" s="464">
        <v>50</v>
      </c>
      <c r="O285" s="468">
        <v>543</v>
      </c>
      <c r="P285" s="468">
        <v>27150</v>
      </c>
      <c r="Q285" s="491">
        <v>0.73577235772357719</v>
      </c>
      <c r="R285" s="469">
        <v>50</v>
      </c>
    </row>
    <row r="286" spans="1:18" ht="14.4" customHeight="1" x14ac:dyDescent="0.3">
      <c r="A286" s="463"/>
      <c r="B286" s="464" t="s">
        <v>2020</v>
      </c>
      <c r="C286" s="464" t="s">
        <v>2015</v>
      </c>
      <c r="D286" s="464" t="s">
        <v>2101</v>
      </c>
      <c r="E286" s="464" t="s">
        <v>2137</v>
      </c>
      <c r="F286" s="464" t="s">
        <v>2138</v>
      </c>
      <c r="G286" s="468">
        <v>3</v>
      </c>
      <c r="H286" s="468">
        <v>303.33</v>
      </c>
      <c r="I286" s="464">
        <v>3</v>
      </c>
      <c r="J286" s="464">
        <v>101.11</v>
      </c>
      <c r="K286" s="468">
        <v>1</v>
      </c>
      <c r="L286" s="468">
        <v>101.11</v>
      </c>
      <c r="M286" s="464">
        <v>1</v>
      </c>
      <c r="N286" s="464">
        <v>101.11</v>
      </c>
      <c r="O286" s="468">
        <v>1</v>
      </c>
      <c r="P286" s="468">
        <v>101.11</v>
      </c>
      <c r="Q286" s="491">
        <v>1</v>
      </c>
      <c r="R286" s="469">
        <v>101.11</v>
      </c>
    </row>
    <row r="287" spans="1:18" ht="14.4" customHeight="1" x14ac:dyDescent="0.3">
      <c r="A287" s="463"/>
      <c r="B287" s="464" t="s">
        <v>2020</v>
      </c>
      <c r="C287" s="464" t="s">
        <v>2015</v>
      </c>
      <c r="D287" s="464" t="s">
        <v>2101</v>
      </c>
      <c r="E287" s="464" t="s">
        <v>2139</v>
      </c>
      <c r="F287" s="464" t="s">
        <v>2141</v>
      </c>
      <c r="G287" s="468"/>
      <c r="H287" s="468"/>
      <c r="I287" s="464"/>
      <c r="J287" s="464"/>
      <c r="K287" s="468">
        <v>1</v>
      </c>
      <c r="L287" s="468">
        <v>76.67</v>
      </c>
      <c r="M287" s="464">
        <v>1</v>
      </c>
      <c r="N287" s="464">
        <v>76.67</v>
      </c>
      <c r="O287" s="468"/>
      <c r="P287" s="468"/>
      <c r="Q287" s="491"/>
      <c r="R287" s="469"/>
    </row>
    <row r="288" spans="1:18" ht="14.4" customHeight="1" x14ac:dyDescent="0.3">
      <c r="A288" s="463"/>
      <c r="B288" s="464" t="s">
        <v>2020</v>
      </c>
      <c r="C288" s="464" t="s">
        <v>2015</v>
      </c>
      <c r="D288" s="464" t="s">
        <v>2101</v>
      </c>
      <c r="E288" s="464" t="s">
        <v>2198</v>
      </c>
      <c r="F288" s="464" t="s">
        <v>2199</v>
      </c>
      <c r="G288" s="468">
        <v>4</v>
      </c>
      <c r="H288" s="468">
        <v>0</v>
      </c>
      <c r="I288" s="464"/>
      <c r="J288" s="464">
        <v>0</v>
      </c>
      <c r="K288" s="468">
        <v>1</v>
      </c>
      <c r="L288" s="468">
        <v>0</v>
      </c>
      <c r="M288" s="464"/>
      <c r="N288" s="464">
        <v>0</v>
      </c>
      <c r="O288" s="468">
        <v>1</v>
      </c>
      <c r="P288" s="468">
        <v>0</v>
      </c>
      <c r="Q288" s="491"/>
      <c r="R288" s="469">
        <v>0</v>
      </c>
    </row>
    <row r="289" spans="1:18" ht="14.4" customHeight="1" x14ac:dyDescent="0.3">
      <c r="A289" s="463"/>
      <c r="B289" s="464" t="s">
        <v>2020</v>
      </c>
      <c r="C289" s="464" t="s">
        <v>2015</v>
      </c>
      <c r="D289" s="464" t="s">
        <v>2101</v>
      </c>
      <c r="E289" s="464" t="s">
        <v>2142</v>
      </c>
      <c r="F289" s="464" t="s">
        <v>2200</v>
      </c>
      <c r="G289" s="468">
        <v>12</v>
      </c>
      <c r="H289" s="468">
        <v>0</v>
      </c>
      <c r="I289" s="464"/>
      <c r="J289" s="464">
        <v>0</v>
      </c>
      <c r="K289" s="468"/>
      <c r="L289" s="468"/>
      <c r="M289" s="464"/>
      <c r="N289" s="464"/>
      <c r="O289" s="468"/>
      <c r="P289" s="468"/>
      <c r="Q289" s="491"/>
      <c r="R289" s="469"/>
    </row>
    <row r="290" spans="1:18" ht="14.4" customHeight="1" x14ac:dyDescent="0.3">
      <c r="A290" s="463"/>
      <c r="B290" s="464" t="s">
        <v>2020</v>
      </c>
      <c r="C290" s="464" t="s">
        <v>2015</v>
      </c>
      <c r="D290" s="464" t="s">
        <v>2101</v>
      </c>
      <c r="E290" s="464" t="s">
        <v>2144</v>
      </c>
      <c r="F290" s="464" t="s">
        <v>2145</v>
      </c>
      <c r="G290" s="468">
        <v>831</v>
      </c>
      <c r="H290" s="468">
        <v>253916.67</v>
      </c>
      <c r="I290" s="464">
        <v>0.88782052447552451</v>
      </c>
      <c r="J290" s="464">
        <v>305.555559566787</v>
      </c>
      <c r="K290" s="468">
        <v>936</v>
      </c>
      <c r="L290" s="468">
        <v>286000</v>
      </c>
      <c r="M290" s="464">
        <v>1</v>
      </c>
      <c r="N290" s="464">
        <v>305.55555555555554</v>
      </c>
      <c r="O290" s="468">
        <v>829</v>
      </c>
      <c r="P290" s="468">
        <v>253305.55</v>
      </c>
      <c r="Q290" s="491">
        <v>0.88568374125874116</v>
      </c>
      <c r="R290" s="469">
        <v>305.55554885404098</v>
      </c>
    </row>
    <row r="291" spans="1:18" ht="14.4" customHeight="1" x14ac:dyDescent="0.3">
      <c r="A291" s="463"/>
      <c r="B291" s="464" t="s">
        <v>2020</v>
      </c>
      <c r="C291" s="464" t="s">
        <v>2015</v>
      </c>
      <c r="D291" s="464" t="s">
        <v>2101</v>
      </c>
      <c r="E291" s="464" t="s">
        <v>2146</v>
      </c>
      <c r="F291" s="464" t="s">
        <v>2148</v>
      </c>
      <c r="G291" s="468">
        <v>6151</v>
      </c>
      <c r="H291" s="468">
        <v>205033.33000000002</v>
      </c>
      <c r="I291" s="464">
        <v>1.02653538095019</v>
      </c>
      <c r="J291" s="464">
        <v>33.333332791416034</v>
      </c>
      <c r="K291" s="468">
        <v>5992</v>
      </c>
      <c r="L291" s="468">
        <v>199733.33000000002</v>
      </c>
      <c r="M291" s="464">
        <v>1</v>
      </c>
      <c r="N291" s="464">
        <v>33.333332777036048</v>
      </c>
      <c r="O291" s="468">
        <v>5800</v>
      </c>
      <c r="P291" s="468">
        <v>193333.34000000003</v>
      </c>
      <c r="Q291" s="491">
        <v>0.96795732590048944</v>
      </c>
      <c r="R291" s="469">
        <v>33.333334482758623</v>
      </c>
    </row>
    <row r="292" spans="1:18" ht="14.4" customHeight="1" x14ac:dyDescent="0.3">
      <c r="A292" s="463"/>
      <c r="B292" s="464" t="s">
        <v>2020</v>
      </c>
      <c r="C292" s="464" t="s">
        <v>2015</v>
      </c>
      <c r="D292" s="464" t="s">
        <v>2101</v>
      </c>
      <c r="E292" s="464" t="s">
        <v>2149</v>
      </c>
      <c r="F292" s="464" t="s">
        <v>2150</v>
      </c>
      <c r="G292" s="468">
        <v>438</v>
      </c>
      <c r="H292" s="468">
        <v>199533.33</v>
      </c>
      <c r="I292" s="464">
        <v>0.91631795762183976</v>
      </c>
      <c r="J292" s="464">
        <v>455.55554794520543</v>
      </c>
      <c r="K292" s="468">
        <v>478</v>
      </c>
      <c r="L292" s="468">
        <v>217755.56</v>
      </c>
      <c r="M292" s="464">
        <v>1</v>
      </c>
      <c r="N292" s="464">
        <v>455.55556485355646</v>
      </c>
      <c r="O292" s="468">
        <v>363</v>
      </c>
      <c r="P292" s="468">
        <v>165366.67000000001</v>
      </c>
      <c r="Q292" s="491">
        <v>0.75941422574927597</v>
      </c>
      <c r="R292" s="469">
        <v>455.55556473829205</v>
      </c>
    </row>
    <row r="293" spans="1:18" ht="14.4" customHeight="1" x14ac:dyDescent="0.3">
      <c r="A293" s="463"/>
      <c r="B293" s="464" t="s">
        <v>2020</v>
      </c>
      <c r="C293" s="464" t="s">
        <v>2015</v>
      </c>
      <c r="D293" s="464" t="s">
        <v>2101</v>
      </c>
      <c r="E293" s="464" t="s">
        <v>2204</v>
      </c>
      <c r="F293" s="464" t="s">
        <v>2240</v>
      </c>
      <c r="G293" s="468">
        <v>279</v>
      </c>
      <c r="H293" s="468">
        <v>16430</v>
      </c>
      <c r="I293" s="464">
        <v>0.89999978088867161</v>
      </c>
      <c r="J293" s="464">
        <v>58.888888888888886</v>
      </c>
      <c r="K293" s="468">
        <v>310</v>
      </c>
      <c r="L293" s="468">
        <v>18255.560000000001</v>
      </c>
      <c r="M293" s="464">
        <v>1</v>
      </c>
      <c r="N293" s="464">
        <v>58.888903225806459</v>
      </c>
      <c r="O293" s="468">
        <v>323</v>
      </c>
      <c r="P293" s="468">
        <v>19021.120000000003</v>
      </c>
      <c r="Q293" s="491">
        <v>1.0419357171185109</v>
      </c>
      <c r="R293" s="469">
        <v>58.888916408668742</v>
      </c>
    </row>
    <row r="294" spans="1:18" ht="14.4" customHeight="1" x14ac:dyDescent="0.3">
      <c r="A294" s="463"/>
      <c r="B294" s="464" t="s">
        <v>2020</v>
      </c>
      <c r="C294" s="464" t="s">
        <v>2015</v>
      </c>
      <c r="D294" s="464" t="s">
        <v>2101</v>
      </c>
      <c r="E294" s="464" t="s">
        <v>2151</v>
      </c>
      <c r="F294" s="464" t="s">
        <v>2152</v>
      </c>
      <c r="G294" s="468">
        <v>932</v>
      </c>
      <c r="H294" s="468">
        <v>72488.88</v>
      </c>
      <c r="I294" s="464">
        <v>0.96480323712525462</v>
      </c>
      <c r="J294" s="464">
        <v>77.777768240343349</v>
      </c>
      <c r="K294" s="468">
        <v>966</v>
      </c>
      <c r="L294" s="468">
        <v>75133.33</v>
      </c>
      <c r="M294" s="464">
        <v>1</v>
      </c>
      <c r="N294" s="464">
        <v>77.77777432712216</v>
      </c>
      <c r="O294" s="468">
        <v>801</v>
      </c>
      <c r="P294" s="468">
        <v>62300</v>
      </c>
      <c r="Q294" s="491">
        <v>0.82919258337145441</v>
      </c>
      <c r="R294" s="469">
        <v>77.777777777777771</v>
      </c>
    </row>
    <row r="295" spans="1:18" ht="14.4" customHeight="1" x14ac:dyDescent="0.3">
      <c r="A295" s="463"/>
      <c r="B295" s="464" t="s">
        <v>2020</v>
      </c>
      <c r="C295" s="464" t="s">
        <v>2015</v>
      </c>
      <c r="D295" s="464" t="s">
        <v>2101</v>
      </c>
      <c r="E295" s="464" t="s">
        <v>2224</v>
      </c>
      <c r="F295" s="464" t="s">
        <v>2225</v>
      </c>
      <c r="G295" s="468"/>
      <c r="H295" s="468"/>
      <c r="I295" s="464"/>
      <c r="J295" s="464"/>
      <c r="K295" s="468">
        <v>1</v>
      </c>
      <c r="L295" s="468">
        <v>700</v>
      </c>
      <c r="M295" s="464">
        <v>1</v>
      </c>
      <c r="N295" s="464">
        <v>700</v>
      </c>
      <c r="O295" s="468"/>
      <c r="P295" s="468"/>
      <c r="Q295" s="491"/>
      <c r="R295" s="469"/>
    </row>
    <row r="296" spans="1:18" ht="14.4" customHeight="1" x14ac:dyDescent="0.3">
      <c r="A296" s="463"/>
      <c r="B296" s="464" t="s">
        <v>2020</v>
      </c>
      <c r="C296" s="464" t="s">
        <v>2015</v>
      </c>
      <c r="D296" s="464" t="s">
        <v>2101</v>
      </c>
      <c r="E296" s="464" t="s">
        <v>2224</v>
      </c>
      <c r="F296" s="464" t="s">
        <v>2226</v>
      </c>
      <c r="G296" s="468">
        <v>1</v>
      </c>
      <c r="H296" s="468">
        <v>700</v>
      </c>
      <c r="I296" s="464"/>
      <c r="J296" s="464">
        <v>700</v>
      </c>
      <c r="K296" s="468"/>
      <c r="L296" s="468"/>
      <c r="M296" s="464"/>
      <c r="N296" s="464"/>
      <c r="O296" s="468"/>
      <c r="P296" s="468"/>
      <c r="Q296" s="491"/>
      <c r="R296" s="469"/>
    </row>
    <row r="297" spans="1:18" ht="14.4" customHeight="1" x14ac:dyDescent="0.3">
      <c r="A297" s="463"/>
      <c r="B297" s="464" t="s">
        <v>2020</v>
      </c>
      <c r="C297" s="464" t="s">
        <v>2015</v>
      </c>
      <c r="D297" s="464" t="s">
        <v>2101</v>
      </c>
      <c r="E297" s="464" t="s">
        <v>2241</v>
      </c>
      <c r="F297" s="464" t="s">
        <v>2242</v>
      </c>
      <c r="G297" s="468">
        <v>375</v>
      </c>
      <c r="H297" s="468">
        <v>416666.64999999997</v>
      </c>
      <c r="I297" s="464">
        <v>1.1363636115702476</v>
      </c>
      <c r="J297" s="464">
        <v>1111.1110666666666</v>
      </c>
      <c r="K297" s="468">
        <v>330</v>
      </c>
      <c r="L297" s="468">
        <v>366666.66</v>
      </c>
      <c r="M297" s="464">
        <v>1</v>
      </c>
      <c r="N297" s="464">
        <v>1111.1110909090908</v>
      </c>
      <c r="O297" s="468">
        <v>215</v>
      </c>
      <c r="P297" s="468">
        <v>238888.89</v>
      </c>
      <c r="Q297" s="491">
        <v>0.6515151663911849</v>
      </c>
      <c r="R297" s="469">
        <v>1111.1111162790698</v>
      </c>
    </row>
    <row r="298" spans="1:18" ht="14.4" customHeight="1" x14ac:dyDescent="0.3">
      <c r="A298" s="463"/>
      <c r="B298" s="464" t="s">
        <v>2020</v>
      </c>
      <c r="C298" s="464" t="s">
        <v>2015</v>
      </c>
      <c r="D298" s="464" t="s">
        <v>2101</v>
      </c>
      <c r="E298" s="464" t="s">
        <v>2155</v>
      </c>
      <c r="F298" s="464" t="s">
        <v>2157</v>
      </c>
      <c r="G298" s="468">
        <v>3488</v>
      </c>
      <c r="H298" s="468">
        <v>941760</v>
      </c>
      <c r="I298" s="464">
        <v>0.98503247670149674</v>
      </c>
      <c r="J298" s="464">
        <v>270</v>
      </c>
      <c r="K298" s="468">
        <v>3541</v>
      </c>
      <c r="L298" s="468">
        <v>956070</v>
      </c>
      <c r="M298" s="464">
        <v>1</v>
      </c>
      <c r="N298" s="464">
        <v>270</v>
      </c>
      <c r="O298" s="468">
        <v>3562</v>
      </c>
      <c r="P298" s="468">
        <v>961740</v>
      </c>
      <c r="Q298" s="491">
        <v>1.0059305280994069</v>
      </c>
      <c r="R298" s="469">
        <v>270</v>
      </c>
    </row>
    <row r="299" spans="1:18" ht="14.4" customHeight="1" x14ac:dyDescent="0.3">
      <c r="A299" s="463"/>
      <c r="B299" s="464" t="s">
        <v>2020</v>
      </c>
      <c r="C299" s="464" t="s">
        <v>2015</v>
      </c>
      <c r="D299" s="464" t="s">
        <v>2101</v>
      </c>
      <c r="E299" s="464" t="s">
        <v>2158</v>
      </c>
      <c r="F299" s="464" t="s">
        <v>2159</v>
      </c>
      <c r="G299" s="468">
        <v>1813</v>
      </c>
      <c r="H299" s="468">
        <v>171227.78</v>
      </c>
      <c r="I299" s="464">
        <v>1.1474683864105493</v>
      </c>
      <c r="J299" s="464">
        <v>94.444445670159951</v>
      </c>
      <c r="K299" s="468">
        <v>1580</v>
      </c>
      <c r="L299" s="468">
        <v>149222.22</v>
      </c>
      <c r="M299" s="464">
        <v>1</v>
      </c>
      <c r="N299" s="464">
        <v>94.444443037974679</v>
      </c>
      <c r="O299" s="468">
        <v>1088</v>
      </c>
      <c r="P299" s="468">
        <v>102755.56</v>
      </c>
      <c r="Q299" s="491">
        <v>0.68860763497554178</v>
      </c>
      <c r="R299" s="469">
        <v>94.444448529411758</v>
      </c>
    </row>
    <row r="300" spans="1:18" ht="14.4" customHeight="1" x14ac:dyDescent="0.3">
      <c r="A300" s="463"/>
      <c r="B300" s="464" t="s">
        <v>2020</v>
      </c>
      <c r="C300" s="464" t="s">
        <v>2015</v>
      </c>
      <c r="D300" s="464" t="s">
        <v>2101</v>
      </c>
      <c r="E300" s="464" t="s">
        <v>2163</v>
      </c>
      <c r="F300" s="464" t="s">
        <v>2164</v>
      </c>
      <c r="G300" s="468">
        <v>1</v>
      </c>
      <c r="H300" s="468">
        <v>96.67</v>
      </c>
      <c r="I300" s="464">
        <v>1</v>
      </c>
      <c r="J300" s="464">
        <v>96.67</v>
      </c>
      <c r="K300" s="468">
        <v>1</v>
      </c>
      <c r="L300" s="468">
        <v>96.67</v>
      </c>
      <c r="M300" s="464">
        <v>1</v>
      </c>
      <c r="N300" s="464">
        <v>96.67</v>
      </c>
      <c r="O300" s="468">
        <v>6</v>
      </c>
      <c r="P300" s="468">
        <v>580</v>
      </c>
      <c r="Q300" s="491">
        <v>5.9997931105823934</v>
      </c>
      <c r="R300" s="469">
        <v>96.666666666666671</v>
      </c>
    </row>
    <row r="301" spans="1:18" ht="14.4" customHeight="1" x14ac:dyDescent="0.3">
      <c r="A301" s="463"/>
      <c r="B301" s="464" t="s">
        <v>2020</v>
      </c>
      <c r="C301" s="464" t="s">
        <v>2015</v>
      </c>
      <c r="D301" s="464" t="s">
        <v>2101</v>
      </c>
      <c r="E301" s="464" t="s">
        <v>2163</v>
      </c>
      <c r="F301" s="464" t="s">
        <v>2165</v>
      </c>
      <c r="G301" s="468">
        <v>4</v>
      </c>
      <c r="H301" s="468">
        <v>386.67</v>
      </c>
      <c r="I301" s="464">
        <v>0.5</v>
      </c>
      <c r="J301" s="464">
        <v>96.667500000000004</v>
      </c>
      <c r="K301" s="468">
        <v>8</v>
      </c>
      <c r="L301" s="468">
        <v>773.34</v>
      </c>
      <c r="M301" s="464">
        <v>1</v>
      </c>
      <c r="N301" s="464">
        <v>96.667500000000004</v>
      </c>
      <c r="O301" s="468">
        <v>6</v>
      </c>
      <c r="P301" s="468">
        <v>580</v>
      </c>
      <c r="Q301" s="491">
        <v>0.74999353453849538</v>
      </c>
      <c r="R301" s="469">
        <v>96.666666666666671</v>
      </c>
    </row>
    <row r="302" spans="1:18" ht="14.4" customHeight="1" x14ac:dyDescent="0.3">
      <c r="A302" s="463"/>
      <c r="B302" s="464" t="s">
        <v>2020</v>
      </c>
      <c r="C302" s="464" t="s">
        <v>2015</v>
      </c>
      <c r="D302" s="464" t="s">
        <v>2101</v>
      </c>
      <c r="E302" s="464" t="s">
        <v>2206</v>
      </c>
      <c r="F302" s="464" t="s">
        <v>2207</v>
      </c>
      <c r="G302" s="468"/>
      <c r="H302" s="468"/>
      <c r="I302" s="464"/>
      <c r="J302" s="464"/>
      <c r="K302" s="468">
        <v>29</v>
      </c>
      <c r="L302" s="468">
        <v>2191.1099999999997</v>
      </c>
      <c r="M302" s="464">
        <v>1</v>
      </c>
      <c r="N302" s="464">
        <v>75.555517241379306</v>
      </c>
      <c r="O302" s="468">
        <v>30</v>
      </c>
      <c r="P302" s="468">
        <v>2266.6600000000003</v>
      </c>
      <c r="Q302" s="491">
        <v>1.0344802406086415</v>
      </c>
      <c r="R302" s="469">
        <v>75.555333333333337</v>
      </c>
    </row>
    <row r="303" spans="1:18" ht="14.4" customHeight="1" x14ac:dyDescent="0.3">
      <c r="A303" s="463"/>
      <c r="B303" s="464" t="s">
        <v>2020</v>
      </c>
      <c r="C303" s="464" t="s">
        <v>2015</v>
      </c>
      <c r="D303" s="464" t="s">
        <v>2101</v>
      </c>
      <c r="E303" s="464" t="s">
        <v>2227</v>
      </c>
      <c r="F303" s="464" t="s">
        <v>2228</v>
      </c>
      <c r="G303" s="468">
        <v>57</v>
      </c>
      <c r="H303" s="468">
        <v>73150</v>
      </c>
      <c r="I303" s="464">
        <v>0.98275866470034323</v>
      </c>
      <c r="J303" s="464">
        <v>1283.3333333333333</v>
      </c>
      <c r="K303" s="468">
        <v>58</v>
      </c>
      <c r="L303" s="468">
        <v>74433.33</v>
      </c>
      <c r="M303" s="464">
        <v>1</v>
      </c>
      <c r="N303" s="464">
        <v>1283.3332758620691</v>
      </c>
      <c r="O303" s="468">
        <v>48</v>
      </c>
      <c r="P303" s="468">
        <v>61600</v>
      </c>
      <c r="Q303" s="491">
        <v>0.82758624395818381</v>
      </c>
      <c r="R303" s="469">
        <v>1283.3333333333333</v>
      </c>
    </row>
    <row r="304" spans="1:18" ht="14.4" customHeight="1" x14ac:dyDescent="0.3">
      <c r="A304" s="463"/>
      <c r="B304" s="464" t="s">
        <v>2020</v>
      </c>
      <c r="C304" s="464" t="s">
        <v>2015</v>
      </c>
      <c r="D304" s="464" t="s">
        <v>2101</v>
      </c>
      <c r="E304" s="464" t="s">
        <v>2229</v>
      </c>
      <c r="F304" s="464" t="s">
        <v>2230</v>
      </c>
      <c r="G304" s="468">
        <v>1</v>
      </c>
      <c r="H304" s="468">
        <v>466.67</v>
      </c>
      <c r="I304" s="464"/>
      <c r="J304" s="464">
        <v>466.67</v>
      </c>
      <c r="K304" s="468"/>
      <c r="L304" s="468"/>
      <c r="M304" s="464"/>
      <c r="N304" s="464"/>
      <c r="O304" s="468"/>
      <c r="P304" s="468"/>
      <c r="Q304" s="491"/>
      <c r="R304" s="469"/>
    </row>
    <row r="305" spans="1:18" ht="14.4" customHeight="1" x14ac:dyDescent="0.3">
      <c r="A305" s="463"/>
      <c r="B305" s="464" t="s">
        <v>2020</v>
      </c>
      <c r="C305" s="464" t="s">
        <v>2015</v>
      </c>
      <c r="D305" s="464" t="s">
        <v>2101</v>
      </c>
      <c r="E305" s="464" t="s">
        <v>2171</v>
      </c>
      <c r="F305" s="464" t="s">
        <v>2172</v>
      </c>
      <c r="G305" s="468">
        <v>4</v>
      </c>
      <c r="H305" s="468">
        <v>466.67</v>
      </c>
      <c r="I305" s="464">
        <v>0.44444761904761904</v>
      </c>
      <c r="J305" s="464">
        <v>116.6675</v>
      </c>
      <c r="K305" s="468">
        <v>9</v>
      </c>
      <c r="L305" s="468">
        <v>1050</v>
      </c>
      <c r="M305" s="464">
        <v>1</v>
      </c>
      <c r="N305" s="464">
        <v>116.66666666666667</v>
      </c>
      <c r="O305" s="468"/>
      <c r="P305" s="468"/>
      <c r="Q305" s="491"/>
      <c r="R305" s="469"/>
    </row>
    <row r="306" spans="1:18" ht="14.4" customHeight="1" x14ac:dyDescent="0.3">
      <c r="A306" s="463"/>
      <c r="B306" s="464" t="s">
        <v>2020</v>
      </c>
      <c r="C306" s="464" t="s">
        <v>2015</v>
      </c>
      <c r="D306" s="464" t="s">
        <v>2101</v>
      </c>
      <c r="E306" s="464" t="s">
        <v>2171</v>
      </c>
      <c r="F306" s="464" t="s">
        <v>2173</v>
      </c>
      <c r="G306" s="468">
        <v>3</v>
      </c>
      <c r="H306" s="468">
        <v>350</v>
      </c>
      <c r="I306" s="464">
        <v>0.74999464289540785</v>
      </c>
      <c r="J306" s="464">
        <v>116.66666666666667</v>
      </c>
      <c r="K306" s="468">
        <v>4</v>
      </c>
      <c r="L306" s="468">
        <v>466.67</v>
      </c>
      <c r="M306" s="464">
        <v>1</v>
      </c>
      <c r="N306" s="464">
        <v>116.6675</v>
      </c>
      <c r="O306" s="468">
        <v>3</v>
      </c>
      <c r="P306" s="468">
        <v>350</v>
      </c>
      <c r="Q306" s="491">
        <v>0.74999464289540785</v>
      </c>
      <c r="R306" s="469">
        <v>116.66666666666667</v>
      </c>
    </row>
    <row r="307" spans="1:18" ht="14.4" customHeight="1" x14ac:dyDescent="0.3">
      <c r="A307" s="463"/>
      <c r="B307" s="464" t="s">
        <v>2020</v>
      </c>
      <c r="C307" s="464" t="s">
        <v>2015</v>
      </c>
      <c r="D307" s="464" t="s">
        <v>2101</v>
      </c>
      <c r="E307" s="464" t="s">
        <v>2174</v>
      </c>
      <c r="F307" s="464" t="s">
        <v>2175</v>
      </c>
      <c r="G307" s="468">
        <v>80</v>
      </c>
      <c r="H307" s="468">
        <v>3911.1</v>
      </c>
      <c r="I307" s="464">
        <v>1.454540721264165</v>
      </c>
      <c r="J307" s="464">
        <v>48.888750000000002</v>
      </c>
      <c r="K307" s="468">
        <v>55</v>
      </c>
      <c r="L307" s="468">
        <v>2688.8899999999994</v>
      </c>
      <c r="M307" s="464">
        <v>1</v>
      </c>
      <c r="N307" s="464">
        <v>48.888909090909081</v>
      </c>
      <c r="O307" s="468">
        <v>28</v>
      </c>
      <c r="P307" s="468">
        <v>1368.89</v>
      </c>
      <c r="Q307" s="491">
        <v>0.50909111194582168</v>
      </c>
      <c r="R307" s="469">
        <v>48.888928571428572</v>
      </c>
    </row>
    <row r="308" spans="1:18" ht="14.4" customHeight="1" x14ac:dyDescent="0.3">
      <c r="A308" s="463"/>
      <c r="B308" s="464" t="s">
        <v>2020</v>
      </c>
      <c r="C308" s="464" t="s">
        <v>2015</v>
      </c>
      <c r="D308" s="464" t="s">
        <v>2101</v>
      </c>
      <c r="E308" s="464" t="s">
        <v>2231</v>
      </c>
      <c r="F308" s="464" t="s">
        <v>2232</v>
      </c>
      <c r="G308" s="468">
        <v>11</v>
      </c>
      <c r="H308" s="468">
        <v>5133.33</v>
      </c>
      <c r="I308" s="464">
        <v>1.0999985000010715</v>
      </c>
      <c r="J308" s="464">
        <v>466.66636363636366</v>
      </c>
      <c r="K308" s="468">
        <v>10</v>
      </c>
      <c r="L308" s="468">
        <v>4666.67</v>
      </c>
      <c r="M308" s="464">
        <v>1</v>
      </c>
      <c r="N308" s="464">
        <v>466.66700000000003</v>
      </c>
      <c r="O308" s="468">
        <v>5</v>
      </c>
      <c r="P308" s="468">
        <v>2333.34</v>
      </c>
      <c r="Q308" s="491">
        <v>0.50000107142780614</v>
      </c>
      <c r="R308" s="469">
        <v>466.66800000000001</v>
      </c>
    </row>
    <row r="309" spans="1:18" ht="14.4" customHeight="1" x14ac:dyDescent="0.3">
      <c r="A309" s="463"/>
      <c r="B309" s="464" t="s">
        <v>2020</v>
      </c>
      <c r="C309" s="464" t="s">
        <v>2015</v>
      </c>
      <c r="D309" s="464" t="s">
        <v>2101</v>
      </c>
      <c r="E309" s="464" t="s">
        <v>2176</v>
      </c>
      <c r="F309" s="464" t="s">
        <v>2177</v>
      </c>
      <c r="G309" s="468">
        <v>4</v>
      </c>
      <c r="H309" s="468">
        <v>1377.77</v>
      </c>
      <c r="I309" s="464">
        <v>4.0000290326326793</v>
      </c>
      <c r="J309" s="464">
        <v>344.4425</v>
      </c>
      <c r="K309" s="468">
        <v>1</v>
      </c>
      <c r="L309" s="468">
        <v>344.44</v>
      </c>
      <c r="M309" s="464">
        <v>1</v>
      </c>
      <c r="N309" s="464">
        <v>344.44</v>
      </c>
      <c r="O309" s="468">
        <v>5</v>
      </c>
      <c r="P309" s="468">
        <v>1722.2199999999998</v>
      </c>
      <c r="Q309" s="491">
        <v>5.0000580652653577</v>
      </c>
      <c r="R309" s="469">
        <v>344.44399999999996</v>
      </c>
    </row>
    <row r="310" spans="1:18" ht="14.4" customHeight="1" x14ac:dyDescent="0.3">
      <c r="A310" s="463"/>
      <c r="B310" s="464" t="s">
        <v>2020</v>
      </c>
      <c r="C310" s="464" t="s">
        <v>2015</v>
      </c>
      <c r="D310" s="464" t="s">
        <v>2101</v>
      </c>
      <c r="E310" s="464" t="s">
        <v>2208</v>
      </c>
      <c r="F310" s="464" t="s">
        <v>2209</v>
      </c>
      <c r="G310" s="468">
        <v>232</v>
      </c>
      <c r="H310" s="468">
        <v>108266.67</v>
      </c>
      <c r="I310" s="464">
        <v>1.2275132653061225</v>
      </c>
      <c r="J310" s="464">
        <v>466.66668103448274</v>
      </c>
      <c r="K310" s="468">
        <v>189</v>
      </c>
      <c r="L310" s="468">
        <v>88200</v>
      </c>
      <c r="M310" s="464">
        <v>1</v>
      </c>
      <c r="N310" s="464">
        <v>466.66666666666669</v>
      </c>
      <c r="O310" s="468">
        <v>158</v>
      </c>
      <c r="P310" s="468">
        <v>73733.34</v>
      </c>
      <c r="Q310" s="491">
        <v>0.83597891156462578</v>
      </c>
      <c r="R310" s="469">
        <v>466.66670886075946</v>
      </c>
    </row>
    <row r="311" spans="1:18" ht="14.4" customHeight="1" x14ac:dyDescent="0.3">
      <c r="A311" s="463"/>
      <c r="B311" s="464" t="s">
        <v>2020</v>
      </c>
      <c r="C311" s="464" t="s">
        <v>2015</v>
      </c>
      <c r="D311" s="464" t="s">
        <v>2101</v>
      </c>
      <c r="E311" s="464" t="s">
        <v>2243</v>
      </c>
      <c r="F311" s="464" t="s">
        <v>2244</v>
      </c>
      <c r="G311" s="468">
        <v>39</v>
      </c>
      <c r="H311" s="468">
        <v>3813.3299999999995</v>
      </c>
      <c r="I311" s="464">
        <v>1.0263136646965731</v>
      </c>
      <c r="J311" s="464">
        <v>97.777692307692291</v>
      </c>
      <c r="K311" s="468">
        <v>38</v>
      </c>
      <c r="L311" s="468">
        <v>3715.56</v>
      </c>
      <c r="M311" s="464">
        <v>1</v>
      </c>
      <c r="N311" s="464">
        <v>97.7778947368421</v>
      </c>
      <c r="O311" s="468">
        <v>46</v>
      </c>
      <c r="P311" s="468">
        <v>4497.7700000000004</v>
      </c>
      <c r="Q311" s="491">
        <v>1.210522774494289</v>
      </c>
      <c r="R311" s="469">
        <v>97.777608695652177</v>
      </c>
    </row>
    <row r="312" spans="1:18" ht="14.4" customHeight="1" x14ac:dyDescent="0.3">
      <c r="A312" s="463"/>
      <c r="B312" s="464" t="s">
        <v>2020</v>
      </c>
      <c r="C312" s="464" t="s">
        <v>2015</v>
      </c>
      <c r="D312" s="464" t="s">
        <v>2101</v>
      </c>
      <c r="E312" s="464" t="s">
        <v>2243</v>
      </c>
      <c r="F312" s="464" t="s">
        <v>2245</v>
      </c>
      <c r="G312" s="468">
        <v>1</v>
      </c>
      <c r="H312" s="468">
        <v>97.78</v>
      </c>
      <c r="I312" s="464">
        <v>0.14286131728128104</v>
      </c>
      <c r="J312" s="464">
        <v>97.78</v>
      </c>
      <c r="K312" s="468">
        <v>7</v>
      </c>
      <c r="L312" s="468">
        <v>684.44</v>
      </c>
      <c r="M312" s="464">
        <v>1</v>
      </c>
      <c r="N312" s="464">
        <v>97.777142857142863</v>
      </c>
      <c r="O312" s="468">
        <v>3</v>
      </c>
      <c r="P312" s="468">
        <v>293.34000000000003</v>
      </c>
      <c r="Q312" s="491">
        <v>0.42858395184384318</v>
      </c>
      <c r="R312" s="469">
        <v>97.780000000000015</v>
      </c>
    </row>
    <row r="313" spans="1:18" ht="14.4" customHeight="1" x14ac:dyDescent="0.3">
      <c r="A313" s="463"/>
      <c r="B313" s="464" t="s">
        <v>2020</v>
      </c>
      <c r="C313" s="464" t="s">
        <v>2015</v>
      </c>
      <c r="D313" s="464" t="s">
        <v>2101</v>
      </c>
      <c r="E313" s="464" t="s">
        <v>2178</v>
      </c>
      <c r="F313" s="464" t="s">
        <v>2179</v>
      </c>
      <c r="G313" s="468">
        <v>4</v>
      </c>
      <c r="H313" s="468">
        <v>1168.8800000000001</v>
      </c>
      <c r="I313" s="464">
        <v>0.57142577790814209</v>
      </c>
      <c r="J313" s="464">
        <v>292.22000000000003</v>
      </c>
      <c r="K313" s="468">
        <v>7</v>
      </c>
      <c r="L313" s="468">
        <v>2045.5500000000002</v>
      </c>
      <c r="M313" s="464">
        <v>1</v>
      </c>
      <c r="N313" s="464">
        <v>292.22142857142859</v>
      </c>
      <c r="O313" s="468"/>
      <c r="P313" s="468"/>
      <c r="Q313" s="491"/>
      <c r="R313" s="469"/>
    </row>
    <row r="314" spans="1:18" ht="14.4" customHeight="1" x14ac:dyDescent="0.3">
      <c r="A314" s="463"/>
      <c r="B314" s="464" t="s">
        <v>2020</v>
      </c>
      <c r="C314" s="464" t="s">
        <v>2015</v>
      </c>
      <c r="D314" s="464" t="s">
        <v>2101</v>
      </c>
      <c r="E314" s="464" t="s">
        <v>2246</v>
      </c>
      <c r="F314" s="464" t="s">
        <v>2247</v>
      </c>
      <c r="G314" s="468"/>
      <c r="H314" s="468"/>
      <c r="I314" s="464"/>
      <c r="J314" s="464"/>
      <c r="K314" s="468"/>
      <c r="L314" s="468"/>
      <c r="M314" s="464"/>
      <c r="N314" s="464"/>
      <c r="O314" s="468">
        <v>1</v>
      </c>
      <c r="P314" s="468">
        <v>645.55999999999995</v>
      </c>
      <c r="Q314" s="491"/>
      <c r="R314" s="469">
        <v>645.55999999999995</v>
      </c>
    </row>
    <row r="315" spans="1:18" ht="14.4" customHeight="1" x14ac:dyDescent="0.3">
      <c r="A315" s="463"/>
      <c r="B315" s="464" t="s">
        <v>2020</v>
      </c>
      <c r="C315" s="464" t="s">
        <v>2015</v>
      </c>
      <c r="D315" s="464" t="s">
        <v>2101</v>
      </c>
      <c r="E315" s="464" t="s">
        <v>2183</v>
      </c>
      <c r="F315" s="464" t="s">
        <v>2184</v>
      </c>
      <c r="G315" s="468"/>
      <c r="H315" s="468"/>
      <c r="I315" s="464"/>
      <c r="J315" s="464"/>
      <c r="K315" s="468">
        <v>1</v>
      </c>
      <c r="L315" s="468">
        <v>116.67</v>
      </c>
      <c r="M315" s="464">
        <v>1</v>
      </c>
      <c r="N315" s="464">
        <v>116.67</v>
      </c>
      <c r="O315" s="468"/>
      <c r="P315" s="468"/>
      <c r="Q315" s="491"/>
      <c r="R315" s="469"/>
    </row>
    <row r="316" spans="1:18" ht="14.4" customHeight="1" x14ac:dyDescent="0.3">
      <c r="A316" s="463"/>
      <c r="B316" s="464" t="s">
        <v>2020</v>
      </c>
      <c r="C316" s="464" t="s">
        <v>2015</v>
      </c>
      <c r="D316" s="464" t="s">
        <v>2101</v>
      </c>
      <c r="E316" s="464" t="s">
        <v>2248</v>
      </c>
      <c r="F316" s="464" t="s">
        <v>2249</v>
      </c>
      <c r="G316" s="468">
        <v>3</v>
      </c>
      <c r="H316" s="468">
        <v>1443.33</v>
      </c>
      <c r="I316" s="464"/>
      <c r="J316" s="464">
        <v>481.10999999999996</v>
      </c>
      <c r="K316" s="468"/>
      <c r="L316" s="468"/>
      <c r="M316" s="464"/>
      <c r="N316" s="464"/>
      <c r="O316" s="468"/>
      <c r="P316" s="468"/>
      <c r="Q316" s="491"/>
      <c r="R316" s="469"/>
    </row>
    <row r="317" spans="1:18" ht="14.4" customHeight="1" x14ac:dyDescent="0.3">
      <c r="A317" s="463"/>
      <c r="B317" s="464" t="s">
        <v>2020</v>
      </c>
      <c r="C317" s="464" t="s">
        <v>2015</v>
      </c>
      <c r="D317" s="464" t="s">
        <v>2101</v>
      </c>
      <c r="E317" s="464" t="s">
        <v>2187</v>
      </c>
      <c r="F317" s="464" t="s">
        <v>2189</v>
      </c>
      <c r="G317" s="468"/>
      <c r="H317" s="468"/>
      <c r="I317" s="464"/>
      <c r="J317" s="464"/>
      <c r="K317" s="468"/>
      <c r="L317" s="468"/>
      <c r="M317" s="464"/>
      <c r="N317" s="464"/>
      <c r="O317" s="468">
        <v>2</v>
      </c>
      <c r="P317" s="468">
        <v>233.34</v>
      </c>
      <c r="Q317" s="491"/>
      <c r="R317" s="469">
        <v>116.67</v>
      </c>
    </row>
    <row r="318" spans="1:18" ht="14.4" customHeight="1" x14ac:dyDescent="0.3">
      <c r="A318" s="463"/>
      <c r="B318" s="464" t="s">
        <v>2250</v>
      </c>
      <c r="C318" s="464" t="s">
        <v>2012</v>
      </c>
      <c r="D318" s="464" t="s">
        <v>2021</v>
      </c>
      <c r="E318" s="464" t="s">
        <v>2023</v>
      </c>
      <c r="F318" s="464"/>
      <c r="G318" s="468">
        <v>15</v>
      </c>
      <c r="H318" s="468">
        <v>1695</v>
      </c>
      <c r="I318" s="464">
        <v>0.46875</v>
      </c>
      <c r="J318" s="464">
        <v>113</v>
      </c>
      <c r="K318" s="468">
        <v>32</v>
      </c>
      <c r="L318" s="468">
        <v>3616</v>
      </c>
      <c r="M318" s="464">
        <v>1</v>
      </c>
      <c r="N318" s="464">
        <v>113</v>
      </c>
      <c r="O318" s="468">
        <v>24</v>
      </c>
      <c r="P318" s="468">
        <v>2712</v>
      </c>
      <c r="Q318" s="491">
        <v>0.75</v>
      </c>
      <c r="R318" s="469">
        <v>113</v>
      </c>
    </row>
    <row r="319" spans="1:18" ht="14.4" customHeight="1" x14ac:dyDescent="0.3">
      <c r="A319" s="463"/>
      <c r="B319" s="464" t="s">
        <v>2250</v>
      </c>
      <c r="C319" s="464" t="s">
        <v>2012</v>
      </c>
      <c r="D319" s="464" t="s">
        <v>2021</v>
      </c>
      <c r="E319" s="464" t="s">
        <v>2213</v>
      </c>
      <c r="F319" s="464"/>
      <c r="G319" s="468">
        <v>1</v>
      </c>
      <c r="H319" s="468">
        <v>1657</v>
      </c>
      <c r="I319" s="464"/>
      <c r="J319" s="464">
        <v>1657</v>
      </c>
      <c r="K319" s="468"/>
      <c r="L319" s="468"/>
      <c r="M319" s="464"/>
      <c r="N319" s="464"/>
      <c r="O319" s="468"/>
      <c r="P319" s="468"/>
      <c r="Q319" s="491"/>
      <c r="R319" s="469"/>
    </row>
    <row r="320" spans="1:18" ht="14.4" customHeight="1" x14ac:dyDescent="0.3">
      <c r="A320" s="463"/>
      <c r="B320" s="464" t="s">
        <v>2250</v>
      </c>
      <c r="C320" s="464" t="s">
        <v>2012</v>
      </c>
      <c r="D320" s="464" t="s">
        <v>2021</v>
      </c>
      <c r="E320" s="464" t="s">
        <v>2025</v>
      </c>
      <c r="F320" s="464"/>
      <c r="G320" s="468">
        <v>4</v>
      </c>
      <c r="H320" s="468">
        <v>4032</v>
      </c>
      <c r="I320" s="464">
        <v>0.44444444444444442</v>
      </c>
      <c r="J320" s="464">
        <v>1008</v>
      </c>
      <c r="K320" s="468">
        <v>9</v>
      </c>
      <c r="L320" s="468">
        <v>9072</v>
      </c>
      <c r="M320" s="464">
        <v>1</v>
      </c>
      <c r="N320" s="464">
        <v>1008</v>
      </c>
      <c r="O320" s="468">
        <v>6</v>
      </c>
      <c r="P320" s="468">
        <v>6048</v>
      </c>
      <c r="Q320" s="491">
        <v>0.66666666666666663</v>
      </c>
      <c r="R320" s="469">
        <v>1008</v>
      </c>
    </row>
    <row r="321" spans="1:18" ht="14.4" customHeight="1" x14ac:dyDescent="0.3">
      <c r="A321" s="463"/>
      <c r="B321" s="464" t="s">
        <v>2250</v>
      </c>
      <c r="C321" s="464" t="s">
        <v>2012</v>
      </c>
      <c r="D321" s="464" t="s">
        <v>2021</v>
      </c>
      <c r="E321" s="464" t="s">
        <v>2251</v>
      </c>
      <c r="F321" s="464"/>
      <c r="G321" s="468">
        <v>588</v>
      </c>
      <c r="H321" s="468">
        <v>127596</v>
      </c>
      <c r="I321" s="464">
        <v>0.99156829679595282</v>
      </c>
      <c r="J321" s="464">
        <v>217</v>
      </c>
      <c r="K321" s="468">
        <v>593</v>
      </c>
      <c r="L321" s="468">
        <v>128681</v>
      </c>
      <c r="M321" s="464">
        <v>1</v>
      </c>
      <c r="N321" s="464">
        <v>217</v>
      </c>
      <c r="O321" s="468">
        <v>571</v>
      </c>
      <c r="P321" s="468">
        <v>123907</v>
      </c>
      <c r="Q321" s="491">
        <v>0.96290050590219223</v>
      </c>
      <c r="R321" s="469">
        <v>217</v>
      </c>
    </row>
    <row r="322" spans="1:18" ht="14.4" customHeight="1" x14ac:dyDescent="0.3">
      <c r="A322" s="463"/>
      <c r="B322" s="464" t="s">
        <v>2250</v>
      </c>
      <c r="C322" s="464" t="s">
        <v>2012</v>
      </c>
      <c r="D322" s="464" t="s">
        <v>2021</v>
      </c>
      <c r="E322" s="464" t="s">
        <v>2252</v>
      </c>
      <c r="F322" s="464"/>
      <c r="G322" s="468">
        <v>3</v>
      </c>
      <c r="H322" s="468">
        <v>3867</v>
      </c>
      <c r="I322" s="464">
        <v>0.75</v>
      </c>
      <c r="J322" s="464">
        <v>1289</v>
      </c>
      <c r="K322" s="468">
        <v>4</v>
      </c>
      <c r="L322" s="468">
        <v>5156</v>
      </c>
      <c r="M322" s="464">
        <v>1</v>
      </c>
      <c r="N322" s="464">
        <v>1289</v>
      </c>
      <c r="O322" s="468"/>
      <c r="P322" s="468"/>
      <c r="Q322" s="491"/>
      <c r="R322" s="469"/>
    </row>
    <row r="323" spans="1:18" ht="14.4" customHeight="1" x14ac:dyDescent="0.3">
      <c r="A323" s="463"/>
      <c r="B323" s="464" t="s">
        <v>2250</v>
      </c>
      <c r="C323" s="464" t="s">
        <v>2012</v>
      </c>
      <c r="D323" s="464" t="s">
        <v>2021</v>
      </c>
      <c r="E323" s="464" t="s">
        <v>2253</v>
      </c>
      <c r="F323" s="464"/>
      <c r="G323" s="468">
        <v>4</v>
      </c>
      <c r="H323" s="468">
        <v>7080</v>
      </c>
      <c r="I323" s="464">
        <v>2</v>
      </c>
      <c r="J323" s="464">
        <v>1770</v>
      </c>
      <c r="K323" s="468">
        <v>2</v>
      </c>
      <c r="L323" s="468">
        <v>3540</v>
      </c>
      <c r="M323" s="464">
        <v>1</v>
      </c>
      <c r="N323" s="464">
        <v>1770</v>
      </c>
      <c r="O323" s="468">
        <v>2</v>
      </c>
      <c r="P323" s="468">
        <v>3540</v>
      </c>
      <c r="Q323" s="491">
        <v>1</v>
      </c>
      <c r="R323" s="469">
        <v>1770</v>
      </c>
    </row>
    <row r="324" spans="1:18" ht="14.4" customHeight="1" x14ac:dyDescent="0.3">
      <c r="A324" s="463"/>
      <c r="B324" s="464" t="s">
        <v>2250</v>
      </c>
      <c r="C324" s="464" t="s">
        <v>2012</v>
      </c>
      <c r="D324" s="464" t="s">
        <v>2021</v>
      </c>
      <c r="E324" s="464" t="s">
        <v>2254</v>
      </c>
      <c r="F324" s="464"/>
      <c r="G324" s="468">
        <v>8</v>
      </c>
      <c r="H324" s="468">
        <v>19600</v>
      </c>
      <c r="I324" s="464">
        <v>1.6</v>
      </c>
      <c r="J324" s="464">
        <v>2450</v>
      </c>
      <c r="K324" s="468">
        <v>5</v>
      </c>
      <c r="L324" s="468">
        <v>12250</v>
      </c>
      <c r="M324" s="464">
        <v>1</v>
      </c>
      <c r="N324" s="464">
        <v>2450</v>
      </c>
      <c r="O324" s="468">
        <v>10</v>
      </c>
      <c r="P324" s="468">
        <v>24500</v>
      </c>
      <c r="Q324" s="491">
        <v>2</v>
      </c>
      <c r="R324" s="469">
        <v>2450</v>
      </c>
    </row>
    <row r="325" spans="1:18" ht="14.4" customHeight="1" x14ac:dyDescent="0.3">
      <c r="A325" s="463"/>
      <c r="B325" s="464" t="s">
        <v>2250</v>
      </c>
      <c r="C325" s="464" t="s">
        <v>2012</v>
      </c>
      <c r="D325" s="464" t="s">
        <v>2021</v>
      </c>
      <c r="E325" s="464" t="s">
        <v>2255</v>
      </c>
      <c r="F325" s="464"/>
      <c r="G325" s="468">
        <v>3</v>
      </c>
      <c r="H325" s="468">
        <v>3909</v>
      </c>
      <c r="I325" s="464"/>
      <c r="J325" s="464">
        <v>1303</v>
      </c>
      <c r="K325" s="468"/>
      <c r="L325" s="468"/>
      <c r="M325" s="464"/>
      <c r="N325" s="464"/>
      <c r="O325" s="468">
        <v>2</v>
      </c>
      <c r="P325" s="468">
        <v>2606</v>
      </c>
      <c r="Q325" s="491"/>
      <c r="R325" s="469">
        <v>1303</v>
      </c>
    </row>
    <row r="326" spans="1:18" ht="14.4" customHeight="1" x14ac:dyDescent="0.3">
      <c r="A326" s="463"/>
      <c r="B326" s="464" t="s">
        <v>2250</v>
      </c>
      <c r="C326" s="464" t="s">
        <v>2012</v>
      </c>
      <c r="D326" s="464" t="s">
        <v>2021</v>
      </c>
      <c r="E326" s="464" t="s">
        <v>2256</v>
      </c>
      <c r="F326" s="464"/>
      <c r="G326" s="468">
        <v>300</v>
      </c>
      <c r="H326" s="468">
        <v>312900</v>
      </c>
      <c r="I326" s="464">
        <v>1.1111111111111112</v>
      </c>
      <c r="J326" s="464">
        <v>1043</v>
      </c>
      <c r="K326" s="468">
        <v>270</v>
      </c>
      <c r="L326" s="468">
        <v>281610</v>
      </c>
      <c r="M326" s="464">
        <v>1</v>
      </c>
      <c r="N326" s="464">
        <v>1043</v>
      </c>
      <c r="O326" s="468">
        <v>297</v>
      </c>
      <c r="P326" s="468">
        <v>309771</v>
      </c>
      <c r="Q326" s="491">
        <v>1.1000000000000001</v>
      </c>
      <c r="R326" s="469">
        <v>1043</v>
      </c>
    </row>
    <row r="327" spans="1:18" ht="14.4" customHeight="1" x14ac:dyDescent="0.3">
      <c r="A327" s="463"/>
      <c r="B327" s="464" t="s">
        <v>2250</v>
      </c>
      <c r="C327" s="464" t="s">
        <v>2012</v>
      </c>
      <c r="D327" s="464" t="s">
        <v>2021</v>
      </c>
      <c r="E327" s="464" t="s">
        <v>2257</v>
      </c>
      <c r="F327" s="464"/>
      <c r="G327" s="468">
        <v>1</v>
      </c>
      <c r="H327" s="468">
        <v>1654</v>
      </c>
      <c r="I327" s="464">
        <v>0.5</v>
      </c>
      <c r="J327" s="464">
        <v>1654</v>
      </c>
      <c r="K327" s="468">
        <v>2</v>
      </c>
      <c r="L327" s="468">
        <v>3308</v>
      </c>
      <c r="M327" s="464">
        <v>1</v>
      </c>
      <c r="N327" s="464">
        <v>1654</v>
      </c>
      <c r="O327" s="468">
        <v>3</v>
      </c>
      <c r="P327" s="468">
        <v>4962</v>
      </c>
      <c r="Q327" s="491">
        <v>1.5</v>
      </c>
      <c r="R327" s="469">
        <v>1654</v>
      </c>
    </row>
    <row r="328" spans="1:18" ht="14.4" customHeight="1" x14ac:dyDescent="0.3">
      <c r="A328" s="463"/>
      <c r="B328" s="464" t="s">
        <v>2250</v>
      </c>
      <c r="C328" s="464" t="s">
        <v>2012</v>
      </c>
      <c r="D328" s="464" t="s">
        <v>2021</v>
      </c>
      <c r="E328" s="464" t="s">
        <v>2258</v>
      </c>
      <c r="F328" s="464"/>
      <c r="G328" s="468">
        <v>46</v>
      </c>
      <c r="H328" s="468">
        <v>60858</v>
      </c>
      <c r="I328" s="464">
        <v>1.069767441860465</v>
      </c>
      <c r="J328" s="464">
        <v>1323</v>
      </c>
      <c r="K328" s="468">
        <v>43</v>
      </c>
      <c r="L328" s="468">
        <v>56889</v>
      </c>
      <c r="M328" s="464">
        <v>1</v>
      </c>
      <c r="N328" s="464">
        <v>1323</v>
      </c>
      <c r="O328" s="468">
        <v>32</v>
      </c>
      <c r="P328" s="468">
        <v>42336</v>
      </c>
      <c r="Q328" s="491">
        <v>0.7441860465116279</v>
      </c>
      <c r="R328" s="469">
        <v>1323</v>
      </c>
    </row>
    <row r="329" spans="1:18" ht="14.4" customHeight="1" x14ac:dyDescent="0.3">
      <c r="A329" s="463"/>
      <c r="B329" s="464" t="s">
        <v>2250</v>
      </c>
      <c r="C329" s="464" t="s">
        <v>2012</v>
      </c>
      <c r="D329" s="464" t="s">
        <v>2021</v>
      </c>
      <c r="E329" s="464" t="s">
        <v>2259</v>
      </c>
      <c r="F329" s="464"/>
      <c r="G329" s="468">
        <v>2</v>
      </c>
      <c r="H329" s="468">
        <v>4832</v>
      </c>
      <c r="I329" s="464"/>
      <c r="J329" s="464">
        <v>2416</v>
      </c>
      <c r="K329" s="468"/>
      <c r="L329" s="468"/>
      <c r="M329" s="464"/>
      <c r="N329" s="464"/>
      <c r="O329" s="468"/>
      <c r="P329" s="468"/>
      <c r="Q329" s="491"/>
      <c r="R329" s="469"/>
    </row>
    <row r="330" spans="1:18" ht="14.4" customHeight="1" x14ac:dyDescent="0.3">
      <c r="A330" s="463"/>
      <c r="B330" s="464" t="s">
        <v>2250</v>
      </c>
      <c r="C330" s="464" t="s">
        <v>2012</v>
      </c>
      <c r="D330" s="464" t="s">
        <v>2021</v>
      </c>
      <c r="E330" s="464" t="s">
        <v>2260</v>
      </c>
      <c r="F330" s="464"/>
      <c r="G330" s="468">
        <v>4</v>
      </c>
      <c r="H330" s="468">
        <v>7732</v>
      </c>
      <c r="I330" s="464">
        <v>0.5714285714285714</v>
      </c>
      <c r="J330" s="464">
        <v>1933</v>
      </c>
      <c r="K330" s="468">
        <v>7</v>
      </c>
      <c r="L330" s="468">
        <v>13531</v>
      </c>
      <c r="M330" s="464">
        <v>1</v>
      </c>
      <c r="N330" s="464">
        <v>1933</v>
      </c>
      <c r="O330" s="468">
        <v>3</v>
      </c>
      <c r="P330" s="468">
        <v>5799</v>
      </c>
      <c r="Q330" s="491">
        <v>0.42857142857142855</v>
      </c>
      <c r="R330" s="469">
        <v>1933</v>
      </c>
    </row>
    <row r="331" spans="1:18" ht="14.4" customHeight="1" x14ac:dyDescent="0.3">
      <c r="A331" s="463"/>
      <c r="B331" s="464" t="s">
        <v>2250</v>
      </c>
      <c r="C331" s="464" t="s">
        <v>2012</v>
      </c>
      <c r="D331" s="464" t="s">
        <v>2021</v>
      </c>
      <c r="E331" s="464" t="s">
        <v>2261</v>
      </c>
      <c r="F331" s="464"/>
      <c r="G331" s="468">
        <v>0</v>
      </c>
      <c r="H331" s="468">
        <v>0</v>
      </c>
      <c r="I331" s="464">
        <v>0</v>
      </c>
      <c r="J331" s="464"/>
      <c r="K331" s="468">
        <v>1</v>
      </c>
      <c r="L331" s="468">
        <v>678</v>
      </c>
      <c r="M331" s="464">
        <v>1</v>
      </c>
      <c r="N331" s="464">
        <v>678</v>
      </c>
      <c r="O331" s="468">
        <v>5</v>
      </c>
      <c r="P331" s="468">
        <v>3390</v>
      </c>
      <c r="Q331" s="491">
        <v>5</v>
      </c>
      <c r="R331" s="469">
        <v>678</v>
      </c>
    </row>
    <row r="332" spans="1:18" ht="14.4" customHeight="1" x14ac:dyDescent="0.3">
      <c r="A332" s="463"/>
      <c r="B332" s="464" t="s">
        <v>2250</v>
      </c>
      <c r="C332" s="464" t="s">
        <v>2012</v>
      </c>
      <c r="D332" s="464" t="s">
        <v>2021</v>
      </c>
      <c r="E332" s="464" t="s">
        <v>2262</v>
      </c>
      <c r="F332" s="464"/>
      <c r="G332" s="468">
        <v>94</v>
      </c>
      <c r="H332" s="468">
        <v>50948</v>
      </c>
      <c r="I332" s="464">
        <v>0.90384615384615385</v>
      </c>
      <c r="J332" s="464">
        <v>542</v>
      </c>
      <c r="K332" s="468">
        <v>104</v>
      </c>
      <c r="L332" s="468">
        <v>56368</v>
      </c>
      <c r="M332" s="464">
        <v>1</v>
      </c>
      <c r="N332" s="464">
        <v>542</v>
      </c>
      <c r="O332" s="468">
        <v>92</v>
      </c>
      <c r="P332" s="468">
        <v>49864</v>
      </c>
      <c r="Q332" s="491">
        <v>0.88461538461538458</v>
      </c>
      <c r="R332" s="469">
        <v>542</v>
      </c>
    </row>
    <row r="333" spans="1:18" ht="14.4" customHeight="1" x14ac:dyDescent="0.3">
      <c r="A333" s="463"/>
      <c r="B333" s="464" t="s">
        <v>2250</v>
      </c>
      <c r="C333" s="464" t="s">
        <v>2012</v>
      </c>
      <c r="D333" s="464" t="s">
        <v>2021</v>
      </c>
      <c r="E333" s="464" t="s">
        <v>2263</v>
      </c>
      <c r="F333" s="464"/>
      <c r="G333" s="468">
        <v>2</v>
      </c>
      <c r="H333" s="468">
        <v>596</v>
      </c>
      <c r="I333" s="464"/>
      <c r="J333" s="464">
        <v>298</v>
      </c>
      <c r="K333" s="468"/>
      <c r="L333" s="468"/>
      <c r="M333" s="464"/>
      <c r="N333" s="464"/>
      <c r="O333" s="468">
        <v>2</v>
      </c>
      <c r="P333" s="468">
        <v>596</v>
      </c>
      <c r="Q333" s="491"/>
      <c r="R333" s="469">
        <v>298</v>
      </c>
    </row>
    <row r="334" spans="1:18" ht="14.4" customHeight="1" x14ac:dyDescent="0.3">
      <c r="A334" s="463"/>
      <c r="B334" s="464" t="s">
        <v>2250</v>
      </c>
      <c r="C334" s="464" t="s">
        <v>2012</v>
      </c>
      <c r="D334" s="464" t="s">
        <v>2021</v>
      </c>
      <c r="E334" s="464" t="s">
        <v>2264</v>
      </c>
      <c r="F334" s="464"/>
      <c r="G334" s="468">
        <v>83</v>
      </c>
      <c r="H334" s="468">
        <v>48057</v>
      </c>
      <c r="I334" s="464">
        <v>0.96511627906976749</v>
      </c>
      <c r="J334" s="464">
        <v>579</v>
      </c>
      <c r="K334" s="468">
        <v>86</v>
      </c>
      <c r="L334" s="468">
        <v>49794</v>
      </c>
      <c r="M334" s="464">
        <v>1</v>
      </c>
      <c r="N334" s="464">
        <v>579</v>
      </c>
      <c r="O334" s="468">
        <v>98</v>
      </c>
      <c r="P334" s="468">
        <v>56742</v>
      </c>
      <c r="Q334" s="491">
        <v>1.1395348837209303</v>
      </c>
      <c r="R334" s="469">
        <v>579</v>
      </c>
    </row>
    <row r="335" spans="1:18" ht="14.4" customHeight="1" x14ac:dyDescent="0.3">
      <c r="A335" s="463"/>
      <c r="B335" s="464" t="s">
        <v>2250</v>
      </c>
      <c r="C335" s="464" t="s">
        <v>2012</v>
      </c>
      <c r="D335" s="464" t="s">
        <v>2021</v>
      </c>
      <c r="E335" s="464" t="s">
        <v>2026</v>
      </c>
      <c r="F335" s="464"/>
      <c r="G335" s="468">
        <v>19</v>
      </c>
      <c r="H335" s="468">
        <v>2147</v>
      </c>
      <c r="I335" s="464">
        <v>0.59375</v>
      </c>
      <c r="J335" s="464">
        <v>113</v>
      </c>
      <c r="K335" s="468">
        <v>32</v>
      </c>
      <c r="L335" s="468">
        <v>3616</v>
      </c>
      <c r="M335" s="464">
        <v>1</v>
      </c>
      <c r="N335" s="464">
        <v>113</v>
      </c>
      <c r="O335" s="468">
        <v>91</v>
      </c>
      <c r="P335" s="468">
        <v>10283</v>
      </c>
      <c r="Q335" s="491">
        <v>2.84375</v>
      </c>
      <c r="R335" s="469">
        <v>113</v>
      </c>
    </row>
    <row r="336" spans="1:18" ht="14.4" customHeight="1" x14ac:dyDescent="0.3">
      <c r="A336" s="463"/>
      <c r="B336" s="464" t="s">
        <v>2250</v>
      </c>
      <c r="C336" s="464" t="s">
        <v>2012</v>
      </c>
      <c r="D336" s="464" t="s">
        <v>2021</v>
      </c>
      <c r="E336" s="464" t="s">
        <v>2027</v>
      </c>
      <c r="F336" s="464"/>
      <c r="G336" s="468">
        <v>4</v>
      </c>
      <c r="H336" s="468">
        <v>528</v>
      </c>
      <c r="I336" s="464">
        <v>1</v>
      </c>
      <c r="J336" s="464">
        <v>132</v>
      </c>
      <c r="K336" s="468">
        <v>4</v>
      </c>
      <c r="L336" s="468">
        <v>528</v>
      </c>
      <c r="M336" s="464">
        <v>1</v>
      </c>
      <c r="N336" s="464">
        <v>132</v>
      </c>
      <c r="O336" s="468">
        <v>14</v>
      </c>
      <c r="P336" s="468">
        <v>1848</v>
      </c>
      <c r="Q336" s="491">
        <v>3.5</v>
      </c>
      <c r="R336" s="469">
        <v>132</v>
      </c>
    </row>
    <row r="337" spans="1:18" ht="14.4" customHeight="1" x14ac:dyDescent="0.3">
      <c r="A337" s="463"/>
      <c r="B337" s="464" t="s">
        <v>2250</v>
      </c>
      <c r="C337" s="464" t="s">
        <v>2012</v>
      </c>
      <c r="D337" s="464" t="s">
        <v>2021</v>
      </c>
      <c r="E337" s="464" t="s">
        <v>2028</v>
      </c>
      <c r="F337" s="464"/>
      <c r="G337" s="468">
        <v>4</v>
      </c>
      <c r="H337" s="468">
        <v>624</v>
      </c>
      <c r="I337" s="464">
        <v>1</v>
      </c>
      <c r="J337" s="464">
        <v>156</v>
      </c>
      <c r="K337" s="468">
        <v>4</v>
      </c>
      <c r="L337" s="468">
        <v>624</v>
      </c>
      <c r="M337" s="464">
        <v>1</v>
      </c>
      <c r="N337" s="464">
        <v>156</v>
      </c>
      <c r="O337" s="468">
        <v>63</v>
      </c>
      <c r="P337" s="468">
        <v>9828</v>
      </c>
      <c r="Q337" s="491">
        <v>15.75</v>
      </c>
      <c r="R337" s="469">
        <v>156</v>
      </c>
    </row>
    <row r="338" spans="1:18" ht="14.4" customHeight="1" x14ac:dyDescent="0.3">
      <c r="A338" s="463"/>
      <c r="B338" s="464" t="s">
        <v>2250</v>
      </c>
      <c r="C338" s="464" t="s">
        <v>2012</v>
      </c>
      <c r="D338" s="464" t="s">
        <v>2021</v>
      </c>
      <c r="E338" s="464" t="s">
        <v>2052</v>
      </c>
      <c r="F338" s="464"/>
      <c r="G338" s="468">
        <v>3</v>
      </c>
      <c r="H338" s="468">
        <v>5740</v>
      </c>
      <c r="I338" s="464">
        <v>0.95666666666666667</v>
      </c>
      <c r="J338" s="464">
        <v>1913.3333333333333</v>
      </c>
      <c r="K338" s="468">
        <v>3</v>
      </c>
      <c r="L338" s="468">
        <v>6000</v>
      </c>
      <c r="M338" s="464">
        <v>1</v>
      </c>
      <c r="N338" s="464">
        <v>2000</v>
      </c>
      <c r="O338" s="468">
        <v>2</v>
      </c>
      <c r="P338" s="468">
        <v>4000</v>
      </c>
      <c r="Q338" s="491">
        <v>0.66666666666666663</v>
      </c>
      <c r="R338" s="469">
        <v>2000</v>
      </c>
    </row>
    <row r="339" spans="1:18" ht="14.4" customHeight="1" x14ac:dyDescent="0.3">
      <c r="A339" s="463"/>
      <c r="B339" s="464" t="s">
        <v>2250</v>
      </c>
      <c r="C339" s="464" t="s">
        <v>2012</v>
      </c>
      <c r="D339" s="464" t="s">
        <v>2021</v>
      </c>
      <c r="E339" s="464" t="s">
        <v>2068</v>
      </c>
      <c r="F339" s="464"/>
      <c r="G339" s="468">
        <v>5</v>
      </c>
      <c r="H339" s="468">
        <v>5040</v>
      </c>
      <c r="I339" s="464">
        <v>0.625</v>
      </c>
      <c r="J339" s="464">
        <v>1008</v>
      </c>
      <c r="K339" s="468">
        <v>8</v>
      </c>
      <c r="L339" s="468">
        <v>8064</v>
      </c>
      <c r="M339" s="464">
        <v>1</v>
      </c>
      <c r="N339" s="464">
        <v>1008</v>
      </c>
      <c r="O339" s="468">
        <v>4</v>
      </c>
      <c r="P339" s="468">
        <v>4032</v>
      </c>
      <c r="Q339" s="491">
        <v>0.5</v>
      </c>
      <c r="R339" s="469">
        <v>1008</v>
      </c>
    </row>
    <row r="340" spans="1:18" ht="14.4" customHeight="1" x14ac:dyDescent="0.3">
      <c r="A340" s="463"/>
      <c r="B340" s="464" t="s">
        <v>2250</v>
      </c>
      <c r="C340" s="464" t="s">
        <v>2012</v>
      </c>
      <c r="D340" s="464" t="s">
        <v>2021</v>
      </c>
      <c r="E340" s="464" t="s">
        <v>2265</v>
      </c>
      <c r="F340" s="464"/>
      <c r="G340" s="468">
        <v>283</v>
      </c>
      <c r="H340" s="468">
        <v>61411</v>
      </c>
      <c r="I340" s="464">
        <v>1.0143369175627239</v>
      </c>
      <c r="J340" s="464">
        <v>217</v>
      </c>
      <c r="K340" s="468">
        <v>279</v>
      </c>
      <c r="L340" s="468">
        <v>60543</v>
      </c>
      <c r="M340" s="464">
        <v>1</v>
      </c>
      <c r="N340" s="464">
        <v>217</v>
      </c>
      <c r="O340" s="468">
        <v>300</v>
      </c>
      <c r="P340" s="468">
        <v>65100</v>
      </c>
      <c r="Q340" s="491">
        <v>1.075268817204301</v>
      </c>
      <c r="R340" s="469">
        <v>217</v>
      </c>
    </row>
    <row r="341" spans="1:18" ht="14.4" customHeight="1" x14ac:dyDescent="0.3">
      <c r="A341" s="463"/>
      <c r="B341" s="464" t="s">
        <v>2250</v>
      </c>
      <c r="C341" s="464" t="s">
        <v>2012</v>
      </c>
      <c r="D341" s="464" t="s">
        <v>2021</v>
      </c>
      <c r="E341" s="464" t="s">
        <v>2266</v>
      </c>
      <c r="F341" s="464"/>
      <c r="G341" s="468">
        <v>178</v>
      </c>
      <c r="H341" s="468">
        <v>185654</v>
      </c>
      <c r="I341" s="464">
        <v>1.0532544378698225</v>
      </c>
      <c r="J341" s="464">
        <v>1043</v>
      </c>
      <c r="K341" s="468">
        <v>169</v>
      </c>
      <c r="L341" s="468">
        <v>176267</v>
      </c>
      <c r="M341" s="464">
        <v>1</v>
      </c>
      <c r="N341" s="464">
        <v>1043</v>
      </c>
      <c r="O341" s="468">
        <v>226</v>
      </c>
      <c r="P341" s="468">
        <v>235718</v>
      </c>
      <c r="Q341" s="491">
        <v>1.3372781065088757</v>
      </c>
      <c r="R341" s="469">
        <v>1043</v>
      </c>
    </row>
    <row r="342" spans="1:18" ht="14.4" customHeight="1" x14ac:dyDescent="0.3">
      <c r="A342" s="463"/>
      <c r="B342" s="464" t="s">
        <v>2250</v>
      </c>
      <c r="C342" s="464" t="s">
        <v>2012</v>
      </c>
      <c r="D342" s="464" t="s">
        <v>2021</v>
      </c>
      <c r="E342" s="464" t="s">
        <v>2267</v>
      </c>
      <c r="F342" s="464"/>
      <c r="G342" s="468">
        <v>5</v>
      </c>
      <c r="H342" s="468">
        <v>6615</v>
      </c>
      <c r="I342" s="464">
        <v>2.5</v>
      </c>
      <c r="J342" s="464">
        <v>1323</v>
      </c>
      <c r="K342" s="468">
        <v>2</v>
      </c>
      <c r="L342" s="468">
        <v>2646</v>
      </c>
      <c r="M342" s="464">
        <v>1</v>
      </c>
      <c r="N342" s="464">
        <v>1323</v>
      </c>
      <c r="O342" s="468">
        <v>7</v>
      </c>
      <c r="P342" s="468">
        <v>9261</v>
      </c>
      <c r="Q342" s="491">
        <v>3.5</v>
      </c>
      <c r="R342" s="469">
        <v>1323</v>
      </c>
    </row>
    <row r="343" spans="1:18" ht="14.4" customHeight="1" x14ac:dyDescent="0.3">
      <c r="A343" s="463"/>
      <c r="B343" s="464" t="s">
        <v>2250</v>
      </c>
      <c r="C343" s="464" t="s">
        <v>2012</v>
      </c>
      <c r="D343" s="464" t="s">
        <v>2021</v>
      </c>
      <c r="E343" s="464" t="s">
        <v>2268</v>
      </c>
      <c r="F343" s="464"/>
      <c r="G343" s="468">
        <v>22</v>
      </c>
      <c r="H343" s="468">
        <v>11924</v>
      </c>
      <c r="I343" s="464">
        <v>0.75862068965517238</v>
      </c>
      <c r="J343" s="464">
        <v>542</v>
      </c>
      <c r="K343" s="468">
        <v>29</v>
      </c>
      <c r="L343" s="468">
        <v>15718</v>
      </c>
      <c r="M343" s="464">
        <v>1</v>
      </c>
      <c r="N343" s="464">
        <v>542</v>
      </c>
      <c r="O343" s="468">
        <v>17</v>
      </c>
      <c r="P343" s="468">
        <v>9214</v>
      </c>
      <c r="Q343" s="491">
        <v>0.58620689655172409</v>
      </c>
      <c r="R343" s="469">
        <v>542</v>
      </c>
    </row>
    <row r="344" spans="1:18" ht="14.4" customHeight="1" x14ac:dyDescent="0.3">
      <c r="A344" s="463"/>
      <c r="B344" s="464" t="s">
        <v>2250</v>
      </c>
      <c r="C344" s="464" t="s">
        <v>2012</v>
      </c>
      <c r="D344" s="464" t="s">
        <v>2021</v>
      </c>
      <c r="E344" s="464" t="s">
        <v>2269</v>
      </c>
      <c r="F344" s="464"/>
      <c r="G344" s="468">
        <v>5</v>
      </c>
      <c r="H344" s="468">
        <v>1490</v>
      </c>
      <c r="I344" s="464">
        <v>5</v>
      </c>
      <c r="J344" s="464">
        <v>298</v>
      </c>
      <c r="K344" s="468">
        <v>1</v>
      </c>
      <c r="L344" s="468">
        <v>298</v>
      </c>
      <c r="M344" s="464">
        <v>1</v>
      </c>
      <c r="N344" s="464">
        <v>298</v>
      </c>
      <c r="O344" s="468"/>
      <c r="P344" s="468"/>
      <c r="Q344" s="491"/>
      <c r="R344" s="469"/>
    </row>
    <row r="345" spans="1:18" ht="14.4" customHeight="1" x14ac:dyDescent="0.3">
      <c r="A345" s="463"/>
      <c r="B345" s="464" t="s">
        <v>2250</v>
      </c>
      <c r="C345" s="464" t="s">
        <v>2012</v>
      </c>
      <c r="D345" s="464" t="s">
        <v>2021</v>
      </c>
      <c r="E345" s="464" t="s">
        <v>2270</v>
      </c>
      <c r="F345" s="464"/>
      <c r="G345" s="468">
        <v>107</v>
      </c>
      <c r="H345" s="468">
        <v>61953</v>
      </c>
      <c r="I345" s="464">
        <v>0.85599999999999998</v>
      </c>
      <c r="J345" s="464">
        <v>579</v>
      </c>
      <c r="K345" s="468">
        <v>125</v>
      </c>
      <c r="L345" s="468">
        <v>72375</v>
      </c>
      <c r="M345" s="464">
        <v>1</v>
      </c>
      <c r="N345" s="464">
        <v>579</v>
      </c>
      <c r="O345" s="468">
        <v>99</v>
      </c>
      <c r="P345" s="468">
        <v>57321</v>
      </c>
      <c r="Q345" s="491">
        <v>0.79200000000000004</v>
      </c>
      <c r="R345" s="469">
        <v>579</v>
      </c>
    </row>
    <row r="346" spans="1:18" ht="14.4" customHeight="1" x14ac:dyDescent="0.3">
      <c r="A346" s="463"/>
      <c r="B346" s="464" t="s">
        <v>2250</v>
      </c>
      <c r="C346" s="464" t="s">
        <v>2012</v>
      </c>
      <c r="D346" s="464" t="s">
        <v>2021</v>
      </c>
      <c r="E346" s="464" t="s">
        <v>2271</v>
      </c>
      <c r="F346" s="464"/>
      <c r="G346" s="468">
        <v>7</v>
      </c>
      <c r="H346" s="468">
        <v>69839</v>
      </c>
      <c r="I346" s="464"/>
      <c r="J346" s="464">
        <v>9977</v>
      </c>
      <c r="K346" s="468"/>
      <c r="L346" s="468"/>
      <c r="M346" s="464"/>
      <c r="N346" s="464"/>
      <c r="O346" s="468">
        <v>1</v>
      </c>
      <c r="P346" s="468">
        <v>15615</v>
      </c>
      <c r="Q346" s="491"/>
      <c r="R346" s="469">
        <v>15615</v>
      </c>
    </row>
    <row r="347" spans="1:18" ht="14.4" customHeight="1" x14ac:dyDescent="0.3">
      <c r="A347" s="463"/>
      <c r="B347" s="464" t="s">
        <v>2250</v>
      </c>
      <c r="C347" s="464" t="s">
        <v>2012</v>
      </c>
      <c r="D347" s="464" t="s">
        <v>2021</v>
      </c>
      <c r="E347" s="464" t="s">
        <v>2272</v>
      </c>
      <c r="F347" s="464"/>
      <c r="G347" s="468"/>
      <c r="H347" s="468"/>
      <c r="I347" s="464"/>
      <c r="J347" s="464"/>
      <c r="K347" s="468"/>
      <c r="L347" s="468"/>
      <c r="M347" s="464"/>
      <c r="N347" s="464"/>
      <c r="O347" s="468">
        <v>1</v>
      </c>
      <c r="P347" s="468">
        <v>678</v>
      </c>
      <c r="Q347" s="491"/>
      <c r="R347" s="469">
        <v>678</v>
      </c>
    </row>
    <row r="348" spans="1:18" ht="14.4" customHeight="1" x14ac:dyDescent="0.3">
      <c r="A348" s="463"/>
      <c r="B348" s="464" t="s">
        <v>2250</v>
      </c>
      <c r="C348" s="464" t="s">
        <v>2012</v>
      </c>
      <c r="D348" s="464" t="s">
        <v>2021</v>
      </c>
      <c r="E348" s="464" t="s">
        <v>2273</v>
      </c>
      <c r="F348" s="464"/>
      <c r="G348" s="468">
        <v>5</v>
      </c>
      <c r="H348" s="468">
        <v>6515</v>
      </c>
      <c r="I348" s="464"/>
      <c r="J348" s="464">
        <v>1303</v>
      </c>
      <c r="K348" s="468"/>
      <c r="L348" s="468"/>
      <c r="M348" s="464"/>
      <c r="N348" s="464"/>
      <c r="O348" s="468">
        <v>2</v>
      </c>
      <c r="P348" s="468">
        <v>2606</v>
      </c>
      <c r="Q348" s="491"/>
      <c r="R348" s="469">
        <v>1303</v>
      </c>
    </row>
    <row r="349" spans="1:18" ht="14.4" customHeight="1" x14ac:dyDescent="0.3">
      <c r="A349" s="463"/>
      <c r="B349" s="464" t="s">
        <v>2250</v>
      </c>
      <c r="C349" s="464" t="s">
        <v>2012</v>
      </c>
      <c r="D349" s="464" t="s">
        <v>2021</v>
      </c>
      <c r="E349" s="464" t="s">
        <v>2274</v>
      </c>
      <c r="F349" s="464"/>
      <c r="G349" s="468">
        <v>1</v>
      </c>
      <c r="H349" s="468">
        <v>2416</v>
      </c>
      <c r="I349" s="464"/>
      <c r="J349" s="464">
        <v>2416</v>
      </c>
      <c r="K349" s="468"/>
      <c r="L349" s="468"/>
      <c r="M349" s="464"/>
      <c r="N349" s="464"/>
      <c r="O349" s="468"/>
      <c r="P349" s="468"/>
      <c r="Q349" s="491"/>
      <c r="R349" s="469"/>
    </row>
    <row r="350" spans="1:18" ht="14.4" customHeight="1" x14ac:dyDescent="0.3">
      <c r="A350" s="463"/>
      <c r="B350" s="464" t="s">
        <v>2250</v>
      </c>
      <c r="C350" s="464" t="s">
        <v>2012</v>
      </c>
      <c r="D350" s="464" t="s">
        <v>2021</v>
      </c>
      <c r="E350" s="464" t="s">
        <v>2275</v>
      </c>
      <c r="F350" s="464"/>
      <c r="G350" s="468"/>
      <c r="H350" s="468"/>
      <c r="I350" s="464"/>
      <c r="J350" s="464"/>
      <c r="K350" s="468">
        <v>4</v>
      </c>
      <c r="L350" s="468">
        <v>544</v>
      </c>
      <c r="M350" s="464">
        <v>1</v>
      </c>
      <c r="N350" s="464">
        <v>136</v>
      </c>
      <c r="O350" s="468">
        <v>1</v>
      </c>
      <c r="P350" s="468">
        <v>136</v>
      </c>
      <c r="Q350" s="491">
        <v>0.25</v>
      </c>
      <c r="R350" s="469">
        <v>136</v>
      </c>
    </row>
    <row r="351" spans="1:18" ht="14.4" customHeight="1" x14ac:dyDescent="0.3">
      <c r="A351" s="463"/>
      <c r="B351" s="464" t="s">
        <v>2250</v>
      </c>
      <c r="C351" s="464" t="s">
        <v>2012</v>
      </c>
      <c r="D351" s="464" t="s">
        <v>2021</v>
      </c>
      <c r="E351" s="464" t="s">
        <v>2276</v>
      </c>
      <c r="F351" s="464"/>
      <c r="G351" s="468"/>
      <c r="H351" s="468"/>
      <c r="I351" s="464"/>
      <c r="J351" s="464"/>
      <c r="K351" s="468">
        <v>4</v>
      </c>
      <c r="L351" s="468">
        <v>896</v>
      </c>
      <c r="M351" s="464">
        <v>1</v>
      </c>
      <c r="N351" s="464">
        <v>224</v>
      </c>
      <c r="O351" s="468">
        <v>1</v>
      </c>
      <c r="P351" s="468">
        <v>224</v>
      </c>
      <c r="Q351" s="491">
        <v>0.25</v>
      </c>
      <c r="R351" s="469">
        <v>224</v>
      </c>
    </row>
    <row r="352" spans="1:18" ht="14.4" customHeight="1" x14ac:dyDescent="0.3">
      <c r="A352" s="463"/>
      <c r="B352" s="464" t="s">
        <v>2250</v>
      </c>
      <c r="C352" s="464" t="s">
        <v>2012</v>
      </c>
      <c r="D352" s="464" t="s">
        <v>2021</v>
      </c>
      <c r="E352" s="464" t="s">
        <v>2277</v>
      </c>
      <c r="F352" s="464"/>
      <c r="G352" s="468">
        <v>1</v>
      </c>
      <c r="H352" s="468">
        <v>1289</v>
      </c>
      <c r="I352" s="464"/>
      <c r="J352" s="464">
        <v>1289</v>
      </c>
      <c r="K352" s="468"/>
      <c r="L352" s="468"/>
      <c r="M352" s="464"/>
      <c r="N352" s="464"/>
      <c r="O352" s="468">
        <v>1</v>
      </c>
      <c r="P352" s="468">
        <v>1289</v>
      </c>
      <c r="Q352" s="491"/>
      <c r="R352" s="469">
        <v>1289</v>
      </c>
    </row>
    <row r="353" spans="1:18" ht="14.4" customHeight="1" x14ac:dyDescent="0.3">
      <c r="A353" s="463"/>
      <c r="B353" s="464" t="s">
        <v>2250</v>
      </c>
      <c r="C353" s="464" t="s">
        <v>2012</v>
      </c>
      <c r="D353" s="464" t="s">
        <v>2021</v>
      </c>
      <c r="E353" s="464" t="s">
        <v>2278</v>
      </c>
      <c r="F353" s="464"/>
      <c r="G353" s="468"/>
      <c r="H353" s="468"/>
      <c r="I353" s="464"/>
      <c r="J353" s="464"/>
      <c r="K353" s="468"/>
      <c r="L353" s="468"/>
      <c r="M353" s="464"/>
      <c r="N353" s="464"/>
      <c r="O353" s="468">
        <v>15</v>
      </c>
      <c r="P353" s="468">
        <v>16245</v>
      </c>
      <c r="Q353" s="491"/>
      <c r="R353" s="469">
        <v>1083</v>
      </c>
    </row>
    <row r="354" spans="1:18" ht="14.4" customHeight="1" x14ac:dyDescent="0.3">
      <c r="A354" s="463"/>
      <c r="B354" s="464" t="s">
        <v>2250</v>
      </c>
      <c r="C354" s="464" t="s">
        <v>2012</v>
      </c>
      <c r="D354" s="464" t="s">
        <v>2021</v>
      </c>
      <c r="E354" s="464" t="s">
        <v>2279</v>
      </c>
      <c r="F354" s="464"/>
      <c r="G354" s="468"/>
      <c r="H354" s="468"/>
      <c r="I354" s="464"/>
      <c r="J354" s="464"/>
      <c r="K354" s="468"/>
      <c r="L354" s="468"/>
      <c r="M354" s="464"/>
      <c r="N354" s="464"/>
      <c r="O354" s="468">
        <v>1</v>
      </c>
      <c r="P354" s="468">
        <v>2450</v>
      </c>
      <c r="Q354" s="491"/>
      <c r="R354" s="469">
        <v>2450</v>
      </c>
    </row>
    <row r="355" spans="1:18" ht="14.4" customHeight="1" x14ac:dyDescent="0.3">
      <c r="A355" s="463"/>
      <c r="B355" s="464" t="s">
        <v>2250</v>
      </c>
      <c r="C355" s="464" t="s">
        <v>2012</v>
      </c>
      <c r="D355" s="464" t="s">
        <v>2021</v>
      </c>
      <c r="E355" s="464" t="s">
        <v>2280</v>
      </c>
      <c r="F355" s="464"/>
      <c r="G355" s="468"/>
      <c r="H355" s="468"/>
      <c r="I355" s="464"/>
      <c r="J355" s="464"/>
      <c r="K355" s="468">
        <v>1</v>
      </c>
      <c r="L355" s="468">
        <v>3063</v>
      </c>
      <c r="M355" s="464">
        <v>1</v>
      </c>
      <c r="N355" s="464">
        <v>3063</v>
      </c>
      <c r="O355" s="468"/>
      <c r="P355" s="468"/>
      <c r="Q355" s="491"/>
      <c r="R355" s="469"/>
    </row>
    <row r="356" spans="1:18" ht="14.4" customHeight="1" x14ac:dyDescent="0.3">
      <c r="A356" s="463"/>
      <c r="B356" s="464" t="s">
        <v>2250</v>
      </c>
      <c r="C356" s="464" t="s">
        <v>2012</v>
      </c>
      <c r="D356" s="464" t="s">
        <v>2021</v>
      </c>
      <c r="E356" s="464" t="s">
        <v>2281</v>
      </c>
      <c r="F356" s="464"/>
      <c r="G356" s="468">
        <v>1</v>
      </c>
      <c r="H356" s="468">
        <v>965</v>
      </c>
      <c r="I356" s="464"/>
      <c r="J356" s="464">
        <v>965</v>
      </c>
      <c r="K356" s="468"/>
      <c r="L356" s="468"/>
      <c r="M356" s="464"/>
      <c r="N356" s="464"/>
      <c r="O356" s="468"/>
      <c r="P356" s="468"/>
      <c r="Q356" s="491"/>
      <c r="R356" s="469"/>
    </row>
    <row r="357" spans="1:18" ht="14.4" customHeight="1" x14ac:dyDescent="0.3">
      <c r="A357" s="463"/>
      <c r="B357" s="464" t="s">
        <v>2250</v>
      </c>
      <c r="C357" s="464" t="s">
        <v>2012</v>
      </c>
      <c r="D357" s="464" t="s">
        <v>2101</v>
      </c>
      <c r="E357" s="464" t="s">
        <v>2106</v>
      </c>
      <c r="F357" s="464" t="s">
        <v>2107</v>
      </c>
      <c r="G357" s="468">
        <v>9</v>
      </c>
      <c r="H357" s="468">
        <v>700</v>
      </c>
      <c r="I357" s="464">
        <v>0.24324390065919102</v>
      </c>
      <c r="J357" s="464">
        <v>77.777777777777771</v>
      </c>
      <c r="K357" s="468">
        <v>37</v>
      </c>
      <c r="L357" s="468">
        <v>2877.7699999999995</v>
      </c>
      <c r="M357" s="464">
        <v>1</v>
      </c>
      <c r="N357" s="464">
        <v>77.777567567567559</v>
      </c>
      <c r="O357" s="468">
        <v>44</v>
      </c>
      <c r="P357" s="468">
        <v>3422.22</v>
      </c>
      <c r="Q357" s="491">
        <v>1.1891916310198523</v>
      </c>
      <c r="R357" s="469">
        <v>77.777727272727262</v>
      </c>
    </row>
    <row r="358" spans="1:18" ht="14.4" customHeight="1" x14ac:dyDescent="0.3">
      <c r="A358" s="463"/>
      <c r="B358" s="464" t="s">
        <v>2250</v>
      </c>
      <c r="C358" s="464" t="s">
        <v>2012</v>
      </c>
      <c r="D358" s="464" t="s">
        <v>2101</v>
      </c>
      <c r="E358" s="464" t="s">
        <v>2106</v>
      </c>
      <c r="F358" s="464" t="s">
        <v>2194</v>
      </c>
      <c r="G358" s="468">
        <v>8</v>
      </c>
      <c r="H358" s="468">
        <v>622.22</v>
      </c>
      <c r="I358" s="464">
        <v>2</v>
      </c>
      <c r="J358" s="464">
        <v>77.777500000000003</v>
      </c>
      <c r="K358" s="468">
        <v>4</v>
      </c>
      <c r="L358" s="468">
        <v>311.11</v>
      </c>
      <c r="M358" s="464">
        <v>1</v>
      </c>
      <c r="N358" s="464">
        <v>77.777500000000003</v>
      </c>
      <c r="O358" s="468">
        <v>5</v>
      </c>
      <c r="P358" s="468">
        <v>388.89</v>
      </c>
      <c r="Q358" s="491">
        <v>1.2500080357429848</v>
      </c>
      <c r="R358" s="469">
        <v>77.777999999999992</v>
      </c>
    </row>
    <row r="359" spans="1:18" ht="14.4" customHeight="1" x14ac:dyDescent="0.3">
      <c r="A359" s="463"/>
      <c r="B359" s="464" t="s">
        <v>2250</v>
      </c>
      <c r="C359" s="464" t="s">
        <v>2012</v>
      </c>
      <c r="D359" s="464" t="s">
        <v>2101</v>
      </c>
      <c r="E359" s="464" t="s">
        <v>2108</v>
      </c>
      <c r="F359" s="464" t="s">
        <v>2109</v>
      </c>
      <c r="G359" s="468">
        <v>78</v>
      </c>
      <c r="H359" s="468">
        <v>19500</v>
      </c>
      <c r="I359" s="464">
        <v>1.56</v>
      </c>
      <c r="J359" s="464">
        <v>250</v>
      </c>
      <c r="K359" s="468">
        <v>50</v>
      </c>
      <c r="L359" s="468">
        <v>12500</v>
      </c>
      <c r="M359" s="464">
        <v>1</v>
      </c>
      <c r="N359" s="464">
        <v>250</v>
      </c>
      <c r="O359" s="468">
        <v>50</v>
      </c>
      <c r="P359" s="468">
        <v>12500</v>
      </c>
      <c r="Q359" s="491">
        <v>1</v>
      </c>
      <c r="R359" s="469">
        <v>250</v>
      </c>
    </row>
    <row r="360" spans="1:18" ht="14.4" customHeight="1" x14ac:dyDescent="0.3">
      <c r="A360" s="463"/>
      <c r="B360" s="464" t="s">
        <v>2250</v>
      </c>
      <c r="C360" s="464" t="s">
        <v>2012</v>
      </c>
      <c r="D360" s="464" t="s">
        <v>2101</v>
      </c>
      <c r="E360" s="464" t="s">
        <v>2108</v>
      </c>
      <c r="F360" s="464" t="s">
        <v>2110</v>
      </c>
      <c r="G360" s="468"/>
      <c r="H360" s="468"/>
      <c r="I360" s="464"/>
      <c r="J360" s="464"/>
      <c r="K360" s="468">
        <v>1</v>
      </c>
      <c r="L360" s="468">
        <v>250</v>
      </c>
      <c r="M360" s="464">
        <v>1</v>
      </c>
      <c r="N360" s="464">
        <v>250</v>
      </c>
      <c r="O360" s="468">
        <v>1</v>
      </c>
      <c r="P360" s="468">
        <v>250</v>
      </c>
      <c r="Q360" s="491">
        <v>1</v>
      </c>
      <c r="R360" s="469">
        <v>250</v>
      </c>
    </row>
    <row r="361" spans="1:18" ht="14.4" customHeight="1" x14ac:dyDescent="0.3">
      <c r="A361" s="463"/>
      <c r="B361" s="464" t="s">
        <v>2250</v>
      </c>
      <c r="C361" s="464" t="s">
        <v>2012</v>
      </c>
      <c r="D361" s="464" t="s">
        <v>2101</v>
      </c>
      <c r="E361" s="464" t="s">
        <v>2111</v>
      </c>
      <c r="F361" s="464" t="s">
        <v>2112</v>
      </c>
      <c r="G361" s="468">
        <v>822</v>
      </c>
      <c r="H361" s="468">
        <v>246600</v>
      </c>
      <c r="I361" s="464">
        <v>1.0173267326732673</v>
      </c>
      <c r="J361" s="464">
        <v>300</v>
      </c>
      <c r="K361" s="468">
        <v>808</v>
      </c>
      <c r="L361" s="468">
        <v>242400</v>
      </c>
      <c r="M361" s="464">
        <v>1</v>
      </c>
      <c r="N361" s="464">
        <v>300</v>
      </c>
      <c r="O361" s="468">
        <v>823</v>
      </c>
      <c r="P361" s="468">
        <v>246900</v>
      </c>
      <c r="Q361" s="491">
        <v>1.0185643564356435</v>
      </c>
      <c r="R361" s="469">
        <v>300</v>
      </c>
    </row>
    <row r="362" spans="1:18" ht="14.4" customHeight="1" x14ac:dyDescent="0.3">
      <c r="A362" s="463"/>
      <c r="B362" s="464" t="s">
        <v>2250</v>
      </c>
      <c r="C362" s="464" t="s">
        <v>2012</v>
      </c>
      <c r="D362" s="464" t="s">
        <v>2101</v>
      </c>
      <c r="E362" s="464" t="s">
        <v>2113</v>
      </c>
      <c r="F362" s="464" t="s">
        <v>2115</v>
      </c>
      <c r="G362" s="468">
        <v>1</v>
      </c>
      <c r="H362" s="468">
        <v>116.67</v>
      </c>
      <c r="I362" s="464">
        <v>1</v>
      </c>
      <c r="J362" s="464">
        <v>116.67</v>
      </c>
      <c r="K362" s="468">
        <v>1</v>
      </c>
      <c r="L362" s="468">
        <v>116.67</v>
      </c>
      <c r="M362" s="464">
        <v>1</v>
      </c>
      <c r="N362" s="464">
        <v>116.67</v>
      </c>
      <c r="O362" s="468"/>
      <c r="P362" s="468"/>
      <c r="Q362" s="491"/>
      <c r="R362" s="469"/>
    </row>
    <row r="363" spans="1:18" ht="14.4" customHeight="1" x14ac:dyDescent="0.3">
      <c r="A363" s="463"/>
      <c r="B363" s="464" t="s">
        <v>2250</v>
      </c>
      <c r="C363" s="464" t="s">
        <v>2012</v>
      </c>
      <c r="D363" s="464" t="s">
        <v>2101</v>
      </c>
      <c r="E363" s="464" t="s">
        <v>2133</v>
      </c>
      <c r="F363" s="464" t="s">
        <v>2134</v>
      </c>
      <c r="G363" s="468"/>
      <c r="H363" s="468"/>
      <c r="I363" s="464"/>
      <c r="J363" s="464"/>
      <c r="K363" s="468"/>
      <c r="L363" s="468"/>
      <c r="M363" s="464"/>
      <c r="N363" s="464"/>
      <c r="O363" s="468">
        <v>1</v>
      </c>
      <c r="P363" s="468">
        <v>466.67</v>
      </c>
      <c r="Q363" s="491"/>
      <c r="R363" s="469">
        <v>466.67</v>
      </c>
    </row>
    <row r="364" spans="1:18" ht="14.4" customHeight="1" x14ac:dyDescent="0.3">
      <c r="A364" s="463"/>
      <c r="B364" s="464" t="s">
        <v>2250</v>
      </c>
      <c r="C364" s="464" t="s">
        <v>2012</v>
      </c>
      <c r="D364" s="464" t="s">
        <v>2101</v>
      </c>
      <c r="E364" s="464" t="s">
        <v>2282</v>
      </c>
      <c r="F364" s="464" t="s">
        <v>2283</v>
      </c>
      <c r="G364" s="468">
        <v>496</v>
      </c>
      <c r="H364" s="468">
        <v>330666.67</v>
      </c>
      <c r="I364" s="464">
        <v>1.087719273430287</v>
      </c>
      <c r="J364" s="464">
        <v>666.66667338709669</v>
      </c>
      <c r="K364" s="468">
        <v>456</v>
      </c>
      <c r="L364" s="468">
        <v>304000.01</v>
      </c>
      <c r="M364" s="464">
        <v>1</v>
      </c>
      <c r="N364" s="464">
        <v>666.66668859649121</v>
      </c>
      <c r="O364" s="468">
        <v>479</v>
      </c>
      <c r="P364" s="468">
        <v>319333.33</v>
      </c>
      <c r="Q364" s="491">
        <v>1.0504385509724161</v>
      </c>
      <c r="R364" s="469">
        <v>666.66665970772442</v>
      </c>
    </row>
    <row r="365" spans="1:18" ht="14.4" customHeight="1" x14ac:dyDescent="0.3">
      <c r="A365" s="463"/>
      <c r="B365" s="464" t="s">
        <v>2250</v>
      </c>
      <c r="C365" s="464" t="s">
        <v>2012</v>
      </c>
      <c r="D365" s="464" t="s">
        <v>2101</v>
      </c>
      <c r="E365" s="464" t="s">
        <v>2284</v>
      </c>
      <c r="F365" s="464" t="s">
        <v>2285</v>
      </c>
      <c r="G365" s="468">
        <v>824</v>
      </c>
      <c r="H365" s="468">
        <v>192266.66</v>
      </c>
      <c r="I365" s="464">
        <v>0.95813948574519126</v>
      </c>
      <c r="J365" s="464">
        <v>233.33332524271844</v>
      </c>
      <c r="K365" s="468">
        <v>860</v>
      </c>
      <c r="L365" s="468">
        <v>200666.67</v>
      </c>
      <c r="M365" s="464">
        <v>1</v>
      </c>
      <c r="N365" s="464">
        <v>233.33333720930233</v>
      </c>
      <c r="O365" s="468">
        <v>861</v>
      </c>
      <c r="P365" s="468">
        <v>200900</v>
      </c>
      <c r="Q365" s="491">
        <v>1.0011627740670634</v>
      </c>
      <c r="R365" s="469">
        <v>233.33333333333334</v>
      </c>
    </row>
    <row r="366" spans="1:18" ht="14.4" customHeight="1" x14ac:dyDescent="0.3">
      <c r="A366" s="463"/>
      <c r="B366" s="464" t="s">
        <v>2250</v>
      </c>
      <c r="C366" s="464" t="s">
        <v>2012</v>
      </c>
      <c r="D366" s="464" t="s">
        <v>2101</v>
      </c>
      <c r="E366" s="464" t="s">
        <v>2286</v>
      </c>
      <c r="F366" s="464" t="s">
        <v>2287</v>
      </c>
      <c r="G366" s="468">
        <v>499</v>
      </c>
      <c r="H366" s="468">
        <v>388111.11999999994</v>
      </c>
      <c r="I366" s="464">
        <v>1.0267489947089945</v>
      </c>
      <c r="J366" s="464">
        <v>777.77779559118221</v>
      </c>
      <c r="K366" s="468">
        <v>486</v>
      </c>
      <c r="L366" s="468">
        <v>378000</v>
      </c>
      <c r="M366" s="464">
        <v>1</v>
      </c>
      <c r="N366" s="464">
        <v>777.77777777777783</v>
      </c>
      <c r="O366" s="468">
        <v>544</v>
      </c>
      <c r="P366" s="468">
        <v>423111.11</v>
      </c>
      <c r="Q366" s="491">
        <v>1.1193415608465609</v>
      </c>
      <c r="R366" s="469">
        <v>777.77777573529409</v>
      </c>
    </row>
    <row r="367" spans="1:18" ht="14.4" customHeight="1" x14ac:dyDescent="0.3">
      <c r="A367" s="463"/>
      <c r="B367" s="464" t="s">
        <v>2250</v>
      </c>
      <c r="C367" s="464" t="s">
        <v>2012</v>
      </c>
      <c r="D367" s="464" t="s">
        <v>2101</v>
      </c>
      <c r="E367" s="464" t="s">
        <v>2288</v>
      </c>
      <c r="F367" s="464" t="s">
        <v>2289</v>
      </c>
      <c r="G367" s="468">
        <v>1257</v>
      </c>
      <c r="H367" s="468">
        <v>307266.67</v>
      </c>
      <c r="I367" s="464">
        <v>1.0345679124579124</v>
      </c>
      <c r="J367" s="464">
        <v>244.44444709626092</v>
      </c>
      <c r="K367" s="468">
        <v>1215</v>
      </c>
      <c r="L367" s="468">
        <v>297000</v>
      </c>
      <c r="M367" s="464">
        <v>1</v>
      </c>
      <c r="N367" s="464">
        <v>244.44444444444446</v>
      </c>
      <c r="O367" s="468">
        <v>1173</v>
      </c>
      <c r="P367" s="468">
        <v>286733.33999999997</v>
      </c>
      <c r="Q367" s="491">
        <v>0.96543212121212107</v>
      </c>
      <c r="R367" s="469">
        <v>244.44445012787722</v>
      </c>
    </row>
    <row r="368" spans="1:18" ht="14.4" customHeight="1" x14ac:dyDescent="0.3">
      <c r="A368" s="463"/>
      <c r="B368" s="464" t="s">
        <v>2250</v>
      </c>
      <c r="C368" s="464" t="s">
        <v>2012</v>
      </c>
      <c r="D368" s="464" t="s">
        <v>2101</v>
      </c>
      <c r="E368" s="464" t="s">
        <v>2290</v>
      </c>
      <c r="F368" s="464" t="s">
        <v>2291</v>
      </c>
      <c r="G368" s="468">
        <v>12</v>
      </c>
      <c r="H368" s="468">
        <v>6306.66</v>
      </c>
      <c r="I368" s="464">
        <v>0.57142779479680006</v>
      </c>
      <c r="J368" s="464">
        <v>525.55499999999995</v>
      </c>
      <c r="K368" s="468">
        <v>21</v>
      </c>
      <c r="L368" s="468">
        <v>11036.67</v>
      </c>
      <c r="M368" s="464">
        <v>1</v>
      </c>
      <c r="N368" s="464">
        <v>525.55571428571432</v>
      </c>
      <c r="O368" s="468">
        <v>28</v>
      </c>
      <c r="P368" s="468">
        <v>14715.55</v>
      </c>
      <c r="Q368" s="491">
        <v>1.3333324272629334</v>
      </c>
      <c r="R368" s="469">
        <v>525.55535714285713</v>
      </c>
    </row>
    <row r="369" spans="1:18" ht="14.4" customHeight="1" x14ac:dyDescent="0.3">
      <c r="A369" s="463"/>
      <c r="B369" s="464" t="s">
        <v>2250</v>
      </c>
      <c r="C369" s="464" t="s">
        <v>2012</v>
      </c>
      <c r="D369" s="464" t="s">
        <v>2101</v>
      </c>
      <c r="E369" s="464" t="s">
        <v>2290</v>
      </c>
      <c r="F369" s="464" t="s">
        <v>2292</v>
      </c>
      <c r="G369" s="468">
        <v>5</v>
      </c>
      <c r="H369" s="468">
        <v>2627.7799999999997</v>
      </c>
      <c r="I369" s="464"/>
      <c r="J369" s="464">
        <v>525.55599999999993</v>
      </c>
      <c r="K369" s="468"/>
      <c r="L369" s="468"/>
      <c r="M369" s="464"/>
      <c r="N369" s="464"/>
      <c r="O369" s="468">
        <v>6</v>
      </c>
      <c r="P369" s="468">
        <v>3153.33</v>
      </c>
      <c r="Q369" s="491"/>
      <c r="R369" s="469">
        <v>525.55499999999995</v>
      </c>
    </row>
    <row r="370" spans="1:18" ht="14.4" customHeight="1" x14ac:dyDescent="0.3">
      <c r="A370" s="463"/>
      <c r="B370" s="464" t="s">
        <v>2250</v>
      </c>
      <c r="C370" s="464" t="s">
        <v>2012</v>
      </c>
      <c r="D370" s="464" t="s">
        <v>2101</v>
      </c>
      <c r="E370" s="464" t="s">
        <v>2293</v>
      </c>
      <c r="F370" s="464" t="s">
        <v>2294</v>
      </c>
      <c r="G370" s="468">
        <v>11</v>
      </c>
      <c r="H370" s="468">
        <v>11000</v>
      </c>
      <c r="I370" s="464">
        <v>0.7857142857142857</v>
      </c>
      <c r="J370" s="464">
        <v>1000</v>
      </c>
      <c r="K370" s="468">
        <v>14</v>
      </c>
      <c r="L370" s="468">
        <v>14000</v>
      </c>
      <c r="M370" s="464">
        <v>1</v>
      </c>
      <c r="N370" s="464">
        <v>1000</v>
      </c>
      <c r="O370" s="468">
        <v>18</v>
      </c>
      <c r="P370" s="468">
        <v>18000</v>
      </c>
      <c r="Q370" s="491">
        <v>1.2857142857142858</v>
      </c>
      <c r="R370" s="469">
        <v>1000</v>
      </c>
    </row>
    <row r="371" spans="1:18" ht="14.4" customHeight="1" x14ac:dyDescent="0.3">
      <c r="A371" s="463"/>
      <c r="B371" s="464" t="s">
        <v>2250</v>
      </c>
      <c r="C371" s="464" t="s">
        <v>2012</v>
      </c>
      <c r="D371" s="464" t="s">
        <v>2101</v>
      </c>
      <c r="E371" s="464" t="s">
        <v>2198</v>
      </c>
      <c r="F371" s="464" t="s">
        <v>2199</v>
      </c>
      <c r="G371" s="468">
        <v>3</v>
      </c>
      <c r="H371" s="468">
        <v>0</v>
      </c>
      <c r="I371" s="464"/>
      <c r="J371" s="464">
        <v>0</v>
      </c>
      <c r="K371" s="468">
        <v>1</v>
      </c>
      <c r="L371" s="468">
        <v>0</v>
      </c>
      <c r="M371" s="464"/>
      <c r="N371" s="464">
        <v>0</v>
      </c>
      <c r="O371" s="468"/>
      <c r="P371" s="468"/>
      <c r="Q371" s="491"/>
      <c r="R371" s="469"/>
    </row>
    <row r="372" spans="1:18" ht="14.4" customHeight="1" x14ac:dyDescent="0.3">
      <c r="A372" s="463"/>
      <c r="B372" s="464" t="s">
        <v>2250</v>
      </c>
      <c r="C372" s="464" t="s">
        <v>2012</v>
      </c>
      <c r="D372" s="464" t="s">
        <v>2101</v>
      </c>
      <c r="E372" s="464" t="s">
        <v>2142</v>
      </c>
      <c r="F372" s="464" t="s">
        <v>2143</v>
      </c>
      <c r="G372" s="468">
        <v>1333</v>
      </c>
      <c r="H372" s="468">
        <v>0</v>
      </c>
      <c r="I372" s="464"/>
      <c r="J372" s="464">
        <v>0</v>
      </c>
      <c r="K372" s="468">
        <v>1385</v>
      </c>
      <c r="L372" s="468">
        <v>0</v>
      </c>
      <c r="M372" s="464"/>
      <c r="N372" s="464">
        <v>0</v>
      </c>
      <c r="O372" s="468">
        <v>1391</v>
      </c>
      <c r="P372" s="468">
        <v>0</v>
      </c>
      <c r="Q372" s="491"/>
      <c r="R372" s="469">
        <v>0</v>
      </c>
    </row>
    <row r="373" spans="1:18" ht="14.4" customHeight="1" x14ac:dyDescent="0.3">
      <c r="A373" s="463"/>
      <c r="B373" s="464" t="s">
        <v>2250</v>
      </c>
      <c r="C373" s="464" t="s">
        <v>2012</v>
      </c>
      <c r="D373" s="464" t="s">
        <v>2101</v>
      </c>
      <c r="E373" s="464" t="s">
        <v>2144</v>
      </c>
      <c r="F373" s="464" t="s">
        <v>2145</v>
      </c>
      <c r="G373" s="468">
        <v>1024</v>
      </c>
      <c r="H373" s="468">
        <v>312888.88999999996</v>
      </c>
      <c r="I373" s="464">
        <v>1.0611398681521658</v>
      </c>
      <c r="J373" s="464">
        <v>305.55555664062496</v>
      </c>
      <c r="K373" s="468">
        <v>965</v>
      </c>
      <c r="L373" s="468">
        <v>294861.12</v>
      </c>
      <c r="M373" s="464">
        <v>1</v>
      </c>
      <c r="N373" s="464">
        <v>305.55556476683938</v>
      </c>
      <c r="O373" s="468">
        <v>987</v>
      </c>
      <c r="P373" s="468">
        <v>301583.33</v>
      </c>
      <c r="Q373" s="491">
        <v>1.0227978853230972</v>
      </c>
      <c r="R373" s="469">
        <v>305.55555217831818</v>
      </c>
    </row>
    <row r="374" spans="1:18" ht="14.4" customHeight="1" x14ac:dyDescent="0.3">
      <c r="A374" s="463"/>
      <c r="B374" s="464" t="s">
        <v>2250</v>
      </c>
      <c r="C374" s="464" t="s">
        <v>2012</v>
      </c>
      <c r="D374" s="464" t="s">
        <v>2101</v>
      </c>
      <c r="E374" s="464" t="s">
        <v>2146</v>
      </c>
      <c r="F374" s="464" t="s">
        <v>2147</v>
      </c>
      <c r="G374" s="468">
        <v>2</v>
      </c>
      <c r="H374" s="468">
        <v>66.67</v>
      </c>
      <c r="I374" s="464"/>
      <c r="J374" s="464">
        <v>33.335000000000001</v>
      </c>
      <c r="K374" s="468"/>
      <c r="L374" s="468"/>
      <c r="M374" s="464"/>
      <c r="N374" s="464"/>
      <c r="O374" s="468"/>
      <c r="P374" s="468"/>
      <c r="Q374" s="491"/>
      <c r="R374" s="469"/>
    </row>
    <row r="375" spans="1:18" ht="14.4" customHeight="1" x14ac:dyDescent="0.3">
      <c r="A375" s="463"/>
      <c r="B375" s="464" t="s">
        <v>2250</v>
      </c>
      <c r="C375" s="464" t="s">
        <v>2012</v>
      </c>
      <c r="D375" s="464" t="s">
        <v>2101</v>
      </c>
      <c r="E375" s="464" t="s">
        <v>2146</v>
      </c>
      <c r="F375" s="464" t="s">
        <v>2148</v>
      </c>
      <c r="G375" s="468">
        <v>2190</v>
      </c>
      <c r="H375" s="468">
        <v>73000</v>
      </c>
      <c r="I375" s="464">
        <v>1.0092164968464059</v>
      </c>
      <c r="J375" s="464">
        <v>33.333333333333336</v>
      </c>
      <c r="K375" s="468">
        <v>2170</v>
      </c>
      <c r="L375" s="468">
        <v>72333.34</v>
      </c>
      <c r="M375" s="464">
        <v>1</v>
      </c>
      <c r="N375" s="464">
        <v>33.333336405529955</v>
      </c>
      <c r="O375" s="468">
        <v>2352</v>
      </c>
      <c r="P375" s="468">
        <v>78400</v>
      </c>
      <c r="Q375" s="491">
        <v>1.0838708678460029</v>
      </c>
      <c r="R375" s="469">
        <v>33.333333333333336</v>
      </c>
    </row>
    <row r="376" spans="1:18" ht="14.4" customHeight="1" x14ac:dyDescent="0.3">
      <c r="A376" s="463"/>
      <c r="B376" s="464" t="s">
        <v>2250</v>
      </c>
      <c r="C376" s="464" t="s">
        <v>2012</v>
      </c>
      <c r="D376" s="464" t="s">
        <v>2101</v>
      </c>
      <c r="E376" s="464" t="s">
        <v>2149</v>
      </c>
      <c r="F376" s="464" t="s">
        <v>2150</v>
      </c>
      <c r="G376" s="468">
        <v>1015</v>
      </c>
      <c r="H376" s="468">
        <v>462388.89999999997</v>
      </c>
      <c r="I376" s="464">
        <v>1.0617155093930899</v>
      </c>
      <c r="J376" s="464">
        <v>455.55556650246302</v>
      </c>
      <c r="K376" s="468">
        <v>956</v>
      </c>
      <c r="L376" s="468">
        <v>435511.11</v>
      </c>
      <c r="M376" s="464">
        <v>1</v>
      </c>
      <c r="N376" s="464">
        <v>455.55555439330544</v>
      </c>
      <c r="O376" s="468">
        <v>1098</v>
      </c>
      <c r="P376" s="468">
        <v>500200</v>
      </c>
      <c r="Q376" s="491">
        <v>1.1485355677837932</v>
      </c>
      <c r="R376" s="469">
        <v>455.55555555555554</v>
      </c>
    </row>
    <row r="377" spans="1:18" ht="14.4" customHeight="1" x14ac:dyDescent="0.3">
      <c r="A377" s="463"/>
      <c r="B377" s="464" t="s">
        <v>2250</v>
      </c>
      <c r="C377" s="464" t="s">
        <v>2012</v>
      </c>
      <c r="D377" s="464" t="s">
        <v>2101</v>
      </c>
      <c r="E377" s="464" t="s">
        <v>2149</v>
      </c>
      <c r="F377" s="464" t="s">
        <v>2201</v>
      </c>
      <c r="G377" s="468"/>
      <c r="H377" s="468"/>
      <c r="I377" s="464"/>
      <c r="J377" s="464"/>
      <c r="K377" s="468">
        <v>1</v>
      </c>
      <c r="L377" s="468">
        <v>455.56</v>
      </c>
      <c r="M377" s="464">
        <v>1</v>
      </c>
      <c r="N377" s="464">
        <v>455.56</v>
      </c>
      <c r="O377" s="468"/>
      <c r="P377" s="468"/>
      <c r="Q377" s="491"/>
      <c r="R377" s="469"/>
    </row>
    <row r="378" spans="1:18" ht="14.4" customHeight="1" x14ac:dyDescent="0.3">
      <c r="A378" s="463"/>
      <c r="B378" s="464" t="s">
        <v>2250</v>
      </c>
      <c r="C378" s="464" t="s">
        <v>2012</v>
      </c>
      <c r="D378" s="464" t="s">
        <v>2101</v>
      </c>
      <c r="E378" s="464" t="s">
        <v>2151</v>
      </c>
      <c r="F378" s="464" t="s">
        <v>2152</v>
      </c>
      <c r="G378" s="468">
        <v>1098</v>
      </c>
      <c r="H378" s="468">
        <v>85399.99</v>
      </c>
      <c r="I378" s="464">
        <v>1.0252099639855943</v>
      </c>
      <c r="J378" s="464">
        <v>77.777768670309655</v>
      </c>
      <c r="K378" s="468">
        <v>1071</v>
      </c>
      <c r="L378" s="468">
        <v>83300</v>
      </c>
      <c r="M378" s="464">
        <v>1</v>
      </c>
      <c r="N378" s="464">
        <v>77.777777777777771</v>
      </c>
      <c r="O378" s="468">
        <v>1086</v>
      </c>
      <c r="P378" s="468">
        <v>84466.66</v>
      </c>
      <c r="Q378" s="491">
        <v>1.0140055222088835</v>
      </c>
      <c r="R378" s="469">
        <v>77.777771639042356</v>
      </c>
    </row>
    <row r="379" spans="1:18" ht="14.4" customHeight="1" x14ac:dyDescent="0.3">
      <c r="A379" s="463"/>
      <c r="B379" s="464" t="s">
        <v>2250</v>
      </c>
      <c r="C379" s="464" t="s">
        <v>2012</v>
      </c>
      <c r="D379" s="464" t="s">
        <v>2101</v>
      </c>
      <c r="E379" s="464" t="s">
        <v>2295</v>
      </c>
      <c r="F379" s="464" t="s">
        <v>2296</v>
      </c>
      <c r="G379" s="468">
        <v>507</v>
      </c>
      <c r="H379" s="468">
        <v>732333.35000000009</v>
      </c>
      <c r="I379" s="464">
        <v>1.0432099002849005</v>
      </c>
      <c r="J379" s="464">
        <v>1444.4444773175544</v>
      </c>
      <c r="K379" s="468">
        <v>486</v>
      </c>
      <c r="L379" s="468">
        <v>702000</v>
      </c>
      <c r="M379" s="464">
        <v>1</v>
      </c>
      <c r="N379" s="464">
        <v>1444.4444444444443</v>
      </c>
      <c r="O379" s="468">
        <v>595</v>
      </c>
      <c r="P379" s="468">
        <v>859444.45000000007</v>
      </c>
      <c r="Q379" s="491">
        <v>1.2242798433048434</v>
      </c>
      <c r="R379" s="469">
        <v>1444.4444537815127</v>
      </c>
    </row>
    <row r="380" spans="1:18" ht="14.4" customHeight="1" x14ac:dyDescent="0.3">
      <c r="A380" s="463"/>
      <c r="B380" s="464" t="s">
        <v>2250</v>
      </c>
      <c r="C380" s="464" t="s">
        <v>2012</v>
      </c>
      <c r="D380" s="464" t="s">
        <v>2101</v>
      </c>
      <c r="E380" s="464" t="s">
        <v>2153</v>
      </c>
      <c r="F380" s="464" t="s">
        <v>2154</v>
      </c>
      <c r="G380" s="468">
        <v>1</v>
      </c>
      <c r="H380" s="468">
        <v>0</v>
      </c>
      <c r="I380" s="464"/>
      <c r="J380" s="464">
        <v>0</v>
      </c>
      <c r="K380" s="468"/>
      <c r="L380" s="468"/>
      <c r="M380" s="464"/>
      <c r="N380" s="464"/>
      <c r="O380" s="468">
        <v>0</v>
      </c>
      <c r="P380" s="468">
        <v>0</v>
      </c>
      <c r="Q380" s="491"/>
      <c r="R380" s="469"/>
    </row>
    <row r="381" spans="1:18" ht="14.4" customHeight="1" x14ac:dyDescent="0.3">
      <c r="A381" s="463"/>
      <c r="B381" s="464" t="s">
        <v>2250</v>
      </c>
      <c r="C381" s="464" t="s">
        <v>2012</v>
      </c>
      <c r="D381" s="464" t="s">
        <v>2101</v>
      </c>
      <c r="E381" s="464" t="s">
        <v>2158</v>
      </c>
      <c r="F381" s="464" t="s">
        <v>2297</v>
      </c>
      <c r="G381" s="468">
        <v>6</v>
      </c>
      <c r="H381" s="468">
        <v>566.66000000000008</v>
      </c>
      <c r="I381" s="464">
        <v>6.00021177467175</v>
      </c>
      <c r="J381" s="464">
        <v>94.443333333333342</v>
      </c>
      <c r="K381" s="468">
        <v>1</v>
      </c>
      <c r="L381" s="468">
        <v>94.44</v>
      </c>
      <c r="M381" s="464">
        <v>1</v>
      </c>
      <c r="N381" s="464">
        <v>94.44</v>
      </c>
      <c r="O381" s="468">
        <v>4</v>
      </c>
      <c r="P381" s="468">
        <v>377.78</v>
      </c>
      <c r="Q381" s="491">
        <v>4.0002117746717492</v>
      </c>
      <c r="R381" s="469">
        <v>94.444999999999993</v>
      </c>
    </row>
    <row r="382" spans="1:18" ht="14.4" customHeight="1" x14ac:dyDescent="0.3">
      <c r="A382" s="463"/>
      <c r="B382" s="464" t="s">
        <v>2250</v>
      </c>
      <c r="C382" s="464" t="s">
        <v>2012</v>
      </c>
      <c r="D382" s="464" t="s">
        <v>2101</v>
      </c>
      <c r="E382" s="464" t="s">
        <v>2158</v>
      </c>
      <c r="F382" s="464" t="s">
        <v>2159</v>
      </c>
      <c r="G382" s="468"/>
      <c r="H382" s="468"/>
      <c r="I382" s="464"/>
      <c r="J382" s="464"/>
      <c r="K382" s="468">
        <v>2</v>
      </c>
      <c r="L382" s="468">
        <v>188.89</v>
      </c>
      <c r="M382" s="464">
        <v>1</v>
      </c>
      <c r="N382" s="464">
        <v>94.444999999999993</v>
      </c>
      <c r="O382" s="468">
        <v>10</v>
      </c>
      <c r="P382" s="468">
        <v>944.44</v>
      </c>
      <c r="Q382" s="491">
        <v>4.9999470591349473</v>
      </c>
      <c r="R382" s="469">
        <v>94.444000000000003</v>
      </c>
    </row>
    <row r="383" spans="1:18" ht="14.4" customHeight="1" x14ac:dyDescent="0.3">
      <c r="A383" s="463"/>
      <c r="B383" s="464" t="s">
        <v>2250</v>
      </c>
      <c r="C383" s="464" t="s">
        <v>2012</v>
      </c>
      <c r="D383" s="464" t="s">
        <v>2101</v>
      </c>
      <c r="E383" s="464" t="s">
        <v>2163</v>
      </c>
      <c r="F383" s="464" t="s">
        <v>2164</v>
      </c>
      <c r="G383" s="468">
        <v>11</v>
      </c>
      <c r="H383" s="468">
        <v>1063.3399999999999</v>
      </c>
      <c r="I383" s="464">
        <v>1.5714306826074746</v>
      </c>
      <c r="J383" s="464">
        <v>96.667272727272717</v>
      </c>
      <c r="K383" s="468">
        <v>7</v>
      </c>
      <c r="L383" s="468">
        <v>676.67000000000007</v>
      </c>
      <c r="M383" s="464">
        <v>1</v>
      </c>
      <c r="N383" s="464">
        <v>96.667142857142863</v>
      </c>
      <c r="O383" s="468">
        <v>27</v>
      </c>
      <c r="P383" s="468">
        <v>2610</v>
      </c>
      <c r="Q383" s="491">
        <v>3.8571238565327262</v>
      </c>
      <c r="R383" s="469">
        <v>96.666666666666671</v>
      </c>
    </row>
    <row r="384" spans="1:18" ht="14.4" customHeight="1" x14ac:dyDescent="0.3">
      <c r="A384" s="463"/>
      <c r="B384" s="464" t="s">
        <v>2250</v>
      </c>
      <c r="C384" s="464" t="s">
        <v>2012</v>
      </c>
      <c r="D384" s="464" t="s">
        <v>2101</v>
      </c>
      <c r="E384" s="464" t="s">
        <v>2163</v>
      </c>
      <c r="F384" s="464" t="s">
        <v>2165</v>
      </c>
      <c r="G384" s="468">
        <v>4</v>
      </c>
      <c r="H384" s="468">
        <v>386.67</v>
      </c>
      <c r="I384" s="464"/>
      <c r="J384" s="464">
        <v>96.667500000000004</v>
      </c>
      <c r="K384" s="468"/>
      <c r="L384" s="468"/>
      <c r="M384" s="464"/>
      <c r="N384" s="464"/>
      <c r="O384" s="468"/>
      <c r="P384" s="468"/>
      <c r="Q384" s="491"/>
      <c r="R384" s="469"/>
    </row>
    <row r="385" spans="1:18" ht="14.4" customHeight="1" x14ac:dyDescent="0.3">
      <c r="A385" s="463"/>
      <c r="B385" s="464" t="s">
        <v>2250</v>
      </c>
      <c r="C385" s="464" t="s">
        <v>2012</v>
      </c>
      <c r="D385" s="464" t="s">
        <v>2101</v>
      </c>
      <c r="E385" s="464" t="s">
        <v>2298</v>
      </c>
      <c r="F385" s="464" t="s">
        <v>2299</v>
      </c>
      <c r="G385" s="468">
        <v>599</v>
      </c>
      <c r="H385" s="468">
        <v>209650</v>
      </c>
      <c r="I385" s="464">
        <v>1</v>
      </c>
      <c r="J385" s="464">
        <v>350</v>
      </c>
      <c r="K385" s="468">
        <v>599</v>
      </c>
      <c r="L385" s="468">
        <v>209650</v>
      </c>
      <c r="M385" s="464">
        <v>1</v>
      </c>
      <c r="N385" s="464">
        <v>350</v>
      </c>
      <c r="O385" s="468">
        <v>567</v>
      </c>
      <c r="P385" s="468">
        <v>198450</v>
      </c>
      <c r="Q385" s="491">
        <v>0.94657762938230383</v>
      </c>
      <c r="R385" s="469">
        <v>350</v>
      </c>
    </row>
    <row r="386" spans="1:18" ht="14.4" customHeight="1" x14ac:dyDescent="0.3">
      <c r="A386" s="463"/>
      <c r="B386" s="464" t="s">
        <v>2250</v>
      </c>
      <c r="C386" s="464" t="s">
        <v>2012</v>
      </c>
      <c r="D386" s="464" t="s">
        <v>2101</v>
      </c>
      <c r="E386" s="464" t="s">
        <v>2300</v>
      </c>
      <c r="F386" s="464" t="s">
        <v>2301</v>
      </c>
      <c r="G386" s="468"/>
      <c r="H386" s="468"/>
      <c r="I386" s="464"/>
      <c r="J386" s="464"/>
      <c r="K386" s="468">
        <v>1</v>
      </c>
      <c r="L386" s="468">
        <v>58.89</v>
      </c>
      <c r="M386" s="464">
        <v>1</v>
      </c>
      <c r="N386" s="464">
        <v>58.89</v>
      </c>
      <c r="O386" s="468">
        <v>1</v>
      </c>
      <c r="P386" s="468">
        <v>58.89</v>
      </c>
      <c r="Q386" s="491">
        <v>1</v>
      </c>
      <c r="R386" s="469">
        <v>58.89</v>
      </c>
    </row>
    <row r="387" spans="1:18" ht="14.4" customHeight="1" x14ac:dyDescent="0.3">
      <c r="A387" s="463"/>
      <c r="B387" s="464" t="s">
        <v>2250</v>
      </c>
      <c r="C387" s="464" t="s">
        <v>2012</v>
      </c>
      <c r="D387" s="464" t="s">
        <v>2101</v>
      </c>
      <c r="E387" s="464" t="s">
        <v>2300</v>
      </c>
      <c r="F387" s="464" t="s">
        <v>2302</v>
      </c>
      <c r="G387" s="468">
        <v>75</v>
      </c>
      <c r="H387" s="468">
        <v>4416.67</v>
      </c>
      <c r="I387" s="464">
        <v>1.5624993366753108</v>
      </c>
      <c r="J387" s="464">
        <v>58.888933333333334</v>
      </c>
      <c r="K387" s="468">
        <v>48</v>
      </c>
      <c r="L387" s="468">
        <v>2826.6699999999996</v>
      </c>
      <c r="M387" s="464">
        <v>1</v>
      </c>
      <c r="N387" s="464">
        <v>58.888958333333328</v>
      </c>
      <c r="O387" s="468">
        <v>48</v>
      </c>
      <c r="P387" s="468">
        <v>2826.67</v>
      </c>
      <c r="Q387" s="491">
        <v>1.0000000000000002</v>
      </c>
      <c r="R387" s="469">
        <v>58.888958333333335</v>
      </c>
    </row>
    <row r="388" spans="1:18" ht="14.4" customHeight="1" x14ac:dyDescent="0.3">
      <c r="A388" s="463"/>
      <c r="B388" s="464" t="s">
        <v>2250</v>
      </c>
      <c r="C388" s="464" t="s">
        <v>2012</v>
      </c>
      <c r="D388" s="464" t="s">
        <v>2101</v>
      </c>
      <c r="E388" s="464" t="s">
        <v>2303</v>
      </c>
      <c r="F388" s="464" t="s">
        <v>2304</v>
      </c>
      <c r="G388" s="468">
        <v>828</v>
      </c>
      <c r="H388" s="468">
        <v>106720.01</v>
      </c>
      <c r="I388" s="464">
        <v>1.0072992376920165</v>
      </c>
      <c r="J388" s="464">
        <v>128.88890096618357</v>
      </c>
      <c r="K388" s="468">
        <v>822</v>
      </c>
      <c r="L388" s="468">
        <v>105946.68</v>
      </c>
      <c r="M388" s="464">
        <v>1</v>
      </c>
      <c r="N388" s="464">
        <v>128.88890510948903</v>
      </c>
      <c r="O388" s="468">
        <v>825</v>
      </c>
      <c r="P388" s="468">
        <v>106333.34</v>
      </c>
      <c r="Q388" s="491">
        <v>1.0036495716524576</v>
      </c>
      <c r="R388" s="469">
        <v>128.88889696969696</v>
      </c>
    </row>
    <row r="389" spans="1:18" ht="14.4" customHeight="1" x14ac:dyDescent="0.3">
      <c r="A389" s="463"/>
      <c r="B389" s="464" t="s">
        <v>2250</v>
      </c>
      <c r="C389" s="464" t="s">
        <v>2012</v>
      </c>
      <c r="D389" s="464" t="s">
        <v>2101</v>
      </c>
      <c r="E389" s="464" t="s">
        <v>2174</v>
      </c>
      <c r="F389" s="464" t="s">
        <v>2175</v>
      </c>
      <c r="G389" s="468">
        <v>2206</v>
      </c>
      <c r="H389" s="468">
        <v>107848.88</v>
      </c>
      <c r="I389" s="464">
        <v>1.0450024286748156</v>
      </c>
      <c r="J389" s="464">
        <v>48.88888485947416</v>
      </c>
      <c r="K389" s="468">
        <v>2111</v>
      </c>
      <c r="L389" s="468">
        <v>103204.43000000001</v>
      </c>
      <c r="M389" s="464">
        <v>1</v>
      </c>
      <c r="N389" s="464">
        <v>48.888882046423497</v>
      </c>
      <c r="O389" s="468">
        <v>2687</v>
      </c>
      <c r="P389" s="468">
        <v>131364.44</v>
      </c>
      <c r="Q389" s="491">
        <v>1.2728566012137268</v>
      </c>
      <c r="R389" s="469">
        <v>48.888887234834385</v>
      </c>
    </row>
    <row r="390" spans="1:18" ht="14.4" customHeight="1" x14ac:dyDescent="0.3">
      <c r="A390" s="463"/>
      <c r="B390" s="464" t="s">
        <v>2250</v>
      </c>
      <c r="C390" s="464" t="s">
        <v>2012</v>
      </c>
      <c r="D390" s="464" t="s">
        <v>2101</v>
      </c>
      <c r="E390" s="464" t="s">
        <v>2305</v>
      </c>
      <c r="F390" s="464" t="s">
        <v>2306</v>
      </c>
      <c r="G390" s="468">
        <v>2517</v>
      </c>
      <c r="H390" s="468">
        <v>2237333.3400000003</v>
      </c>
      <c r="I390" s="464">
        <v>1.0149193507011742</v>
      </c>
      <c r="J390" s="464">
        <v>888.88889153754485</v>
      </c>
      <c r="K390" s="468">
        <v>2480</v>
      </c>
      <c r="L390" s="468">
        <v>2204444.4599999995</v>
      </c>
      <c r="M390" s="464">
        <v>1</v>
      </c>
      <c r="N390" s="464">
        <v>888.88889516129007</v>
      </c>
      <c r="O390" s="468">
        <v>2757</v>
      </c>
      <c r="P390" s="468">
        <v>2450666.66</v>
      </c>
      <c r="Q390" s="491">
        <v>1.1116935375182919</v>
      </c>
      <c r="R390" s="469">
        <v>888.88888647080159</v>
      </c>
    </row>
    <row r="391" spans="1:18" ht="14.4" customHeight="1" x14ac:dyDescent="0.3">
      <c r="A391" s="463"/>
      <c r="B391" s="464" t="s">
        <v>2250</v>
      </c>
      <c r="C391" s="464" t="s">
        <v>2012</v>
      </c>
      <c r="D391" s="464" t="s">
        <v>2101</v>
      </c>
      <c r="E391" s="464" t="s">
        <v>2307</v>
      </c>
      <c r="F391" s="464" t="s">
        <v>2308</v>
      </c>
      <c r="G391" s="468">
        <v>6</v>
      </c>
      <c r="H391" s="468">
        <v>2000</v>
      </c>
      <c r="I391" s="464">
        <v>1.1999976000048</v>
      </c>
      <c r="J391" s="464">
        <v>333.33333333333331</v>
      </c>
      <c r="K391" s="468">
        <v>5</v>
      </c>
      <c r="L391" s="468">
        <v>1666.67</v>
      </c>
      <c r="M391" s="464">
        <v>1</v>
      </c>
      <c r="N391" s="464">
        <v>333.334</v>
      </c>
      <c r="O391" s="468"/>
      <c r="P391" s="468"/>
      <c r="Q391" s="491"/>
      <c r="R391" s="469"/>
    </row>
    <row r="392" spans="1:18" ht="14.4" customHeight="1" x14ac:dyDescent="0.3">
      <c r="A392" s="463"/>
      <c r="B392" s="464" t="s">
        <v>2250</v>
      </c>
      <c r="C392" s="464" t="s">
        <v>2012</v>
      </c>
      <c r="D392" s="464" t="s">
        <v>2101</v>
      </c>
      <c r="E392" s="464" t="s">
        <v>2307</v>
      </c>
      <c r="F392" s="464" t="s">
        <v>2309</v>
      </c>
      <c r="G392" s="468">
        <v>55</v>
      </c>
      <c r="H392" s="468">
        <v>18333.34</v>
      </c>
      <c r="I392" s="464">
        <v>1.279069637642029</v>
      </c>
      <c r="J392" s="464">
        <v>333.33345454545457</v>
      </c>
      <c r="K392" s="468">
        <v>43</v>
      </c>
      <c r="L392" s="468">
        <v>14333.34</v>
      </c>
      <c r="M392" s="464">
        <v>1</v>
      </c>
      <c r="N392" s="464">
        <v>333.33348837209303</v>
      </c>
      <c r="O392" s="468">
        <v>45</v>
      </c>
      <c r="P392" s="468">
        <v>14999.99</v>
      </c>
      <c r="Q392" s="491">
        <v>1.0465104434835146</v>
      </c>
      <c r="R392" s="469">
        <v>333.33311111111112</v>
      </c>
    </row>
    <row r="393" spans="1:18" ht="14.4" customHeight="1" x14ac:dyDescent="0.3">
      <c r="A393" s="463"/>
      <c r="B393" s="464" t="s">
        <v>2250</v>
      </c>
      <c r="C393" s="464" t="s">
        <v>2012</v>
      </c>
      <c r="D393" s="464" t="s">
        <v>2101</v>
      </c>
      <c r="E393" s="464" t="s">
        <v>2246</v>
      </c>
      <c r="F393" s="464" t="s">
        <v>2247</v>
      </c>
      <c r="G393" s="468"/>
      <c r="H393" s="468"/>
      <c r="I393" s="464"/>
      <c r="J393" s="464"/>
      <c r="K393" s="468">
        <v>1</v>
      </c>
      <c r="L393" s="468">
        <v>645.55999999999995</v>
      </c>
      <c r="M393" s="464">
        <v>1</v>
      </c>
      <c r="N393" s="464">
        <v>645.55999999999995</v>
      </c>
      <c r="O393" s="468"/>
      <c r="P393" s="468"/>
      <c r="Q393" s="491"/>
      <c r="R393" s="469"/>
    </row>
    <row r="394" spans="1:18" ht="14.4" customHeight="1" x14ac:dyDescent="0.3">
      <c r="A394" s="463"/>
      <c r="B394" s="464" t="s">
        <v>2250</v>
      </c>
      <c r="C394" s="464" t="s">
        <v>2012</v>
      </c>
      <c r="D394" s="464" t="s">
        <v>2101</v>
      </c>
      <c r="E394" s="464" t="s">
        <v>2180</v>
      </c>
      <c r="F394" s="464" t="s">
        <v>2182</v>
      </c>
      <c r="G394" s="468"/>
      <c r="H394" s="468"/>
      <c r="I394" s="464"/>
      <c r="J394" s="464"/>
      <c r="K394" s="468">
        <v>1</v>
      </c>
      <c r="L394" s="468">
        <v>222.22</v>
      </c>
      <c r="M394" s="464">
        <v>1</v>
      </c>
      <c r="N394" s="464">
        <v>222.22</v>
      </c>
      <c r="O394" s="468"/>
      <c r="P394" s="468"/>
      <c r="Q394" s="491"/>
      <c r="R394" s="469"/>
    </row>
    <row r="395" spans="1:18" ht="14.4" customHeight="1" x14ac:dyDescent="0.3">
      <c r="A395" s="463"/>
      <c r="B395" s="464" t="s">
        <v>2250</v>
      </c>
      <c r="C395" s="464" t="s">
        <v>2012</v>
      </c>
      <c r="D395" s="464" t="s">
        <v>2101</v>
      </c>
      <c r="E395" s="464" t="s">
        <v>2310</v>
      </c>
      <c r="F395" s="464" t="s">
        <v>2311</v>
      </c>
      <c r="G395" s="468">
        <v>2</v>
      </c>
      <c r="H395" s="468">
        <v>466.66</v>
      </c>
      <c r="I395" s="464"/>
      <c r="J395" s="464">
        <v>233.33</v>
      </c>
      <c r="K395" s="468"/>
      <c r="L395" s="468"/>
      <c r="M395" s="464"/>
      <c r="N395" s="464"/>
      <c r="O395" s="468"/>
      <c r="P395" s="468"/>
      <c r="Q395" s="491"/>
      <c r="R395" s="469"/>
    </row>
    <row r="396" spans="1:18" ht="14.4" customHeight="1" thickBot="1" x14ac:dyDescent="0.35">
      <c r="A396" s="470"/>
      <c r="B396" s="471" t="s">
        <v>2250</v>
      </c>
      <c r="C396" s="471" t="s">
        <v>2012</v>
      </c>
      <c r="D396" s="471" t="s">
        <v>2101</v>
      </c>
      <c r="E396" s="471" t="s">
        <v>2310</v>
      </c>
      <c r="F396" s="471" t="s">
        <v>2312</v>
      </c>
      <c r="G396" s="475"/>
      <c r="H396" s="475"/>
      <c r="I396" s="471"/>
      <c r="J396" s="471"/>
      <c r="K396" s="475">
        <v>1</v>
      </c>
      <c r="L396" s="475">
        <v>233.33</v>
      </c>
      <c r="M396" s="471">
        <v>1</v>
      </c>
      <c r="N396" s="471">
        <v>233.33</v>
      </c>
      <c r="O396" s="475"/>
      <c r="P396" s="475"/>
      <c r="Q396" s="483"/>
      <c r="R396" s="476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9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4" customWidth="1"/>
    <col min="2" max="2" width="8.6640625" style="114" bestFit="1" customWidth="1"/>
    <col min="3" max="3" width="6.109375" style="114" customWidth="1"/>
    <col min="4" max="4" width="27.77734375" style="114" customWidth="1"/>
    <col min="5" max="5" width="2.109375" style="114" bestFit="1" customWidth="1"/>
    <col min="6" max="6" width="8" style="114" customWidth="1"/>
    <col min="7" max="7" width="50.88671875" style="114" bestFit="1" customWidth="1" collapsed="1"/>
    <col min="8" max="9" width="11.109375" style="189" hidden="1" customWidth="1" outlineLevel="1"/>
    <col min="10" max="11" width="9.33203125" style="114" hidden="1" customWidth="1"/>
    <col min="12" max="13" width="11.109375" style="189" customWidth="1"/>
    <col min="14" max="15" width="9.33203125" style="114" hidden="1" customWidth="1"/>
    <col min="16" max="17" width="11.109375" style="189" customWidth="1"/>
    <col min="18" max="18" width="11.109375" style="192" customWidth="1"/>
    <col min="19" max="19" width="11.109375" style="189" customWidth="1"/>
    <col min="20" max="16384" width="8.88671875" style="114"/>
  </cols>
  <sheetData>
    <row r="1" spans="1:19" ht="18.600000000000001" customHeight="1" thickBot="1" x14ac:dyDescent="0.4">
      <c r="A1" s="304" t="s">
        <v>2314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" customHeight="1" thickBot="1" x14ac:dyDescent="0.35">
      <c r="A2" s="207" t="s">
        <v>242</v>
      </c>
      <c r="B2" s="179"/>
      <c r="C2" s="179"/>
      <c r="D2" s="179"/>
      <c r="E2" s="96"/>
      <c r="F2" s="96"/>
      <c r="G2" s="96"/>
      <c r="H2" s="205"/>
      <c r="I2" s="205"/>
      <c r="J2" s="96"/>
      <c r="K2" s="96"/>
      <c r="L2" s="205"/>
      <c r="M2" s="205"/>
      <c r="N2" s="96"/>
      <c r="O2" s="96"/>
      <c r="P2" s="205"/>
      <c r="Q2" s="205"/>
      <c r="R2" s="204"/>
      <c r="S2" s="205"/>
    </row>
    <row r="3" spans="1:19" ht="14.4" customHeight="1" thickBot="1" x14ac:dyDescent="0.35">
      <c r="G3" s="73" t="s">
        <v>107</v>
      </c>
      <c r="H3" s="88">
        <f t="shared" ref="H3:Q3" si="0">SUBTOTAL(9,H6:H1048576)</f>
        <v>85987</v>
      </c>
      <c r="I3" s="89">
        <f t="shared" si="0"/>
        <v>21364969.670000002</v>
      </c>
      <c r="J3" s="66"/>
      <c r="K3" s="66"/>
      <c r="L3" s="89">
        <f t="shared" si="0"/>
        <v>86163</v>
      </c>
      <c r="M3" s="89">
        <f t="shared" si="0"/>
        <v>21312135.780000001</v>
      </c>
      <c r="N3" s="66"/>
      <c r="O3" s="66"/>
      <c r="P3" s="89">
        <f t="shared" si="0"/>
        <v>83352</v>
      </c>
      <c r="Q3" s="89">
        <f t="shared" si="0"/>
        <v>21295973.920000002</v>
      </c>
      <c r="R3" s="67">
        <f>IF(M3=0,0,Q3/M3)</f>
        <v>0.99924165929840003</v>
      </c>
      <c r="S3" s="90">
        <f>IF(P3=0,0,Q3/P3)</f>
        <v>255.49445628179291</v>
      </c>
    </row>
    <row r="4" spans="1:19" ht="14.4" customHeight="1" x14ac:dyDescent="0.3">
      <c r="A4" s="406" t="s">
        <v>184</v>
      </c>
      <c r="B4" s="406" t="s">
        <v>81</v>
      </c>
      <c r="C4" s="414" t="s">
        <v>0</v>
      </c>
      <c r="D4" s="241" t="s">
        <v>115</v>
      </c>
      <c r="E4" s="408" t="s">
        <v>82</v>
      </c>
      <c r="F4" s="413" t="s">
        <v>57</v>
      </c>
      <c r="G4" s="409" t="s">
        <v>56</v>
      </c>
      <c r="H4" s="410">
        <v>2015</v>
      </c>
      <c r="I4" s="411"/>
      <c r="J4" s="87"/>
      <c r="K4" s="87"/>
      <c r="L4" s="410">
        <v>2017</v>
      </c>
      <c r="M4" s="411"/>
      <c r="N4" s="87"/>
      <c r="O4" s="87"/>
      <c r="P4" s="410">
        <v>2018</v>
      </c>
      <c r="Q4" s="411"/>
      <c r="R4" s="412" t="s">
        <v>2</v>
      </c>
      <c r="S4" s="407" t="s">
        <v>83</v>
      </c>
    </row>
    <row r="5" spans="1:19" ht="14.4" customHeight="1" thickBot="1" x14ac:dyDescent="0.35">
      <c r="A5" s="544"/>
      <c r="B5" s="544"/>
      <c r="C5" s="545"/>
      <c r="D5" s="554"/>
      <c r="E5" s="546"/>
      <c r="F5" s="547"/>
      <c r="G5" s="548"/>
      <c r="H5" s="549" t="s">
        <v>58</v>
      </c>
      <c r="I5" s="550" t="s">
        <v>14</v>
      </c>
      <c r="J5" s="551"/>
      <c r="K5" s="551"/>
      <c r="L5" s="549" t="s">
        <v>58</v>
      </c>
      <c r="M5" s="550" t="s">
        <v>14</v>
      </c>
      <c r="N5" s="551"/>
      <c r="O5" s="551"/>
      <c r="P5" s="549" t="s">
        <v>58</v>
      </c>
      <c r="Q5" s="550" t="s">
        <v>14</v>
      </c>
      <c r="R5" s="552"/>
      <c r="S5" s="553"/>
    </row>
    <row r="6" spans="1:19" ht="14.4" customHeight="1" x14ac:dyDescent="0.3">
      <c r="A6" s="456"/>
      <c r="B6" s="457" t="s">
        <v>2020</v>
      </c>
      <c r="C6" s="457" t="s">
        <v>440</v>
      </c>
      <c r="D6" s="457" t="s">
        <v>2011</v>
      </c>
      <c r="E6" s="457" t="s">
        <v>2021</v>
      </c>
      <c r="F6" s="457" t="s">
        <v>2022</v>
      </c>
      <c r="G6" s="457"/>
      <c r="H6" s="461"/>
      <c r="I6" s="461"/>
      <c r="J6" s="457"/>
      <c r="K6" s="457"/>
      <c r="L6" s="461">
        <v>1</v>
      </c>
      <c r="M6" s="461">
        <v>277</v>
      </c>
      <c r="N6" s="457">
        <v>1</v>
      </c>
      <c r="O6" s="457">
        <v>277</v>
      </c>
      <c r="P6" s="461"/>
      <c r="Q6" s="461"/>
      <c r="R6" s="482"/>
      <c r="S6" s="462"/>
    </row>
    <row r="7" spans="1:19" ht="14.4" customHeight="1" x14ac:dyDescent="0.3">
      <c r="A7" s="463"/>
      <c r="B7" s="464" t="s">
        <v>2020</v>
      </c>
      <c r="C7" s="464" t="s">
        <v>440</v>
      </c>
      <c r="D7" s="464" t="s">
        <v>2011</v>
      </c>
      <c r="E7" s="464" t="s">
        <v>2021</v>
      </c>
      <c r="F7" s="464" t="s">
        <v>2023</v>
      </c>
      <c r="G7" s="464"/>
      <c r="H7" s="468"/>
      <c r="I7" s="468"/>
      <c r="J7" s="464"/>
      <c r="K7" s="464"/>
      <c r="L7" s="468">
        <v>2</v>
      </c>
      <c r="M7" s="468">
        <v>226</v>
      </c>
      <c r="N7" s="464">
        <v>1</v>
      </c>
      <c r="O7" s="464">
        <v>113</v>
      </c>
      <c r="P7" s="468">
        <v>4</v>
      </c>
      <c r="Q7" s="468">
        <v>452</v>
      </c>
      <c r="R7" s="491">
        <v>2</v>
      </c>
      <c r="S7" s="469">
        <v>113</v>
      </c>
    </row>
    <row r="8" spans="1:19" ht="14.4" customHeight="1" x14ac:dyDescent="0.3">
      <c r="A8" s="463"/>
      <c r="B8" s="464" t="s">
        <v>2020</v>
      </c>
      <c r="C8" s="464" t="s">
        <v>440</v>
      </c>
      <c r="D8" s="464" t="s">
        <v>2011</v>
      </c>
      <c r="E8" s="464" t="s">
        <v>2021</v>
      </c>
      <c r="F8" s="464" t="s">
        <v>2024</v>
      </c>
      <c r="G8" s="464"/>
      <c r="H8" s="468"/>
      <c r="I8" s="468"/>
      <c r="J8" s="464"/>
      <c r="K8" s="464"/>
      <c r="L8" s="468">
        <v>1</v>
      </c>
      <c r="M8" s="468">
        <v>333</v>
      </c>
      <c r="N8" s="464">
        <v>1</v>
      </c>
      <c r="O8" s="464">
        <v>333</v>
      </c>
      <c r="P8" s="468">
        <v>3</v>
      </c>
      <c r="Q8" s="468">
        <v>999</v>
      </c>
      <c r="R8" s="491">
        <v>3</v>
      </c>
      <c r="S8" s="469">
        <v>333</v>
      </c>
    </row>
    <row r="9" spans="1:19" ht="14.4" customHeight="1" x14ac:dyDescent="0.3">
      <c r="A9" s="463"/>
      <c r="B9" s="464" t="s">
        <v>2020</v>
      </c>
      <c r="C9" s="464" t="s">
        <v>440</v>
      </c>
      <c r="D9" s="464" t="s">
        <v>2011</v>
      </c>
      <c r="E9" s="464" t="s">
        <v>2021</v>
      </c>
      <c r="F9" s="464" t="s">
        <v>2025</v>
      </c>
      <c r="G9" s="464"/>
      <c r="H9" s="468"/>
      <c r="I9" s="468"/>
      <c r="J9" s="464"/>
      <c r="K9" s="464"/>
      <c r="L9" s="468"/>
      <c r="M9" s="468"/>
      <c r="N9" s="464"/>
      <c r="O9" s="464"/>
      <c r="P9" s="468">
        <v>1</v>
      </c>
      <c r="Q9" s="468">
        <v>1008</v>
      </c>
      <c r="R9" s="491"/>
      <c r="S9" s="469">
        <v>1008</v>
      </c>
    </row>
    <row r="10" spans="1:19" ht="14.4" customHeight="1" x14ac:dyDescent="0.3">
      <c r="A10" s="463"/>
      <c r="B10" s="464" t="s">
        <v>2020</v>
      </c>
      <c r="C10" s="464" t="s">
        <v>440</v>
      </c>
      <c r="D10" s="464" t="s">
        <v>2011</v>
      </c>
      <c r="E10" s="464" t="s">
        <v>2021</v>
      </c>
      <c r="F10" s="464" t="s">
        <v>2026</v>
      </c>
      <c r="G10" s="464"/>
      <c r="H10" s="468">
        <v>127</v>
      </c>
      <c r="I10" s="468">
        <v>14351</v>
      </c>
      <c r="J10" s="464">
        <v>0.65463917525773196</v>
      </c>
      <c r="K10" s="464">
        <v>113</v>
      </c>
      <c r="L10" s="468">
        <v>194</v>
      </c>
      <c r="M10" s="468">
        <v>21922</v>
      </c>
      <c r="N10" s="464">
        <v>1</v>
      </c>
      <c r="O10" s="464">
        <v>113</v>
      </c>
      <c r="P10" s="468">
        <v>133</v>
      </c>
      <c r="Q10" s="468">
        <v>15029</v>
      </c>
      <c r="R10" s="491">
        <v>0.68556701030927836</v>
      </c>
      <c r="S10" s="469">
        <v>113</v>
      </c>
    </row>
    <row r="11" spans="1:19" ht="14.4" customHeight="1" x14ac:dyDescent="0.3">
      <c r="A11" s="463"/>
      <c r="B11" s="464" t="s">
        <v>2020</v>
      </c>
      <c r="C11" s="464" t="s">
        <v>440</v>
      </c>
      <c r="D11" s="464" t="s">
        <v>2011</v>
      </c>
      <c r="E11" s="464" t="s">
        <v>2021</v>
      </c>
      <c r="F11" s="464" t="s">
        <v>2027</v>
      </c>
      <c r="G11" s="464"/>
      <c r="H11" s="468">
        <v>1</v>
      </c>
      <c r="I11" s="468">
        <v>132</v>
      </c>
      <c r="J11" s="464">
        <v>1</v>
      </c>
      <c r="K11" s="464">
        <v>132</v>
      </c>
      <c r="L11" s="468">
        <v>1</v>
      </c>
      <c r="M11" s="468">
        <v>132</v>
      </c>
      <c r="N11" s="464">
        <v>1</v>
      </c>
      <c r="O11" s="464">
        <v>132</v>
      </c>
      <c r="P11" s="468">
        <v>1</v>
      </c>
      <c r="Q11" s="468">
        <v>132</v>
      </c>
      <c r="R11" s="491">
        <v>1</v>
      </c>
      <c r="S11" s="469">
        <v>132</v>
      </c>
    </row>
    <row r="12" spans="1:19" ht="14.4" customHeight="1" x14ac:dyDescent="0.3">
      <c r="A12" s="463"/>
      <c r="B12" s="464" t="s">
        <v>2020</v>
      </c>
      <c r="C12" s="464" t="s">
        <v>440</v>
      </c>
      <c r="D12" s="464" t="s">
        <v>2011</v>
      </c>
      <c r="E12" s="464" t="s">
        <v>2021</v>
      </c>
      <c r="F12" s="464" t="s">
        <v>2028</v>
      </c>
      <c r="G12" s="464"/>
      <c r="H12" s="468"/>
      <c r="I12" s="468"/>
      <c r="J12" s="464"/>
      <c r="K12" s="464"/>
      <c r="L12" s="468">
        <v>1</v>
      </c>
      <c r="M12" s="468">
        <v>156</v>
      </c>
      <c r="N12" s="464">
        <v>1</v>
      </c>
      <c r="O12" s="464">
        <v>156</v>
      </c>
      <c r="P12" s="468">
        <v>4</v>
      </c>
      <c r="Q12" s="468">
        <v>624</v>
      </c>
      <c r="R12" s="491">
        <v>4</v>
      </c>
      <c r="S12" s="469">
        <v>156</v>
      </c>
    </row>
    <row r="13" spans="1:19" ht="14.4" customHeight="1" x14ac:dyDescent="0.3">
      <c r="A13" s="463"/>
      <c r="B13" s="464" t="s">
        <v>2020</v>
      </c>
      <c r="C13" s="464" t="s">
        <v>440</v>
      </c>
      <c r="D13" s="464" t="s">
        <v>2011</v>
      </c>
      <c r="E13" s="464" t="s">
        <v>2021</v>
      </c>
      <c r="F13" s="464" t="s">
        <v>2029</v>
      </c>
      <c r="G13" s="464"/>
      <c r="H13" s="468">
        <v>11</v>
      </c>
      <c r="I13" s="468">
        <v>2409</v>
      </c>
      <c r="J13" s="464">
        <v>0.7857142857142857</v>
      </c>
      <c r="K13" s="464">
        <v>219</v>
      </c>
      <c r="L13" s="468">
        <v>14</v>
      </c>
      <c r="M13" s="468">
        <v>3066</v>
      </c>
      <c r="N13" s="464">
        <v>1</v>
      </c>
      <c r="O13" s="464">
        <v>219</v>
      </c>
      <c r="P13" s="468">
        <v>3</v>
      </c>
      <c r="Q13" s="468">
        <v>657</v>
      </c>
      <c r="R13" s="491">
        <v>0.21428571428571427</v>
      </c>
      <c r="S13" s="469">
        <v>219</v>
      </c>
    </row>
    <row r="14" spans="1:19" ht="14.4" customHeight="1" x14ac:dyDescent="0.3">
      <c r="A14" s="463"/>
      <c r="B14" s="464" t="s">
        <v>2020</v>
      </c>
      <c r="C14" s="464" t="s">
        <v>440</v>
      </c>
      <c r="D14" s="464" t="s">
        <v>2011</v>
      </c>
      <c r="E14" s="464" t="s">
        <v>2021</v>
      </c>
      <c r="F14" s="464" t="s">
        <v>2030</v>
      </c>
      <c r="G14" s="464"/>
      <c r="H14" s="468">
        <v>13</v>
      </c>
      <c r="I14" s="468">
        <v>3068</v>
      </c>
      <c r="J14" s="464">
        <v>1.3</v>
      </c>
      <c r="K14" s="464">
        <v>236</v>
      </c>
      <c r="L14" s="468">
        <v>10</v>
      </c>
      <c r="M14" s="468">
        <v>2360</v>
      </c>
      <c r="N14" s="464">
        <v>1</v>
      </c>
      <c r="O14" s="464">
        <v>236</v>
      </c>
      <c r="P14" s="468">
        <v>2</v>
      </c>
      <c r="Q14" s="468">
        <v>472</v>
      </c>
      <c r="R14" s="491">
        <v>0.2</v>
      </c>
      <c r="S14" s="469">
        <v>236</v>
      </c>
    </row>
    <row r="15" spans="1:19" ht="14.4" customHeight="1" x14ac:dyDescent="0.3">
      <c r="A15" s="463"/>
      <c r="B15" s="464" t="s">
        <v>2020</v>
      </c>
      <c r="C15" s="464" t="s">
        <v>440</v>
      </c>
      <c r="D15" s="464" t="s">
        <v>2011</v>
      </c>
      <c r="E15" s="464" t="s">
        <v>2021</v>
      </c>
      <c r="F15" s="464" t="s">
        <v>2031</v>
      </c>
      <c r="G15" s="464"/>
      <c r="H15" s="468">
        <v>48</v>
      </c>
      <c r="I15" s="468">
        <v>7488</v>
      </c>
      <c r="J15" s="464">
        <v>0.88888888888888884</v>
      </c>
      <c r="K15" s="464">
        <v>156</v>
      </c>
      <c r="L15" s="468">
        <v>54</v>
      </c>
      <c r="M15" s="468">
        <v>8424</v>
      </c>
      <c r="N15" s="464">
        <v>1</v>
      </c>
      <c r="O15" s="464">
        <v>156</v>
      </c>
      <c r="P15" s="468">
        <v>29</v>
      </c>
      <c r="Q15" s="468">
        <v>4524</v>
      </c>
      <c r="R15" s="491">
        <v>0.53703703703703709</v>
      </c>
      <c r="S15" s="469">
        <v>156</v>
      </c>
    </row>
    <row r="16" spans="1:19" ht="14.4" customHeight="1" x14ac:dyDescent="0.3">
      <c r="A16" s="463"/>
      <c r="B16" s="464" t="s">
        <v>2020</v>
      </c>
      <c r="C16" s="464" t="s">
        <v>440</v>
      </c>
      <c r="D16" s="464" t="s">
        <v>2011</v>
      </c>
      <c r="E16" s="464" t="s">
        <v>2021</v>
      </c>
      <c r="F16" s="464" t="s">
        <v>2032</v>
      </c>
      <c r="G16" s="464"/>
      <c r="H16" s="468">
        <v>12</v>
      </c>
      <c r="I16" s="468">
        <v>2280</v>
      </c>
      <c r="J16" s="464">
        <v>0.4</v>
      </c>
      <c r="K16" s="464">
        <v>190</v>
      </c>
      <c r="L16" s="468">
        <v>30</v>
      </c>
      <c r="M16" s="468">
        <v>5700</v>
      </c>
      <c r="N16" s="464">
        <v>1</v>
      </c>
      <c r="O16" s="464">
        <v>190</v>
      </c>
      <c r="P16" s="468">
        <v>23</v>
      </c>
      <c r="Q16" s="468">
        <v>4370</v>
      </c>
      <c r="R16" s="491">
        <v>0.76666666666666672</v>
      </c>
      <c r="S16" s="469">
        <v>190</v>
      </c>
    </row>
    <row r="17" spans="1:19" ht="14.4" customHeight="1" x14ac:dyDescent="0.3">
      <c r="A17" s="463"/>
      <c r="B17" s="464" t="s">
        <v>2020</v>
      </c>
      <c r="C17" s="464" t="s">
        <v>440</v>
      </c>
      <c r="D17" s="464" t="s">
        <v>2011</v>
      </c>
      <c r="E17" s="464" t="s">
        <v>2021</v>
      </c>
      <c r="F17" s="464" t="s">
        <v>2033</v>
      </c>
      <c r="G17" s="464"/>
      <c r="H17" s="468">
        <v>3</v>
      </c>
      <c r="I17" s="468">
        <v>252</v>
      </c>
      <c r="J17" s="464">
        <v>0.27272727272727271</v>
      </c>
      <c r="K17" s="464">
        <v>84</v>
      </c>
      <c r="L17" s="468">
        <v>11</v>
      </c>
      <c r="M17" s="468">
        <v>924</v>
      </c>
      <c r="N17" s="464">
        <v>1</v>
      </c>
      <c r="O17" s="464">
        <v>84</v>
      </c>
      <c r="P17" s="468">
        <v>8</v>
      </c>
      <c r="Q17" s="468">
        <v>672</v>
      </c>
      <c r="R17" s="491">
        <v>0.72727272727272729</v>
      </c>
      <c r="S17" s="469">
        <v>84</v>
      </c>
    </row>
    <row r="18" spans="1:19" ht="14.4" customHeight="1" x14ac:dyDescent="0.3">
      <c r="A18" s="463"/>
      <c r="B18" s="464" t="s">
        <v>2020</v>
      </c>
      <c r="C18" s="464" t="s">
        <v>440</v>
      </c>
      <c r="D18" s="464" t="s">
        <v>2011</v>
      </c>
      <c r="E18" s="464" t="s">
        <v>2021</v>
      </c>
      <c r="F18" s="464" t="s">
        <v>2034</v>
      </c>
      <c r="G18" s="464"/>
      <c r="H18" s="468">
        <v>1</v>
      </c>
      <c r="I18" s="468">
        <v>105</v>
      </c>
      <c r="J18" s="464">
        <v>5.8823529411764705E-2</v>
      </c>
      <c r="K18" s="464">
        <v>105</v>
      </c>
      <c r="L18" s="468">
        <v>17</v>
      </c>
      <c r="M18" s="468">
        <v>1785</v>
      </c>
      <c r="N18" s="464">
        <v>1</v>
      </c>
      <c r="O18" s="464">
        <v>105</v>
      </c>
      <c r="P18" s="468">
        <v>5</v>
      </c>
      <c r="Q18" s="468">
        <v>525</v>
      </c>
      <c r="R18" s="491">
        <v>0.29411764705882354</v>
      </c>
      <c r="S18" s="469">
        <v>105</v>
      </c>
    </row>
    <row r="19" spans="1:19" ht="14.4" customHeight="1" x14ac:dyDescent="0.3">
      <c r="A19" s="463"/>
      <c r="B19" s="464" t="s">
        <v>2020</v>
      </c>
      <c r="C19" s="464" t="s">
        <v>440</v>
      </c>
      <c r="D19" s="464" t="s">
        <v>2011</v>
      </c>
      <c r="E19" s="464" t="s">
        <v>2021</v>
      </c>
      <c r="F19" s="464" t="s">
        <v>2035</v>
      </c>
      <c r="G19" s="464"/>
      <c r="H19" s="468">
        <v>54</v>
      </c>
      <c r="I19" s="468">
        <v>32184</v>
      </c>
      <c r="J19" s="464">
        <v>3.6</v>
      </c>
      <c r="K19" s="464">
        <v>596</v>
      </c>
      <c r="L19" s="468">
        <v>15</v>
      </c>
      <c r="M19" s="468">
        <v>8940</v>
      </c>
      <c r="N19" s="464">
        <v>1</v>
      </c>
      <c r="O19" s="464">
        <v>596</v>
      </c>
      <c r="P19" s="468">
        <v>19</v>
      </c>
      <c r="Q19" s="468">
        <v>11324</v>
      </c>
      <c r="R19" s="491">
        <v>1.2666666666666666</v>
      </c>
      <c r="S19" s="469">
        <v>596</v>
      </c>
    </row>
    <row r="20" spans="1:19" ht="14.4" customHeight="1" x14ac:dyDescent="0.3">
      <c r="A20" s="463"/>
      <c r="B20" s="464" t="s">
        <v>2020</v>
      </c>
      <c r="C20" s="464" t="s">
        <v>440</v>
      </c>
      <c r="D20" s="464" t="s">
        <v>2011</v>
      </c>
      <c r="E20" s="464" t="s">
        <v>2021</v>
      </c>
      <c r="F20" s="464" t="s">
        <v>2036</v>
      </c>
      <c r="G20" s="464"/>
      <c r="H20" s="468">
        <v>4</v>
      </c>
      <c r="I20" s="468">
        <v>2664</v>
      </c>
      <c r="J20" s="464">
        <v>0.8</v>
      </c>
      <c r="K20" s="464">
        <v>666</v>
      </c>
      <c r="L20" s="468">
        <v>5</v>
      </c>
      <c r="M20" s="468">
        <v>3330</v>
      </c>
      <c r="N20" s="464">
        <v>1</v>
      </c>
      <c r="O20" s="464">
        <v>666</v>
      </c>
      <c r="P20" s="468">
        <v>1</v>
      </c>
      <c r="Q20" s="468">
        <v>666</v>
      </c>
      <c r="R20" s="491">
        <v>0.2</v>
      </c>
      <c r="S20" s="469">
        <v>666</v>
      </c>
    </row>
    <row r="21" spans="1:19" ht="14.4" customHeight="1" x14ac:dyDescent="0.3">
      <c r="A21" s="463"/>
      <c r="B21" s="464" t="s">
        <v>2020</v>
      </c>
      <c r="C21" s="464" t="s">
        <v>440</v>
      </c>
      <c r="D21" s="464" t="s">
        <v>2011</v>
      </c>
      <c r="E21" s="464" t="s">
        <v>2021</v>
      </c>
      <c r="F21" s="464" t="s">
        <v>2037</v>
      </c>
      <c r="G21" s="464"/>
      <c r="H21" s="468">
        <v>20</v>
      </c>
      <c r="I21" s="468">
        <v>23440</v>
      </c>
      <c r="J21" s="464">
        <v>0.625</v>
      </c>
      <c r="K21" s="464">
        <v>1172</v>
      </c>
      <c r="L21" s="468">
        <v>32</v>
      </c>
      <c r="M21" s="468">
        <v>37504</v>
      </c>
      <c r="N21" s="464">
        <v>1</v>
      </c>
      <c r="O21" s="464">
        <v>1172</v>
      </c>
      <c r="P21" s="468">
        <v>24</v>
      </c>
      <c r="Q21" s="468">
        <v>28128</v>
      </c>
      <c r="R21" s="491">
        <v>0.75</v>
      </c>
      <c r="S21" s="469">
        <v>1172</v>
      </c>
    </row>
    <row r="22" spans="1:19" ht="14.4" customHeight="1" x14ac:dyDescent="0.3">
      <c r="A22" s="463"/>
      <c r="B22" s="464" t="s">
        <v>2020</v>
      </c>
      <c r="C22" s="464" t="s">
        <v>440</v>
      </c>
      <c r="D22" s="464" t="s">
        <v>2011</v>
      </c>
      <c r="E22" s="464" t="s">
        <v>2021</v>
      </c>
      <c r="F22" s="464" t="s">
        <v>2038</v>
      </c>
      <c r="G22" s="464"/>
      <c r="H22" s="468">
        <v>30</v>
      </c>
      <c r="I22" s="468">
        <v>24000</v>
      </c>
      <c r="J22" s="464">
        <v>0.9375</v>
      </c>
      <c r="K22" s="464">
        <v>800</v>
      </c>
      <c r="L22" s="468">
        <v>32</v>
      </c>
      <c r="M22" s="468">
        <v>25600</v>
      </c>
      <c r="N22" s="464">
        <v>1</v>
      </c>
      <c r="O22" s="464">
        <v>800</v>
      </c>
      <c r="P22" s="468">
        <v>24</v>
      </c>
      <c r="Q22" s="468">
        <v>19200</v>
      </c>
      <c r="R22" s="491">
        <v>0.75</v>
      </c>
      <c r="S22" s="469">
        <v>800</v>
      </c>
    </row>
    <row r="23" spans="1:19" ht="14.4" customHeight="1" x14ac:dyDescent="0.3">
      <c r="A23" s="463"/>
      <c r="B23" s="464" t="s">
        <v>2020</v>
      </c>
      <c r="C23" s="464" t="s">
        <v>440</v>
      </c>
      <c r="D23" s="464" t="s">
        <v>2011</v>
      </c>
      <c r="E23" s="464" t="s">
        <v>2021</v>
      </c>
      <c r="F23" s="464" t="s">
        <v>2039</v>
      </c>
      <c r="G23" s="464"/>
      <c r="H23" s="468">
        <v>3</v>
      </c>
      <c r="I23" s="468">
        <v>2235</v>
      </c>
      <c r="J23" s="464">
        <v>0.25</v>
      </c>
      <c r="K23" s="464">
        <v>745</v>
      </c>
      <c r="L23" s="468">
        <v>12</v>
      </c>
      <c r="M23" s="468">
        <v>8940</v>
      </c>
      <c r="N23" s="464">
        <v>1</v>
      </c>
      <c r="O23" s="464">
        <v>745</v>
      </c>
      <c r="P23" s="468">
        <v>3</v>
      </c>
      <c r="Q23" s="468">
        <v>2235</v>
      </c>
      <c r="R23" s="491">
        <v>0.25</v>
      </c>
      <c r="S23" s="469">
        <v>745</v>
      </c>
    </row>
    <row r="24" spans="1:19" ht="14.4" customHeight="1" x14ac:dyDescent="0.3">
      <c r="A24" s="463"/>
      <c r="B24" s="464" t="s">
        <v>2020</v>
      </c>
      <c r="C24" s="464" t="s">
        <v>440</v>
      </c>
      <c r="D24" s="464" t="s">
        <v>2011</v>
      </c>
      <c r="E24" s="464" t="s">
        <v>2021</v>
      </c>
      <c r="F24" s="464" t="s">
        <v>2040</v>
      </c>
      <c r="G24" s="464"/>
      <c r="H24" s="468">
        <v>56</v>
      </c>
      <c r="I24" s="468">
        <v>41720</v>
      </c>
      <c r="J24" s="464">
        <v>0.5714285714285714</v>
      </c>
      <c r="K24" s="464">
        <v>745</v>
      </c>
      <c r="L24" s="468">
        <v>98</v>
      </c>
      <c r="M24" s="468">
        <v>73010</v>
      </c>
      <c r="N24" s="464">
        <v>1</v>
      </c>
      <c r="O24" s="464">
        <v>745</v>
      </c>
      <c r="P24" s="468">
        <v>96</v>
      </c>
      <c r="Q24" s="468">
        <v>71520</v>
      </c>
      <c r="R24" s="491">
        <v>0.97959183673469385</v>
      </c>
      <c r="S24" s="469">
        <v>745</v>
      </c>
    </row>
    <row r="25" spans="1:19" ht="14.4" customHeight="1" x14ac:dyDescent="0.3">
      <c r="A25" s="463"/>
      <c r="B25" s="464" t="s">
        <v>2020</v>
      </c>
      <c r="C25" s="464" t="s">
        <v>440</v>
      </c>
      <c r="D25" s="464" t="s">
        <v>2011</v>
      </c>
      <c r="E25" s="464" t="s">
        <v>2021</v>
      </c>
      <c r="F25" s="464" t="s">
        <v>2041</v>
      </c>
      <c r="G25" s="464"/>
      <c r="H25" s="468">
        <v>4</v>
      </c>
      <c r="I25" s="468">
        <v>2368</v>
      </c>
      <c r="J25" s="464">
        <v>0.5714285714285714</v>
      </c>
      <c r="K25" s="464">
        <v>592</v>
      </c>
      <c r="L25" s="468">
        <v>7</v>
      </c>
      <c r="M25" s="468">
        <v>4144</v>
      </c>
      <c r="N25" s="464">
        <v>1</v>
      </c>
      <c r="O25" s="464">
        <v>592</v>
      </c>
      <c r="P25" s="468">
        <v>7</v>
      </c>
      <c r="Q25" s="468">
        <v>4144</v>
      </c>
      <c r="R25" s="491">
        <v>1</v>
      </c>
      <c r="S25" s="469">
        <v>592</v>
      </c>
    </row>
    <row r="26" spans="1:19" ht="14.4" customHeight="1" x14ac:dyDescent="0.3">
      <c r="A26" s="463"/>
      <c r="B26" s="464" t="s">
        <v>2020</v>
      </c>
      <c r="C26" s="464" t="s">
        <v>440</v>
      </c>
      <c r="D26" s="464" t="s">
        <v>2011</v>
      </c>
      <c r="E26" s="464" t="s">
        <v>2021</v>
      </c>
      <c r="F26" s="464" t="s">
        <v>2042</v>
      </c>
      <c r="G26" s="464"/>
      <c r="H26" s="468">
        <v>125</v>
      </c>
      <c r="I26" s="468">
        <v>70125</v>
      </c>
      <c r="J26" s="464">
        <v>1.1467889908256881</v>
      </c>
      <c r="K26" s="464">
        <v>561</v>
      </c>
      <c r="L26" s="468">
        <v>109</v>
      </c>
      <c r="M26" s="468">
        <v>61149</v>
      </c>
      <c r="N26" s="464">
        <v>1</v>
      </c>
      <c r="O26" s="464">
        <v>561</v>
      </c>
      <c r="P26" s="468">
        <v>82</v>
      </c>
      <c r="Q26" s="468">
        <v>46002</v>
      </c>
      <c r="R26" s="491">
        <v>0.75229357798165142</v>
      </c>
      <c r="S26" s="469">
        <v>561</v>
      </c>
    </row>
    <row r="27" spans="1:19" ht="14.4" customHeight="1" x14ac:dyDescent="0.3">
      <c r="A27" s="463"/>
      <c r="B27" s="464" t="s">
        <v>2020</v>
      </c>
      <c r="C27" s="464" t="s">
        <v>440</v>
      </c>
      <c r="D27" s="464" t="s">
        <v>2011</v>
      </c>
      <c r="E27" s="464" t="s">
        <v>2021</v>
      </c>
      <c r="F27" s="464" t="s">
        <v>2043</v>
      </c>
      <c r="G27" s="464"/>
      <c r="H27" s="468">
        <v>73</v>
      </c>
      <c r="I27" s="468">
        <v>37887</v>
      </c>
      <c r="J27" s="464">
        <v>0.58399999999999996</v>
      </c>
      <c r="K27" s="464">
        <v>519</v>
      </c>
      <c r="L27" s="468">
        <v>125</v>
      </c>
      <c r="M27" s="468">
        <v>64875</v>
      </c>
      <c r="N27" s="464">
        <v>1</v>
      </c>
      <c r="O27" s="464">
        <v>519</v>
      </c>
      <c r="P27" s="468">
        <v>102</v>
      </c>
      <c r="Q27" s="468">
        <v>52938</v>
      </c>
      <c r="R27" s="491">
        <v>0.81599999999999995</v>
      </c>
      <c r="S27" s="469">
        <v>519</v>
      </c>
    </row>
    <row r="28" spans="1:19" ht="14.4" customHeight="1" x14ac:dyDescent="0.3">
      <c r="A28" s="463"/>
      <c r="B28" s="464" t="s">
        <v>2020</v>
      </c>
      <c r="C28" s="464" t="s">
        <v>440</v>
      </c>
      <c r="D28" s="464" t="s">
        <v>2011</v>
      </c>
      <c r="E28" s="464" t="s">
        <v>2021</v>
      </c>
      <c r="F28" s="464" t="s">
        <v>2044</v>
      </c>
      <c r="G28" s="464"/>
      <c r="H28" s="468">
        <v>3</v>
      </c>
      <c r="I28" s="468">
        <v>963</v>
      </c>
      <c r="J28" s="464">
        <v>0.375</v>
      </c>
      <c r="K28" s="464">
        <v>321</v>
      </c>
      <c r="L28" s="468">
        <v>8</v>
      </c>
      <c r="M28" s="468">
        <v>2568</v>
      </c>
      <c r="N28" s="464">
        <v>1</v>
      </c>
      <c r="O28" s="464">
        <v>321</v>
      </c>
      <c r="P28" s="468">
        <v>6</v>
      </c>
      <c r="Q28" s="468">
        <v>1926</v>
      </c>
      <c r="R28" s="491">
        <v>0.75</v>
      </c>
      <c r="S28" s="469">
        <v>321</v>
      </c>
    </row>
    <row r="29" spans="1:19" ht="14.4" customHeight="1" x14ac:dyDescent="0.3">
      <c r="A29" s="463"/>
      <c r="B29" s="464" t="s">
        <v>2020</v>
      </c>
      <c r="C29" s="464" t="s">
        <v>440</v>
      </c>
      <c r="D29" s="464" t="s">
        <v>2011</v>
      </c>
      <c r="E29" s="464" t="s">
        <v>2021</v>
      </c>
      <c r="F29" s="464" t="s">
        <v>2045</v>
      </c>
      <c r="G29" s="464"/>
      <c r="H29" s="468">
        <v>9</v>
      </c>
      <c r="I29" s="468">
        <v>2889</v>
      </c>
      <c r="J29" s="464">
        <v>1.5</v>
      </c>
      <c r="K29" s="464">
        <v>321</v>
      </c>
      <c r="L29" s="468">
        <v>6</v>
      </c>
      <c r="M29" s="468">
        <v>1926</v>
      </c>
      <c r="N29" s="464">
        <v>1</v>
      </c>
      <c r="O29" s="464">
        <v>321</v>
      </c>
      <c r="P29" s="468">
        <v>16</v>
      </c>
      <c r="Q29" s="468">
        <v>5136</v>
      </c>
      <c r="R29" s="491">
        <v>2.6666666666666665</v>
      </c>
      <c r="S29" s="469">
        <v>321</v>
      </c>
    </row>
    <row r="30" spans="1:19" ht="14.4" customHeight="1" x14ac:dyDescent="0.3">
      <c r="A30" s="463"/>
      <c r="B30" s="464" t="s">
        <v>2020</v>
      </c>
      <c r="C30" s="464" t="s">
        <v>440</v>
      </c>
      <c r="D30" s="464" t="s">
        <v>2011</v>
      </c>
      <c r="E30" s="464" t="s">
        <v>2021</v>
      </c>
      <c r="F30" s="464" t="s">
        <v>2046</v>
      </c>
      <c r="G30" s="464"/>
      <c r="H30" s="468">
        <v>54</v>
      </c>
      <c r="I30" s="468">
        <v>17334</v>
      </c>
      <c r="J30" s="464">
        <v>0.57446808510638303</v>
      </c>
      <c r="K30" s="464">
        <v>321</v>
      </c>
      <c r="L30" s="468">
        <v>94</v>
      </c>
      <c r="M30" s="468">
        <v>30174</v>
      </c>
      <c r="N30" s="464">
        <v>1</v>
      </c>
      <c r="O30" s="464">
        <v>321</v>
      </c>
      <c r="P30" s="468">
        <v>72</v>
      </c>
      <c r="Q30" s="468">
        <v>23112</v>
      </c>
      <c r="R30" s="491">
        <v>0.76595744680851063</v>
      </c>
      <c r="S30" s="469">
        <v>321</v>
      </c>
    </row>
    <row r="31" spans="1:19" ht="14.4" customHeight="1" x14ac:dyDescent="0.3">
      <c r="A31" s="463"/>
      <c r="B31" s="464" t="s">
        <v>2020</v>
      </c>
      <c r="C31" s="464" t="s">
        <v>440</v>
      </c>
      <c r="D31" s="464" t="s">
        <v>2011</v>
      </c>
      <c r="E31" s="464" t="s">
        <v>2021</v>
      </c>
      <c r="F31" s="464" t="s">
        <v>2047</v>
      </c>
      <c r="G31" s="464"/>
      <c r="H31" s="468"/>
      <c r="I31" s="468"/>
      <c r="J31" s="464"/>
      <c r="K31" s="464"/>
      <c r="L31" s="468">
        <v>5</v>
      </c>
      <c r="M31" s="468">
        <v>6150</v>
      </c>
      <c r="N31" s="464">
        <v>1</v>
      </c>
      <c r="O31" s="464">
        <v>1230</v>
      </c>
      <c r="P31" s="468">
        <v>1</v>
      </c>
      <c r="Q31" s="468">
        <v>1230</v>
      </c>
      <c r="R31" s="491">
        <v>0.2</v>
      </c>
      <c r="S31" s="469">
        <v>1230</v>
      </c>
    </row>
    <row r="32" spans="1:19" ht="14.4" customHeight="1" x14ac:dyDescent="0.3">
      <c r="A32" s="463"/>
      <c r="B32" s="464" t="s">
        <v>2020</v>
      </c>
      <c r="C32" s="464" t="s">
        <v>440</v>
      </c>
      <c r="D32" s="464" t="s">
        <v>2011</v>
      </c>
      <c r="E32" s="464" t="s">
        <v>2021</v>
      </c>
      <c r="F32" s="464" t="s">
        <v>2048</v>
      </c>
      <c r="G32" s="464"/>
      <c r="H32" s="468">
        <v>106</v>
      </c>
      <c r="I32" s="468">
        <v>29892</v>
      </c>
      <c r="J32" s="464">
        <v>0.89830508474576276</v>
      </c>
      <c r="K32" s="464">
        <v>282</v>
      </c>
      <c r="L32" s="468">
        <v>118</v>
      </c>
      <c r="M32" s="468">
        <v>33276</v>
      </c>
      <c r="N32" s="464">
        <v>1</v>
      </c>
      <c r="O32" s="464">
        <v>282</v>
      </c>
      <c r="P32" s="468">
        <v>110</v>
      </c>
      <c r="Q32" s="468">
        <v>31020</v>
      </c>
      <c r="R32" s="491">
        <v>0.93220338983050843</v>
      </c>
      <c r="S32" s="469">
        <v>282</v>
      </c>
    </row>
    <row r="33" spans="1:19" ht="14.4" customHeight="1" x14ac:dyDescent="0.3">
      <c r="A33" s="463"/>
      <c r="B33" s="464" t="s">
        <v>2020</v>
      </c>
      <c r="C33" s="464" t="s">
        <v>440</v>
      </c>
      <c r="D33" s="464" t="s">
        <v>2011</v>
      </c>
      <c r="E33" s="464" t="s">
        <v>2021</v>
      </c>
      <c r="F33" s="464" t="s">
        <v>2049</v>
      </c>
      <c r="G33" s="464"/>
      <c r="H33" s="468">
        <v>50</v>
      </c>
      <c r="I33" s="468">
        <v>33950</v>
      </c>
      <c r="J33" s="464">
        <v>0.96153846153846156</v>
      </c>
      <c r="K33" s="464">
        <v>679</v>
      </c>
      <c r="L33" s="468">
        <v>52</v>
      </c>
      <c r="M33" s="468">
        <v>35308</v>
      </c>
      <c r="N33" s="464">
        <v>1</v>
      </c>
      <c r="O33" s="464">
        <v>679</v>
      </c>
      <c r="P33" s="468">
        <v>50</v>
      </c>
      <c r="Q33" s="468">
        <v>33950</v>
      </c>
      <c r="R33" s="491">
        <v>0.96153846153846156</v>
      </c>
      <c r="S33" s="469">
        <v>679</v>
      </c>
    </row>
    <row r="34" spans="1:19" ht="14.4" customHeight="1" x14ac:dyDescent="0.3">
      <c r="A34" s="463"/>
      <c r="B34" s="464" t="s">
        <v>2020</v>
      </c>
      <c r="C34" s="464" t="s">
        <v>440</v>
      </c>
      <c r="D34" s="464" t="s">
        <v>2011</v>
      </c>
      <c r="E34" s="464" t="s">
        <v>2021</v>
      </c>
      <c r="F34" s="464" t="s">
        <v>2050</v>
      </c>
      <c r="G34" s="464"/>
      <c r="H34" s="468">
        <v>19</v>
      </c>
      <c r="I34" s="468">
        <v>17651</v>
      </c>
      <c r="J34" s="464">
        <v>0.65517241379310343</v>
      </c>
      <c r="K34" s="464">
        <v>929</v>
      </c>
      <c r="L34" s="468">
        <v>29</v>
      </c>
      <c r="M34" s="468">
        <v>26941</v>
      </c>
      <c r="N34" s="464">
        <v>1</v>
      </c>
      <c r="O34" s="464">
        <v>929</v>
      </c>
      <c r="P34" s="468">
        <v>21</v>
      </c>
      <c r="Q34" s="468">
        <v>19509</v>
      </c>
      <c r="R34" s="491">
        <v>0.72413793103448276</v>
      </c>
      <c r="S34" s="469">
        <v>929</v>
      </c>
    </row>
    <row r="35" spans="1:19" ht="14.4" customHeight="1" x14ac:dyDescent="0.3">
      <c r="A35" s="463"/>
      <c r="B35" s="464" t="s">
        <v>2020</v>
      </c>
      <c r="C35" s="464" t="s">
        <v>440</v>
      </c>
      <c r="D35" s="464" t="s">
        <v>2011</v>
      </c>
      <c r="E35" s="464" t="s">
        <v>2021</v>
      </c>
      <c r="F35" s="464" t="s">
        <v>2051</v>
      </c>
      <c r="G35" s="464"/>
      <c r="H35" s="468">
        <v>1</v>
      </c>
      <c r="I35" s="468">
        <v>208</v>
      </c>
      <c r="J35" s="464"/>
      <c r="K35" s="464">
        <v>208</v>
      </c>
      <c r="L35" s="468"/>
      <c r="M35" s="468"/>
      <c r="N35" s="464"/>
      <c r="O35" s="464"/>
      <c r="P35" s="468">
        <v>1</v>
      </c>
      <c r="Q35" s="468">
        <v>208</v>
      </c>
      <c r="R35" s="491"/>
      <c r="S35" s="469">
        <v>208</v>
      </c>
    </row>
    <row r="36" spans="1:19" ht="14.4" customHeight="1" x14ac:dyDescent="0.3">
      <c r="A36" s="463"/>
      <c r="B36" s="464" t="s">
        <v>2020</v>
      </c>
      <c r="C36" s="464" t="s">
        <v>440</v>
      </c>
      <c r="D36" s="464" t="s">
        <v>2011</v>
      </c>
      <c r="E36" s="464" t="s">
        <v>2021</v>
      </c>
      <c r="F36" s="464" t="s">
        <v>2052</v>
      </c>
      <c r="G36" s="464"/>
      <c r="H36" s="468">
        <v>38</v>
      </c>
      <c r="I36" s="468">
        <v>70280</v>
      </c>
      <c r="J36" s="464">
        <v>0.53242424242424247</v>
      </c>
      <c r="K36" s="464">
        <v>1849.4736842105262</v>
      </c>
      <c r="L36" s="468">
        <v>66</v>
      </c>
      <c r="M36" s="468">
        <v>132000</v>
      </c>
      <c r="N36" s="464">
        <v>1</v>
      </c>
      <c r="O36" s="464">
        <v>2000</v>
      </c>
      <c r="P36" s="468">
        <v>59</v>
      </c>
      <c r="Q36" s="468">
        <v>118000</v>
      </c>
      <c r="R36" s="491">
        <v>0.89393939393939392</v>
      </c>
      <c r="S36" s="469">
        <v>2000</v>
      </c>
    </row>
    <row r="37" spans="1:19" ht="14.4" customHeight="1" x14ac:dyDescent="0.3">
      <c r="A37" s="463"/>
      <c r="B37" s="464" t="s">
        <v>2020</v>
      </c>
      <c r="C37" s="464" t="s">
        <v>440</v>
      </c>
      <c r="D37" s="464" t="s">
        <v>2011</v>
      </c>
      <c r="E37" s="464" t="s">
        <v>2021</v>
      </c>
      <c r="F37" s="464" t="s">
        <v>2053</v>
      </c>
      <c r="G37" s="464"/>
      <c r="H37" s="468">
        <v>17</v>
      </c>
      <c r="I37" s="468">
        <v>34408</v>
      </c>
      <c r="J37" s="464">
        <v>0.77272727272727271</v>
      </c>
      <c r="K37" s="464">
        <v>2024</v>
      </c>
      <c r="L37" s="468">
        <v>22</v>
      </c>
      <c r="M37" s="468">
        <v>44528</v>
      </c>
      <c r="N37" s="464">
        <v>1</v>
      </c>
      <c r="O37" s="464">
        <v>2024</v>
      </c>
      <c r="P37" s="468">
        <v>13</v>
      </c>
      <c r="Q37" s="468">
        <v>26312</v>
      </c>
      <c r="R37" s="491">
        <v>0.59090909090909094</v>
      </c>
      <c r="S37" s="469">
        <v>2024</v>
      </c>
    </row>
    <row r="38" spans="1:19" ht="14.4" customHeight="1" x14ac:dyDescent="0.3">
      <c r="A38" s="463"/>
      <c r="B38" s="464" t="s">
        <v>2020</v>
      </c>
      <c r="C38" s="464" t="s">
        <v>440</v>
      </c>
      <c r="D38" s="464" t="s">
        <v>2011</v>
      </c>
      <c r="E38" s="464" t="s">
        <v>2021</v>
      </c>
      <c r="F38" s="464" t="s">
        <v>2054</v>
      </c>
      <c r="G38" s="464"/>
      <c r="H38" s="468">
        <v>7</v>
      </c>
      <c r="I38" s="468">
        <v>14070</v>
      </c>
      <c r="J38" s="464">
        <v>2.4175257731958761</v>
      </c>
      <c r="K38" s="464">
        <v>2010</v>
      </c>
      <c r="L38" s="468">
        <v>3</v>
      </c>
      <c r="M38" s="468">
        <v>5820</v>
      </c>
      <c r="N38" s="464">
        <v>1</v>
      </c>
      <c r="O38" s="464">
        <v>1940</v>
      </c>
      <c r="P38" s="468">
        <v>10</v>
      </c>
      <c r="Q38" s="468">
        <v>20100</v>
      </c>
      <c r="R38" s="491">
        <v>3.4536082474226806</v>
      </c>
      <c r="S38" s="469">
        <v>2010</v>
      </c>
    </row>
    <row r="39" spans="1:19" ht="14.4" customHeight="1" x14ac:dyDescent="0.3">
      <c r="A39" s="463"/>
      <c r="B39" s="464" t="s">
        <v>2020</v>
      </c>
      <c r="C39" s="464" t="s">
        <v>440</v>
      </c>
      <c r="D39" s="464" t="s">
        <v>2011</v>
      </c>
      <c r="E39" s="464" t="s">
        <v>2021</v>
      </c>
      <c r="F39" s="464" t="s">
        <v>2055</v>
      </c>
      <c r="G39" s="464"/>
      <c r="H39" s="468">
        <v>7</v>
      </c>
      <c r="I39" s="468">
        <v>15022</v>
      </c>
      <c r="J39" s="464">
        <v>1.4</v>
      </c>
      <c r="K39" s="464">
        <v>2146</v>
      </c>
      <c r="L39" s="468">
        <v>5</v>
      </c>
      <c r="M39" s="468">
        <v>10730</v>
      </c>
      <c r="N39" s="464">
        <v>1</v>
      </c>
      <c r="O39" s="464">
        <v>2146</v>
      </c>
      <c r="P39" s="468">
        <v>1</v>
      </c>
      <c r="Q39" s="468">
        <v>2146</v>
      </c>
      <c r="R39" s="491">
        <v>0.2</v>
      </c>
      <c r="S39" s="469">
        <v>2146</v>
      </c>
    </row>
    <row r="40" spans="1:19" ht="14.4" customHeight="1" x14ac:dyDescent="0.3">
      <c r="A40" s="463"/>
      <c r="B40" s="464" t="s">
        <v>2020</v>
      </c>
      <c r="C40" s="464" t="s">
        <v>440</v>
      </c>
      <c r="D40" s="464" t="s">
        <v>2011</v>
      </c>
      <c r="E40" s="464" t="s">
        <v>2021</v>
      </c>
      <c r="F40" s="464" t="s">
        <v>2056</v>
      </c>
      <c r="G40" s="464"/>
      <c r="H40" s="468">
        <v>5</v>
      </c>
      <c r="I40" s="468">
        <v>6230</v>
      </c>
      <c r="J40" s="464">
        <v>5</v>
      </c>
      <c r="K40" s="464">
        <v>1246</v>
      </c>
      <c r="L40" s="468">
        <v>1</v>
      </c>
      <c r="M40" s="468">
        <v>1246</v>
      </c>
      <c r="N40" s="464">
        <v>1</v>
      </c>
      <c r="O40" s="464">
        <v>1246</v>
      </c>
      <c r="P40" s="468">
        <v>2</v>
      </c>
      <c r="Q40" s="468">
        <v>2492</v>
      </c>
      <c r="R40" s="491">
        <v>2</v>
      </c>
      <c r="S40" s="469">
        <v>1246</v>
      </c>
    </row>
    <row r="41" spans="1:19" ht="14.4" customHeight="1" x14ac:dyDescent="0.3">
      <c r="A41" s="463"/>
      <c r="B41" s="464" t="s">
        <v>2020</v>
      </c>
      <c r="C41" s="464" t="s">
        <v>440</v>
      </c>
      <c r="D41" s="464" t="s">
        <v>2011</v>
      </c>
      <c r="E41" s="464" t="s">
        <v>2021</v>
      </c>
      <c r="F41" s="464" t="s">
        <v>2057</v>
      </c>
      <c r="G41" s="464"/>
      <c r="H41" s="468">
        <v>1</v>
      </c>
      <c r="I41" s="468">
        <v>1345</v>
      </c>
      <c r="J41" s="464">
        <v>1</v>
      </c>
      <c r="K41" s="464">
        <v>1345</v>
      </c>
      <c r="L41" s="468">
        <v>1</v>
      </c>
      <c r="M41" s="468">
        <v>1345</v>
      </c>
      <c r="N41" s="464">
        <v>1</v>
      </c>
      <c r="O41" s="464">
        <v>1345</v>
      </c>
      <c r="P41" s="468">
        <v>5</v>
      </c>
      <c r="Q41" s="468">
        <v>6725</v>
      </c>
      <c r="R41" s="491">
        <v>5</v>
      </c>
      <c r="S41" s="469">
        <v>1345</v>
      </c>
    </row>
    <row r="42" spans="1:19" ht="14.4" customHeight="1" x14ac:dyDescent="0.3">
      <c r="A42" s="463"/>
      <c r="B42" s="464" t="s">
        <v>2020</v>
      </c>
      <c r="C42" s="464" t="s">
        <v>440</v>
      </c>
      <c r="D42" s="464" t="s">
        <v>2011</v>
      </c>
      <c r="E42" s="464" t="s">
        <v>2021</v>
      </c>
      <c r="F42" s="464" t="s">
        <v>2058</v>
      </c>
      <c r="G42" s="464"/>
      <c r="H42" s="468">
        <v>89</v>
      </c>
      <c r="I42" s="468">
        <v>327724</v>
      </c>
      <c r="J42" s="464">
        <v>0.7002649572649573</v>
      </c>
      <c r="K42" s="464">
        <v>3682.2921348314608</v>
      </c>
      <c r="L42" s="468">
        <v>120</v>
      </c>
      <c r="M42" s="468">
        <v>468000</v>
      </c>
      <c r="N42" s="464">
        <v>1</v>
      </c>
      <c r="O42" s="464">
        <v>3900</v>
      </c>
      <c r="P42" s="468">
        <v>88</v>
      </c>
      <c r="Q42" s="468">
        <v>343200</v>
      </c>
      <c r="R42" s="491">
        <v>0.73333333333333328</v>
      </c>
      <c r="S42" s="469">
        <v>3900</v>
      </c>
    </row>
    <row r="43" spans="1:19" ht="14.4" customHeight="1" x14ac:dyDescent="0.3">
      <c r="A43" s="463"/>
      <c r="B43" s="464" t="s">
        <v>2020</v>
      </c>
      <c r="C43" s="464" t="s">
        <v>440</v>
      </c>
      <c r="D43" s="464" t="s">
        <v>2011</v>
      </c>
      <c r="E43" s="464" t="s">
        <v>2021</v>
      </c>
      <c r="F43" s="464" t="s">
        <v>2059</v>
      </c>
      <c r="G43" s="464"/>
      <c r="H43" s="468">
        <v>57</v>
      </c>
      <c r="I43" s="468">
        <v>211829</v>
      </c>
      <c r="J43" s="464">
        <v>0.73398821898821898</v>
      </c>
      <c r="K43" s="464">
        <v>3716.2982456140353</v>
      </c>
      <c r="L43" s="468">
        <v>74</v>
      </c>
      <c r="M43" s="468">
        <v>288600</v>
      </c>
      <c r="N43" s="464">
        <v>1</v>
      </c>
      <c r="O43" s="464">
        <v>3900</v>
      </c>
      <c r="P43" s="468">
        <v>53</v>
      </c>
      <c r="Q43" s="468">
        <v>206700</v>
      </c>
      <c r="R43" s="491">
        <v>0.71621621621621623</v>
      </c>
      <c r="S43" s="469">
        <v>3900</v>
      </c>
    </row>
    <row r="44" spans="1:19" ht="14.4" customHeight="1" x14ac:dyDescent="0.3">
      <c r="A44" s="463"/>
      <c r="B44" s="464" t="s">
        <v>2020</v>
      </c>
      <c r="C44" s="464" t="s">
        <v>440</v>
      </c>
      <c r="D44" s="464" t="s">
        <v>2011</v>
      </c>
      <c r="E44" s="464" t="s">
        <v>2021</v>
      </c>
      <c r="F44" s="464" t="s">
        <v>2060</v>
      </c>
      <c r="G44" s="464"/>
      <c r="H44" s="468">
        <v>4</v>
      </c>
      <c r="I44" s="468">
        <v>5404</v>
      </c>
      <c r="J44" s="464">
        <v>0.33333333333333331</v>
      </c>
      <c r="K44" s="464">
        <v>1351</v>
      </c>
      <c r="L44" s="468">
        <v>12</v>
      </c>
      <c r="M44" s="468">
        <v>16212</v>
      </c>
      <c r="N44" s="464">
        <v>1</v>
      </c>
      <c r="O44" s="464">
        <v>1351</v>
      </c>
      <c r="P44" s="468">
        <v>6</v>
      </c>
      <c r="Q44" s="468">
        <v>8106</v>
      </c>
      <c r="R44" s="491">
        <v>0.5</v>
      </c>
      <c r="S44" s="469">
        <v>1351</v>
      </c>
    </row>
    <row r="45" spans="1:19" ht="14.4" customHeight="1" x14ac:dyDescent="0.3">
      <c r="A45" s="463"/>
      <c r="B45" s="464" t="s">
        <v>2020</v>
      </c>
      <c r="C45" s="464" t="s">
        <v>440</v>
      </c>
      <c r="D45" s="464" t="s">
        <v>2011</v>
      </c>
      <c r="E45" s="464" t="s">
        <v>2021</v>
      </c>
      <c r="F45" s="464" t="s">
        <v>2061</v>
      </c>
      <c r="G45" s="464"/>
      <c r="H45" s="468">
        <v>18</v>
      </c>
      <c r="I45" s="468">
        <v>2952</v>
      </c>
      <c r="J45" s="464">
        <v>1</v>
      </c>
      <c r="K45" s="464">
        <v>164</v>
      </c>
      <c r="L45" s="468">
        <v>18</v>
      </c>
      <c r="M45" s="468">
        <v>2952</v>
      </c>
      <c r="N45" s="464">
        <v>1</v>
      </c>
      <c r="O45" s="464">
        <v>164</v>
      </c>
      <c r="P45" s="468">
        <v>16</v>
      </c>
      <c r="Q45" s="468">
        <v>2624</v>
      </c>
      <c r="R45" s="491">
        <v>0.88888888888888884</v>
      </c>
      <c r="S45" s="469">
        <v>164</v>
      </c>
    </row>
    <row r="46" spans="1:19" ht="14.4" customHeight="1" x14ac:dyDescent="0.3">
      <c r="A46" s="463"/>
      <c r="B46" s="464" t="s">
        <v>2020</v>
      </c>
      <c r="C46" s="464" t="s">
        <v>440</v>
      </c>
      <c r="D46" s="464" t="s">
        <v>2011</v>
      </c>
      <c r="E46" s="464" t="s">
        <v>2021</v>
      </c>
      <c r="F46" s="464" t="s">
        <v>2062</v>
      </c>
      <c r="G46" s="464"/>
      <c r="H46" s="468">
        <v>54</v>
      </c>
      <c r="I46" s="468">
        <v>12150</v>
      </c>
      <c r="J46" s="464">
        <v>0.84375</v>
      </c>
      <c r="K46" s="464">
        <v>225</v>
      </c>
      <c r="L46" s="468">
        <v>64</v>
      </c>
      <c r="M46" s="468">
        <v>14400</v>
      </c>
      <c r="N46" s="464">
        <v>1</v>
      </c>
      <c r="O46" s="464">
        <v>225</v>
      </c>
      <c r="P46" s="468">
        <v>60</v>
      </c>
      <c r="Q46" s="468">
        <v>13500</v>
      </c>
      <c r="R46" s="491">
        <v>0.9375</v>
      </c>
      <c r="S46" s="469">
        <v>225</v>
      </c>
    </row>
    <row r="47" spans="1:19" ht="14.4" customHeight="1" x14ac:dyDescent="0.3">
      <c r="A47" s="463"/>
      <c r="B47" s="464" t="s">
        <v>2020</v>
      </c>
      <c r="C47" s="464" t="s">
        <v>440</v>
      </c>
      <c r="D47" s="464" t="s">
        <v>2011</v>
      </c>
      <c r="E47" s="464" t="s">
        <v>2021</v>
      </c>
      <c r="F47" s="464" t="s">
        <v>2063</v>
      </c>
      <c r="G47" s="464"/>
      <c r="H47" s="468">
        <v>24</v>
      </c>
      <c r="I47" s="468">
        <v>8712</v>
      </c>
      <c r="J47" s="464">
        <v>0.96</v>
      </c>
      <c r="K47" s="464">
        <v>363</v>
      </c>
      <c r="L47" s="468">
        <v>25</v>
      </c>
      <c r="M47" s="468">
        <v>9075</v>
      </c>
      <c r="N47" s="464">
        <v>1</v>
      </c>
      <c r="O47" s="464">
        <v>363</v>
      </c>
      <c r="P47" s="468">
        <v>26</v>
      </c>
      <c r="Q47" s="468">
        <v>9438</v>
      </c>
      <c r="R47" s="491">
        <v>1.04</v>
      </c>
      <c r="S47" s="469">
        <v>363</v>
      </c>
    </row>
    <row r="48" spans="1:19" ht="14.4" customHeight="1" x14ac:dyDescent="0.3">
      <c r="A48" s="463"/>
      <c r="B48" s="464" t="s">
        <v>2020</v>
      </c>
      <c r="C48" s="464" t="s">
        <v>440</v>
      </c>
      <c r="D48" s="464" t="s">
        <v>2011</v>
      </c>
      <c r="E48" s="464" t="s">
        <v>2021</v>
      </c>
      <c r="F48" s="464" t="s">
        <v>2064</v>
      </c>
      <c r="G48" s="464"/>
      <c r="H48" s="468">
        <v>39</v>
      </c>
      <c r="I48" s="468">
        <v>22893</v>
      </c>
      <c r="J48" s="464">
        <v>1.21875</v>
      </c>
      <c r="K48" s="464">
        <v>587</v>
      </c>
      <c r="L48" s="468">
        <v>32</v>
      </c>
      <c r="M48" s="468">
        <v>18784</v>
      </c>
      <c r="N48" s="464">
        <v>1</v>
      </c>
      <c r="O48" s="464">
        <v>587</v>
      </c>
      <c r="P48" s="468">
        <v>34</v>
      </c>
      <c r="Q48" s="468">
        <v>19958</v>
      </c>
      <c r="R48" s="491">
        <v>1.0625</v>
      </c>
      <c r="S48" s="469">
        <v>587</v>
      </c>
    </row>
    <row r="49" spans="1:19" ht="14.4" customHeight="1" x14ac:dyDescent="0.3">
      <c r="A49" s="463"/>
      <c r="B49" s="464" t="s">
        <v>2020</v>
      </c>
      <c r="C49" s="464" t="s">
        <v>440</v>
      </c>
      <c r="D49" s="464" t="s">
        <v>2011</v>
      </c>
      <c r="E49" s="464" t="s">
        <v>2021</v>
      </c>
      <c r="F49" s="464" t="s">
        <v>2065</v>
      </c>
      <c r="G49" s="464"/>
      <c r="H49" s="468">
        <v>8</v>
      </c>
      <c r="I49" s="468">
        <v>4800</v>
      </c>
      <c r="J49" s="464">
        <v>1.3333333333333333</v>
      </c>
      <c r="K49" s="464">
        <v>600</v>
      </c>
      <c r="L49" s="468">
        <v>6</v>
      </c>
      <c r="M49" s="468">
        <v>3600</v>
      </c>
      <c r="N49" s="464">
        <v>1</v>
      </c>
      <c r="O49" s="464">
        <v>600</v>
      </c>
      <c r="P49" s="468">
        <v>10</v>
      </c>
      <c r="Q49" s="468">
        <v>6000</v>
      </c>
      <c r="R49" s="491">
        <v>1.6666666666666667</v>
      </c>
      <c r="S49" s="469">
        <v>600</v>
      </c>
    </row>
    <row r="50" spans="1:19" ht="14.4" customHeight="1" x14ac:dyDescent="0.3">
      <c r="A50" s="463"/>
      <c r="B50" s="464" t="s">
        <v>2020</v>
      </c>
      <c r="C50" s="464" t="s">
        <v>440</v>
      </c>
      <c r="D50" s="464" t="s">
        <v>2011</v>
      </c>
      <c r="E50" s="464" t="s">
        <v>2021</v>
      </c>
      <c r="F50" s="464" t="s">
        <v>2066</v>
      </c>
      <c r="G50" s="464"/>
      <c r="H50" s="468">
        <v>1</v>
      </c>
      <c r="I50" s="468">
        <v>4231</v>
      </c>
      <c r="J50" s="464">
        <v>0.5</v>
      </c>
      <c r="K50" s="464">
        <v>4231</v>
      </c>
      <c r="L50" s="468">
        <v>2</v>
      </c>
      <c r="M50" s="468">
        <v>8462</v>
      </c>
      <c r="N50" s="464">
        <v>1</v>
      </c>
      <c r="O50" s="464">
        <v>4231</v>
      </c>
      <c r="P50" s="468">
        <v>2</v>
      </c>
      <c r="Q50" s="468">
        <v>8462</v>
      </c>
      <c r="R50" s="491">
        <v>1</v>
      </c>
      <c r="S50" s="469">
        <v>4231</v>
      </c>
    </row>
    <row r="51" spans="1:19" ht="14.4" customHeight="1" x14ac:dyDescent="0.3">
      <c r="A51" s="463"/>
      <c r="B51" s="464" t="s">
        <v>2020</v>
      </c>
      <c r="C51" s="464" t="s">
        <v>440</v>
      </c>
      <c r="D51" s="464" t="s">
        <v>2011</v>
      </c>
      <c r="E51" s="464" t="s">
        <v>2021</v>
      </c>
      <c r="F51" s="464" t="s">
        <v>2067</v>
      </c>
      <c r="G51" s="464"/>
      <c r="H51" s="468">
        <v>2</v>
      </c>
      <c r="I51" s="468">
        <v>8718</v>
      </c>
      <c r="J51" s="464">
        <v>1</v>
      </c>
      <c r="K51" s="464">
        <v>4359</v>
      </c>
      <c r="L51" s="468">
        <v>2</v>
      </c>
      <c r="M51" s="468">
        <v>8718</v>
      </c>
      <c r="N51" s="464">
        <v>1</v>
      </c>
      <c r="O51" s="464">
        <v>4359</v>
      </c>
      <c r="P51" s="468"/>
      <c r="Q51" s="468"/>
      <c r="R51" s="491"/>
      <c r="S51" s="469"/>
    </row>
    <row r="52" spans="1:19" ht="14.4" customHeight="1" x14ac:dyDescent="0.3">
      <c r="A52" s="463"/>
      <c r="B52" s="464" t="s">
        <v>2020</v>
      </c>
      <c r="C52" s="464" t="s">
        <v>440</v>
      </c>
      <c r="D52" s="464" t="s">
        <v>2011</v>
      </c>
      <c r="E52" s="464" t="s">
        <v>2021</v>
      </c>
      <c r="F52" s="464" t="s">
        <v>2068</v>
      </c>
      <c r="G52" s="464"/>
      <c r="H52" s="468"/>
      <c r="I52" s="468"/>
      <c r="J52" s="464"/>
      <c r="K52" s="464"/>
      <c r="L52" s="468">
        <v>1</v>
      </c>
      <c r="M52" s="468">
        <v>1008</v>
      </c>
      <c r="N52" s="464">
        <v>1</v>
      </c>
      <c r="O52" s="464">
        <v>1008</v>
      </c>
      <c r="P52" s="468">
        <v>1</v>
      </c>
      <c r="Q52" s="468">
        <v>1008</v>
      </c>
      <c r="R52" s="491">
        <v>1</v>
      </c>
      <c r="S52" s="469">
        <v>1008</v>
      </c>
    </row>
    <row r="53" spans="1:19" ht="14.4" customHeight="1" x14ac:dyDescent="0.3">
      <c r="A53" s="463"/>
      <c r="B53" s="464" t="s">
        <v>2020</v>
      </c>
      <c r="C53" s="464" t="s">
        <v>440</v>
      </c>
      <c r="D53" s="464" t="s">
        <v>2011</v>
      </c>
      <c r="E53" s="464" t="s">
        <v>2021</v>
      </c>
      <c r="F53" s="464" t="s">
        <v>2069</v>
      </c>
      <c r="G53" s="464"/>
      <c r="H53" s="468"/>
      <c r="I53" s="468"/>
      <c r="J53" s="464"/>
      <c r="K53" s="464"/>
      <c r="L53" s="468">
        <v>4</v>
      </c>
      <c r="M53" s="468">
        <v>2980</v>
      </c>
      <c r="N53" s="464">
        <v>1</v>
      </c>
      <c r="O53" s="464">
        <v>745</v>
      </c>
      <c r="P53" s="468">
        <v>3</v>
      </c>
      <c r="Q53" s="468">
        <v>2235</v>
      </c>
      <c r="R53" s="491">
        <v>0.75</v>
      </c>
      <c r="S53" s="469">
        <v>745</v>
      </c>
    </row>
    <row r="54" spans="1:19" ht="14.4" customHeight="1" x14ac:dyDescent="0.3">
      <c r="A54" s="463"/>
      <c r="B54" s="464" t="s">
        <v>2020</v>
      </c>
      <c r="C54" s="464" t="s">
        <v>440</v>
      </c>
      <c r="D54" s="464" t="s">
        <v>2011</v>
      </c>
      <c r="E54" s="464" t="s">
        <v>2021</v>
      </c>
      <c r="F54" s="464" t="s">
        <v>2070</v>
      </c>
      <c r="G54" s="464"/>
      <c r="H54" s="468">
        <v>20</v>
      </c>
      <c r="I54" s="468">
        <v>11220</v>
      </c>
      <c r="J54" s="464">
        <v>1.6666666666666667</v>
      </c>
      <c r="K54" s="464">
        <v>561</v>
      </c>
      <c r="L54" s="468">
        <v>12</v>
      </c>
      <c r="M54" s="468">
        <v>6732</v>
      </c>
      <c r="N54" s="464">
        <v>1</v>
      </c>
      <c r="O54" s="464">
        <v>561</v>
      </c>
      <c r="P54" s="468">
        <v>19</v>
      </c>
      <c r="Q54" s="468">
        <v>10659</v>
      </c>
      <c r="R54" s="491">
        <v>1.5833333333333333</v>
      </c>
      <c r="S54" s="469">
        <v>561</v>
      </c>
    </row>
    <row r="55" spans="1:19" ht="14.4" customHeight="1" x14ac:dyDescent="0.3">
      <c r="A55" s="463"/>
      <c r="B55" s="464" t="s">
        <v>2020</v>
      </c>
      <c r="C55" s="464" t="s">
        <v>440</v>
      </c>
      <c r="D55" s="464" t="s">
        <v>2011</v>
      </c>
      <c r="E55" s="464" t="s">
        <v>2021</v>
      </c>
      <c r="F55" s="464" t="s">
        <v>2071</v>
      </c>
      <c r="G55" s="464"/>
      <c r="H55" s="468">
        <v>3</v>
      </c>
      <c r="I55" s="468">
        <v>3366</v>
      </c>
      <c r="J55" s="464">
        <v>3</v>
      </c>
      <c r="K55" s="464">
        <v>1122</v>
      </c>
      <c r="L55" s="468">
        <v>1</v>
      </c>
      <c r="M55" s="468">
        <v>1122</v>
      </c>
      <c r="N55" s="464">
        <v>1</v>
      </c>
      <c r="O55" s="464">
        <v>1122</v>
      </c>
      <c r="P55" s="468">
        <v>3</v>
      </c>
      <c r="Q55" s="468">
        <v>3366</v>
      </c>
      <c r="R55" s="491">
        <v>3</v>
      </c>
      <c r="S55" s="469">
        <v>1122</v>
      </c>
    </row>
    <row r="56" spans="1:19" ht="14.4" customHeight="1" x14ac:dyDescent="0.3">
      <c r="A56" s="463"/>
      <c r="B56" s="464" t="s">
        <v>2020</v>
      </c>
      <c r="C56" s="464" t="s">
        <v>440</v>
      </c>
      <c r="D56" s="464" t="s">
        <v>2011</v>
      </c>
      <c r="E56" s="464" t="s">
        <v>2021</v>
      </c>
      <c r="F56" s="464" t="s">
        <v>2072</v>
      </c>
      <c r="G56" s="464"/>
      <c r="H56" s="468">
        <v>5</v>
      </c>
      <c r="I56" s="468">
        <v>4335</v>
      </c>
      <c r="J56" s="464">
        <v>0.45454545454545453</v>
      </c>
      <c r="K56" s="464">
        <v>867</v>
      </c>
      <c r="L56" s="468">
        <v>11</v>
      </c>
      <c r="M56" s="468">
        <v>9537</v>
      </c>
      <c r="N56" s="464">
        <v>1</v>
      </c>
      <c r="O56" s="464">
        <v>867</v>
      </c>
      <c r="P56" s="468">
        <v>7</v>
      </c>
      <c r="Q56" s="468">
        <v>6069</v>
      </c>
      <c r="R56" s="491">
        <v>0.63636363636363635</v>
      </c>
      <c r="S56" s="469">
        <v>867</v>
      </c>
    </row>
    <row r="57" spans="1:19" ht="14.4" customHeight="1" x14ac:dyDescent="0.3">
      <c r="A57" s="463"/>
      <c r="B57" s="464" t="s">
        <v>2020</v>
      </c>
      <c r="C57" s="464" t="s">
        <v>440</v>
      </c>
      <c r="D57" s="464" t="s">
        <v>2011</v>
      </c>
      <c r="E57" s="464" t="s">
        <v>2021</v>
      </c>
      <c r="F57" s="464" t="s">
        <v>2073</v>
      </c>
      <c r="G57" s="464"/>
      <c r="H57" s="468">
        <v>7</v>
      </c>
      <c r="I57" s="468">
        <v>3850</v>
      </c>
      <c r="J57" s="464">
        <v>0.63636363636363635</v>
      </c>
      <c r="K57" s="464">
        <v>550</v>
      </c>
      <c r="L57" s="468">
        <v>11</v>
      </c>
      <c r="M57" s="468">
        <v>6050</v>
      </c>
      <c r="N57" s="464">
        <v>1</v>
      </c>
      <c r="O57" s="464">
        <v>550</v>
      </c>
      <c r="P57" s="468">
        <v>7</v>
      </c>
      <c r="Q57" s="468">
        <v>3850</v>
      </c>
      <c r="R57" s="491">
        <v>0.63636363636363635</v>
      </c>
      <c r="S57" s="469">
        <v>550</v>
      </c>
    </row>
    <row r="58" spans="1:19" ht="14.4" customHeight="1" x14ac:dyDescent="0.3">
      <c r="A58" s="463"/>
      <c r="B58" s="464" t="s">
        <v>2020</v>
      </c>
      <c r="C58" s="464" t="s">
        <v>440</v>
      </c>
      <c r="D58" s="464" t="s">
        <v>2011</v>
      </c>
      <c r="E58" s="464" t="s">
        <v>2021</v>
      </c>
      <c r="F58" s="464" t="s">
        <v>2074</v>
      </c>
      <c r="G58" s="464"/>
      <c r="H58" s="468"/>
      <c r="I58" s="468"/>
      <c r="J58" s="464"/>
      <c r="K58" s="464"/>
      <c r="L58" s="468">
        <v>2</v>
      </c>
      <c r="M58" s="468">
        <v>2790</v>
      </c>
      <c r="N58" s="464">
        <v>1</v>
      </c>
      <c r="O58" s="464">
        <v>1395</v>
      </c>
      <c r="P58" s="468">
        <v>2</v>
      </c>
      <c r="Q58" s="468">
        <v>2790</v>
      </c>
      <c r="R58" s="491">
        <v>1</v>
      </c>
      <c r="S58" s="469">
        <v>1395</v>
      </c>
    </row>
    <row r="59" spans="1:19" ht="14.4" customHeight="1" x14ac:dyDescent="0.3">
      <c r="A59" s="463"/>
      <c r="B59" s="464" t="s">
        <v>2020</v>
      </c>
      <c r="C59" s="464" t="s">
        <v>440</v>
      </c>
      <c r="D59" s="464" t="s">
        <v>2011</v>
      </c>
      <c r="E59" s="464" t="s">
        <v>2021</v>
      </c>
      <c r="F59" s="464" t="s">
        <v>2075</v>
      </c>
      <c r="G59" s="464"/>
      <c r="H59" s="468">
        <v>1</v>
      </c>
      <c r="I59" s="468">
        <v>519</v>
      </c>
      <c r="J59" s="464">
        <v>0.16666666666666666</v>
      </c>
      <c r="K59" s="464">
        <v>519</v>
      </c>
      <c r="L59" s="468">
        <v>6</v>
      </c>
      <c r="M59" s="468">
        <v>3114</v>
      </c>
      <c r="N59" s="464">
        <v>1</v>
      </c>
      <c r="O59" s="464">
        <v>519</v>
      </c>
      <c r="P59" s="468">
        <v>11</v>
      </c>
      <c r="Q59" s="468">
        <v>5709</v>
      </c>
      <c r="R59" s="491">
        <v>1.8333333333333333</v>
      </c>
      <c r="S59" s="469">
        <v>519</v>
      </c>
    </row>
    <row r="60" spans="1:19" ht="14.4" customHeight="1" x14ac:dyDescent="0.3">
      <c r="A60" s="463"/>
      <c r="B60" s="464" t="s">
        <v>2020</v>
      </c>
      <c r="C60" s="464" t="s">
        <v>440</v>
      </c>
      <c r="D60" s="464" t="s">
        <v>2011</v>
      </c>
      <c r="E60" s="464" t="s">
        <v>2021</v>
      </c>
      <c r="F60" s="464" t="s">
        <v>2076</v>
      </c>
      <c r="G60" s="464"/>
      <c r="H60" s="468">
        <v>7</v>
      </c>
      <c r="I60" s="468">
        <v>9282</v>
      </c>
      <c r="J60" s="464">
        <v>2.3333333333333335</v>
      </c>
      <c r="K60" s="464">
        <v>1326</v>
      </c>
      <c r="L60" s="468">
        <v>3</v>
      </c>
      <c r="M60" s="468">
        <v>3978</v>
      </c>
      <c r="N60" s="464">
        <v>1</v>
      </c>
      <c r="O60" s="464">
        <v>1326</v>
      </c>
      <c r="P60" s="468"/>
      <c r="Q60" s="468"/>
      <c r="R60" s="491"/>
      <c r="S60" s="469"/>
    </row>
    <row r="61" spans="1:19" ht="14.4" customHeight="1" x14ac:dyDescent="0.3">
      <c r="A61" s="463"/>
      <c r="B61" s="464" t="s">
        <v>2020</v>
      </c>
      <c r="C61" s="464" t="s">
        <v>440</v>
      </c>
      <c r="D61" s="464" t="s">
        <v>2011</v>
      </c>
      <c r="E61" s="464" t="s">
        <v>2021</v>
      </c>
      <c r="F61" s="464" t="s">
        <v>2077</v>
      </c>
      <c r="G61" s="464"/>
      <c r="H61" s="468">
        <v>1</v>
      </c>
      <c r="I61" s="468">
        <v>405</v>
      </c>
      <c r="J61" s="464">
        <v>0.33333333333333331</v>
      </c>
      <c r="K61" s="464">
        <v>405</v>
      </c>
      <c r="L61" s="468">
        <v>3</v>
      </c>
      <c r="M61" s="468">
        <v>1215</v>
      </c>
      <c r="N61" s="464">
        <v>1</v>
      </c>
      <c r="O61" s="464">
        <v>405</v>
      </c>
      <c r="P61" s="468">
        <v>10</v>
      </c>
      <c r="Q61" s="468">
        <v>4050</v>
      </c>
      <c r="R61" s="491">
        <v>3.3333333333333335</v>
      </c>
      <c r="S61" s="469">
        <v>405</v>
      </c>
    </row>
    <row r="62" spans="1:19" ht="14.4" customHeight="1" x14ac:dyDescent="0.3">
      <c r="A62" s="463"/>
      <c r="B62" s="464" t="s">
        <v>2020</v>
      </c>
      <c r="C62" s="464" t="s">
        <v>440</v>
      </c>
      <c r="D62" s="464" t="s">
        <v>2011</v>
      </c>
      <c r="E62" s="464" t="s">
        <v>2021</v>
      </c>
      <c r="F62" s="464" t="s">
        <v>2078</v>
      </c>
      <c r="G62" s="464"/>
      <c r="H62" s="468">
        <v>20</v>
      </c>
      <c r="I62" s="468">
        <v>11000</v>
      </c>
      <c r="J62" s="464">
        <v>2.5</v>
      </c>
      <c r="K62" s="464">
        <v>550</v>
      </c>
      <c r="L62" s="468">
        <v>8</v>
      </c>
      <c r="M62" s="468">
        <v>4400</v>
      </c>
      <c r="N62" s="464">
        <v>1</v>
      </c>
      <c r="O62" s="464">
        <v>550</v>
      </c>
      <c r="P62" s="468">
        <v>17</v>
      </c>
      <c r="Q62" s="468">
        <v>9350</v>
      </c>
      <c r="R62" s="491">
        <v>2.125</v>
      </c>
      <c r="S62" s="469">
        <v>550</v>
      </c>
    </row>
    <row r="63" spans="1:19" ht="14.4" customHeight="1" x14ac:dyDescent="0.3">
      <c r="A63" s="463"/>
      <c r="B63" s="464" t="s">
        <v>2020</v>
      </c>
      <c r="C63" s="464" t="s">
        <v>440</v>
      </c>
      <c r="D63" s="464" t="s">
        <v>2011</v>
      </c>
      <c r="E63" s="464" t="s">
        <v>2021</v>
      </c>
      <c r="F63" s="464" t="s">
        <v>2079</v>
      </c>
      <c r="G63" s="464"/>
      <c r="H63" s="468">
        <v>1</v>
      </c>
      <c r="I63" s="468">
        <v>1260</v>
      </c>
      <c r="J63" s="464">
        <v>1</v>
      </c>
      <c r="K63" s="464">
        <v>1260</v>
      </c>
      <c r="L63" s="468">
        <v>1</v>
      </c>
      <c r="M63" s="468">
        <v>1260</v>
      </c>
      <c r="N63" s="464">
        <v>1</v>
      </c>
      <c r="O63" s="464">
        <v>1260</v>
      </c>
      <c r="P63" s="468">
        <v>1</v>
      </c>
      <c r="Q63" s="468">
        <v>1260</v>
      </c>
      <c r="R63" s="491">
        <v>1</v>
      </c>
      <c r="S63" s="469">
        <v>1260</v>
      </c>
    </row>
    <row r="64" spans="1:19" ht="14.4" customHeight="1" x14ac:dyDescent="0.3">
      <c r="A64" s="463"/>
      <c r="B64" s="464" t="s">
        <v>2020</v>
      </c>
      <c r="C64" s="464" t="s">
        <v>440</v>
      </c>
      <c r="D64" s="464" t="s">
        <v>2011</v>
      </c>
      <c r="E64" s="464" t="s">
        <v>2021</v>
      </c>
      <c r="F64" s="464" t="s">
        <v>2080</v>
      </c>
      <c r="G64" s="464"/>
      <c r="H64" s="468">
        <v>1</v>
      </c>
      <c r="I64" s="468">
        <v>353</v>
      </c>
      <c r="J64" s="464"/>
      <c r="K64" s="464">
        <v>353</v>
      </c>
      <c r="L64" s="468"/>
      <c r="M64" s="468"/>
      <c r="N64" s="464"/>
      <c r="O64" s="464"/>
      <c r="P64" s="468">
        <v>4</v>
      </c>
      <c r="Q64" s="468">
        <v>1412</v>
      </c>
      <c r="R64" s="491"/>
      <c r="S64" s="469">
        <v>353</v>
      </c>
    </row>
    <row r="65" spans="1:19" ht="14.4" customHeight="1" x14ac:dyDescent="0.3">
      <c r="A65" s="463"/>
      <c r="B65" s="464" t="s">
        <v>2020</v>
      </c>
      <c r="C65" s="464" t="s">
        <v>440</v>
      </c>
      <c r="D65" s="464" t="s">
        <v>2011</v>
      </c>
      <c r="E65" s="464" t="s">
        <v>2021</v>
      </c>
      <c r="F65" s="464" t="s">
        <v>2081</v>
      </c>
      <c r="G65" s="464"/>
      <c r="H65" s="468">
        <v>1</v>
      </c>
      <c r="I65" s="468">
        <v>745</v>
      </c>
      <c r="J65" s="464"/>
      <c r="K65" s="464">
        <v>745</v>
      </c>
      <c r="L65" s="468"/>
      <c r="M65" s="468"/>
      <c r="N65" s="464"/>
      <c r="O65" s="464"/>
      <c r="P65" s="468">
        <v>1</v>
      </c>
      <c r="Q65" s="468">
        <v>745</v>
      </c>
      <c r="R65" s="491"/>
      <c r="S65" s="469">
        <v>745</v>
      </c>
    </row>
    <row r="66" spans="1:19" ht="14.4" customHeight="1" x14ac:dyDescent="0.3">
      <c r="A66" s="463"/>
      <c r="B66" s="464" t="s">
        <v>2020</v>
      </c>
      <c r="C66" s="464" t="s">
        <v>440</v>
      </c>
      <c r="D66" s="464" t="s">
        <v>2011</v>
      </c>
      <c r="E66" s="464" t="s">
        <v>2021</v>
      </c>
      <c r="F66" s="464" t="s">
        <v>2082</v>
      </c>
      <c r="G66" s="464"/>
      <c r="H66" s="468">
        <v>0</v>
      </c>
      <c r="I66" s="468">
        <v>0</v>
      </c>
      <c r="J66" s="464"/>
      <c r="K66" s="464"/>
      <c r="L66" s="468">
        <v>7</v>
      </c>
      <c r="M66" s="468">
        <v>0</v>
      </c>
      <c r="N66" s="464"/>
      <c r="O66" s="464">
        <v>0</v>
      </c>
      <c r="P66" s="468">
        <v>2</v>
      </c>
      <c r="Q66" s="468">
        <v>0</v>
      </c>
      <c r="R66" s="491"/>
      <c r="S66" s="469">
        <v>0</v>
      </c>
    </row>
    <row r="67" spans="1:19" ht="14.4" customHeight="1" x14ac:dyDescent="0.3">
      <c r="A67" s="463"/>
      <c r="B67" s="464" t="s">
        <v>2020</v>
      </c>
      <c r="C67" s="464" t="s">
        <v>440</v>
      </c>
      <c r="D67" s="464" t="s">
        <v>2011</v>
      </c>
      <c r="E67" s="464" t="s">
        <v>2021</v>
      </c>
      <c r="F67" s="464" t="s">
        <v>2083</v>
      </c>
      <c r="G67" s="464"/>
      <c r="H67" s="468"/>
      <c r="I67" s="468"/>
      <c r="J67" s="464"/>
      <c r="K67" s="464"/>
      <c r="L67" s="468">
        <v>1</v>
      </c>
      <c r="M67" s="468">
        <v>1014</v>
      </c>
      <c r="N67" s="464">
        <v>1</v>
      </c>
      <c r="O67" s="464">
        <v>1014</v>
      </c>
      <c r="P67" s="468"/>
      <c r="Q67" s="468"/>
      <c r="R67" s="491"/>
      <c r="S67" s="469"/>
    </row>
    <row r="68" spans="1:19" ht="14.4" customHeight="1" x14ac:dyDescent="0.3">
      <c r="A68" s="463"/>
      <c r="B68" s="464" t="s">
        <v>2020</v>
      </c>
      <c r="C68" s="464" t="s">
        <v>440</v>
      </c>
      <c r="D68" s="464" t="s">
        <v>2011</v>
      </c>
      <c r="E68" s="464" t="s">
        <v>2021</v>
      </c>
      <c r="F68" s="464" t="s">
        <v>2084</v>
      </c>
      <c r="G68" s="464"/>
      <c r="H68" s="468"/>
      <c r="I68" s="468"/>
      <c r="J68" s="464"/>
      <c r="K68" s="464"/>
      <c r="L68" s="468">
        <v>1</v>
      </c>
      <c r="M68" s="468">
        <v>0</v>
      </c>
      <c r="N68" s="464"/>
      <c r="O68" s="464">
        <v>0</v>
      </c>
      <c r="P68" s="468"/>
      <c r="Q68" s="468"/>
      <c r="R68" s="491"/>
      <c r="S68" s="469"/>
    </row>
    <row r="69" spans="1:19" ht="14.4" customHeight="1" x14ac:dyDescent="0.3">
      <c r="A69" s="463"/>
      <c r="B69" s="464" t="s">
        <v>2020</v>
      </c>
      <c r="C69" s="464" t="s">
        <v>440</v>
      </c>
      <c r="D69" s="464" t="s">
        <v>2011</v>
      </c>
      <c r="E69" s="464" t="s">
        <v>2021</v>
      </c>
      <c r="F69" s="464" t="s">
        <v>2085</v>
      </c>
      <c r="G69" s="464"/>
      <c r="H69" s="468"/>
      <c r="I69" s="468"/>
      <c r="J69" s="464"/>
      <c r="K69" s="464"/>
      <c r="L69" s="468">
        <v>2</v>
      </c>
      <c r="M69" s="468">
        <v>0</v>
      </c>
      <c r="N69" s="464"/>
      <c r="O69" s="464">
        <v>0</v>
      </c>
      <c r="P69" s="468">
        <v>0</v>
      </c>
      <c r="Q69" s="468">
        <v>0</v>
      </c>
      <c r="R69" s="491"/>
      <c r="S69" s="469"/>
    </row>
    <row r="70" spans="1:19" ht="14.4" customHeight="1" x14ac:dyDescent="0.3">
      <c r="A70" s="463"/>
      <c r="B70" s="464" t="s">
        <v>2020</v>
      </c>
      <c r="C70" s="464" t="s">
        <v>440</v>
      </c>
      <c r="D70" s="464" t="s">
        <v>2011</v>
      </c>
      <c r="E70" s="464" t="s">
        <v>2021</v>
      </c>
      <c r="F70" s="464" t="s">
        <v>2086</v>
      </c>
      <c r="G70" s="464"/>
      <c r="H70" s="468"/>
      <c r="I70" s="468"/>
      <c r="J70" s="464"/>
      <c r="K70" s="464"/>
      <c r="L70" s="468">
        <v>4</v>
      </c>
      <c r="M70" s="468">
        <v>0</v>
      </c>
      <c r="N70" s="464"/>
      <c r="O70" s="464">
        <v>0</v>
      </c>
      <c r="P70" s="468">
        <v>2</v>
      </c>
      <c r="Q70" s="468">
        <v>0</v>
      </c>
      <c r="R70" s="491"/>
      <c r="S70" s="469">
        <v>0</v>
      </c>
    </row>
    <row r="71" spans="1:19" ht="14.4" customHeight="1" x14ac:dyDescent="0.3">
      <c r="A71" s="463"/>
      <c r="B71" s="464" t="s">
        <v>2020</v>
      </c>
      <c r="C71" s="464" t="s">
        <v>440</v>
      </c>
      <c r="D71" s="464" t="s">
        <v>2011</v>
      </c>
      <c r="E71" s="464" t="s">
        <v>2021</v>
      </c>
      <c r="F71" s="464" t="s">
        <v>2087</v>
      </c>
      <c r="G71" s="464"/>
      <c r="H71" s="468"/>
      <c r="I71" s="468"/>
      <c r="J71" s="464"/>
      <c r="K71" s="464"/>
      <c r="L71" s="468"/>
      <c r="M71" s="468"/>
      <c r="N71" s="464"/>
      <c r="O71" s="464"/>
      <c r="P71" s="468">
        <v>1</v>
      </c>
      <c r="Q71" s="468">
        <v>1065</v>
      </c>
      <c r="R71" s="491"/>
      <c r="S71" s="469">
        <v>1065</v>
      </c>
    </row>
    <row r="72" spans="1:19" ht="14.4" customHeight="1" x14ac:dyDescent="0.3">
      <c r="A72" s="463"/>
      <c r="B72" s="464" t="s">
        <v>2020</v>
      </c>
      <c r="C72" s="464" t="s">
        <v>440</v>
      </c>
      <c r="D72" s="464" t="s">
        <v>2011</v>
      </c>
      <c r="E72" s="464" t="s">
        <v>2021</v>
      </c>
      <c r="F72" s="464" t="s">
        <v>2088</v>
      </c>
      <c r="G72" s="464"/>
      <c r="H72" s="468"/>
      <c r="I72" s="468"/>
      <c r="J72" s="464"/>
      <c r="K72" s="464"/>
      <c r="L72" s="468"/>
      <c r="M72" s="468"/>
      <c r="N72" s="464"/>
      <c r="O72" s="464"/>
      <c r="P72" s="468">
        <v>2</v>
      </c>
      <c r="Q72" s="468">
        <v>1100</v>
      </c>
      <c r="R72" s="491"/>
      <c r="S72" s="469">
        <v>550</v>
      </c>
    </row>
    <row r="73" spans="1:19" ht="14.4" customHeight="1" x14ac:dyDescent="0.3">
      <c r="A73" s="463"/>
      <c r="B73" s="464" t="s">
        <v>2020</v>
      </c>
      <c r="C73" s="464" t="s">
        <v>440</v>
      </c>
      <c r="D73" s="464" t="s">
        <v>2011</v>
      </c>
      <c r="E73" s="464" t="s">
        <v>2021</v>
      </c>
      <c r="F73" s="464" t="s">
        <v>2089</v>
      </c>
      <c r="G73" s="464"/>
      <c r="H73" s="468"/>
      <c r="I73" s="468"/>
      <c r="J73" s="464"/>
      <c r="K73" s="464"/>
      <c r="L73" s="468">
        <v>1</v>
      </c>
      <c r="M73" s="468">
        <v>3600</v>
      </c>
      <c r="N73" s="464">
        <v>1</v>
      </c>
      <c r="O73" s="464">
        <v>3600</v>
      </c>
      <c r="P73" s="468">
        <v>1</v>
      </c>
      <c r="Q73" s="468">
        <v>0</v>
      </c>
      <c r="R73" s="491">
        <v>0</v>
      </c>
      <c r="S73" s="469">
        <v>0</v>
      </c>
    </row>
    <row r="74" spans="1:19" ht="14.4" customHeight="1" x14ac:dyDescent="0.3">
      <c r="A74" s="463"/>
      <c r="B74" s="464" t="s">
        <v>2020</v>
      </c>
      <c r="C74" s="464" t="s">
        <v>440</v>
      </c>
      <c r="D74" s="464" t="s">
        <v>2011</v>
      </c>
      <c r="E74" s="464" t="s">
        <v>2021</v>
      </c>
      <c r="F74" s="464" t="s">
        <v>2090</v>
      </c>
      <c r="G74" s="464"/>
      <c r="H74" s="468"/>
      <c r="I74" s="468"/>
      <c r="J74" s="464"/>
      <c r="K74" s="464"/>
      <c r="L74" s="468"/>
      <c r="M74" s="468"/>
      <c r="N74" s="464"/>
      <c r="O74" s="464"/>
      <c r="P74" s="468">
        <v>1</v>
      </c>
      <c r="Q74" s="468">
        <v>1014</v>
      </c>
      <c r="R74" s="491"/>
      <c r="S74" s="469">
        <v>1014</v>
      </c>
    </row>
    <row r="75" spans="1:19" ht="14.4" customHeight="1" x14ac:dyDescent="0.3">
      <c r="A75" s="463"/>
      <c r="B75" s="464" t="s">
        <v>2020</v>
      </c>
      <c r="C75" s="464" t="s">
        <v>440</v>
      </c>
      <c r="D75" s="464" t="s">
        <v>2011</v>
      </c>
      <c r="E75" s="464" t="s">
        <v>2021</v>
      </c>
      <c r="F75" s="464" t="s">
        <v>2091</v>
      </c>
      <c r="G75" s="464"/>
      <c r="H75" s="468">
        <v>2</v>
      </c>
      <c r="I75" s="468">
        <v>1880</v>
      </c>
      <c r="J75" s="464"/>
      <c r="K75" s="464">
        <v>940</v>
      </c>
      <c r="L75" s="468"/>
      <c r="M75" s="468"/>
      <c r="N75" s="464"/>
      <c r="O75" s="464"/>
      <c r="P75" s="468">
        <v>1</v>
      </c>
      <c r="Q75" s="468">
        <v>940</v>
      </c>
      <c r="R75" s="491"/>
      <c r="S75" s="469">
        <v>940</v>
      </c>
    </row>
    <row r="76" spans="1:19" ht="14.4" customHeight="1" x14ac:dyDescent="0.3">
      <c r="A76" s="463"/>
      <c r="B76" s="464" t="s">
        <v>2020</v>
      </c>
      <c r="C76" s="464" t="s">
        <v>440</v>
      </c>
      <c r="D76" s="464" t="s">
        <v>2011</v>
      </c>
      <c r="E76" s="464" t="s">
        <v>2021</v>
      </c>
      <c r="F76" s="464" t="s">
        <v>2092</v>
      </c>
      <c r="G76" s="464"/>
      <c r="H76" s="468"/>
      <c r="I76" s="468"/>
      <c r="J76" s="464"/>
      <c r="K76" s="464"/>
      <c r="L76" s="468"/>
      <c r="M76" s="468"/>
      <c r="N76" s="464"/>
      <c r="O76" s="464"/>
      <c r="P76" s="468">
        <v>1</v>
      </c>
      <c r="Q76" s="468">
        <v>0</v>
      </c>
      <c r="R76" s="491"/>
      <c r="S76" s="469">
        <v>0</v>
      </c>
    </row>
    <row r="77" spans="1:19" ht="14.4" customHeight="1" x14ac:dyDescent="0.3">
      <c r="A77" s="463"/>
      <c r="B77" s="464" t="s">
        <v>2020</v>
      </c>
      <c r="C77" s="464" t="s">
        <v>440</v>
      </c>
      <c r="D77" s="464" t="s">
        <v>2011</v>
      </c>
      <c r="E77" s="464" t="s">
        <v>2021</v>
      </c>
      <c r="F77" s="464" t="s">
        <v>2093</v>
      </c>
      <c r="G77" s="464"/>
      <c r="H77" s="468"/>
      <c r="I77" s="468"/>
      <c r="J77" s="464"/>
      <c r="K77" s="464"/>
      <c r="L77" s="468"/>
      <c r="M77" s="468"/>
      <c r="N77" s="464"/>
      <c r="O77" s="464"/>
      <c r="P77" s="468">
        <v>1</v>
      </c>
      <c r="Q77" s="468">
        <v>0</v>
      </c>
      <c r="R77" s="491"/>
      <c r="S77" s="469">
        <v>0</v>
      </c>
    </row>
    <row r="78" spans="1:19" ht="14.4" customHeight="1" x14ac:dyDescent="0.3">
      <c r="A78" s="463"/>
      <c r="B78" s="464" t="s">
        <v>2020</v>
      </c>
      <c r="C78" s="464" t="s">
        <v>440</v>
      </c>
      <c r="D78" s="464" t="s">
        <v>2011</v>
      </c>
      <c r="E78" s="464" t="s">
        <v>2021</v>
      </c>
      <c r="F78" s="464" t="s">
        <v>2094</v>
      </c>
      <c r="G78" s="464"/>
      <c r="H78" s="468"/>
      <c r="I78" s="468"/>
      <c r="J78" s="464"/>
      <c r="K78" s="464"/>
      <c r="L78" s="468"/>
      <c r="M78" s="468"/>
      <c r="N78" s="464"/>
      <c r="O78" s="464"/>
      <c r="P78" s="468">
        <v>4</v>
      </c>
      <c r="Q78" s="468">
        <v>0</v>
      </c>
      <c r="R78" s="491"/>
      <c r="S78" s="469">
        <v>0</v>
      </c>
    </row>
    <row r="79" spans="1:19" ht="14.4" customHeight="1" x14ac:dyDescent="0.3">
      <c r="A79" s="463"/>
      <c r="B79" s="464" t="s">
        <v>2020</v>
      </c>
      <c r="C79" s="464" t="s">
        <v>440</v>
      </c>
      <c r="D79" s="464" t="s">
        <v>2011</v>
      </c>
      <c r="E79" s="464" t="s">
        <v>2021</v>
      </c>
      <c r="F79" s="464" t="s">
        <v>2095</v>
      </c>
      <c r="G79" s="464"/>
      <c r="H79" s="468"/>
      <c r="I79" s="468"/>
      <c r="J79" s="464"/>
      <c r="K79" s="464"/>
      <c r="L79" s="468"/>
      <c r="M79" s="468"/>
      <c r="N79" s="464"/>
      <c r="O79" s="464"/>
      <c r="P79" s="468">
        <v>1</v>
      </c>
      <c r="Q79" s="468">
        <v>1008</v>
      </c>
      <c r="R79" s="491"/>
      <c r="S79" s="469">
        <v>1008</v>
      </c>
    </row>
    <row r="80" spans="1:19" ht="14.4" customHeight="1" x14ac:dyDescent="0.3">
      <c r="A80" s="463"/>
      <c r="B80" s="464" t="s">
        <v>2020</v>
      </c>
      <c r="C80" s="464" t="s">
        <v>440</v>
      </c>
      <c r="D80" s="464" t="s">
        <v>2011</v>
      </c>
      <c r="E80" s="464" t="s">
        <v>2021</v>
      </c>
      <c r="F80" s="464" t="s">
        <v>2096</v>
      </c>
      <c r="G80" s="464"/>
      <c r="H80" s="468"/>
      <c r="I80" s="468"/>
      <c r="J80" s="464"/>
      <c r="K80" s="464"/>
      <c r="L80" s="468"/>
      <c r="M80" s="468"/>
      <c r="N80" s="464"/>
      <c r="O80" s="464"/>
      <c r="P80" s="468">
        <v>1</v>
      </c>
      <c r="Q80" s="468">
        <v>321</v>
      </c>
      <c r="R80" s="491"/>
      <c r="S80" s="469">
        <v>321</v>
      </c>
    </row>
    <row r="81" spans="1:19" ht="14.4" customHeight="1" x14ac:dyDescent="0.3">
      <c r="A81" s="463"/>
      <c r="B81" s="464" t="s">
        <v>2020</v>
      </c>
      <c r="C81" s="464" t="s">
        <v>440</v>
      </c>
      <c r="D81" s="464" t="s">
        <v>2011</v>
      </c>
      <c r="E81" s="464" t="s">
        <v>2021</v>
      </c>
      <c r="F81" s="464" t="s">
        <v>2097</v>
      </c>
      <c r="G81" s="464"/>
      <c r="H81" s="468"/>
      <c r="I81" s="468"/>
      <c r="J81" s="464"/>
      <c r="K81" s="464"/>
      <c r="L81" s="468"/>
      <c r="M81" s="468"/>
      <c r="N81" s="464"/>
      <c r="O81" s="464"/>
      <c r="P81" s="468">
        <v>1</v>
      </c>
      <c r="Q81" s="468">
        <v>0</v>
      </c>
      <c r="R81" s="491"/>
      <c r="S81" s="469">
        <v>0</v>
      </c>
    </row>
    <row r="82" spans="1:19" ht="14.4" customHeight="1" x14ac:dyDescent="0.3">
      <c r="A82" s="463"/>
      <c r="B82" s="464" t="s">
        <v>2020</v>
      </c>
      <c r="C82" s="464" t="s">
        <v>440</v>
      </c>
      <c r="D82" s="464" t="s">
        <v>2011</v>
      </c>
      <c r="E82" s="464" t="s">
        <v>2021</v>
      </c>
      <c r="F82" s="464" t="s">
        <v>2098</v>
      </c>
      <c r="G82" s="464"/>
      <c r="H82" s="468"/>
      <c r="I82" s="468"/>
      <c r="J82" s="464"/>
      <c r="K82" s="464"/>
      <c r="L82" s="468">
        <v>1</v>
      </c>
      <c r="M82" s="468">
        <v>0</v>
      </c>
      <c r="N82" s="464"/>
      <c r="O82" s="464">
        <v>0</v>
      </c>
      <c r="P82" s="468"/>
      <c r="Q82" s="468"/>
      <c r="R82" s="491"/>
      <c r="S82" s="469"/>
    </row>
    <row r="83" spans="1:19" ht="14.4" customHeight="1" x14ac:dyDescent="0.3">
      <c r="A83" s="463"/>
      <c r="B83" s="464" t="s">
        <v>2020</v>
      </c>
      <c r="C83" s="464" t="s">
        <v>440</v>
      </c>
      <c r="D83" s="464" t="s">
        <v>2011</v>
      </c>
      <c r="E83" s="464" t="s">
        <v>2021</v>
      </c>
      <c r="F83" s="464" t="s">
        <v>2099</v>
      </c>
      <c r="G83" s="464"/>
      <c r="H83" s="468"/>
      <c r="I83" s="468"/>
      <c r="J83" s="464"/>
      <c r="K83" s="464"/>
      <c r="L83" s="468">
        <v>1</v>
      </c>
      <c r="M83" s="468">
        <v>0</v>
      </c>
      <c r="N83" s="464"/>
      <c r="O83" s="464">
        <v>0</v>
      </c>
      <c r="P83" s="468"/>
      <c r="Q83" s="468"/>
      <c r="R83" s="491"/>
      <c r="S83" s="469"/>
    </row>
    <row r="84" spans="1:19" ht="14.4" customHeight="1" x14ac:dyDescent="0.3">
      <c r="A84" s="463"/>
      <c r="B84" s="464" t="s">
        <v>2020</v>
      </c>
      <c r="C84" s="464" t="s">
        <v>440</v>
      </c>
      <c r="D84" s="464" t="s">
        <v>2011</v>
      </c>
      <c r="E84" s="464" t="s">
        <v>2021</v>
      </c>
      <c r="F84" s="464" t="s">
        <v>2100</v>
      </c>
      <c r="G84" s="464"/>
      <c r="H84" s="468"/>
      <c r="I84" s="468"/>
      <c r="J84" s="464"/>
      <c r="K84" s="464"/>
      <c r="L84" s="468"/>
      <c r="M84" s="468"/>
      <c r="N84" s="464"/>
      <c r="O84" s="464"/>
      <c r="P84" s="468">
        <v>1</v>
      </c>
      <c r="Q84" s="468">
        <v>0</v>
      </c>
      <c r="R84" s="491"/>
      <c r="S84" s="469">
        <v>0</v>
      </c>
    </row>
    <row r="85" spans="1:19" ht="14.4" customHeight="1" x14ac:dyDescent="0.3">
      <c r="A85" s="463"/>
      <c r="B85" s="464" t="s">
        <v>2020</v>
      </c>
      <c r="C85" s="464" t="s">
        <v>440</v>
      </c>
      <c r="D85" s="464" t="s">
        <v>2011</v>
      </c>
      <c r="E85" s="464" t="s">
        <v>2101</v>
      </c>
      <c r="F85" s="464" t="s">
        <v>2102</v>
      </c>
      <c r="G85" s="464" t="s">
        <v>2103</v>
      </c>
      <c r="H85" s="468">
        <v>5</v>
      </c>
      <c r="I85" s="468">
        <v>2377.7800000000002</v>
      </c>
      <c r="J85" s="464"/>
      <c r="K85" s="464">
        <v>475.55600000000004</v>
      </c>
      <c r="L85" s="468"/>
      <c r="M85" s="468"/>
      <c r="N85" s="464"/>
      <c r="O85" s="464"/>
      <c r="P85" s="468">
        <v>1</v>
      </c>
      <c r="Q85" s="468">
        <v>508.89</v>
      </c>
      <c r="R85" s="491"/>
      <c r="S85" s="469">
        <v>508.89</v>
      </c>
    </row>
    <row r="86" spans="1:19" ht="14.4" customHeight="1" x14ac:dyDescent="0.3">
      <c r="A86" s="463"/>
      <c r="B86" s="464" t="s">
        <v>2020</v>
      </c>
      <c r="C86" s="464" t="s">
        <v>440</v>
      </c>
      <c r="D86" s="464" t="s">
        <v>2011</v>
      </c>
      <c r="E86" s="464" t="s">
        <v>2101</v>
      </c>
      <c r="F86" s="464" t="s">
        <v>2104</v>
      </c>
      <c r="G86" s="464" t="s">
        <v>2105</v>
      </c>
      <c r="H86" s="468">
        <v>55</v>
      </c>
      <c r="I86" s="468">
        <v>25055.559999999998</v>
      </c>
      <c r="J86" s="464">
        <v>1.1653748837209301</v>
      </c>
      <c r="K86" s="464">
        <v>455.55563636363632</v>
      </c>
      <c r="L86" s="468">
        <v>43</v>
      </c>
      <c r="M86" s="468">
        <v>21500</v>
      </c>
      <c r="N86" s="464">
        <v>1</v>
      </c>
      <c r="O86" s="464">
        <v>500</v>
      </c>
      <c r="P86" s="468">
        <v>1</v>
      </c>
      <c r="Q86" s="468">
        <v>500</v>
      </c>
      <c r="R86" s="491">
        <v>2.3255813953488372E-2</v>
      </c>
      <c r="S86" s="469">
        <v>500</v>
      </c>
    </row>
    <row r="87" spans="1:19" ht="14.4" customHeight="1" x14ac:dyDescent="0.3">
      <c r="A87" s="463"/>
      <c r="B87" s="464" t="s">
        <v>2020</v>
      </c>
      <c r="C87" s="464" t="s">
        <v>440</v>
      </c>
      <c r="D87" s="464" t="s">
        <v>2011</v>
      </c>
      <c r="E87" s="464" t="s">
        <v>2101</v>
      </c>
      <c r="F87" s="464" t="s">
        <v>2106</v>
      </c>
      <c r="G87" s="464" t="s">
        <v>2107</v>
      </c>
      <c r="H87" s="468">
        <v>1356</v>
      </c>
      <c r="I87" s="468">
        <v>105466.66</v>
      </c>
      <c r="J87" s="464">
        <v>0.92244886749569288</v>
      </c>
      <c r="K87" s="464">
        <v>77.777772861356937</v>
      </c>
      <c r="L87" s="468">
        <v>1470</v>
      </c>
      <c r="M87" s="468">
        <v>114333.34</v>
      </c>
      <c r="N87" s="464">
        <v>1</v>
      </c>
      <c r="O87" s="464">
        <v>77.777782312925169</v>
      </c>
      <c r="P87" s="468">
        <v>1301</v>
      </c>
      <c r="Q87" s="468">
        <v>101188.89</v>
      </c>
      <c r="R87" s="491">
        <v>0.8850339717181358</v>
      </c>
      <c r="S87" s="469">
        <v>77.777778631821676</v>
      </c>
    </row>
    <row r="88" spans="1:19" ht="14.4" customHeight="1" x14ac:dyDescent="0.3">
      <c r="A88" s="463"/>
      <c r="B88" s="464" t="s">
        <v>2020</v>
      </c>
      <c r="C88" s="464" t="s">
        <v>440</v>
      </c>
      <c r="D88" s="464" t="s">
        <v>2011</v>
      </c>
      <c r="E88" s="464" t="s">
        <v>2101</v>
      </c>
      <c r="F88" s="464" t="s">
        <v>2108</v>
      </c>
      <c r="G88" s="464" t="s">
        <v>2109</v>
      </c>
      <c r="H88" s="468"/>
      <c r="I88" s="468"/>
      <c r="J88" s="464"/>
      <c r="K88" s="464"/>
      <c r="L88" s="468">
        <v>29</v>
      </c>
      <c r="M88" s="468">
        <v>7250</v>
      </c>
      <c r="N88" s="464">
        <v>1</v>
      </c>
      <c r="O88" s="464">
        <v>250</v>
      </c>
      <c r="P88" s="468">
        <v>17</v>
      </c>
      <c r="Q88" s="468">
        <v>4250</v>
      </c>
      <c r="R88" s="491">
        <v>0.58620689655172409</v>
      </c>
      <c r="S88" s="469">
        <v>250</v>
      </c>
    </row>
    <row r="89" spans="1:19" ht="14.4" customHeight="1" x14ac:dyDescent="0.3">
      <c r="A89" s="463"/>
      <c r="B89" s="464" t="s">
        <v>2020</v>
      </c>
      <c r="C89" s="464" t="s">
        <v>440</v>
      </c>
      <c r="D89" s="464" t="s">
        <v>2011</v>
      </c>
      <c r="E89" s="464" t="s">
        <v>2101</v>
      </c>
      <c r="F89" s="464" t="s">
        <v>2108</v>
      </c>
      <c r="G89" s="464" t="s">
        <v>2110</v>
      </c>
      <c r="H89" s="468">
        <v>8</v>
      </c>
      <c r="I89" s="468">
        <v>2000</v>
      </c>
      <c r="J89" s="464"/>
      <c r="K89" s="464">
        <v>250</v>
      </c>
      <c r="L89" s="468"/>
      <c r="M89" s="468"/>
      <c r="N89" s="464"/>
      <c r="O89" s="464"/>
      <c r="P89" s="468"/>
      <c r="Q89" s="468"/>
      <c r="R89" s="491"/>
      <c r="S89" s="469"/>
    </row>
    <row r="90" spans="1:19" ht="14.4" customHeight="1" x14ac:dyDescent="0.3">
      <c r="A90" s="463"/>
      <c r="B90" s="464" t="s">
        <v>2020</v>
      </c>
      <c r="C90" s="464" t="s">
        <v>440</v>
      </c>
      <c r="D90" s="464" t="s">
        <v>2011</v>
      </c>
      <c r="E90" s="464" t="s">
        <v>2101</v>
      </c>
      <c r="F90" s="464" t="s">
        <v>2111</v>
      </c>
      <c r="G90" s="464" t="s">
        <v>2112</v>
      </c>
      <c r="H90" s="468">
        <v>1</v>
      </c>
      <c r="I90" s="468">
        <v>300</v>
      </c>
      <c r="J90" s="464"/>
      <c r="K90" s="464">
        <v>300</v>
      </c>
      <c r="L90" s="468">
        <v>0</v>
      </c>
      <c r="M90" s="468">
        <v>0</v>
      </c>
      <c r="N90" s="464"/>
      <c r="O90" s="464"/>
      <c r="P90" s="468"/>
      <c r="Q90" s="468"/>
      <c r="R90" s="491"/>
      <c r="S90" s="469"/>
    </row>
    <row r="91" spans="1:19" ht="14.4" customHeight="1" x14ac:dyDescent="0.3">
      <c r="A91" s="463"/>
      <c r="B91" s="464" t="s">
        <v>2020</v>
      </c>
      <c r="C91" s="464" t="s">
        <v>440</v>
      </c>
      <c r="D91" s="464" t="s">
        <v>2011</v>
      </c>
      <c r="E91" s="464" t="s">
        <v>2101</v>
      </c>
      <c r="F91" s="464" t="s">
        <v>2113</v>
      </c>
      <c r="G91" s="464" t="s">
        <v>2114</v>
      </c>
      <c r="H91" s="468">
        <v>394</v>
      </c>
      <c r="I91" s="468">
        <v>45966.67</v>
      </c>
      <c r="J91" s="464">
        <v>1.0207250848537806</v>
      </c>
      <c r="K91" s="464">
        <v>116.66667512690356</v>
      </c>
      <c r="L91" s="468">
        <v>386</v>
      </c>
      <c r="M91" s="468">
        <v>45033.35</v>
      </c>
      <c r="N91" s="464">
        <v>1</v>
      </c>
      <c r="O91" s="464">
        <v>116.66670984455958</v>
      </c>
      <c r="P91" s="468">
        <v>257</v>
      </c>
      <c r="Q91" s="468">
        <v>29983.33</v>
      </c>
      <c r="R91" s="491">
        <v>0.6658027883779466</v>
      </c>
      <c r="S91" s="469">
        <v>116.66665369649806</v>
      </c>
    </row>
    <row r="92" spans="1:19" ht="14.4" customHeight="1" x14ac:dyDescent="0.3">
      <c r="A92" s="463"/>
      <c r="B92" s="464" t="s">
        <v>2020</v>
      </c>
      <c r="C92" s="464" t="s">
        <v>440</v>
      </c>
      <c r="D92" s="464" t="s">
        <v>2011</v>
      </c>
      <c r="E92" s="464" t="s">
        <v>2101</v>
      </c>
      <c r="F92" s="464" t="s">
        <v>2113</v>
      </c>
      <c r="G92" s="464" t="s">
        <v>2115</v>
      </c>
      <c r="H92" s="468"/>
      <c r="I92" s="468"/>
      <c r="J92" s="464"/>
      <c r="K92" s="464"/>
      <c r="L92" s="468"/>
      <c r="M92" s="468"/>
      <c r="N92" s="464"/>
      <c r="O92" s="464"/>
      <c r="P92" s="468">
        <v>6</v>
      </c>
      <c r="Q92" s="468">
        <v>700</v>
      </c>
      <c r="R92" s="491"/>
      <c r="S92" s="469">
        <v>116.66666666666667</v>
      </c>
    </row>
    <row r="93" spans="1:19" ht="14.4" customHeight="1" x14ac:dyDescent="0.3">
      <c r="A93" s="463"/>
      <c r="B93" s="464" t="s">
        <v>2020</v>
      </c>
      <c r="C93" s="464" t="s">
        <v>440</v>
      </c>
      <c r="D93" s="464" t="s">
        <v>2011</v>
      </c>
      <c r="E93" s="464" t="s">
        <v>2101</v>
      </c>
      <c r="F93" s="464" t="s">
        <v>2116</v>
      </c>
      <c r="G93" s="464" t="s">
        <v>2117</v>
      </c>
      <c r="H93" s="468">
        <v>195</v>
      </c>
      <c r="I93" s="468">
        <v>58500</v>
      </c>
      <c r="J93" s="464">
        <v>0.47101449275362317</v>
      </c>
      <c r="K93" s="464">
        <v>300</v>
      </c>
      <c r="L93" s="468">
        <v>414</v>
      </c>
      <c r="M93" s="468">
        <v>124200</v>
      </c>
      <c r="N93" s="464">
        <v>1</v>
      </c>
      <c r="O93" s="464">
        <v>300</v>
      </c>
      <c r="P93" s="468">
        <v>503</v>
      </c>
      <c r="Q93" s="468">
        <v>150900</v>
      </c>
      <c r="R93" s="491">
        <v>1.2149758454106281</v>
      </c>
      <c r="S93" s="469">
        <v>300</v>
      </c>
    </row>
    <row r="94" spans="1:19" ht="14.4" customHeight="1" x14ac:dyDescent="0.3">
      <c r="A94" s="463"/>
      <c r="B94" s="464" t="s">
        <v>2020</v>
      </c>
      <c r="C94" s="464" t="s">
        <v>440</v>
      </c>
      <c r="D94" s="464" t="s">
        <v>2011</v>
      </c>
      <c r="E94" s="464" t="s">
        <v>2101</v>
      </c>
      <c r="F94" s="464" t="s">
        <v>2118</v>
      </c>
      <c r="G94" s="464" t="s">
        <v>2119</v>
      </c>
      <c r="H94" s="468">
        <v>23</v>
      </c>
      <c r="I94" s="468">
        <v>6772.22</v>
      </c>
      <c r="J94" s="464">
        <v>0.74193587261729865</v>
      </c>
      <c r="K94" s="464">
        <v>294.44434782608698</v>
      </c>
      <c r="L94" s="468">
        <v>31</v>
      </c>
      <c r="M94" s="468">
        <v>9127.77</v>
      </c>
      <c r="N94" s="464">
        <v>1</v>
      </c>
      <c r="O94" s="464">
        <v>294.44419354838709</v>
      </c>
      <c r="P94" s="468">
        <v>20</v>
      </c>
      <c r="Q94" s="468">
        <v>5888.8899999999994</v>
      </c>
      <c r="R94" s="491">
        <v>0.6451619617935157</v>
      </c>
      <c r="S94" s="469">
        <v>294.44449999999995</v>
      </c>
    </row>
    <row r="95" spans="1:19" ht="14.4" customHeight="1" x14ac:dyDescent="0.3">
      <c r="A95" s="463"/>
      <c r="B95" s="464" t="s">
        <v>2020</v>
      </c>
      <c r="C95" s="464" t="s">
        <v>440</v>
      </c>
      <c r="D95" s="464" t="s">
        <v>2011</v>
      </c>
      <c r="E95" s="464" t="s">
        <v>2101</v>
      </c>
      <c r="F95" s="464" t="s">
        <v>2120</v>
      </c>
      <c r="G95" s="464" t="s">
        <v>2121</v>
      </c>
      <c r="H95" s="468"/>
      <c r="I95" s="468"/>
      <c r="J95" s="464"/>
      <c r="K95" s="464"/>
      <c r="L95" s="468"/>
      <c r="M95" s="468"/>
      <c r="N95" s="464"/>
      <c r="O95" s="464"/>
      <c r="P95" s="468">
        <v>12</v>
      </c>
      <c r="Q95" s="468">
        <v>9333.34</v>
      </c>
      <c r="R95" s="491"/>
      <c r="S95" s="469">
        <v>777.77833333333331</v>
      </c>
    </row>
    <row r="96" spans="1:19" ht="14.4" customHeight="1" x14ac:dyDescent="0.3">
      <c r="A96" s="463"/>
      <c r="B96" s="464" t="s">
        <v>2020</v>
      </c>
      <c r="C96" s="464" t="s">
        <v>440</v>
      </c>
      <c r="D96" s="464" t="s">
        <v>2011</v>
      </c>
      <c r="E96" s="464" t="s">
        <v>2101</v>
      </c>
      <c r="F96" s="464" t="s">
        <v>2122</v>
      </c>
      <c r="G96" s="464" t="s">
        <v>2123</v>
      </c>
      <c r="H96" s="468"/>
      <c r="I96" s="468"/>
      <c r="J96" s="464"/>
      <c r="K96" s="464"/>
      <c r="L96" s="468"/>
      <c r="M96" s="468"/>
      <c r="N96" s="464"/>
      <c r="O96" s="464"/>
      <c r="P96" s="468">
        <v>5</v>
      </c>
      <c r="Q96" s="468">
        <v>466.65999999999997</v>
      </c>
      <c r="R96" s="491"/>
      <c r="S96" s="469">
        <v>93.331999999999994</v>
      </c>
    </row>
    <row r="97" spans="1:19" ht="14.4" customHeight="1" x14ac:dyDescent="0.3">
      <c r="A97" s="463"/>
      <c r="B97" s="464" t="s">
        <v>2020</v>
      </c>
      <c r="C97" s="464" t="s">
        <v>440</v>
      </c>
      <c r="D97" s="464" t="s">
        <v>2011</v>
      </c>
      <c r="E97" s="464" t="s">
        <v>2101</v>
      </c>
      <c r="F97" s="464" t="s">
        <v>2124</v>
      </c>
      <c r="G97" s="464" t="s">
        <v>2125</v>
      </c>
      <c r="H97" s="468"/>
      <c r="I97" s="468"/>
      <c r="J97" s="464"/>
      <c r="K97" s="464"/>
      <c r="L97" s="468">
        <v>8</v>
      </c>
      <c r="M97" s="468">
        <v>266.67</v>
      </c>
      <c r="N97" s="464">
        <v>1</v>
      </c>
      <c r="O97" s="464">
        <v>33.333750000000002</v>
      </c>
      <c r="P97" s="468"/>
      <c r="Q97" s="468"/>
      <c r="R97" s="491"/>
      <c r="S97" s="469"/>
    </row>
    <row r="98" spans="1:19" ht="14.4" customHeight="1" x14ac:dyDescent="0.3">
      <c r="A98" s="463"/>
      <c r="B98" s="464" t="s">
        <v>2020</v>
      </c>
      <c r="C98" s="464" t="s">
        <v>440</v>
      </c>
      <c r="D98" s="464" t="s">
        <v>2011</v>
      </c>
      <c r="E98" s="464" t="s">
        <v>2101</v>
      </c>
      <c r="F98" s="464" t="s">
        <v>2124</v>
      </c>
      <c r="G98" s="464" t="s">
        <v>2126</v>
      </c>
      <c r="H98" s="468"/>
      <c r="I98" s="468"/>
      <c r="J98" s="464"/>
      <c r="K98" s="464"/>
      <c r="L98" s="468">
        <v>2</v>
      </c>
      <c r="M98" s="468">
        <v>66.66</v>
      </c>
      <c r="N98" s="464">
        <v>1</v>
      </c>
      <c r="O98" s="464">
        <v>33.33</v>
      </c>
      <c r="P98" s="468">
        <v>2</v>
      </c>
      <c r="Q98" s="468">
        <v>66.66</v>
      </c>
      <c r="R98" s="491">
        <v>1</v>
      </c>
      <c r="S98" s="469">
        <v>33.33</v>
      </c>
    </row>
    <row r="99" spans="1:19" ht="14.4" customHeight="1" x14ac:dyDescent="0.3">
      <c r="A99" s="463"/>
      <c r="B99" s="464" t="s">
        <v>2020</v>
      </c>
      <c r="C99" s="464" t="s">
        <v>440</v>
      </c>
      <c r="D99" s="464" t="s">
        <v>2011</v>
      </c>
      <c r="E99" s="464" t="s">
        <v>2101</v>
      </c>
      <c r="F99" s="464" t="s">
        <v>2127</v>
      </c>
      <c r="G99" s="464" t="s">
        <v>2105</v>
      </c>
      <c r="H99" s="468">
        <v>440</v>
      </c>
      <c r="I99" s="468">
        <v>164266.68</v>
      </c>
      <c r="J99" s="464">
        <v>1.5983394137039819</v>
      </c>
      <c r="K99" s="464">
        <v>373.33336363636363</v>
      </c>
      <c r="L99" s="468">
        <v>246</v>
      </c>
      <c r="M99" s="468">
        <v>102773.34</v>
      </c>
      <c r="N99" s="464">
        <v>1</v>
      </c>
      <c r="O99" s="464">
        <v>417.77780487804876</v>
      </c>
      <c r="P99" s="468">
        <v>247</v>
      </c>
      <c r="Q99" s="468">
        <v>103191.11</v>
      </c>
      <c r="R99" s="491">
        <v>1.0040649647077735</v>
      </c>
      <c r="S99" s="469">
        <v>417.77777327935223</v>
      </c>
    </row>
    <row r="100" spans="1:19" ht="14.4" customHeight="1" x14ac:dyDescent="0.3">
      <c r="A100" s="463"/>
      <c r="B100" s="464" t="s">
        <v>2020</v>
      </c>
      <c r="C100" s="464" t="s">
        <v>440</v>
      </c>
      <c r="D100" s="464" t="s">
        <v>2011</v>
      </c>
      <c r="E100" s="464" t="s">
        <v>2101</v>
      </c>
      <c r="F100" s="464" t="s">
        <v>2128</v>
      </c>
      <c r="G100" s="464" t="s">
        <v>2129</v>
      </c>
      <c r="H100" s="468">
        <v>1</v>
      </c>
      <c r="I100" s="468">
        <v>211.11</v>
      </c>
      <c r="J100" s="464">
        <v>0.19999810527113573</v>
      </c>
      <c r="K100" s="464">
        <v>211.11</v>
      </c>
      <c r="L100" s="468">
        <v>5</v>
      </c>
      <c r="M100" s="468">
        <v>1055.56</v>
      </c>
      <c r="N100" s="464">
        <v>1</v>
      </c>
      <c r="O100" s="464">
        <v>211.11199999999999</v>
      </c>
      <c r="P100" s="468">
        <v>8</v>
      </c>
      <c r="Q100" s="468">
        <v>1688.89</v>
      </c>
      <c r="R100" s="491">
        <v>1.5999943158134073</v>
      </c>
      <c r="S100" s="469">
        <v>211.11125000000001</v>
      </c>
    </row>
    <row r="101" spans="1:19" ht="14.4" customHeight="1" x14ac:dyDescent="0.3">
      <c r="A101" s="463"/>
      <c r="B101" s="464" t="s">
        <v>2020</v>
      </c>
      <c r="C101" s="464" t="s">
        <v>440</v>
      </c>
      <c r="D101" s="464" t="s">
        <v>2011</v>
      </c>
      <c r="E101" s="464" t="s">
        <v>2101</v>
      </c>
      <c r="F101" s="464" t="s">
        <v>2128</v>
      </c>
      <c r="G101" s="464" t="s">
        <v>2130</v>
      </c>
      <c r="H101" s="468">
        <v>345</v>
      </c>
      <c r="I101" s="468">
        <v>72833.34</v>
      </c>
      <c r="J101" s="464">
        <v>1.2637362332288915</v>
      </c>
      <c r="K101" s="464">
        <v>211.11113043478261</v>
      </c>
      <c r="L101" s="468">
        <v>273</v>
      </c>
      <c r="M101" s="468">
        <v>57633.34</v>
      </c>
      <c r="N101" s="464">
        <v>1</v>
      </c>
      <c r="O101" s="464">
        <v>211.11113553113552</v>
      </c>
      <c r="P101" s="468">
        <v>216</v>
      </c>
      <c r="Q101" s="468">
        <v>45599.990000000005</v>
      </c>
      <c r="R101" s="491">
        <v>0.7912085261759948</v>
      </c>
      <c r="S101" s="469">
        <v>211.11106481481485</v>
      </c>
    </row>
    <row r="102" spans="1:19" ht="14.4" customHeight="1" x14ac:dyDescent="0.3">
      <c r="A102" s="463"/>
      <c r="B102" s="464" t="s">
        <v>2020</v>
      </c>
      <c r="C102" s="464" t="s">
        <v>440</v>
      </c>
      <c r="D102" s="464" t="s">
        <v>2011</v>
      </c>
      <c r="E102" s="464" t="s">
        <v>2101</v>
      </c>
      <c r="F102" s="464" t="s">
        <v>2131</v>
      </c>
      <c r="G102" s="464" t="s">
        <v>2132</v>
      </c>
      <c r="H102" s="468">
        <v>62</v>
      </c>
      <c r="I102" s="468">
        <v>36166.660000000003</v>
      </c>
      <c r="J102" s="464">
        <v>0.62626261926625437</v>
      </c>
      <c r="K102" s="464">
        <v>583.33322580645165</v>
      </c>
      <c r="L102" s="468">
        <v>99</v>
      </c>
      <c r="M102" s="468">
        <v>57749.990000000005</v>
      </c>
      <c r="N102" s="464">
        <v>1</v>
      </c>
      <c r="O102" s="464">
        <v>583.33323232323232</v>
      </c>
      <c r="P102" s="468">
        <v>28</v>
      </c>
      <c r="Q102" s="468">
        <v>16333.33</v>
      </c>
      <c r="R102" s="491">
        <v>0.28282827408281802</v>
      </c>
      <c r="S102" s="469">
        <v>583.33321428571423</v>
      </c>
    </row>
    <row r="103" spans="1:19" ht="14.4" customHeight="1" x14ac:dyDescent="0.3">
      <c r="A103" s="463"/>
      <c r="B103" s="464" t="s">
        <v>2020</v>
      </c>
      <c r="C103" s="464" t="s">
        <v>440</v>
      </c>
      <c r="D103" s="464" t="s">
        <v>2011</v>
      </c>
      <c r="E103" s="464" t="s">
        <v>2101</v>
      </c>
      <c r="F103" s="464" t="s">
        <v>2133</v>
      </c>
      <c r="G103" s="464" t="s">
        <v>2134</v>
      </c>
      <c r="H103" s="468">
        <v>82</v>
      </c>
      <c r="I103" s="468">
        <v>38266.67</v>
      </c>
      <c r="J103" s="464">
        <v>0.43850274549295226</v>
      </c>
      <c r="K103" s="464">
        <v>466.66670731707313</v>
      </c>
      <c r="L103" s="468">
        <v>187</v>
      </c>
      <c r="M103" s="468">
        <v>87266.66</v>
      </c>
      <c r="N103" s="464">
        <v>1</v>
      </c>
      <c r="O103" s="464">
        <v>466.6666310160428</v>
      </c>
      <c r="P103" s="468">
        <v>225</v>
      </c>
      <c r="Q103" s="468">
        <v>104999.99</v>
      </c>
      <c r="R103" s="491">
        <v>1.2032085334765878</v>
      </c>
      <c r="S103" s="469">
        <v>466.66662222222226</v>
      </c>
    </row>
    <row r="104" spans="1:19" ht="14.4" customHeight="1" x14ac:dyDescent="0.3">
      <c r="A104" s="463"/>
      <c r="B104" s="464" t="s">
        <v>2020</v>
      </c>
      <c r="C104" s="464" t="s">
        <v>440</v>
      </c>
      <c r="D104" s="464" t="s">
        <v>2011</v>
      </c>
      <c r="E104" s="464" t="s">
        <v>2101</v>
      </c>
      <c r="F104" s="464" t="s">
        <v>2135</v>
      </c>
      <c r="G104" s="464" t="s">
        <v>2136</v>
      </c>
      <c r="H104" s="468">
        <v>86</v>
      </c>
      <c r="I104" s="468">
        <v>4300</v>
      </c>
      <c r="J104" s="464">
        <v>0.90526315789473688</v>
      </c>
      <c r="K104" s="464">
        <v>50</v>
      </c>
      <c r="L104" s="468">
        <v>95</v>
      </c>
      <c r="M104" s="468">
        <v>4750</v>
      </c>
      <c r="N104" s="464">
        <v>1</v>
      </c>
      <c r="O104" s="464">
        <v>50</v>
      </c>
      <c r="P104" s="468">
        <v>156</v>
      </c>
      <c r="Q104" s="468">
        <v>7800</v>
      </c>
      <c r="R104" s="491">
        <v>1.6421052631578947</v>
      </c>
      <c r="S104" s="469">
        <v>50</v>
      </c>
    </row>
    <row r="105" spans="1:19" ht="14.4" customHeight="1" x14ac:dyDescent="0.3">
      <c r="A105" s="463"/>
      <c r="B105" s="464" t="s">
        <v>2020</v>
      </c>
      <c r="C105" s="464" t="s">
        <v>440</v>
      </c>
      <c r="D105" s="464" t="s">
        <v>2011</v>
      </c>
      <c r="E105" s="464" t="s">
        <v>2101</v>
      </c>
      <c r="F105" s="464" t="s">
        <v>2137</v>
      </c>
      <c r="G105" s="464" t="s">
        <v>2138</v>
      </c>
      <c r="H105" s="468">
        <v>212</v>
      </c>
      <c r="I105" s="468">
        <v>21435.550000000003</v>
      </c>
      <c r="J105" s="464">
        <v>0.80303019518359087</v>
      </c>
      <c r="K105" s="464">
        <v>101.11108490566039</v>
      </c>
      <c r="L105" s="468">
        <v>264</v>
      </c>
      <c r="M105" s="468">
        <v>26693.33</v>
      </c>
      <c r="N105" s="464">
        <v>1</v>
      </c>
      <c r="O105" s="464">
        <v>101.1110984848485</v>
      </c>
      <c r="P105" s="468">
        <v>220</v>
      </c>
      <c r="Q105" s="468">
        <v>22244.45</v>
      </c>
      <c r="R105" s="491">
        <v>0.8333336455211845</v>
      </c>
      <c r="S105" s="469">
        <v>101.11113636363636</v>
      </c>
    </row>
    <row r="106" spans="1:19" ht="14.4" customHeight="1" x14ac:dyDescent="0.3">
      <c r="A106" s="463"/>
      <c r="B106" s="464" t="s">
        <v>2020</v>
      </c>
      <c r="C106" s="464" t="s">
        <v>440</v>
      </c>
      <c r="D106" s="464" t="s">
        <v>2011</v>
      </c>
      <c r="E106" s="464" t="s">
        <v>2101</v>
      </c>
      <c r="F106" s="464" t="s">
        <v>2139</v>
      </c>
      <c r="G106" s="464" t="s">
        <v>2140</v>
      </c>
      <c r="H106" s="468">
        <v>66</v>
      </c>
      <c r="I106" s="468">
        <v>5059.99</v>
      </c>
      <c r="J106" s="464">
        <v>0.62264002352747183</v>
      </c>
      <c r="K106" s="464">
        <v>76.666515151515142</v>
      </c>
      <c r="L106" s="468">
        <v>106</v>
      </c>
      <c r="M106" s="468">
        <v>8126.67</v>
      </c>
      <c r="N106" s="464">
        <v>1</v>
      </c>
      <c r="O106" s="464">
        <v>76.666698113207545</v>
      </c>
      <c r="P106" s="468">
        <v>79</v>
      </c>
      <c r="Q106" s="468">
        <v>6056.66</v>
      </c>
      <c r="R106" s="491">
        <v>0.74528189282941226</v>
      </c>
      <c r="S106" s="469">
        <v>76.666582278481016</v>
      </c>
    </row>
    <row r="107" spans="1:19" ht="14.4" customHeight="1" x14ac:dyDescent="0.3">
      <c r="A107" s="463"/>
      <c r="B107" s="464" t="s">
        <v>2020</v>
      </c>
      <c r="C107" s="464" t="s">
        <v>440</v>
      </c>
      <c r="D107" s="464" t="s">
        <v>2011</v>
      </c>
      <c r="E107" s="464" t="s">
        <v>2101</v>
      </c>
      <c r="F107" s="464" t="s">
        <v>2139</v>
      </c>
      <c r="G107" s="464" t="s">
        <v>2141</v>
      </c>
      <c r="H107" s="468"/>
      <c r="I107" s="468"/>
      <c r="J107" s="464"/>
      <c r="K107" s="464"/>
      <c r="L107" s="468"/>
      <c r="M107" s="468"/>
      <c r="N107" s="464"/>
      <c r="O107" s="464"/>
      <c r="P107" s="468">
        <v>5</v>
      </c>
      <c r="Q107" s="468">
        <v>383.33000000000004</v>
      </c>
      <c r="R107" s="491"/>
      <c r="S107" s="469">
        <v>76.666000000000011</v>
      </c>
    </row>
    <row r="108" spans="1:19" ht="14.4" customHeight="1" x14ac:dyDescent="0.3">
      <c r="A108" s="463"/>
      <c r="B108" s="464" t="s">
        <v>2020</v>
      </c>
      <c r="C108" s="464" t="s">
        <v>440</v>
      </c>
      <c r="D108" s="464" t="s">
        <v>2011</v>
      </c>
      <c r="E108" s="464" t="s">
        <v>2101</v>
      </c>
      <c r="F108" s="464" t="s">
        <v>2142</v>
      </c>
      <c r="G108" s="464" t="s">
        <v>2143</v>
      </c>
      <c r="H108" s="468">
        <v>1017</v>
      </c>
      <c r="I108" s="468">
        <v>0</v>
      </c>
      <c r="J108" s="464"/>
      <c r="K108" s="464">
        <v>0</v>
      </c>
      <c r="L108" s="468">
        <v>1259</v>
      </c>
      <c r="M108" s="468">
        <v>0</v>
      </c>
      <c r="N108" s="464"/>
      <c r="O108" s="464">
        <v>0</v>
      </c>
      <c r="P108" s="468">
        <v>1161</v>
      </c>
      <c r="Q108" s="468">
        <v>0</v>
      </c>
      <c r="R108" s="491"/>
      <c r="S108" s="469">
        <v>0</v>
      </c>
    </row>
    <row r="109" spans="1:19" ht="14.4" customHeight="1" x14ac:dyDescent="0.3">
      <c r="A109" s="463"/>
      <c r="B109" s="464" t="s">
        <v>2020</v>
      </c>
      <c r="C109" s="464" t="s">
        <v>440</v>
      </c>
      <c r="D109" s="464" t="s">
        <v>2011</v>
      </c>
      <c r="E109" s="464" t="s">
        <v>2101</v>
      </c>
      <c r="F109" s="464" t="s">
        <v>2144</v>
      </c>
      <c r="G109" s="464" t="s">
        <v>2145</v>
      </c>
      <c r="H109" s="468">
        <v>310</v>
      </c>
      <c r="I109" s="468">
        <v>94722.22</v>
      </c>
      <c r="J109" s="464">
        <v>0.89595383978446907</v>
      </c>
      <c r="K109" s="464">
        <v>305.55554838709679</v>
      </c>
      <c r="L109" s="468">
        <v>346</v>
      </c>
      <c r="M109" s="468">
        <v>105722.21</v>
      </c>
      <c r="N109" s="464">
        <v>1</v>
      </c>
      <c r="O109" s="464">
        <v>305.5555202312139</v>
      </c>
      <c r="P109" s="468">
        <v>287</v>
      </c>
      <c r="Q109" s="468">
        <v>87694.45</v>
      </c>
      <c r="R109" s="491">
        <v>0.82947991722836656</v>
      </c>
      <c r="S109" s="469">
        <v>305.55557491289198</v>
      </c>
    </row>
    <row r="110" spans="1:19" ht="14.4" customHeight="1" x14ac:dyDescent="0.3">
      <c r="A110" s="463"/>
      <c r="B110" s="464" t="s">
        <v>2020</v>
      </c>
      <c r="C110" s="464" t="s">
        <v>440</v>
      </c>
      <c r="D110" s="464" t="s">
        <v>2011</v>
      </c>
      <c r="E110" s="464" t="s">
        <v>2101</v>
      </c>
      <c r="F110" s="464" t="s">
        <v>2146</v>
      </c>
      <c r="G110" s="464" t="s">
        <v>2147</v>
      </c>
      <c r="H110" s="468"/>
      <c r="I110" s="468"/>
      <c r="J110" s="464"/>
      <c r="K110" s="464"/>
      <c r="L110" s="468"/>
      <c r="M110" s="468"/>
      <c r="N110" s="464"/>
      <c r="O110" s="464"/>
      <c r="P110" s="468">
        <v>4</v>
      </c>
      <c r="Q110" s="468">
        <v>133.33000000000001</v>
      </c>
      <c r="R110" s="491"/>
      <c r="S110" s="469">
        <v>33.332500000000003</v>
      </c>
    </row>
    <row r="111" spans="1:19" ht="14.4" customHeight="1" x14ac:dyDescent="0.3">
      <c r="A111" s="463"/>
      <c r="B111" s="464" t="s">
        <v>2020</v>
      </c>
      <c r="C111" s="464" t="s">
        <v>440</v>
      </c>
      <c r="D111" s="464" t="s">
        <v>2011</v>
      </c>
      <c r="E111" s="464" t="s">
        <v>2101</v>
      </c>
      <c r="F111" s="464" t="s">
        <v>2146</v>
      </c>
      <c r="G111" s="464" t="s">
        <v>2148</v>
      </c>
      <c r="H111" s="468">
        <v>194</v>
      </c>
      <c r="I111" s="468">
        <v>6466.66</v>
      </c>
      <c r="J111" s="464">
        <v>0.62580540270619178</v>
      </c>
      <c r="K111" s="464">
        <v>33.333298969072167</v>
      </c>
      <c r="L111" s="468">
        <v>310</v>
      </c>
      <c r="M111" s="468">
        <v>10333.34</v>
      </c>
      <c r="N111" s="464">
        <v>1</v>
      </c>
      <c r="O111" s="464">
        <v>33.333354838709681</v>
      </c>
      <c r="P111" s="468">
        <v>282</v>
      </c>
      <c r="Q111" s="468">
        <v>9400</v>
      </c>
      <c r="R111" s="491">
        <v>0.90967683246655973</v>
      </c>
      <c r="S111" s="469">
        <v>33.333333333333336</v>
      </c>
    </row>
    <row r="112" spans="1:19" ht="14.4" customHeight="1" x14ac:dyDescent="0.3">
      <c r="A112" s="463"/>
      <c r="B112" s="464" t="s">
        <v>2020</v>
      </c>
      <c r="C112" s="464" t="s">
        <v>440</v>
      </c>
      <c r="D112" s="464" t="s">
        <v>2011</v>
      </c>
      <c r="E112" s="464" t="s">
        <v>2101</v>
      </c>
      <c r="F112" s="464" t="s">
        <v>2149</v>
      </c>
      <c r="G112" s="464" t="s">
        <v>2150</v>
      </c>
      <c r="H112" s="468">
        <v>454</v>
      </c>
      <c r="I112" s="468">
        <v>206822.23</v>
      </c>
      <c r="J112" s="464">
        <v>0.9061876720634976</v>
      </c>
      <c r="K112" s="464">
        <v>455.5555726872247</v>
      </c>
      <c r="L112" s="468">
        <v>501</v>
      </c>
      <c r="M112" s="468">
        <v>228233.33</v>
      </c>
      <c r="N112" s="464">
        <v>1</v>
      </c>
      <c r="O112" s="464">
        <v>455.5555489021956</v>
      </c>
      <c r="P112" s="468">
        <v>518</v>
      </c>
      <c r="Q112" s="468">
        <v>235977.77000000002</v>
      </c>
      <c r="R112" s="491">
        <v>1.0339321167508708</v>
      </c>
      <c r="S112" s="469">
        <v>455.55554054054056</v>
      </c>
    </row>
    <row r="113" spans="1:19" ht="14.4" customHeight="1" x14ac:dyDescent="0.3">
      <c r="A113" s="463"/>
      <c r="B113" s="464" t="s">
        <v>2020</v>
      </c>
      <c r="C113" s="464" t="s">
        <v>440</v>
      </c>
      <c r="D113" s="464" t="s">
        <v>2011</v>
      </c>
      <c r="E113" s="464" t="s">
        <v>2101</v>
      </c>
      <c r="F113" s="464" t="s">
        <v>2151</v>
      </c>
      <c r="G113" s="464" t="s">
        <v>2152</v>
      </c>
      <c r="H113" s="468">
        <v>316</v>
      </c>
      <c r="I113" s="468">
        <v>24577.78</v>
      </c>
      <c r="J113" s="464">
        <v>0.86575346905074479</v>
      </c>
      <c r="K113" s="464">
        <v>77.777784810126576</v>
      </c>
      <c r="L113" s="468">
        <v>365</v>
      </c>
      <c r="M113" s="468">
        <v>28388.89</v>
      </c>
      <c r="N113" s="464">
        <v>1</v>
      </c>
      <c r="O113" s="464">
        <v>77.777780821917801</v>
      </c>
      <c r="P113" s="468">
        <v>309</v>
      </c>
      <c r="Q113" s="468">
        <v>24033.34</v>
      </c>
      <c r="R113" s="491">
        <v>0.84657554416534075</v>
      </c>
      <c r="S113" s="469">
        <v>77.777799352750804</v>
      </c>
    </row>
    <row r="114" spans="1:19" ht="14.4" customHeight="1" x14ac:dyDescent="0.3">
      <c r="A114" s="463"/>
      <c r="B114" s="464" t="s">
        <v>2020</v>
      </c>
      <c r="C114" s="464" t="s">
        <v>440</v>
      </c>
      <c r="D114" s="464" t="s">
        <v>2011</v>
      </c>
      <c r="E114" s="464" t="s">
        <v>2101</v>
      </c>
      <c r="F114" s="464" t="s">
        <v>2153</v>
      </c>
      <c r="G114" s="464" t="s">
        <v>2154</v>
      </c>
      <c r="H114" s="468">
        <v>0</v>
      </c>
      <c r="I114" s="468">
        <v>0</v>
      </c>
      <c r="J114" s="464"/>
      <c r="K114" s="464"/>
      <c r="L114" s="468"/>
      <c r="M114" s="468"/>
      <c r="N114" s="464"/>
      <c r="O114" s="464"/>
      <c r="P114" s="468">
        <v>0</v>
      </c>
      <c r="Q114" s="468">
        <v>0</v>
      </c>
      <c r="R114" s="491"/>
      <c r="S114" s="469"/>
    </row>
    <row r="115" spans="1:19" ht="14.4" customHeight="1" x14ac:dyDescent="0.3">
      <c r="A115" s="463"/>
      <c r="B115" s="464" t="s">
        <v>2020</v>
      </c>
      <c r="C115" s="464" t="s">
        <v>440</v>
      </c>
      <c r="D115" s="464" t="s">
        <v>2011</v>
      </c>
      <c r="E115" s="464" t="s">
        <v>2101</v>
      </c>
      <c r="F115" s="464" t="s">
        <v>2155</v>
      </c>
      <c r="G115" s="464" t="s">
        <v>2156</v>
      </c>
      <c r="H115" s="468">
        <v>1</v>
      </c>
      <c r="I115" s="468">
        <v>270</v>
      </c>
      <c r="J115" s="464"/>
      <c r="K115" s="464">
        <v>270</v>
      </c>
      <c r="L115" s="468"/>
      <c r="M115" s="468"/>
      <c r="N115" s="464"/>
      <c r="O115" s="464"/>
      <c r="P115" s="468"/>
      <c r="Q115" s="468"/>
      <c r="R115" s="491"/>
      <c r="S115" s="469"/>
    </row>
    <row r="116" spans="1:19" ht="14.4" customHeight="1" x14ac:dyDescent="0.3">
      <c r="A116" s="463"/>
      <c r="B116" s="464" t="s">
        <v>2020</v>
      </c>
      <c r="C116" s="464" t="s">
        <v>440</v>
      </c>
      <c r="D116" s="464" t="s">
        <v>2011</v>
      </c>
      <c r="E116" s="464" t="s">
        <v>2101</v>
      </c>
      <c r="F116" s="464" t="s">
        <v>2155</v>
      </c>
      <c r="G116" s="464" t="s">
        <v>2157</v>
      </c>
      <c r="H116" s="468"/>
      <c r="I116" s="468"/>
      <c r="J116" s="464"/>
      <c r="K116" s="464"/>
      <c r="L116" s="468">
        <v>13</v>
      </c>
      <c r="M116" s="468">
        <v>3510</v>
      </c>
      <c r="N116" s="464">
        <v>1</v>
      </c>
      <c r="O116" s="464">
        <v>270</v>
      </c>
      <c r="P116" s="468">
        <v>105</v>
      </c>
      <c r="Q116" s="468">
        <v>28350</v>
      </c>
      <c r="R116" s="491">
        <v>8.0769230769230766</v>
      </c>
      <c r="S116" s="469">
        <v>270</v>
      </c>
    </row>
    <row r="117" spans="1:19" ht="14.4" customHeight="1" x14ac:dyDescent="0.3">
      <c r="A117" s="463"/>
      <c r="B117" s="464" t="s">
        <v>2020</v>
      </c>
      <c r="C117" s="464" t="s">
        <v>440</v>
      </c>
      <c r="D117" s="464" t="s">
        <v>2011</v>
      </c>
      <c r="E117" s="464" t="s">
        <v>2101</v>
      </c>
      <c r="F117" s="464" t="s">
        <v>2158</v>
      </c>
      <c r="G117" s="464" t="s">
        <v>2159</v>
      </c>
      <c r="H117" s="468">
        <v>621</v>
      </c>
      <c r="I117" s="468">
        <v>58650</v>
      </c>
      <c r="J117" s="464">
        <v>0.7676143945040641</v>
      </c>
      <c r="K117" s="464">
        <v>94.444444444444443</v>
      </c>
      <c r="L117" s="468">
        <v>809</v>
      </c>
      <c r="M117" s="468">
        <v>76405.55</v>
      </c>
      <c r="N117" s="464">
        <v>1</v>
      </c>
      <c r="O117" s="464">
        <v>94.444437577255869</v>
      </c>
      <c r="P117" s="468">
        <v>701</v>
      </c>
      <c r="Q117" s="468">
        <v>66205.56</v>
      </c>
      <c r="R117" s="491">
        <v>0.86650197531462037</v>
      </c>
      <c r="S117" s="469">
        <v>94.444450784593428</v>
      </c>
    </row>
    <row r="118" spans="1:19" ht="14.4" customHeight="1" x14ac:dyDescent="0.3">
      <c r="A118" s="463"/>
      <c r="B118" s="464" t="s">
        <v>2020</v>
      </c>
      <c r="C118" s="464" t="s">
        <v>440</v>
      </c>
      <c r="D118" s="464" t="s">
        <v>2011</v>
      </c>
      <c r="E118" s="464" t="s">
        <v>2101</v>
      </c>
      <c r="F118" s="464" t="s">
        <v>2160</v>
      </c>
      <c r="G118" s="464" t="s">
        <v>2161</v>
      </c>
      <c r="H118" s="468">
        <v>213</v>
      </c>
      <c r="I118" s="468">
        <v>9230</v>
      </c>
      <c r="J118" s="464">
        <v>0.82558139534883723</v>
      </c>
      <c r="K118" s="464">
        <v>43.333333333333336</v>
      </c>
      <c r="L118" s="468">
        <v>258</v>
      </c>
      <c r="M118" s="468">
        <v>11180</v>
      </c>
      <c r="N118" s="464">
        <v>1</v>
      </c>
      <c r="O118" s="464">
        <v>43.333333333333336</v>
      </c>
      <c r="P118" s="468">
        <v>220</v>
      </c>
      <c r="Q118" s="468">
        <v>9533.33</v>
      </c>
      <c r="R118" s="491">
        <v>0.85271288014311275</v>
      </c>
      <c r="S118" s="469">
        <v>43.333318181818179</v>
      </c>
    </row>
    <row r="119" spans="1:19" ht="14.4" customHeight="1" x14ac:dyDescent="0.3">
      <c r="A119" s="463"/>
      <c r="B119" s="464" t="s">
        <v>2020</v>
      </c>
      <c r="C119" s="464" t="s">
        <v>440</v>
      </c>
      <c r="D119" s="464" t="s">
        <v>2011</v>
      </c>
      <c r="E119" s="464" t="s">
        <v>2101</v>
      </c>
      <c r="F119" s="464" t="s">
        <v>2160</v>
      </c>
      <c r="G119" s="464" t="s">
        <v>2162</v>
      </c>
      <c r="H119" s="468"/>
      <c r="I119" s="468"/>
      <c r="J119" s="464"/>
      <c r="K119" s="464"/>
      <c r="L119" s="468"/>
      <c r="M119" s="468"/>
      <c r="N119" s="464"/>
      <c r="O119" s="464"/>
      <c r="P119" s="468">
        <v>7</v>
      </c>
      <c r="Q119" s="468">
        <v>303.33</v>
      </c>
      <c r="R119" s="491"/>
      <c r="S119" s="469">
        <v>43.332857142857144</v>
      </c>
    </row>
    <row r="120" spans="1:19" ht="14.4" customHeight="1" x14ac:dyDescent="0.3">
      <c r="A120" s="463"/>
      <c r="B120" s="464" t="s">
        <v>2020</v>
      </c>
      <c r="C120" s="464" t="s">
        <v>440</v>
      </c>
      <c r="D120" s="464" t="s">
        <v>2011</v>
      </c>
      <c r="E120" s="464" t="s">
        <v>2101</v>
      </c>
      <c r="F120" s="464" t="s">
        <v>2163</v>
      </c>
      <c r="G120" s="464" t="s">
        <v>2164</v>
      </c>
      <c r="H120" s="468"/>
      <c r="I120" s="468"/>
      <c r="J120" s="464"/>
      <c r="K120" s="464"/>
      <c r="L120" s="468">
        <v>1</v>
      </c>
      <c r="M120" s="468">
        <v>96.67</v>
      </c>
      <c r="N120" s="464">
        <v>1</v>
      </c>
      <c r="O120" s="464">
        <v>96.67</v>
      </c>
      <c r="P120" s="468"/>
      <c r="Q120" s="468"/>
      <c r="R120" s="491"/>
      <c r="S120" s="469"/>
    </row>
    <row r="121" spans="1:19" ht="14.4" customHeight="1" x14ac:dyDescent="0.3">
      <c r="A121" s="463"/>
      <c r="B121" s="464" t="s">
        <v>2020</v>
      </c>
      <c r="C121" s="464" t="s">
        <v>440</v>
      </c>
      <c r="D121" s="464" t="s">
        <v>2011</v>
      </c>
      <c r="E121" s="464" t="s">
        <v>2101</v>
      </c>
      <c r="F121" s="464" t="s">
        <v>2163</v>
      </c>
      <c r="G121" s="464" t="s">
        <v>2165</v>
      </c>
      <c r="H121" s="468">
        <v>2</v>
      </c>
      <c r="I121" s="468">
        <v>193.33</v>
      </c>
      <c r="J121" s="464">
        <v>0.49998706907699075</v>
      </c>
      <c r="K121" s="464">
        <v>96.665000000000006</v>
      </c>
      <c r="L121" s="468">
        <v>4</v>
      </c>
      <c r="M121" s="468">
        <v>386.67</v>
      </c>
      <c r="N121" s="464">
        <v>1</v>
      </c>
      <c r="O121" s="464">
        <v>96.667500000000004</v>
      </c>
      <c r="P121" s="468">
        <v>2</v>
      </c>
      <c r="Q121" s="468">
        <v>193.33</v>
      </c>
      <c r="R121" s="491">
        <v>0.49998706907699075</v>
      </c>
      <c r="S121" s="469">
        <v>96.665000000000006</v>
      </c>
    </row>
    <row r="122" spans="1:19" ht="14.4" customHeight="1" x14ac:dyDescent="0.3">
      <c r="A122" s="463"/>
      <c r="B122" s="464" t="s">
        <v>2020</v>
      </c>
      <c r="C122" s="464" t="s">
        <v>440</v>
      </c>
      <c r="D122" s="464" t="s">
        <v>2011</v>
      </c>
      <c r="E122" s="464" t="s">
        <v>2101</v>
      </c>
      <c r="F122" s="464" t="s">
        <v>2166</v>
      </c>
      <c r="G122" s="464" t="s">
        <v>2167</v>
      </c>
      <c r="H122" s="468">
        <v>3</v>
      </c>
      <c r="I122" s="468">
        <v>603.33000000000004</v>
      </c>
      <c r="J122" s="464">
        <v>1</v>
      </c>
      <c r="K122" s="464">
        <v>201.11</v>
      </c>
      <c r="L122" s="468">
        <v>3</v>
      </c>
      <c r="M122" s="468">
        <v>603.33000000000004</v>
      </c>
      <c r="N122" s="464">
        <v>1</v>
      </c>
      <c r="O122" s="464">
        <v>201.11</v>
      </c>
      <c r="P122" s="468">
        <v>5</v>
      </c>
      <c r="Q122" s="468">
        <v>1005.5500000000001</v>
      </c>
      <c r="R122" s="491">
        <v>1.6666666666666667</v>
      </c>
      <c r="S122" s="469">
        <v>201.11</v>
      </c>
    </row>
    <row r="123" spans="1:19" ht="14.4" customHeight="1" x14ac:dyDescent="0.3">
      <c r="A123" s="463"/>
      <c r="B123" s="464" t="s">
        <v>2020</v>
      </c>
      <c r="C123" s="464" t="s">
        <v>440</v>
      </c>
      <c r="D123" s="464" t="s">
        <v>2011</v>
      </c>
      <c r="E123" s="464" t="s">
        <v>2101</v>
      </c>
      <c r="F123" s="464" t="s">
        <v>2168</v>
      </c>
      <c r="G123" s="464" t="s">
        <v>2169</v>
      </c>
      <c r="H123" s="468">
        <v>1</v>
      </c>
      <c r="I123" s="468">
        <v>195.56</v>
      </c>
      <c r="J123" s="464">
        <v>0.12500239700853336</v>
      </c>
      <c r="K123" s="464">
        <v>195.56</v>
      </c>
      <c r="L123" s="468">
        <v>8</v>
      </c>
      <c r="M123" s="468">
        <v>1564.45</v>
      </c>
      <c r="N123" s="464">
        <v>1</v>
      </c>
      <c r="O123" s="464">
        <v>195.55625000000001</v>
      </c>
      <c r="P123" s="468">
        <v>3</v>
      </c>
      <c r="Q123" s="468">
        <v>1300</v>
      </c>
      <c r="R123" s="491">
        <v>0.83096295822813127</v>
      </c>
      <c r="S123" s="469">
        <v>433.33333333333331</v>
      </c>
    </row>
    <row r="124" spans="1:19" ht="14.4" customHeight="1" x14ac:dyDescent="0.3">
      <c r="A124" s="463"/>
      <c r="B124" s="464" t="s">
        <v>2020</v>
      </c>
      <c r="C124" s="464" t="s">
        <v>440</v>
      </c>
      <c r="D124" s="464" t="s">
        <v>2011</v>
      </c>
      <c r="E124" s="464" t="s">
        <v>2101</v>
      </c>
      <c r="F124" s="464" t="s">
        <v>2168</v>
      </c>
      <c r="G124" s="464" t="s">
        <v>2170</v>
      </c>
      <c r="H124" s="468">
        <v>12</v>
      </c>
      <c r="I124" s="468">
        <v>2346.67</v>
      </c>
      <c r="J124" s="464">
        <v>6.000025568254455</v>
      </c>
      <c r="K124" s="464">
        <v>195.55583333333334</v>
      </c>
      <c r="L124" s="468">
        <v>2</v>
      </c>
      <c r="M124" s="468">
        <v>391.11</v>
      </c>
      <c r="N124" s="464">
        <v>1</v>
      </c>
      <c r="O124" s="464">
        <v>195.55500000000001</v>
      </c>
      <c r="P124" s="468">
        <v>4</v>
      </c>
      <c r="Q124" s="468">
        <v>1733.33</v>
      </c>
      <c r="R124" s="491">
        <v>4.4318222494950268</v>
      </c>
      <c r="S124" s="469">
        <v>433.33249999999998</v>
      </c>
    </row>
    <row r="125" spans="1:19" ht="14.4" customHeight="1" x14ac:dyDescent="0.3">
      <c r="A125" s="463"/>
      <c r="B125" s="464" t="s">
        <v>2020</v>
      </c>
      <c r="C125" s="464" t="s">
        <v>440</v>
      </c>
      <c r="D125" s="464" t="s">
        <v>2011</v>
      </c>
      <c r="E125" s="464" t="s">
        <v>2101</v>
      </c>
      <c r="F125" s="464" t="s">
        <v>2171</v>
      </c>
      <c r="G125" s="464" t="s">
        <v>2172</v>
      </c>
      <c r="H125" s="468"/>
      <c r="I125" s="468"/>
      <c r="J125" s="464"/>
      <c r="K125" s="464"/>
      <c r="L125" s="468">
        <v>2</v>
      </c>
      <c r="M125" s="468">
        <v>233.34</v>
      </c>
      <c r="N125" s="464">
        <v>1</v>
      </c>
      <c r="O125" s="464">
        <v>116.67</v>
      </c>
      <c r="P125" s="468">
        <v>1</v>
      </c>
      <c r="Q125" s="468">
        <v>116.67</v>
      </c>
      <c r="R125" s="491">
        <v>0.5</v>
      </c>
      <c r="S125" s="469">
        <v>116.67</v>
      </c>
    </row>
    <row r="126" spans="1:19" ht="14.4" customHeight="1" x14ac:dyDescent="0.3">
      <c r="A126" s="463"/>
      <c r="B126" s="464" t="s">
        <v>2020</v>
      </c>
      <c r="C126" s="464" t="s">
        <v>440</v>
      </c>
      <c r="D126" s="464" t="s">
        <v>2011</v>
      </c>
      <c r="E126" s="464" t="s">
        <v>2101</v>
      </c>
      <c r="F126" s="464" t="s">
        <v>2171</v>
      </c>
      <c r="G126" s="464" t="s">
        <v>2173</v>
      </c>
      <c r="H126" s="468">
        <v>2</v>
      </c>
      <c r="I126" s="468">
        <v>233.34</v>
      </c>
      <c r="J126" s="464">
        <v>2</v>
      </c>
      <c r="K126" s="464">
        <v>116.67</v>
      </c>
      <c r="L126" s="468">
        <v>1</v>
      </c>
      <c r="M126" s="468">
        <v>116.67</v>
      </c>
      <c r="N126" s="464">
        <v>1</v>
      </c>
      <c r="O126" s="464">
        <v>116.67</v>
      </c>
      <c r="P126" s="468">
        <v>2</v>
      </c>
      <c r="Q126" s="468">
        <v>233.34</v>
      </c>
      <c r="R126" s="491">
        <v>2</v>
      </c>
      <c r="S126" s="469">
        <v>116.67</v>
      </c>
    </row>
    <row r="127" spans="1:19" ht="14.4" customHeight="1" x14ac:dyDescent="0.3">
      <c r="A127" s="463"/>
      <c r="B127" s="464" t="s">
        <v>2020</v>
      </c>
      <c r="C127" s="464" t="s">
        <v>440</v>
      </c>
      <c r="D127" s="464" t="s">
        <v>2011</v>
      </c>
      <c r="E127" s="464" t="s">
        <v>2101</v>
      </c>
      <c r="F127" s="464" t="s">
        <v>2174</v>
      </c>
      <c r="G127" s="464" t="s">
        <v>2175</v>
      </c>
      <c r="H127" s="468">
        <v>27</v>
      </c>
      <c r="I127" s="468">
        <v>1319.99</v>
      </c>
      <c r="J127" s="464">
        <v>0.99998484859963188</v>
      </c>
      <c r="K127" s="464">
        <v>48.888518518518516</v>
      </c>
      <c r="L127" s="468">
        <v>27</v>
      </c>
      <c r="M127" s="468">
        <v>1320.01</v>
      </c>
      <c r="N127" s="464">
        <v>1</v>
      </c>
      <c r="O127" s="464">
        <v>48.889259259259262</v>
      </c>
      <c r="P127" s="468">
        <v>40</v>
      </c>
      <c r="Q127" s="468">
        <v>1955.5500000000002</v>
      </c>
      <c r="R127" s="491">
        <v>1.4814660494996252</v>
      </c>
      <c r="S127" s="469">
        <v>48.888750000000002</v>
      </c>
    </row>
    <row r="128" spans="1:19" ht="14.4" customHeight="1" x14ac:dyDescent="0.3">
      <c r="A128" s="463"/>
      <c r="B128" s="464" t="s">
        <v>2020</v>
      </c>
      <c r="C128" s="464" t="s">
        <v>440</v>
      </c>
      <c r="D128" s="464" t="s">
        <v>2011</v>
      </c>
      <c r="E128" s="464" t="s">
        <v>2101</v>
      </c>
      <c r="F128" s="464" t="s">
        <v>2176</v>
      </c>
      <c r="G128" s="464" t="s">
        <v>2177</v>
      </c>
      <c r="H128" s="468"/>
      <c r="I128" s="468"/>
      <c r="J128" s="464"/>
      <c r="K128" s="464"/>
      <c r="L128" s="468">
        <v>10</v>
      </c>
      <c r="M128" s="468">
        <v>3444.4399999999996</v>
      </c>
      <c r="N128" s="464">
        <v>1</v>
      </c>
      <c r="O128" s="464">
        <v>344.44399999999996</v>
      </c>
      <c r="P128" s="468">
        <v>3</v>
      </c>
      <c r="Q128" s="468">
        <v>1033.33</v>
      </c>
      <c r="R128" s="491">
        <v>0.29999941935408952</v>
      </c>
      <c r="S128" s="469">
        <v>344.44333333333333</v>
      </c>
    </row>
    <row r="129" spans="1:19" ht="14.4" customHeight="1" x14ac:dyDescent="0.3">
      <c r="A129" s="463"/>
      <c r="B129" s="464" t="s">
        <v>2020</v>
      </c>
      <c r="C129" s="464" t="s">
        <v>440</v>
      </c>
      <c r="D129" s="464" t="s">
        <v>2011</v>
      </c>
      <c r="E129" s="464" t="s">
        <v>2101</v>
      </c>
      <c r="F129" s="464" t="s">
        <v>2178</v>
      </c>
      <c r="G129" s="464" t="s">
        <v>2179</v>
      </c>
      <c r="H129" s="468">
        <v>47</v>
      </c>
      <c r="I129" s="468">
        <v>13734.439999999999</v>
      </c>
      <c r="J129" s="464">
        <v>1.3055563741030172</v>
      </c>
      <c r="K129" s="464">
        <v>292.22212765957443</v>
      </c>
      <c r="L129" s="468">
        <v>36</v>
      </c>
      <c r="M129" s="468">
        <v>10519.99</v>
      </c>
      <c r="N129" s="464">
        <v>1</v>
      </c>
      <c r="O129" s="464">
        <v>292.22194444444443</v>
      </c>
      <c r="P129" s="468">
        <v>32</v>
      </c>
      <c r="Q129" s="468">
        <v>9351.0999999999985</v>
      </c>
      <c r="R129" s="491">
        <v>0.88888867765083412</v>
      </c>
      <c r="S129" s="469">
        <v>292.22187499999995</v>
      </c>
    </row>
    <row r="130" spans="1:19" ht="14.4" customHeight="1" x14ac:dyDescent="0.3">
      <c r="A130" s="463"/>
      <c r="B130" s="464" t="s">
        <v>2020</v>
      </c>
      <c r="C130" s="464" t="s">
        <v>440</v>
      </c>
      <c r="D130" s="464" t="s">
        <v>2011</v>
      </c>
      <c r="E130" s="464" t="s">
        <v>2101</v>
      </c>
      <c r="F130" s="464" t="s">
        <v>2180</v>
      </c>
      <c r="G130" s="464" t="s">
        <v>2181</v>
      </c>
      <c r="H130" s="468"/>
      <c r="I130" s="468"/>
      <c r="J130" s="464"/>
      <c r="K130" s="464"/>
      <c r="L130" s="468"/>
      <c r="M130" s="468"/>
      <c r="N130" s="464"/>
      <c r="O130" s="464"/>
      <c r="P130" s="468">
        <v>1</v>
      </c>
      <c r="Q130" s="468">
        <v>222.22</v>
      </c>
      <c r="R130" s="491"/>
      <c r="S130" s="469">
        <v>222.22</v>
      </c>
    </row>
    <row r="131" spans="1:19" ht="14.4" customHeight="1" x14ac:dyDescent="0.3">
      <c r="A131" s="463"/>
      <c r="B131" s="464" t="s">
        <v>2020</v>
      </c>
      <c r="C131" s="464" t="s">
        <v>440</v>
      </c>
      <c r="D131" s="464" t="s">
        <v>2011</v>
      </c>
      <c r="E131" s="464" t="s">
        <v>2101</v>
      </c>
      <c r="F131" s="464" t="s">
        <v>2180</v>
      </c>
      <c r="G131" s="464" t="s">
        <v>2182</v>
      </c>
      <c r="H131" s="468"/>
      <c r="I131" s="468"/>
      <c r="J131" s="464"/>
      <c r="K131" s="464"/>
      <c r="L131" s="468">
        <v>55</v>
      </c>
      <c r="M131" s="468">
        <v>12222.22</v>
      </c>
      <c r="N131" s="464">
        <v>1</v>
      </c>
      <c r="O131" s="464">
        <v>222.22218181818181</v>
      </c>
      <c r="P131" s="468">
        <v>12</v>
      </c>
      <c r="Q131" s="468">
        <v>2666.67</v>
      </c>
      <c r="R131" s="491">
        <v>0.21818213057856922</v>
      </c>
      <c r="S131" s="469">
        <v>222.2225</v>
      </c>
    </row>
    <row r="132" spans="1:19" ht="14.4" customHeight="1" x14ac:dyDescent="0.3">
      <c r="A132" s="463"/>
      <c r="B132" s="464" t="s">
        <v>2020</v>
      </c>
      <c r="C132" s="464" t="s">
        <v>440</v>
      </c>
      <c r="D132" s="464" t="s">
        <v>2011</v>
      </c>
      <c r="E132" s="464" t="s">
        <v>2101</v>
      </c>
      <c r="F132" s="464" t="s">
        <v>2183</v>
      </c>
      <c r="G132" s="464" t="s">
        <v>2184</v>
      </c>
      <c r="H132" s="468">
        <v>1</v>
      </c>
      <c r="I132" s="468">
        <v>116.67</v>
      </c>
      <c r="J132" s="464">
        <v>0.50002142887755541</v>
      </c>
      <c r="K132" s="464">
        <v>116.67</v>
      </c>
      <c r="L132" s="468">
        <v>2</v>
      </c>
      <c r="M132" s="468">
        <v>233.33</v>
      </c>
      <c r="N132" s="464">
        <v>1</v>
      </c>
      <c r="O132" s="464">
        <v>116.66500000000001</v>
      </c>
      <c r="P132" s="468">
        <v>2</v>
      </c>
      <c r="Q132" s="468">
        <v>233.34</v>
      </c>
      <c r="R132" s="491">
        <v>1.0000428577551108</v>
      </c>
      <c r="S132" s="469">
        <v>116.67</v>
      </c>
    </row>
    <row r="133" spans="1:19" ht="14.4" customHeight="1" x14ac:dyDescent="0.3">
      <c r="A133" s="463"/>
      <c r="B133" s="464" t="s">
        <v>2020</v>
      </c>
      <c r="C133" s="464" t="s">
        <v>440</v>
      </c>
      <c r="D133" s="464" t="s">
        <v>2011</v>
      </c>
      <c r="E133" s="464" t="s">
        <v>2101</v>
      </c>
      <c r="F133" s="464" t="s">
        <v>2185</v>
      </c>
      <c r="G133" s="464" t="s">
        <v>2186</v>
      </c>
      <c r="H133" s="468">
        <v>10</v>
      </c>
      <c r="I133" s="468">
        <v>3588.9</v>
      </c>
      <c r="J133" s="464">
        <v>5</v>
      </c>
      <c r="K133" s="464">
        <v>358.89</v>
      </c>
      <c r="L133" s="468">
        <v>2</v>
      </c>
      <c r="M133" s="468">
        <v>717.78</v>
      </c>
      <c r="N133" s="464">
        <v>1</v>
      </c>
      <c r="O133" s="464">
        <v>358.89</v>
      </c>
      <c r="P133" s="468"/>
      <c r="Q133" s="468"/>
      <c r="R133" s="491"/>
      <c r="S133" s="469"/>
    </row>
    <row r="134" spans="1:19" ht="14.4" customHeight="1" x14ac:dyDescent="0.3">
      <c r="A134" s="463"/>
      <c r="B134" s="464" t="s">
        <v>2020</v>
      </c>
      <c r="C134" s="464" t="s">
        <v>440</v>
      </c>
      <c r="D134" s="464" t="s">
        <v>2011</v>
      </c>
      <c r="E134" s="464" t="s">
        <v>2101</v>
      </c>
      <c r="F134" s="464" t="s">
        <v>2187</v>
      </c>
      <c r="G134" s="464" t="s">
        <v>2188</v>
      </c>
      <c r="H134" s="468"/>
      <c r="I134" s="468"/>
      <c r="J134" s="464"/>
      <c r="K134" s="464"/>
      <c r="L134" s="468"/>
      <c r="M134" s="468"/>
      <c r="N134" s="464"/>
      <c r="O134" s="464"/>
      <c r="P134" s="468">
        <v>64</v>
      </c>
      <c r="Q134" s="468">
        <v>7466.67</v>
      </c>
      <c r="R134" s="491"/>
      <c r="S134" s="469">
        <v>116.66671875</v>
      </c>
    </row>
    <row r="135" spans="1:19" ht="14.4" customHeight="1" x14ac:dyDescent="0.3">
      <c r="A135" s="463"/>
      <c r="B135" s="464" t="s">
        <v>2020</v>
      </c>
      <c r="C135" s="464" t="s">
        <v>440</v>
      </c>
      <c r="D135" s="464" t="s">
        <v>2011</v>
      </c>
      <c r="E135" s="464" t="s">
        <v>2101</v>
      </c>
      <c r="F135" s="464" t="s">
        <v>2187</v>
      </c>
      <c r="G135" s="464" t="s">
        <v>2189</v>
      </c>
      <c r="H135" s="468"/>
      <c r="I135" s="468"/>
      <c r="J135" s="464"/>
      <c r="K135" s="464"/>
      <c r="L135" s="468"/>
      <c r="M135" s="468"/>
      <c r="N135" s="464"/>
      <c r="O135" s="464"/>
      <c r="P135" s="468">
        <v>8</v>
      </c>
      <c r="Q135" s="468">
        <v>933.33</v>
      </c>
      <c r="R135" s="491"/>
      <c r="S135" s="469">
        <v>116.66625000000001</v>
      </c>
    </row>
    <row r="136" spans="1:19" ht="14.4" customHeight="1" x14ac:dyDescent="0.3">
      <c r="A136" s="463"/>
      <c r="B136" s="464" t="s">
        <v>2020</v>
      </c>
      <c r="C136" s="464" t="s">
        <v>440</v>
      </c>
      <c r="D136" s="464" t="s">
        <v>2011</v>
      </c>
      <c r="E136" s="464" t="s">
        <v>2101</v>
      </c>
      <c r="F136" s="464" t="s">
        <v>2190</v>
      </c>
      <c r="G136" s="464" t="s">
        <v>2191</v>
      </c>
      <c r="H136" s="468"/>
      <c r="I136" s="468"/>
      <c r="J136" s="464"/>
      <c r="K136" s="464"/>
      <c r="L136" s="468"/>
      <c r="M136" s="468"/>
      <c r="N136" s="464"/>
      <c r="O136" s="464"/>
      <c r="P136" s="468">
        <v>1</v>
      </c>
      <c r="Q136" s="468">
        <v>195.56</v>
      </c>
      <c r="R136" s="491"/>
      <c r="S136" s="469">
        <v>195.56</v>
      </c>
    </row>
    <row r="137" spans="1:19" ht="14.4" customHeight="1" x14ac:dyDescent="0.3">
      <c r="A137" s="463"/>
      <c r="B137" s="464" t="s">
        <v>2020</v>
      </c>
      <c r="C137" s="464" t="s">
        <v>2013</v>
      </c>
      <c r="D137" s="464" t="s">
        <v>2011</v>
      </c>
      <c r="E137" s="464" t="s">
        <v>2021</v>
      </c>
      <c r="F137" s="464" t="s">
        <v>2026</v>
      </c>
      <c r="G137" s="464"/>
      <c r="H137" s="468">
        <v>2</v>
      </c>
      <c r="I137" s="468">
        <v>226</v>
      </c>
      <c r="J137" s="464">
        <v>9.5238095238095233E-2</v>
      </c>
      <c r="K137" s="464">
        <v>113</v>
      </c>
      <c r="L137" s="468">
        <v>21</v>
      </c>
      <c r="M137" s="468">
        <v>2373</v>
      </c>
      <c r="N137" s="464">
        <v>1</v>
      </c>
      <c r="O137" s="464">
        <v>113</v>
      </c>
      <c r="P137" s="468"/>
      <c r="Q137" s="468"/>
      <c r="R137" s="491"/>
      <c r="S137" s="469"/>
    </row>
    <row r="138" spans="1:19" ht="14.4" customHeight="1" x14ac:dyDescent="0.3">
      <c r="A138" s="463"/>
      <c r="B138" s="464" t="s">
        <v>2020</v>
      </c>
      <c r="C138" s="464" t="s">
        <v>2013</v>
      </c>
      <c r="D138" s="464" t="s">
        <v>2011</v>
      </c>
      <c r="E138" s="464" t="s">
        <v>2021</v>
      </c>
      <c r="F138" s="464" t="s">
        <v>2038</v>
      </c>
      <c r="G138" s="464"/>
      <c r="H138" s="468">
        <v>3</v>
      </c>
      <c r="I138" s="468">
        <v>2400</v>
      </c>
      <c r="J138" s="464"/>
      <c r="K138" s="464">
        <v>800</v>
      </c>
      <c r="L138" s="468"/>
      <c r="M138" s="468"/>
      <c r="N138" s="464"/>
      <c r="O138" s="464"/>
      <c r="P138" s="468"/>
      <c r="Q138" s="468"/>
      <c r="R138" s="491"/>
      <c r="S138" s="469"/>
    </row>
    <row r="139" spans="1:19" ht="14.4" customHeight="1" x14ac:dyDescent="0.3">
      <c r="A139" s="463"/>
      <c r="B139" s="464" t="s">
        <v>2020</v>
      </c>
      <c r="C139" s="464" t="s">
        <v>2013</v>
      </c>
      <c r="D139" s="464" t="s">
        <v>2011</v>
      </c>
      <c r="E139" s="464" t="s">
        <v>2021</v>
      </c>
      <c r="F139" s="464" t="s">
        <v>2048</v>
      </c>
      <c r="G139" s="464"/>
      <c r="H139" s="468"/>
      <c r="I139" s="468"/>
      <c r="J139" s="464"/>
      <c r="K139" s="464"/>
      <c r="L139" s="468">
        <v>1</v>
      </c>
      <c r="M139" s="468">
        <v>282</v>
      </c>
      <c r="N139" s="464">
        <v>1</v>
      </c>
      <c r="O139" s="464">
        <v>282</v>
      </c>
      <c r="P139" s="468"/>
      <c r="Q139" s="468"/>
      <c r="R139" s="491"/>
      <c r="S139" s="469"/>
    </row>
    <row r="140" spans="1:19" ht="14.4" customHeight="1" x14ac:dyDescent="0.3">
      <c r="A140" s="463"/>
      <c r="B140" s="464" t="s">
        <v>2020</v>
      </c>
      <c r="C140" s="464" t="s">
        <v>2013</v>
      </c>
      <c r="D140" s="464" t="s">
        <v>2011</v>
      </c>
      <c r="E140" s="464" t="s">
        <v>2021</v>
      </c>
      <c r="F140" s="464" t="s">
        <v>2062</v>
      </c>
      <c r="G140" s="464"/>
      <c r="H140" s="468"/>
      <c r="I140" s="468"/>
      <c r="J140" s="464"/>
      <c r="K140" s="464"/>
      <c r="L140" s="468">
        <v>1</v>
      </c>
      <c r="M140" s="468">
        <v>225</v>
      </c>
      <c r="N140" s="464">
        <v>1</v>
      </c>
      <c r="O140" s="464">
        <v>225</v>
      </c>
      <c r="P140" s="468"/>
      <c r="Q140" s="468"/>
      <c r="R140" s="491"/>
      <c r="S140" s="469"/>
    </row>
    <row r="141" spans="1:19" ht="14.4" customHeight="1" x14ac:dyDescent="0.3">
      <c r="A141" s="463"/>
      <c r="B141" s="464" t="s">
        <v>2020</v>
      </c>
      <c r="C141" s="464" t="s">
        <v>2013</v>
      </c>
      <c r="D141" s="464" t="s">
        <v>2011</v>
      </c>
      <c r="E141" s="464" t="s">
        <v>2021</v>
      </c>
      <c r="F141" s="464" t="s">
        <v>2064</v>
      </c>
      <c r="G141" s="464"/>
      <c r="H141" s="468"/>
      <c r="I141" s="468"/>
      <c r="J141" s="464"/>
      <c r="K141" s="464"/>
      <c r="L141" s="468">
        <v>1</v>
      </c>
      <c r="M141" s="468">
        <v>587</v>
      </c>
      <c r="N141" s="464">
        <v>1</v>
      </c>
      <c r="O141" s="464">
        <v>587</v>
      </c>
      <c r="P141" s="468"/>
      <c r="Q141" s="468"/>
      <c r="R141" s="491"/>
      <c r="S141" s="469"/>
    </row>
    <row r="142" spans="1:19" ht="14.4" customHeight="1" x14ac:dyDescent="0.3">
      <c r="A142" s="463"/>
      <c r="B142" s="464" t="s">
        <v>2020</v>
      </c>
      <c r="C142" s="464" t="s">
        <v>2013</v>
      </c>
      <c r="D142" s="464" t="s">
        <v>2011</v>
      </c>
      <c r="E142" s="464" t="s">
        <v>2101</v>
      </c>
      <c r="F142" s="464" t="s">
        <v>2102</v>
      </c>
      <c r="G142" s="464" t="s">
        <v>2103</v>
      </c>
      <c r="H142" s="468">
        <v>59</v>
      </c>
      <c r="I142" s="468">
        <v>28057.769999999997</v>
      </c>
      <c r="J142" s="464">
        <v>1.5752959809916394</v>
      </c>
      <c r="K142" s="464">
        <v>475.55542372881348</v>
      </c>
      <c r="L142" s="468">
        <v>35</v>
      </c>
      <c r="M142" s="468">
        <v>17811.11</v>
      </c>
      <c r="N142" s="464">
        <v>1</v>
      </c>
      <c r="O142" s="464">
        <v>508.88885714285715</v>
      </c>
      <c r="P142" s="468">
        <v>70</v>
      </c>
      <c r="Q142" s="468">
        <v>35622.229999999996</v>
      </c>
      <c r="R142" s="491">
        <v>2.0000005614473211</v>
      </c>
      <c r="S142" s="469">
        <v>508.88899999999995</v>
      </c>
    </row>
    <row r="143" spans="1:19" ht="14.4" customHeight="1" x14ac:dyDescent="0.3">
      <c r="A143" s="463"/>
      <c r="B143" s="464" t="s">
        <v>2020</v>
      </c>
      <c r="C143" s="464" t="s">
        <v>2013</v>
      </c>
      <c r="D143" s="464" t="s">
        <v>2011</v>
      </c>
      <c r="E143" s="464" t="s">
        <v>2101</v>
      </c>
      <c r="F143" s="464" t="s">
        <v>2104</v>
      </c>
      <c r="G143" s="464" t="s">
        <v>2105</v>
      </c>
      <c r="H143" s="468">
        <v>567</v>
      </c>
      <c r="I143" s="468">
        <v>258300.00000000003</v>
      </c>
      <c r="J143" s="464">
        <v>0.9710526315789475</v>
      </c>
      <c r="K143" s="464">
        <v>455.5555555555556</v>
      </c>
      <c r="L143" s="468">
        <v>532</v>
      </c>
      <c r="M143" s="468">
        <v>266000</v>
      </c>
      <c r="N143" s="464">
        <v>1</v>
      </c>
      <c r="O143" s="464">
        <v>500</v>
      </c>
      <c r="P143" s="468">
        <v>578</v>
      </c>
      <c r="Q143" s="468">
        <v>289000</v>
      </c>
      <c r="R143" s="491">
        <v>1.0864661654135339</v>
      </c>
      <c r="S143" s="469">
        <v>500</v>
      </c>
    </row>
    <row r="144" spans="1:19" ht="14.4" customHeight="1" x14ac:dyDescent="0.3">
      <c r="A144" s="463"/>
      <c r="B144" s="464" t="s">
        <v>2020</v>
      </c>
      <c r="C144" s="464" t="s">
        <v>2013</v>
      </c>
      <c r="D144" s="464" t="s">
        <v>2011</v>
      </c>
      <c r="E144" s="464" t="s">
        <v>2101</v>
      </c>
      <c r="F144" s="464" t="s">
        <v>2192</v>
      </c>
      <c r="G144" s="464" t="s">
        <v>2193</v>
      </c>
      <c r="H144" s="468">
        <v>161</v>
      </c>
      <c r="I144" s="468">
        <v>16994.439999999999</v>
      </c>
      <c r="J144" s="464">
        <v>0.93604603768762851</v>
      </c>
      <c r="K144" s="464">
        <v>105.55552795031055</v>
      </c>
      <c r="L144" s="468">
        <v>172</v>
      </c>
      <c r="M144" s="468">
        <v>18155.559999999998</v>
      </c>
      <c r="N144" s="464">
        <v>1</v>
      </c>
      <c r="O144" s="464">
        <v>105.55558139534882</v>
      </c>
      <c r="P144" s="468">
        <v>227</v>
      </c>
      <c r="Q144" s="468">
        <v>23961.11</v>
      </c>
      <c r="R144" s="491">
        <v>1.3197670575845639</v>
      </c>
      <c r="S144" s="469">
        <v>105.55555066079296</v>
      </c>
    </row>
    <row r="145" spans="1:19" ht="14.4" customHeight="1" x14ac:dyDescent="0.3">
      <c r="A145" s="463"/>
      <c r="B145" s="464" t="s">
        <v>2020</v>
      </c>
      <c r="C145" s="464" t="s">
        <v>2013</v>
      </c>
      <c r="D145" s="464" t="s">
        <v>2011</v>
      </c>
      <c r="E145" s="464" t="s">
        <v>2101</v>
      </c>
      <c r="F145" s="464" t="s">
        <v>2106</v>
      </c>
      <c r="G145" s="464" t="s">
        <v>2107</v>
      </c>
      <c r="H145" s="468">
        <v>5710</v>
      </c>
      <c r="I145" s="468">
        <v>444111.12000000005</v>
      </c>
      <c r="J145" s="464">
        <v>1.0269784246277183</v>
      </c>
      <c r="K145" s="464">
        <v>77.777779334500892</v>
      </c>
      <c r="L145" s="468">
        <v>5560</v>
      </c>
      <c r="M145" s="468">
        <v>432444.44999999995</v>
      </c>
      <c r="N145" s="464">
        <v>1</v>
      </c>
      <c r="O145" s="464">
        <v>77.777778776978408</v>
      </c>
      <c r="P145" s="468">
        <v>5871</v>
      </c>
      <c r="Q145" s="468">
        <v>456633.33999999997</v>
      </c>
      <c r="R145" s="491">
        <v>1.0559352536493416</v>
      </c>
      <c r="S145" s="469">
        <v>77.777778913302669</v>
      </c>
    </row>
    <row r="146" spans="1:19" ht="14.4" customHeight="1" x14ac:dyDescent="0.3">
      <c r="A146" s="463"/>
      <c r="B146" s="464" t="s">
        <v>2020</v>
      </c>
      <c r="C146" s="464" t="s">
        <v>2013</v>
      </c>
      <c r="D146" s="464" t="s">
        <v>2011</v>
      </c>
      <c r="E146" s="464" t="s">
        <v>2101</v>
      </c>
      <c r="F146" s="464" t="s">
        <v>2106</v>
      </c>
      <c r="G146" s="464" t="s">
        <v>2194</v>
      </c>
      <c r="H146" s="468"/>
      <c r="I146" s="468"/>
      <c r="J146" s="464"/>
      <c r="K146" s="464"/>
      <c r="L146" s="468">
        <v>1</v>
      </c>
      <c r="M146" s="468">
        <v>77.78</v>
      </c>
      <c r="N146" s="464">
        <v>1</v>
      </c>
      <c r="O146" s="464">
        <v>77.78</v>
      </c>
      <c r="P146" s="468"/>
      <c r="Q146" s="468"/>
      <c r="R146" s="491"/>
      <c r="S146" s="469"/>
    </row>
    <row r="147" spans="1:19" ht="14.4" customHeight="1" x14ac:dyDescent="0.3">
      <c r="A147" s="463"/>
      <c r="B147" s="464" t="s">
        <v>2020</v>
      </c>
      <c r="C147" s="464" t="s">
        <v>2013</v>
      </c>
      <c r="D147" s="464" t="s">
        <v>2011</v>
      </c>
      <c r="E147" s="464" t="s">
        <v>2101</v>
      </c>
      <c r="F147" s="464" t="s">
        <v>2108</v>
      </c>
      <c r="G147" s="464" t="s">
        <v>2109</v>
      </c>
      <c r="H147" s="468">
        <v>1</v>
      </c>
      <c r="I147" s="468">
        <v>250</v>
      </c>
      <c r="J147" s="464">
        <v>0.25</v>
      </c>
      <c r="K147" s="464">
        <v>250</v>
      </c>
      <c r="L147" s="468">
        <v>4</v>
      </c>
      <c r="M147" s="468">
        <v>1000</v>
      </c>
      <c r="N147" s="464">
        <v>1</v>
      </c>
      <c r="O147" s="464">
        <v>250</v>
      </c>
      <c r="P147" s="468">
        <v>24</v>
      </c>
      <c r="Q147" s="468">
        <v>6000</v>
      </c>
      <c r="R147" s="491">
        <v>6</v>
      </c>
      <c r="S147" s="469">
        <v>250</v>
      </c>
    </row>
    <row r="148" spans="1:19" ht="14.4" customHeight="1" x14ac:dyDescent="0.3">
      <c r="A148" s="463"/>
      <c r="B148" s="464" t="s">
        <v>2020</v>
      </c>
      <c r="C148" s="464" t="s">
        <v>2013</v>
      </c>
      <c r="D148" s="464" t="s">
        <v>2011</v>
      </c>
      <c r="E148" s="464" t="s">
        <v>2101</v>
      </c>
      <c r="F148" s="464" t="s">
        <v>2108</v>
      </c>
      <c r="G148" s="464" t="s">
        <v>2110</v>
      </c>
      <c r="H148" s="468"/>
      <c r="I148" s="468"/>
      <c r="J148" s="464"/>
      <c r="K148" s="464"/>
      <c r="L148" s="468">
        <v>1</v>
      </c>
      <c r="M148" s="468">
        <v>250</v>
      </c>
      <c r="N148" s="464">
        <v>1</v>
      </c>
      <c r="O148" s="464">
        <v>250</v>
      </c>
      <c r="P148" s="468">
        <v>1</v>
      </c>
      <c r="Q148" s="468">
        <v>250</v>
      </c>
      <c r="R148" s="491">
        <v>1</v>
      </c>
      <c r="S148" s="469">
        <v>250</v>
      </c>
    </row>
    <row r="149" spans="1:19" ht="14.4" customHeight="1" x14ac:dyDescent="0.3">
      <c r="A149" s="463"/>
      <c r="B149" s="464" t="s">
        <v>2020</v>
      </c>
      <c r="C149" s="464" t="s">
        <v>2013</v>
      </c>
      <c r="D149" s="464" t="s">
        <v>2011</v>
      </c>
      <c r="E149" s="464" t="s">
        <v>2101</v>
      </c>
      <c r="F149" s="464" t="s">
        <v>2111</v>
      </c>
      <c r="G149" s="464" t="s">
        <v>2195</v>
      </c>
      <c r="H149" s="468"/>
      <c r="I149" s="468"/>
      <c r="J149" s="464"/>
      <c r="K149" s="464"/>
      <c r="L149" s="468">
        <v>3</v>
      </c>
      <c r="M149" s="468">
        <v>900</v>
      </c>
      <c r="N149" s="464">
        <v>1</v>
      </c>
      <c r="O149" s="464">
        <v>300</v>
      </c>
      <c r="P149" s="468">
        <v>3</v>
      </c>
      <c r="Q149" s="468">
        <v>900</v>
      </c>
      <c r="R149" s="491">
        <v>1</v>
      </c>
      <c r="S149" s="469">
        <v>300</v>
      </c>
    </row>
    <row r="150" spans="1:19" ht="14.4" customHeight="1" x14ac:dyDescent="0.3">
      <c r="A150" s="463"/>
      <c r="B150" s="464" t="s">
        <v>2020</v>
      </c>
      <c r="C150" s="464" t="s">
        <v>2013</v>
      </c>
      <c r="D150" s="464" t="s">
        <v>2011</v>
      </c>
      <c r="E150" s="464" t="s">
        <v>2101</v>
      </c>
      <c r="F150" s="464" t="s">
        <v>2113</v>
      </c>
      <c r="G150" s="464" t="s">
        <v>2114</v>
      </c>
      <c r="H150" s="468">
        <v>1912</v>
      </c>
      <c r="I150" s="468">
        <v>223066.66999999998</v>
      </c>
      <c r="J150" s="464">
        <v>1.2272143732401546</v>
      </c>
      <c r="K150" s="464">
        <v>116.66666841004184</v>
      </c>
      <c r="L150" s="468">
        <v>1558</v>
      </c>
      <c r="M150" s="468">
        <v>181766.66999999998</v>
      </c>
      <c r="N150" s="464">
        <v>1</v>
      </c>
      <c r="O150" s="464">
        <v>116.66666880616174</v>
      </c>
      <c r="P150" s="468">
        <v>1425</v>
      </c>
      <c r="Q150" s="468">
        <v>166250</v>
      </c>
      <c r="R150" s="491">
        <v>0.91463412956841872</v>
      </c>
      <c r="S150" s="469">
        <v>116.66666666666667</v>
      </c>
    </row>
    <row r="151" spans="1:19" ht="14.4" customHeight="1" x14ac:dyDescent="0.3">
      <c r="A151" s="463"/>
      <c r="B151" s="464" t="s">
        <v>2020</v>
      </c>
      <c r="C151" s="464" t="s">
        <v>2013</v>
      </c>
      <c r="D151" s="464" t="s">
        <v>2011</v>
      </c>
      <c r="E151" s="464" t="s">
        <v>2101</v>
      </c>
      <c r="F151" s="464" t="s">
        <v>2113</v>
      </c>
      <c r="G151" s="464" t="s">
        <v>2115</v>
      </c>
      <c r="H151" s="468"/>
      <c r="I151" s="468"/>
      <c r="J151" s="464"/>
      <c r="K151" s="464"/>
      <c r="L151" s="468">
        <v>1</v>
      </c>
      <c r="M151" s="468">
        <v>116.67</v>
      </c>
      <c r="N151" s="464">
        <v>1</v>
      </c>
      <c r="O151" s="464">
        <v>116.67</v>
      </c>
      <c r="P151" s="468">
        <v>2</v>
      </c>
      <c r="Q151" s="468">
        <v>233.33</v>
      </c>
      <c r="R151" s="491">
        <v>1.9999142881631955</v>
      </c>
      <c r="S151" s="469">
        <v>116.66500000000001</v>
      </c>
    </row>
    <row r="152" spans="1:19" ht="14.4" customHeight="1" x14ac:dyDescent="0.3">
      <c r="A152" s="463"/>
      <c r="B152" s="464" t="s">
        <v>2020</v>
      </c>
      <c r="C152" s="464" t="s">
        <v>2013</v>
      </c>
      <c r="D152" s="464" t="s">
        <v>2011</v>
      </c>
      <c r="E152" s="464" t="s">
        <v>2101</v>
      </c>
      <c r="F152" s="464" t="s">
        <v>2196</v>
      </c>
      <c r="G152" s="464" t="s">
        <v>2197</v>
      </c>
      <c r="H152" s="468">
        <v>2</v>
      </c>
      <c r="I152" s="468">
        <v>777.78</v>
      </c>
      <c r="J152" s="464">
        <v>1</v>
      </c>
      <c r="K152" s="464">
        <v>388.89</v>
      </c>
      <c r="L152" s="468">
        <v>2</v>
      </c>
      <c r="M152" s="468">
        <v>777.78</v>
      </c>
      <c r="N152" s="464">
        <v>1</v>
      </c>
      <c r="O152" s="464">
        <v>388.89</v>
      </c>
      <c r="P152" s="468">
        <v>4</v>
      </c>
      <c r="Q152" s="468">
        <v>1555.56</v>
      </c>
      <c r="R152" s="491">
        <v>2</v>
      </c>
      <c r="S152" s="469">
        <v>388.89</v>
      </c>
    </row>
    <row r="153" spans="1:19" ht="14.4" customHeight="1" x14ac:dyDescent="0.3">
      <c r="A153" s="463"/>
      <c r="B153" s="464" t="s">
        <v>2020</v>
      </c>
      <c r="C153" s="464" t="s">
        <v>2013</v>
      </c>
      <c r="D153" s="464" t="s">
        <v>2011</v>
      </c>
      <c r="E153" s="464" t="s">
        <v>2101</v>
      </c>
      <c r="F153" s="464" t="s">
        <v>2116</v>
      </c>
      <c r="G153" s="464" t="s">
        <v>2117</v>
      </c>
      <c r="H153" s="468">
        <v>2032</v>
      </c>
      <c r="I153" s="468">
        <v>609600</v>
      </c>
      <c r="J153" s="464">
        <v>1.3220559531554976</v>
      </c>
      <c r="K153" s="464">
        <v>300</v>
      </c>
      <c r="L153" s="468">
        <v>1537</v>
      </c>
      <c r="M153" s="468">
        <v>461100</v>
      </c>
      <c r="N153" s="464">
        <v>1</v>
      </c>
      <c r="O153" s="464">
        <v>300</v>
      </c>
      <c r="P153" s="468">
        <v>1909</v>
      </c>
      <c r="Q153" s="468">
        <v>572700</v>
      </c>
      <c r="R153" s="491">
        <v>1.2420299284320104</v>
      </c>
      <c r="S153" s="469">
        <v>300</v>
      </c>
    </row>
    <row r="154" spans="1:19" ht="14.4" customHeight="1" x14ac:dyDescent="0.3">
      <c r="A154" s="463"/>
      <c r="B154" s="464" t="s">
        <v>2020</v>
      </c>
      <c r="C154" s="464" t="s">
        <v>2013</v>
      </c>
      <c r="D154" s="464" t="s">
        <v>2011</v>
      </c>
      <c r="E154" s="464" t="s">
        <v>2101</v>
      </c>
      <c r="F154" s="464" t="s">
        <v>2118</v>
      </c>
      <c r="G154" s="464" t="s">
        <v>2119</v>
      </c>
      <c r="H154" s="468">
        <v>477</v>
      </c>
      <c r="I154" s="468">
        <v>140450</v>
      </c>
      <c r="J154" s="464">
        <v>1.6975086688365451</v>
      </c>
      <c r="K154" s="464">
        <v>294.44444444444446</v>
      </c>
      <c r="L154" s="468">
        <v>281</v>
      </c>
      <c r="M154" s="468">
        <v>82738.899999999994</v>
      </c>
      <c r="N154" s="464">
        <v>1</v>
      </c>
      <c r="O154" s="464">
        <v>294.44448398576509</v>
      </c>
      <c r="P154" s="468">
        <v>322</v>
      </c>
      <c r="Q154" s="468">
        <v>94811.11</v>
      </c>
      <c r="R154" s="491">
        <v>1.1459073059951246</v>
      </c>
      <c r="S154" s="469">
        <v>294.44444099378882</v>
      </c>
    </row>
    <row r="155" spans="1:19" ht="14.4" customHeight="1" x14ac:dyDescent="0.3">
      <c r="A155" s="463"/>
      <c r="B155" s="464" t="s">
        <v>2020</v>
      </c>
      <c r="C155" s="464" t="s">
        <v>2013</v>
      </c>
      <c r="D155" s="464" t="s">
        <v>2011</v>
      </c>
      <c r="E155" s="464" t="s">
        <v>2101</v>
      </c>
      <c r="F155" s="464" t="s">
        <v>2124</v>
      </c>
      <c r="G155" s="464" t="s">
        <v>2125</v>
      </c>
      <c r="H155" s="468"/>
      <c r="I155" s="468"/>
      <c r="J155" s="464"/>
      <c r="K155" s="464"/>
      <c r="L155" s="468"/>
      <c r="M155" s="468"/>
      <c r="N155" s="464"/>
      <c r="O155" s="464"/>
      <c r="P155" s="468">
        <v>2</v>
      </c>
      <c r="Q155" s="468">
        <v>66.67</v>
      </c>
      <c r="R155" s="491"/>
      <c r="S155" s="469">
        <v>33.335000000000001</v>
      </c>
    </row>
    <row r="156" spans="1:19" ht="14.4" customHeight="1" x14ac:dyDescent="0.3">
      <c r="A156" s="463"/>
      <c r="B156" s="464" t="s">
        <v>2020</v>
      </c>
      <c r="C156" s="464" t="s">
        <v>2013</v>
      </c>
      <c r="D156" s="464" t="s">
        <v>2011</v>
      </c>
      <c r="E156" s="464" t="s">
        <v>2101</v>
      </c>
      <c r="F156" s="464" t="s">
        <v>2124</v>
      </c>
      <c r="G156" s="464" t="s">
        <v>2126</v>
      </c>
      <c r="H156" s="468">
        <v>5</v>
      </c>
      <c r="I156" s="468">
        <v>166.67000000000002</v>
      </c>
      <c r="J156" s="464">
        <v>2.5003000300030007</v>
      </c>
      <c r="K156" s="464">
        <v>33.334000000000003</v>
      </c>
      <c r="L156" s="468">
        <v>2</v>
      </c>
      <c r="M156" s="468">
        <v>66.66</v>
      </c>
      <c r="N156" s="464">
        <v>1</v>
      </c>
      <c r="O156" s="464">
        <v>33.33</v>
      </c>
      <c r="P156" s="468">
        <v>1</v>
      </c>
      <c r="Q156" s="468">
        <v>33.33</v>
      </c>
      <c r="R156" s="491">
        <v>0.5</v>
      </c>
      <c r="S156" s="469">
        <v>33.33</v>
      </c>
    </row>
    <row r="157" spans="1:19" ht="14.4" customHeight="1" x14ac:dyDescent="0.3">
      <c r="A157" s="463"/>
      <c r="B157" s="464" t="s">
        <v>2020</v>
      </c>
      <c r="C157" s="464" t="s">
        <v>2013</v>
      </c>
      <c r="D157" s="464" t="s">
        <v>2011</v>
      </c>
      <c r="E157" s="464" t="s">
        <v>2101</v>
      </c>
      <c r="F157" s="464" t="s">
        <v>2127</v>
      </c>
      <c r="G157" s="464" t="s">
        <v>2105</v>
      </c>
      <c r="H157" s="468">
        <v>946</v>
      </c>
      <c r="I157" s="468">
        <v>353173.33</v>
      </c>
      <c r="J157" s="464">
        <v>0.90606828360929537</v>
      </c>
      <c r="K157" s="464">
        <v>373.33332980972517</v>
      </c>
      <c r="L157" s="468">
        <v>933</v>
      </c>
      <c r="M157" s="468">
        <v>389786.66000000003</v>
      </c>
      <c r="N157" s="464">
        <v>1</v>
      </c>
      <c r="O157" s="464">
        <v>417.77777063236874</v>
      </c>
      <c r="P157" s="468">
        <v>917</v>
      </c>
      <c r="Q157" s="468">
        <v>383102.23</v>
      </c>
      <c r="R157" s="491">
        <v>0.98285105498479586</v>
      </c>
      <c r="S157" s="469">
        <v>417.77778625954198</v>
      </c>
    </row>
    <row r="158" spans="1:19" ht="14.4" customHeight="1" x14ac:dyDescent="0.3">
      <c r="A158" s="463"/>
      <c r="B158" s="464" t="s">
        <v>2020</v>
      </c>
      <c r="C158" s="464" t="s">
        <v>2013</v>
      </c>
      <c r="D158" s="464" t="s">
        <v>2011</v>
      </c>
      <c r="E158" s="464" t="s">
        <v>2101</v>
      </c>
      <c r="F158" s="464" t="s">
        <v>2128</v>
      </c>
      <c r="G158" s="464" t="s">
        <v>2130</v>
      </c>
      <c r="H158" s="468">
        <v>98</v>
      </c>
      <c r="I158" s="468">
        <v>20688.88</v>
      </c>
      <c r="J158" s="464">
        <v>0.79674782971702951</v>
      </c>
      <c r="K158" s="464">
        <v>211.11102040816328</v>
      </c>
      <c r="L158" s="468">
        <v>123</v>
      </c>
      <c r="M158" s="468">
        <v>25966.66</v>
      </c>
      <c r="N158" s="464">
        <v>1</v>
      </c>
      <c r="O158" s="464">
        <v>211.11105691056912</v>
      </c>
      <c r="P158" s="468">
        <v>113</v>
      </c>
      <c r="Q158" s="468">
        <v>23855.559999999998</v>
      </c>
      <c r="R158" s="491">
        <v>0.91869959401786749</v>
      </c>
      <c r="S158" s="469">
        <v>211.11115044247785</v>
      </c>
    </row>
    <row r="159" spans="1:19" ht="14.4" customHeight="1" x14ac:dyDescent="0.3">
      <c r="A159" s="463"/>
      <c r="B159" s="464" t="s">
        <v>2020</v>
      </c>
      <c r="C159" s="464" t="s">
        <v>2013</v>
      </c>
      <c r="D159" s="464" t="s">
        <v>2011</v>
      </c>
      <c r="E159" s="464" t="s">
        <v>2101</v>
      </c>
      <c r="F159" s="464" t="s">
        <v>2131</v>
      </c>
      <c r="G159" s="464" t="s">
        <v>2132</v>
      </c>
      <c r="H159" s="468">
        <v>91</v>
      </c>
      <c r="I159" s="468">
        <v>53083.33</v>
      </c>
      <c r="J159" s="464">
        <v>1.3787877922077922</v>
      </c>
      <c r="K159" s="464">
        <v>583.3332967032967</v>
      </c>
      <c r="L159" s="468">
        <v>66</v>
      </c>
      <c r="M159" s="468">
        <v>38500</v>
      </c>
      <c r="N159" s="464">
        <v>1</v>
      </c>
      <c r="O159" s="464">
        <v>583.33333333333337</v>
      </c>
      <c r="P159" s="468">
        <v>60</v>
      </c>
      <c r="Q159" s="468">
        <v>35000.009999999995</v>
      </c>
      <c r="R159" s="491">
        <v>0.90909116883116869</v>
      </c>
      <c r="S159" s="469">
        <v>583.33349999999996</v>
      </c>
    </row>
    <row r="160" spans="1:19" ht="14.4" customHeight="1" x14ac:dyDescent="0.3">
      <c r="A160" s="463"/>
      <c r="B160" s="464" t="s">
        <v>2020</v>
      </c>
      <c r="C160" s="464" t="s">
        <v>2013</v>
      </c>
      <c r="D160" s="464" t="s">
        <v>2011</v>
      </c>
      <c r="E160" s="464" t="s">
        <v>2101</v>
      </c>
      <c r="F160" s="464" t="s">
        <v>2133</v>
      </c>
      <c r="G160" s="464" t="s">
        <v>2134</v>
      </c>
      <c r="H160" s="468">
        <v>327</v>
      </c>
      <c r="I160" s="468">
        <v>152599.99999999997</v>
      </c>
      <c r="J160" s="464">
        <v>1.4863637328807615</v>
      </c>
      <c r="K160" s="464">
        <v>466.66666666666657</v>
      </c>
      <c r="L160" s="468">
        <v>220</v>
      </c>
      <c r="M160" s="468">
        <v>102666.66</v>
      </c>
      <c r="N160" s="464">
        <v>1</v>
      </c>
      <c r="O160" s="464">
        <v>466.66663636363637</v>
      </c>
      <c r="P160" s="468">
        <v>239</v>
      </c>
      <c r="Q160" s="468">
        <v>111533.34</v>
      </c>
      <c r="R160" s="491">
        <v>1.0863637718418033</v>
      </c>
      <c r="S160" s="469">
        <v>466.66669456066944</v>
      </c>
    </row>
    <row r="161" spans="1:19" ht="14.4" customHeight="1" x14ac:dyDescent="0.3">
      <c r="A161" s="463"/>
      <c r="B161" s="464" t="s">
        <v>2020</v>
      </c>
      <c r="C161" s="464" t="s">
        <v>2013</v>
      </c>
      <c r="D161" s="464" t="s">
        <v>2011</v>
      </c>
      <c r="E161" s="464" t="s">
        <v>2101</v>
      </c>
      <c r="F161" s="464" t="s">
        <v>2135</v>
      </c>
      <c r="G161" s="464" t="s">
        <v>2136</v>
      </c>
      <c r="H161" s="468">
        <v>119</v>
      </c>
      <c r="I161" s="468">
        <v>5950</v>
      </c>
      <c r="J161" s="464">
        <v>1.5063291139240507</v>
      </c>
      <c r="K161" s="464">
        <v>50</v>
      </c>
      <c r="L161" s="468">
        <v>79</v>
      </c>
      <c r="M161" s="468">
        <v>3950</v>
      </c>
      <c r="N161" s="464">
        <v>1</v>
      </c>
      <c r="O161" s="464">
        <v>50</v>
      </c>
      <c r="P161" s="468">
        <v>92</v>
      </c>
      <c r="Q161" s="468">
        <v>4600</v>
      </c>
      <c r="R161" s="491">
        <v>1.1645569620253164</v>
      </c>
      <c r="S161" s="469">
        <v>50</v>
      </c>
    </row>
    <row r="162" spans="1:19" ht="14.4" customHeight="1" x14ac:dyDescent="0.3">
      <c r="A162" s="463"/>
      <c r="B162" s="464" t="s">
        <v>2020</v>
      </c>
      <c r="C162" s="464" t="s">
        <v>2013</v>
      </c>
      <c r="D162" s="464" t="s">
        <v>2011</v>
      </c>
      <c r="E162" s="464" t="s">
        <v>2101</v>
      </c>
      <c r="F162" s="464" t="s">
        <v>2137</v>
      </c>
      <c r="G162" s="464" t="s">
        <v>2138</v>
      </c>
      <c r="H162" s="468">
        <v>21</v>
      </c>
      <c r="I162" s="468">
        <v>2123.3200000000002</v>
      </c>
      <c r="J162" s="464">
        <v>2.100009890218574</v>
      </c>
      <c r="K162" s="464">
        <v>101.11047619047619</v>
      </c>
      <c r="L162" s="468">
        <v>10</v>
      </c>
      <c r="M162" s="468">
        <v>1011.1</v>
      </c>
      <c r="N162" s="464">
        <v>1</v>
      </c>
      <c r="O162" s="464">
        <v>101.11</v>
      </c>
      <c r="P162" s="468">
        <v>9</v>
      </c>
      <c r="Q162" s="468">
        <v>909.99</v>
      </c>
      <c r="R162" s="491">
        <v>0.9</v>
      </c>
      <c r="S162" s="469">
        <v>101.11</v>
      </c>
    </row>
    <row r="163" spans="1:19" ht="14.4" customHeight="1" x14ac:dyDescent="0.3">
      <c r="A163" s="463"/>
      <c r="B163" s="464" t="s">
        <v>2020</v>
      </c>
      <c r="C163" s="464" t="s">
        <v>2013</v>
      </c>
      <c r="D163" s="464" t="s">
        <v>2011</v>
      </c>
      <c r="E163" s="464" t="s">
        <v>2101</v>
      </c>
      <c r="F163" s="464" t="s">
        <v>2139</v>
      </c>
      <c r="G163" s="464" t="s">
        <v>2140</v>
      </c>
      <c r="H163" s="468">
        <v>4</v>
      </c>
      <c r="I163" s="468">
        <v>306.67</v>
      </c>
      <c r="J163" s="464"/>
      <c r="K163" s="464">
        <v>76.667500000000004</v>
      </c>
      <c r="L163" s="468"/>
      <c r="M163" s="468"/>
      <c r="N163" s="464"/>
      <c r="O163" s="464"/>
      <c r="P163" s="468"/>
      <c r="Q163" s="468"/>
      <c r="R163" s="491"/>
      <c r="S163" s="469"/>
    </row>
    <row r="164" spans="1:19" ht="14.4" customHeight="1" x14ac:dyDescent="0.3">
      <c r="A164" s="463"/>
      <c r="B164" s="464" t="s">
        <v>2020</v>
      </c>
      <c r="C164" s="464" t="s">
        <v>2013</v>
      </c>
      <c r="D164" s="464" t="s">
        <v>2011</v>
      </c>
      <c r="E164" s="464" t="s">
        <v>2101</v>
      </c>
      <c r="F164" s="464" t="s">
        <v>2139</v>
      </c>
      <c r="G164" s="464" t="s">
        <v>2141</v>
      </c>
      <c r="H164" s="468"/>
      <c r="I164" s="468"/>
      <c r="J164" s="464"/>
      <c r="K164" s="464"/>
      <c r="L164" s="468"/>
      <c r="M164" s="468"/>
      <c r="N164" s="464"/>
      <c r="O164" s="464"/>
      <c r="P164" s="468">
        <v>3</v>
      </c>
      <c r="Q164" s="468">
        <v>230</v>
      </c>
      <c r="R164" s="491"/>
      <c r="S164" s="469">
        <v>76.666666666666671</v>
      </c>
    </row>
    <row r="165" spans="1:19" ht="14.4" customHeight="1" x14ac:dyDescent="0.3">
      <c r="A165" s="463"/>
      <c r="B165" s="464" t="s">
        <v>2020</v>
      </c>
      <c r="C165" s="464" t="s">
        <v>2013</v>
      </c>
      <c r="D165" s="464" t="s">
        <v>2011</v>
      </c>
      <c r="E165" s="464" t="s">
        <v>2101</v>
      </c>
      <c r="F165" s="464" t="s">
        <v>2198</v>
      </c>
      <c r="G165" s="464" t="s">
        <v>2199</v>
      </c>
      <c r="H165" s="468"/>
      <c r="I165" s="468"/>
      <c r="J165" s="464"/>
      <c r="K165" s="464"/>
      <c r="L165" s="468"/>
      <c r="M165" s="468"/>
      <c r="N165" s="464"/>
      <c r="O165" s="464"/>
      <c r="P165" s="468">
        <v>1</v>
      </c>
      <c r="Q165" s="468">
        <v>0</v>
      </c>
      <c r="R165" s="491"/>
      <c r="S165" s="469">
        <v>0</v>
      </c>
    </row>
    <row r="166" spans="1:19" ht="14.4" customHeight="1" x14ac:dyDescent="0.3">
      <c r="A166" s="463"/>
      <c r="B166" s="464" t="s">
        <v>2020</v>
      </c>
      <c r="C166" s="464" t="s">
        <v>2013</v>
      </c>
      <c r="D166" s="464" t="s">
        <v>2011</v>
      </c>
      <c r="E166" s="464" t="s">
        <v>2101</v>
      </c>
      <c r="F166" s="464" t="s">
        <v>2142</v>
      </c>
      <c r="G166" s="464" t="s">
        <v>2143</v>
      </c>
      <c r="H166" s="468">
        <v>1</v>
      </c>
      <c r="I166" s="468">
        <v>0</v>
      </c>
      <c r="J166" s="464"/>
      <c r="K166" s="464">
        <v>0</v>
      </c>
      <c r="L166" s="468">
        <v>4</v>
      </c>
      <c r="M166" s="468">
        <v>0</v>
      </c>
      <c r="N166" s="464"/>
      <c r="O166" s="464">
        <v>0</v>
      </c>
      <c r="P166" s="468"/>
      <c r="Q166" s="468"/>
      <c r="R166" s="491"/>
      <c r="S166" s="469"/>
    </row>
    <row r="167" spans="1:19" ht="14.4" customHeight="1" x14ac:dyDescent="0.3">
      <c r="A167" s="463"/>
      <c r="B167" s="464" t="s">
        <v>2020</v>
      </c>
      <c r="C167" s="464" t="s">
        <v>2013</v>
      </c>
      <c r="D167" s="464" t="s">
        <v>2011</v>
      </c>
      <c r="E167" s="464" t="s">
        <v>2101</v>
      </c>
      <c r="F167" s="464" t="s">
        <v>2142</v>
      </c>
      <c r="G167" s="464" t="s">
        <v>2200</v>
      </c>
      <c r="H167" s="468">
        <v>3</v>
      </c>
      <c r="I167" s="468">
        <v>0</v>
      </c>
      <c r="J167" s="464"/>
      <c r="K167" s="464">
        <v>0</v>
      </c>
      <c r="L167" s="468">
        <v>5</v>
      </c>
      <c r="M167" s="468">
        <v>0</v>
      </c>
      <c r="N167" s="464"/>
      <c r="O167" s="464">
        <v>0</v>
      </c>
      <c r="P167" s="468"/>
      <c r="Q167" s="468"/>
      <c r="R167" s="491"/>
      <c r="S167" s="469"/>
    </row>
    <row r="168" spans="1:19" ht="14.4" customHeight="1" x14ac:dyDescent="0.3">
      <c r="A168" s="463"/>
      <c r="B168" s="464" t="s">
        <v>2020</v>
      </c>
      <c r="C168" s="464" t="s">
        <v>2013</v>
      </c>
      <c r="D168" s="464" t="s">
        <v>2011</v>
      </c>
      <c r="E168" s="464" t="s">
        <v>2101</v>
      </c>
      <c r="F168" s="464" t="s">
        <v>2144</v>
      </c>
      <c r="G168" s="464" t="s">
        <v>2145</v>
      </c>
      <c r="H168" s="468">
        <v>726</v>
      </c>
      <c r="I168" s="468">
        <v>221833.34</v>
      </c>
      <c r="J168" s="464">
        <v>1.0196630248992968</v>
      </c>
      <c r="K168" s="464">
        <v>305.55556473829199</v>
      </c>
      <c r="L168" s="468">
        <v>712</v>
      </c>
      <c r="M168" s="468">
        <v>217555.54000000004</v>
      </c>
      <c r="N168" s="464">
        <v>1</v>
      </c>
      <c r="O168" s="464">
        <v>305.55553370786521</v>
      </c>
      <c r="P168" s="468">
        <v>733</v>
      </c>
      <c r="Q168" s="468">
        <v>223972.22</v>
      </c>
      <c r="R168" s="491">
        <v>1.0294944454183974</v>
      </c>
      <c r="S168" s="469">
        <v>305.5555525238745</v>
      </c>
    </row>
    <row r="169" spans="1:19" ht="14.4" customHeight="1" x14ac:dyDescent="0.3">
      <c r="A169" s="463"/>
      <c r="B169" s="464" t="s">
        <v>2020</v>
      </c>
      <c r="C169" s="464" t="s">
        <v>2013</v>
      </c>
      <c r="D169" s="464" t="s">
        <v>2011</v>
      </c>
      <c r="E169" s="464" t="s">
        <v>2101</v>
      </c>
      <c r="F169" s="464" t="s">
        <v>2146</v>
      </c>
      <c r="G169" s="464" t="s">
        <v>2148</v>
      </c>
      <c r="H169" s="468">
        <v>1388</v>
      </c>
      <c r="I169" s="468">
        <v>46266.68</v>
      </c>
      <c r="J169" s="464">
        <v>1.241502930098128</v>
      </c>
      <c r="K169" s="464">
        <v>33.33334293948127</v>
      </c>
      <c r="L169" s="468">
        <v>1118</v>
      </c>
      <c r="M169" s="468">
        <v>37266.67</v>
      </c>
      <c r="N169" s="464">
        <v>1</v>
      </c>
      <c r="O169" s="464">
        <v>33.333336314847941</v>
      </c>
      <c r="P169" s="468">
        <v>1072</v>
      </c>
      <c r="Q169" s="468">
        <v>35733.33</v>
      </c>
      <c r="R169" s="491">
        <v>0.95885492317934506</v>
      </c>
      <c r="S169" s="469">
        <v>33.333330223880601</v>
      </c>
    </row>
    <row r="170" spans="1:19" ht="14.4" customHeight="1" x14ac:dyDescent="0.3">
      <c r="A170" s="463"/>
      <c r="B170" s="464" t="s">
        <v>2020</v>
      </c>
      <c r="C170" s="464" t="s">
        <v>2013</v>
      </c>
      <c r="D170" s="464" t="s">
        <v>2011</v>
      </c>
      <c r="E170" s="464" t="s">
        <v>2101</v>
      </c>
      <c r="F170" s="464" t="s">
        <v>2149</v>
      </c>
      <c r="G170" s="464" t="s">
        <v>2150</v>
      </c>
      <c r="H170" s="468">
        <v>975</v>
      </c>
      <c r="I170" s="468">
        <v>444166.66999999993</v>
      </c>
      <c r="J170" s="464">
        <v>1.056338005391438</v>
      </c>
      <c r="K170" s="464">
        <v>455.55555897435892</v>
      </c>
      <c r="L170" s="468">
        <v>923</v>
      </c>
      <c r="M170" s="468">
        <v>420477.79000000004</v>
      </c>
      <c r="N170" s="464">
        <v>1</v>
      </c>
      <c r="O170" s="464">
        <v>455.55556879739981</v>
      </c>
      <c r="P170" s="468">
        <v>830</v>
      </c>
      <c r="Q170" s="468">
        <v>378111.11</v>
      </c>
      <c r="R170" s="491">
        <v>0.89924157468578769</v>
      </c>
      <c r="S170" s="469">
        <v>455.55555421686745</v>
      </c>
    </row>
    <row r="171" spans="1:19" ht="14.4" customHeight="1" x14ac:dyDescent="0.3">
      <c r="A171" s="463"/>
      <c r="B171" s="464" t="s">
        <v>2020</v>
      </c>
      <c r="C171" s="464" t="s">
        <v>2013</v>
      </c>
      <c r="D171" s="464" t="s">
        <v>2011</v>
      </c>
      <c r="E171" s="464" t="s">
        <v>2101</v>
      </c>
      <c r="F171" s="464" t="s">
        <v>2149</v>
      </c>
      <c r="G171" s="464" t="s">
        <v>2201</v>
      </c>
      <c r="H171" s="468"/>
      <c r="I171" s="468"/>
      <c r="J171" s="464"/>
      <c r="K171" s="464"/>
      <c r="L171" s="468">
        <v>1</v>
      </c>
      <c r="M171" s="468">
        <v>455.56</v>
      </c>
      <c r="N171" s="464">
        <v>1</v>
      </c>
      <c r="O171" s="464">
        <v>455.56</v>
      </c>
      <c r="P171" s="468"/>
      <c r="Q171" s="468"/>
      <c r="R171" s="491"/>
      <c r="S171" s="469"/>
    </row>
    <row r="172" spans="1:19" ht="14.4" customHeight="1" x14ac:dyDescent="0.3">
      <c r="A172" s="463"/>
      <c r="B172" s="464" t="s">
        <v>2020</v>
      </c>
      <c r="C172" s="464" t="s">
        <v>2013</v>
      </c>
      <c r="D172" s="464" t="s">
        <v>2011</v>
      </c>
      <c r="E172" s="464" t="s">
        <v>2101</v>
      </c>
      <c r="F172" s="464" t="s">
        <v>2202</v>
      </c>
      <c r="G172" s="464" t="s">
        <v>2203</v>
      </c>
      <c r="H172" s="468">
        <v>2</v>
      </c>
      <c r="I172" s="468">
        <v>0</v>
      </c>
      <c r="J172" s="464"/>
      <c r="K172" s="464">
        <v>0</v>
      </c>
      <c r="L172" s="468"/>
      <c r="M172" s="468"/>
      <c r="N172" s="464"/>
      <c r="O172" s="464"/>
      <c r="P172" s="468"/>
      <c r="Q172" s="468"/>
      <c r="R172" s="491"/>
      <c r="S172" s="469"/>
    </row>
    <row r="173" spans="1:19" ht="14.4" customHeight="1" x14ac:dyDescent="0.3">
      <c r="A173" s="463"/>
      <c r="B173" s="464" t="s">
        <v>2020</v>
      </c>
      <c r="C173" s="464" t="s">
        <v>2013</v>
      </c>
      <c r="D173" s="464" t="s">
        <v>2011</v>
      </c>
      <c r="E173" s="464" t="s">
        <v>2101</v>
      </c>
      <c r="F173" s="464" t="s">
        <v>2204</v>
      </c>
      <c r="G173" s="464" t="s">
        <v>2205</v>
      </c>
      <c r="H173" s="468">
        <v>1</v>
      </c>
      <c r="I173" s="468">
        <v>58.89</v>
      </c>
      <c r="J173" s="464"/>
      <c r="K173" s="464">
        <v>58.89</v>
      </c>
      <c r="L173" s="468"/>
      <c r="M173" s="468"/>
      <c r="N173" s="464"/>
      <c r="O173" s="464"/>
      <c r="P173" s="468"/>
      <c r="Q173" s="468"/>
      <c r="R173" s="491"/>
      <c r="S173" s="469"/>
    </row>
    <row r="174" spans="1:19" ht="14.4" customHeight="1" x14ac:dyDescent="0.3">
      <c r="A174" s="463"/>
      <c r="B174" s="464" t="s">
        <v>2020</v>
      </c>
      <c r="C174" s="464" t="s">
        <v>2013</v>
      </c>
      <c r="D174" s="464" t="s">
        <v>2011</v>
      </c>
      <c r="E174" s="464" t="s">
        <v>2101</v>
      </c>
      <c r="F174" s="464" t="s">
        <v>2151</v>
      </c>
      <c r="G174" s="464" t="s">
        <v>2152</v>
      </c>
      <c r="H174" s="468">
        <v>725</v>
      </c>
      <c r="I174" s="468">
        <v>56388.899999999994</v>
      </c>
      <c r="J174" s="464">
        <v>1.0013812547148768</v>
      </c>
      <c r="K174" s="464">
        <v>77.777793103448275</v>
      </c>
      <c r="L174" s="468">
        <v>724</v>
      </c>
      <c r="M174" s="468">
        <v>56311.119999999995</v>
      </c>
      <c r="N174" s="464">
        <v>1</v>
      </c>
      <c r="O174" s="464">
        <v>77.777790055248616</v>
      </c>
      <c r="P174" s="468">
        <v>746</v>
      </c>
      <c r="Q174" s="468">
        <v>58022.229999999996</v>
      </c>
      <c r="R174" s="491">
        <v>1.0303867158032018</v>
      </c>
      <c r="S174" s="469">
        <v>77.777788203753346</v>
      </c>
    </row>
    <row r="175" spans="1:19" ht="14.4" customHeight="1" x14ac:dyDescent="0.3">
      <c r="A175" s="463"/>
      <c r="B175" s="464" t="s">
        <v>2020</v>
      </c>
      <c r="C175" s="464" t="s">
        <v>2013</v>
      </c>
      <c r="D175" s="464" t="s">
        <v>2011</v>
      </c>
      <c r="E175" s="464" t="s">
        <v>2101</v>
      </c>
      <c r="F175" s="464" t="s">
        <v>2155</v>
      </c>
      <c r="G175" s="464" t="s">
        <v>2156</v>
      </c>
      <c r="H175" s="468">
        <v>2</v>
      </c>
      <c r="I175" s="468">
        <v>540</v>
      </c>
      <c r="J175" s="464"/>
      <c r="K175" s="464">
        <v>270</v>
      </c>
      <c r="L175" s="468"/>
      <c r="M175" s="468"/>
      <c r="N175" s="464"/>
      <c r="O175" s="464"/>
      <c r="P175" s="468"/>
      <c r="Q175" s="468"/>
      <c r="R175" s="491"/>
      <c r="S175" s="469"/>
    </row>
    <row r="176" spans="1:19" ht="14.4" customHeight="1" x14ac:dyDescent="0.3">
      <c r="A176" s="463"/>
      <c r="B176" s="464" t="s">
        <v>2020</v>
      </c>
      <c r="C176" s="464" t="s">
        <v>2013</v>
      </c>
      <c r="D176" s="464" t="s">
        <v>2011</v>
      </c>
      <c r="E176" s="464" t="s">
        <v>2101</v>
      </c>
      <c r="F176" s="464" t="s">
        <v>2155</v>
      </c>
      <c r="G176" s="464" t="s">
        <v>2157</v>
      </c>
      <c r="H176" s="468">
        <v>11</v>
      </c>
      <c r="I176" s="468">
        <v>2970</v>
      </c>
      <c r="J176" s="464"/>
      <c r="K176" s="464">
        <v>270</v>
      </c>
      <c r="L176" s="468"/>
      <c r="M176" s="468"/>
      <c r="N176" s="464"/>
      <c r="O176" s="464"/>
      <c r="P176" s="468">
        <v>2</v>
      </c>
      <c r="Q176" s="468">
        <v>540</v>
      </c>
      <c r="R176" s="491"/>
      <c r="S176" s="469">
        <v>270</v>
      </c>
    </row>
    <row r="177" spans="1:19" ht="14.4" customHeight="1" x14ac:dyDescent="0.3">
      <c r="A177" s="463"/>
      <c r="B177" s="464" t="s">
        <v>2020</v>
      </c>
      <c r="C177" s="464" t="s">
        <v>2013</v>
      </c>
      <c r="D177" s="464" t="s">
        <v>2011</v>
      </c>
      <c r="E177" s="464" t="s">
        <v>2101</v>
      </c>
      <c r="F177" s="464" t="s">
        <v>2158</v>
      </c>
      <c r="G177" s="464" t="s">
        <v>2159</v>
      </c>
      <c r="H177" s="468">
        <v>1224</v>
      </c>
      <c r="I177" s="468">
        <v>115599.99</v>
      </c>
      <c r="J177" s="464">
        <v>1.0364098151245558</v>
      </c>
      <c r="K177" s="464">
        <v>94.444436274509812</v>
      </c>
      <c r="L177" s="468">
        <v>1181</v>
      </c>
      <c r="M177" s="468">
        <v>111538.88</v>
      </c>
      <c r="N177" s="464">
        <v>1</v>
      </c>
      <c r="O177" s="464">
        <v>94.444436917866213</v>
      </c>
      <c r="P177" s="468">
        <v>1439</v>
      </c>
      <c r="Q177" s="468">
        <v>135905.56</v>
      </c>
      <c r="R177" s="491">
        <v>1.2184590700570062</v>
      </c>
      <c r="S177" s="469">
        <v>94.444447533009026</v>
      </c>
    </row>
    <row r="178" spans="1:19" ht="14.4" customHeight="1" x14ac:dyDescent="0.3">
      <c r="A178" s="463"/>
      <c r="B178" s="464" t="s">
        <v>2020</v>
      </c>
      <c r="C178" s="464" t="s">
        <v>2013</v>
      </c>
      <c r="D178" s="464" t="s">
        <v>2011</v>
      </c>
      <c r="E178" s="464" t="s">
        <v>2101</v>
      </c>
      <c r="F178" s="464" t="s">
        <v>2160</v>
      </c>
      <c r="G178" s="464" t="s">
        <v>2161</v>
      </c>
      <c r="H178" s="468">
        <v>1</v>
      </c>
      <c r="I178" s="468">
        <v>43.33</v>
      </c>
      <c r="J178" s="464"/>
      <c r="K178" s="464">
        <v>43.33</v>
      </c>
      <c r="L178" s="468"/>
      <c r="M178" s="468"/>
      <c r="N178" s="464"/>
      <c r="O178" s="464"/>
      <c r="P178" s="468"/>
      <c r="Q178" s="468"/>
      <c r="R178" s="491"/>
      <c r="S178" s="469"/>
    </row>
    <row r="179" spans="1:19" ht="14.4" customHeight="1" x14ac:dyDescent="0.3">
      <c r="A179" s="463"/>
      <c r="B179" s="464" t="s">
        <v>2020</v>
      </c>
      <c r="C179" s="464" t="s">
        <v>2013</v>
      </c>
      <c r="D179" s="464" t="s">
        <v>2011</v>
      </c>
      <c r="E179" s="464" t="s">
        <v>2101</v>
      </c>
      <c r="F179" s="464" t="s">
        <v>2163</v>
      </c>
      <c r="G179" s="464" t="s">
        <v>2164</v>
      </c>
      <c r="H179" s="468">
        <v>1</v>
      </c>
      <c r="I179" s="468">
        <v>96.67</v>
      </c>
      <c r="J179" s="464"/>
      <c r="K179" s="464">
        <v>96.67</v>
      </c>
      <c r="L179" s="468"/>
      <c r="M179" s="468"/>
      <c r="N179" s="464"/>
      <c r="O179" s="464"/>
      <c r="P179" s="468">
        <v>6</v>
      </c>
      <c r="Q179" s="468">
        <v>579.99</v>
      </c>
      <c r="R179" s="491"/>
      <c r="S179" s="469">
        <v>96.665000000000006</v>
      </c>
    </row>
    <row r="180" spans="1:19" ht="14.4" customHeight="1" x14ac:dyDescent="0.3">
      <c r="A180" s="463"/>
      <c r="B180" s="464" t="s">
        <v>2020</v>
      </c>
      <c r="C180" s="464" t="s">
        <v>2013</v>
      </c>
      <c r="D180" s="464" t="s">
        <v>2011</v>
      </c>
      <c r="E180" s="464" t="s">
        <v>2101</v>
      </c>
      <c r="F180" s="464" t="s">
        <v>2163</v>
      </c>
      <c r="G180" s="464" t="s">
        <v>2165</v>
      </c>
      <c r="H180" s="468">
        <v>6</v>
      </c>
      <c r="I180" s="468">
        <v>580.01</v>
      </c>
      <c r="J180" s="464">
        <v>2.9999482776455983</v>
      </c>
      <c r="K180" s="464">
        <v>96.668333333333337</v>
      </c>
      <c r="L180" s="468">
        <v>2</v>
      </c>
      <c r="M180" s="468">
        <v>193.34</v>
      </c>
      <c r="N180" s="464">
        <v>1</v>
      </c>
      <c r="O180" s="464">
        <v>96.67</v>
      </c>
      <c r="P180" s="468"/>
      <c r="Q180" s="468"/>
      <c r="R180" s="491"/>
      <c r="S180" s="469"/>
    </row>
    <row r="181" spans="1:19" ht="14.4" customHeight="1" x14ac:dyDescent="0.3">
      <c r="A181" s="463"/>
      <c r="B181" s="464" t="s">
        <v>2020</v>
      </c>
      <c r="C181" s="464" t="s">
        <v>2013</v>
      </c>
      <c r="D181" s="464" t="s">
        <v>2011</v>
      </c>
      <c r="E181" s="464" t="s">
        <v>2101</v>
      </c>
      <c r="F181" s="464" t="s">
        <v>2166</v>
      </c>
      <c r="G181" s="464" t="s">
        <v>2167</v>
      </c>
      <c r="H181" s="468"/>
      <c r="I181" s="468"/>
      <c r="J181" s="464"/>
      <c r="K181" s="464"/>
      <c r="L181" s="468">
        <v>1</v>
      </c>
      <c r="M181" s="468">
        <v>201.11</v>
      </c>
      <c r="N181" s="464">
        <v>1</v>
      </c>
      <c r="O181" s="464">
        <v>201.11</v>
      </c>
      <c r="P181" s="468"/>
      <c r="Q181" s="468"/>
      <c r="R181" s="491"/>
      <c r="S181" s="469"/>
    </row>
    <row r="182" spans="1:19" ht="14.4" customHeight="1" x14ac:dyDescent="0.3">
      <c r="A182" s="463"/>
      <c r="B182" s="464" t="s">
        <v>2020</v>
      </c>
      <c r="C182" s="464" t="s">
        <v>2013</v>
      </c>
      <c r="D182" s="464" t="s">
        <v>2011</v>
      </c>
      <c r="E182" s="464" t="s">
        <v>2101</v>
      </c>
      <c r="F182" s="464" t="s">
        <v>2168</v>
      </c>
      <c r="G182" s="464" t="s">
        <v>2169</v>
      </c>
      <c r="H182" s="468">
        <v>1</v>
      </c>
      <c r="I182" s="468">
        <v>195.56</v>
      </c>
      <c r="J182" s="464">
        <v>0.33333901511923225</v>
      </c>
      <c r="K182" s="464">
        <v>195.56</v>
      </c>
      <c r="L182" s="468">
        <v>3</v>
      </c>
      <c r="M182" s="468">
        <v>586.67000000000007</v>
      </c>
      <c r="N182" s="464">
        <v>1</v>
      </c>
      <c r="O182" s="464">
        <v>195.5566666666667</v>
      </c>
      <c r="P182" s="468"/>
      <c r="Q182" s="468"/>
      <c r="R182" s="491"/>
      <c r="S182" s="469"/>
    </row>
    <row r="183" spans="1:19" ht="14.4" customHeight="1" x14ac:dyDescent="0.3">
      <c r="A183" s="463"/>
      <c r="B183" s="464" t="s">
        <v>2020</v>
      </c>
      <c r="C183" s="464" t="s">
        <v>2013</v>
      </c>
      <c r="D183" s="464" t="s">
        <v>2011</v>
      </c>
      <c r="E183" s="464" t="s">
        <v>2101</v>
      </c>
      <c r="F183" s="464" t="s">
        <v>2168</v>
      </c>
      <c r="G183" s="464" t="s">
        <v>2170</v>
      </c>
      <c r="H183" s="468">
        <v>1</v>
      </c>
      <c r="I183" s="468">
        <v>195.56</v>
      </c>
      <c r="J183" s="464">
        <v>0.50001278412722761</v>
      </c>
      <c r="K183" s="464">
        <v>195.56</v>
      </c>
      <c r="L183" s="468">
        <v>2</v>
      </c>
      <c r="M183" s="468">
        <v>391.11</v>
      </c>
      <c r="N183" s="464">
        <v>1</v>
      </c>
      <c r="O183" s="464">
        <v>195.55500000000001</v>
      </c>
      <c r="P183" s="468">
        <v>2</v>
      </c>
      <c r="Q183" s="468">
        <v>866.67</v>
      </c>
      <c r="R183" s="491">
        <v>2.2159239088747409</v>
      </c>
      <c r="S183" s="469">
        <v>433.33499999999998</v>
      </c>
    </row>
    <row r="184" spans="1:19" ht="14.4" customHeight="1" x14ac:dyDescent="0.3">
      <c r="A184" s="463"/>
      <c r="B184" s="464" t="s">
        <v>2020</v>
      </c>
      <c r="C184" s="464" t="s">
        <v>2013</v>
      </c>
      <c r="D184" s="464" t="s">
        <v>2011</v>
      </c>
      <c r="E184" s="464" t="s">
        <v>2101</v>
      </c>
      <c r="F184" s="464" t="s">
        <v>2206</v>
      </c>
      <c r="G184" s="464" t="s">
        <v>2207</v>
      </c>
      <c r="H184" s="468">
        <v>1</v>
      </c>
      <c r="I184" s="468">
        <v>75.56</v>
      </c>
      <c r="J184" s="464">
        <v>0.20000529394637231</v>
      </c>
      <c r="K184" s="464">
        <v>75.56</v>
      </c>
      <c r="L184" s="468">
        <v>5</v>
      </c>
      <c r="M184" s="468">
        <v>377.79</v>
      </c>
      <c r="N184" s="464">
        <v>1</v>
      </c>
      <c r="O184" s="464">
        <v>75.558000000000007</v>
      </c>
      <c r="P184" s="468">
        <v>14</v>
      </c>
      <c r="Q184" s="468">
        <v>1057.79</v>
      </c>
      <c r="R184" s="491">
        <v>2.799941766589904</v>
      </c>
      <c r="S184" s="469">
        <v>75.556428571428569</v>
      </c>
    </row>
    <row r="185" spans="1:19" ht="14.4" customHeight="1" x14ac:dyDescent="0.3">
      <c r="A185" s="463"/>
      <c r="B185" s="464" t="s">
        <v>2020</v>
      </c>
      <c r="C185" s="464" t="s">
        <v>2013</v>
      </c>
      <c r="D185" s="464" t="s">
        <v>2011</v>
      </c>
      <c r="E185" s="464" t="s">
        <v>2101</v>
      </c>
      <c r="F185" s="464" t="s">
        <v>2171</v>
      </c>
      <c r="G185" s="464" t="s">
        <v>2172</v>
      </c>
      <c r="H185" s="468">
        <v>10</v>
      </c>
      <c r="I185" s="468">
        <v>1166.67</v>
      </c>
      <c r="J185" s="464">
        <v>0.90908878395436898</v>
      </c>
      <c r="K185" s="464">
        <v>116.667</v>
      </c>
      <c r="L185" s="468">
        <v>11</v>
      </c>
      <c r="M185" s="468">
        <v>1283.3400000000001</v>
      </c>
      <c r="N185" s="464">
        <v>1</v>
      </c>
      <c r="O185" s="464">
        <v>116.66727272727275</v>
      </c>
      <c r="P185" s="468">
        <v>9</v>
      </c>
      <c r="Q185" s="468">
        <v>1050</v>
      </c>
      <c r="R185" s="491">
        <v>0.81817756790873808</v>
      </c>
      <c r="S185" s="469">
        <v>116.66666666666667</v>
      </c>
    </row>
    <row r="186" spans="1:19" ht="14.4" customHeight="1" x14ac:dyDescent="0.3">
      <c r="A186" s="463"/>
      <c r="B186" s="464" t="s">
        <v>2020</v>
      </c>
      <c r="C186" s="464" t="s">
        <v>2013</v>
      </c>
      <c r="D186" s="464" t="s">
        <v>2011</v>
      </c>
      <c r="E186" s="464" t="s">
        <v>2101</v>
      </c>
      <c r="F186" s="464" t="s">
        <v>2171</v>
      </c>
      <c r="G186" s="464" t="s">
        <v>2173</v>
      </c>
      <c r="H186" s="468">
        <v>11</v>
      </c>
      <c r="I186" s="468">
        <v>1283.3399999999999</v>
      </c>
      <c r="J186" s="464">
        <v>2.7499946428954076</v>
      </c>
      <c r="K186" s="464">
        <v>116.66727272727272</v>
      </c>
      <c r="L186" s="468">
        <v>4</v>
      </c>
      <c r="M186" s="468">
        <v>466.67</v>
      </c>
      <c r="N186" s="464">
        <v>1</v>
      </c>
      <c r="O186" s="464">
        <v>116.6675</v>
      </c>
      <c r="P186" s="468">
        <v>6</v>
      </c>
      <c r="Q186" s="468">
        <v>700</v>
      </c>
      <c r="R186" s="491">
        <v>1.4999892857908157</v>
      </c>
      <c r="S186" s="469">
        <v>116.66666666666667</v>
      </c>
    </row>
    <row r="187" spans="1:19" ht="14.4" customHeight="1" x14ac:dyDescent="0.3">
      <c r="A187" s="463"/>
      <c r="B187" s="464" t="s">
        <v>2020</v>
      </c>
      <c r="C187" s="464" t="s">
        <v>2013</v>
      </c>
      <c r="D187" s="464" t="s">
        <v>2011</v>
      </c>
      <c r="E187" s="464" t="s">
        <v>2101</v>
      </c>
      <c r="F187" s="464" t="s">
        <v>2174</v>
      </c>
      <c r="G187" s="464" t="s">
        <v>2175</v>
      </c>
      <c r="H187" s="468">
        <v>32</v>
      </c>
      <c r="I187" s="468">
        <v>1564.4399999999998</v>
      </c>
      <c r="J187" s="464">
        <v>0.88888636363636353</v>
      </c>
      <c r="K187" s="464">
        <v>48.888749999999995</v>
      </c>
      <c r="L187" s="468">
        <v>36</v>
      </c>
      <c r="M187" s="468">
        <v>1760</v>
      </c>
      <c r="N187" s="464">
        <v>1</v>
      </c>
      <c r="O187" s="464">
        <v>48.888888888888886</v>
      </c>
      <c r="P187" s="468">
        <v>48</v>
      </c>
      <c r="Q187" s="468">
        <v>2346.6799999999998</v>
      </c>
      <c r="R187" s="491">
        <v>1.333340909090909</v>
      </c>
      <c r="S187" s="469">
        <v>48.889166666666661</v>
      </c>
    </row>
    <row r="188" spans="1:19" ht="14.4" customHeight="1" x14ac:dyDescent="0.3">
      <c r="A188" s="463"/>
      <c r="B188" s="464" t="s">
        <v>2020</v>
      </c>
      <c r="C188" s="464" t="s">
        <v>2013</v>
      </c>
      <c r="D188" s="464" t="s">
        <v>2011</v>
      </c>
      <c r="E188" s="464" t="s">
        <v>2101</v>
      </c>
      <c r="F188" s="464" t="s">
        <v>2176</v>
      </c>
      <c r="G188" s="464" t="s">
        <v>2177</v>
      </c>
      <c r="H188" s="468">
        <v>2</v>
      </c>
      <c r="I188" s="468">
        <v>688.89</v>
      </c>
      <c r="J188" s="464"/>
      <c r="K188" s="464">
        <v>344.44499999999999</v>
      </c>
      <c r="L188" s="468"/>
      <c r="M188" s="468"/>
      <c r="N188" s="464"/>
      <c r="O188" s="464"/>
      <c r="P188" s="468">
        <v>2</v>
      </c>
      <c r="Q188" s="468">
        <v>688.89</v>
      </c>
      <c r="R188" s="491"/>
      <c r="S188" s="469">
        <v>344.44499999999999</v>
      </c>
    </row>
    <row r="189" spans="1:19" ht="14.4" customHeight="1" x14ac:dyDescent="0.3">
      <c r="A189" s="463"/>
      <c r="B189" s="464" t="s">
        <v>2020</v>
      </c>
      <c r="C189" s="464" t="s">
        <v>2013</v>
      </c>
      <c r="D189" s="464" t="s">
        <v>2011</v>
      </c>
      <c r="E189" s="464" t="s">
        <v>2101</v>
      </c>
      <c r="F189" s="464" t="s">
        <v>2208</v>
      </c>
      <c r="G189" s="464" t="s">
        <v>2209</v>
      </c>
      <c r="H189" s="468"/>
      <c r="I189" s="468"/>
      <c r="J189" s="464"/>
      <c r="K189" s="464"/>
      <c r="L189" s="468"/>
      <c r="M189" s="468"/>
      <c r="N189" s="464"/>
      <c r="O189" s="464"/>
      <c r="P189" s="468">
        <v>7</v>
      </c>
      <c r="Q189" s="468">
        <v>3266.67</v>
      </c>
      <c r="R189" s="491"/>
      <c r="S189" s="469">
        <v>466.66714285714289</v>
      </c>
    </row>
    <row r="190" spans="1:19" ht="14.4" customHeight="1" x14ac:dyDescent="0.3">
      <c r="A190" s="463"/>
      <c r="B190" s="464" t="s">
        <v>2020</v>
      </c>
      <c r="C190" s="464" t="s">
        <v>2013</v>
      </c>
      <c r="D190" s="464" t="s">
        <v>2011</v>
      </c>
      <c r="E190" s="464" t="s">
        <v>2101</v>
      </c>
      <c r="F190" s="464" t="s">
        <v>2178</v>
      </c>
      <c r="G190" s="464" t="s">
        <v>2179</v>
      </c>
      <c r="H190" s="468">
        <v>314</v>
      </c>
      <c r="I190" s="468">
        <v>91757.78</v>
      </c>
      <c r="J190" s="464">
        <v>1.0753426038171365</v>
      </c>
      <c r="K190" s="464">
        <v>292.22222929936305</v>
      </c>
      <c r="L190" s="468">
        <v>292</v>
      </c>
      <c r="M190" s="468">
        <v>85328.88</v>
      </c>
      <c r="N190" s="464">
        <v>1</v>
      </c>
      <c r="O190" s="464">
        <v>292.22219178082196</v>
      </c>
      <c r="P190" s="468">
        <v>282</v>
      </c>
      <c r="Q190" s="468">
        <v>82406.67</v>
      </c>
      <c r="R190" s="491">
        <v>0.96575356432663817</v>
      </c>
      <c r="S190" s="469">
        <v>292.22223404255317</v>
      </c>
    </row>
    <row r="191" spans="1:19" ht="14.4" customHeight="1" x14ac:dyDescent="0.3">
      <c r="A191" s="463"/>
      <c r="B191" s="464" t="s">
        <v>2020</v>
      </c>
      <c r="C191" s="464" t="s">
        <v>2013</v>
      </c>
      <c r="D191" s="464" t="s">
        <v>2011</v>
      </c>
      <c r="E191" s="464" t="s">
        <v>2101</v>
      </c>
      <c r="F191" s="464" t="s">
        <v>2183</v>
      </c>
      <c r="G191" s="464" t="s">
        <v>2184</v>
      </c>
      <c r="H191" s="468"/>
      <c r="I191" s="468"/>
      <c r="J191" s="464"/>
      <c r="K191" s="464"/>
      <c r="L191" s="468"/>
      <c r="M191" s="468"/>
      <c r="N191" s="464"/>
      <c r="O191" s="464"/>
      <c r="P191" s="468">
        <v>1</v>
      </c>
      <c r="Q191" s="468">
        <v>116.67</v>
      </c>
      <c r="R191" s="491"/>
      <c r="S191" s="469">
        <v>116.67</v>
      </c>
    </row>
    <row r="192" spans="1:19" ht="14.4" customHeight="1" x14ac:dyDescent="0.3">
      <c r="A192" s="463"/>
      <c r="B192" s="464" t="s">
        <v>2020</v>
      </c>
      <c r="C192" s="464" t="s">
        <v>2013</v>
      </c>
      <c r="D192" s="464" t="s">
        <v>2011</v>
      </c>
      <c r="E192" s="464" t="s">
        <v>2101</v>
      </c>
      <c r="F192" s="464" t="s">
        <v>2185</v>
      </c>
      <c r="G192" s="464" t="s">
        <v>2210</v>
      </c>
      <c r="H192" s="468"/>
      <c r="I192" s="468"/>
      <c r="J192" s="464"/>
      <c r="K192" s="464"/>
      <c r="L192" s="468"/>
      <c r="M192" s="468"/>
      <c r="N192" s="464"/>
      <c r="O192" s="464"/>
      <c r="P192" s="468">
        <v>97</v>
      </c>
      <c r="Q192" s="468">
        <v>34812.22</v>
      </c>
      <c r="R192" s="491"/>
      <c r="S192" s="469">
        <v>358.88886597938148</v>
      </c>
    </row>
    <row r="193" spans="1:19" ht="14.4" customHeight="1" x14ac:dyDescent="0.3">
      <c r="A193" s="463"/>
      <c r="B193" s="464" t="s">
        <v>2020</v>
      </c>
      <c r="C193" s="464" t="s">
        <v>2013</v>
      </c>
      <c r="D193" s="464" t="s">
        <v>2011</v>
      </c>
      <c r="E193" s="464" t="s">
        <v>2101</v>
      </c>
      <c r="F193" s="464" t="s">
        <v>2185</v>
      </c>
      <c r="G193" s="464" t="s">
        <v>2186</v>
      </c>
      <c r="H193" s="468">
        <v>257</v>
      </c>
      <c r="I193" s="468">
        <v>92234.44</v>
      </c>
      <c r="J193" s="464">
        <v>1.1271930199766189</v>
      </c>
      <c r="K193" s="464">
        <v>358.88887159533073</v>
      </c>
      <c r="L193" s="468">
        <v>228</v>
      </c>
      <c r="M193" s="468">
        <v>81826.66</v>
      </c>
      <c r="N193" s="464">
        <v>1</v>
      </c>
      <c r="O193" s="464">
        <v>358.88885964912282</v>
      </c>
      <c r="P193" s="468">
        <v>202</v>
      </c>
      <c r="Q193" s="468">
        <v>72495.55</v>
      </c>
      <c r="R193" s="491">
        <v>0.88596491656875642</v>
      </c>
      <c r="S193" s="469">
        <v>358.88886138613861</v>
      </c>
    </row>
    <row r="194" spans="1:19" ht="14.4" customHeight="1" x14ac:dyDescent="0.3">
      <c r="A194" s="463"/>
      <c r="B194" s="464" t="s">
        <v>2020</v>
      </c>
      <c r="C194" s="464" t="s">
        <v>2013</v>
      </c>
      <c r="D194" s="464" t="s">
        <v>2011</v>
      </c>
      <c r="E194" s="464" t="s">
        <v>2101</v>
      </c>
      <c r="F194" s="464" t="s">
        <v>2211</v>
      </c>
      <c r="G194" s="464" t="s">
        <v>2212</v>
      </c>
      <c r="H194" s="468"/>
      <c r="I194" s="468"/>
      <c r="J194" s="464"/>
      <c r="K194" s="464"/>
      <c r="L194" s="468"/>
      <c r="M194" s="468"/>
      <c r="N194" s="464"/>
      <c r="O194" s="464"/>
      <c r="P194" s="468">
        <v>7</v>
      </c>
      <c r="Q194" s="468">
        <v>3850</v>
      </c>
      <c r="R194" s="491"/>
      <c r="S194" s="469">
        <v>550</v>
      </c>
    </row>
    <row r="195" spans="1:19" ht="14.4" customHeight="1" x14ac:dyDescent="0.3">
      <c r="A195" s="463"/>
      <c r="B195" s="464" t="s">
        <v>2020</v>
      </c>
      <c r="C195" s="464" t="s">
        <v>2013</v>
      </c>
      <c r="D195" s="464" t="s">
        <v>2011</v>
      </c>
      <c r="E195" s="464" t="s">
        <v>2101</v>
      </c>
      <c r="F195" s="464" t="s">
        <v>2187</v>
      </c>
      <c r="G195" s="464" t="s">
        <v>2188</v>
      </c>
      <c r="H195" s="468"/>
      <c r="I195" s="468"/>
      <c r="J195" s="464"/>
      <c r="K195" s="464"/>
      <c r="L195" s="468"/>
      <c r="M195" s="468"/>
      <c r="N195" s="464"/>
      <c r="O195" s="464"/>
      <c r="P195" s="468">
        <v>3</v>
      </c>
      <c r="Q195" s="468">
        <v>350</v>
      </c>
      <c r="R195" s="491"/>
      <c r="S195" s="469">
        <v>116.66666666666667</v>
      </c>
    </row>
    <row r="196" spans="1:19" ht="14.4" customHeight="1" x14ac:dyDescent="0.3">
      <c r="A196" s="463"/>
      <c r="B196" s="464" t="s">
        <v>2020</v>
      </c>
      <c r="C196" s="464" t="s">
        <v>2013</v>
      </c>
      <c r="D196" s="464" t="s">
        <v>2011</v>
      </c>
      <c r="E196" s="464" t="s">
        <v>2101</v>
      </c>
      <c r="F196" s="464" t="s">
        <v>2187</v>
      </c>
      <c r="G196" s="464" t="s">
        <v>2189</v>
      </c>
      <c r="H196" s="468"/>
      <c r="I196" s="468"/>
      <c r="J196" s="464"/>
      <c r="K196" s="464"/>
      <c r="L196" s="468"/>
      <c r="M196" s="468"/>
      <c r="N196" s="464"/>
      <c r="O196" s="464"/>
      <c r="P196" s="468">
        <v>2</v>
      </c>
      <c r="Q196" s="468">
        <v>233.34</v>
      </c>
      <c r="R196" s="491"/>
      <c r="S196" s="469">
        <v>116.67</v>
      </c>
    </row>
    <row r="197" spans="1:19" ht="14.4" customHeight="1" x14ac:dyDescent="0.3">
      <c r="A197" s="463"/>
      <c r="B197" s="464" t="s">
        <v>2020</v>
      </c>
      <c r="C197" s="464" t="s">
        <v>2014</v>
      </c>
      <c r="D197" s="464" t="s">
        <v>2011</v>
      </c>
      <c r="E197" s="464" t="s">
        <v>2021</v>
      </c>
      <c r="F197" s="464" t="s">
        <v>2213</v>
      </c>
      <c r="G197" s="464"/>
      <c r="H197" s="468">
        <v>1</v>
      </c>
      <c r="I197" s="468">
        <v>1657</v>
      </c>
      <c r="J197" s="464">
        <v>1</v>
      </c>
      <c r="K197" s="464">
        <v>1657</v>
      </c>
      <c r="L197" s="468">
        <v>1</v>
      </c>
      <c r="M197" s="468">
        <v>1657</v>
      </c>
      <c r="N197" s="464">
        <v>1</v>
      </c>
      <c r="O197" s="464">
        <v>1657</v>
      </c>
      <c r="P197" s="468">
        <v>1</v>
      </c>
      <c r="Q197" s="468">
        <v>1657</v>
      </c>
      <c r="R197" s="491">
        <v>1</v>
      </c>
      <c r="S197" s="469">
        <v>1657</v>
      </c>
    </row>
    <row r="198" spans="1:19" ht="14.4" customHeight="1" x14ac:dyDescent="0.3">
      <c r="A198" s="463"/>
      <c r="B198" s="464" t="s">
        <v>2020</v>
      </c>
      <c r="C198" s="464" t="s">
        <v>2014</v>
      </c>
      <c r="D198" s="464" t="s">
        <v>2011</v>
      </c>
      <c r="E198" s="464" t="s">
        <v>2021</v>
      </c>
      <c r="F198" s="464" t="s">
        <v>2214</v>
      </c>
      <c r="G198" s="464"/>
      <c r="H198" s="468"/>
      <c r="I198" s="468"/>
      <c r="J198" s="464"/>
      <c r="K198" s="464"/>
      <c r="L198" s="468">
        <v>2</v>
      </c>
      <c r="M198" s="468">
        <v>2358</v>
      </c>
      <c r="N198" s="464">
        <v>1</v>
      </c>
      <c r="O198" s="464">
        <v>1179</v>
      </c>
      <c r="P198" s="468">
        <v>2</v>
      </c>
      <c r="Q198" s="468">
        <v>2358</v>
      </c>
      <c r="R198" s="491">
        <v>1</v>
      </c>
      <c r="S198" s="469">
        <v>1179</v>
      </c>
    </row>
    <row r="199" spans="1:19" ht="14.4" customHeight="1" x14ac:dyDescent="0.3">
      <c r="A199" s="463"/>
      <c r="B199" s="464" t="s">
        <v>2020</v>
      </c>
      <c r="C199" s="464" t="s">
        <v>2014</v>
      </c>
      <c r="D199" s="464" t="s">
        <v>2011</v>
      </c>
      <c r="E199" s="464" t="s">
        <v>2021</v>
      </c>
      <c r="F199" s="464" t="s">
        <v>2215</v>
      </c>
      <c r="G199" s="464"/>
      <c r="H199" s="468">
        <v>2</v>
      </c>
      <c r="I199" s="468">
        <v>2562</v>
      </c>
      <c r="J199" s="464">
        <v>1</v>
      </c>
      <c r="K199" s="464">
        <v>1281</v>
      </c>
      <c r="L199" s="468">
        <v>2</v>
      </c>
      <c r="M199" s="468">
        <v>2562</v>
      </c>
      <c r="N199" s="464">
        <v>1</v>
      </c>
      <c r="O199" s="464">
        <v>1281</v>
      </c>
      <c r="P199" s="468">
        <v>5</v>
      </c>
      <c r="Q199" s="468">
        <v>6405</v>
      </c>
      <c r="R199" s="491">
        <v>2.5</v>
      </c>
      <c r="S199" s="469">
        <v>1281</v>
      </c>
    </row>
    <row r="200" spans="1:19" ht="14.4" customHeight="1" x14ac:dyDescent="0.3">
      <c r="A200" s="463"/>
      <c r="B200" s="464" t="s">
        <v>2020</v>
      </c>
      <c r="C200" s="464" t="s">
        <v>2014</v>
      </c>
      <c r="D200" s="464" t="s">
        <v>2011</v>
      </c>
      <c r="E200" s="464" t="s">
        <v>2021</v>
      </c>
      <c r="F200" s="464" t="s">
        <v>2025</v>
      </c>
      <c r="G200" s="464"/>
      <c r="H200" s="468"/>
      <c r="I200" s="468"/>
      <c r="J200" s="464"/>
      <c r="K200" s="464"/>
      <c r="L200" s="468">
        <v>1</v>
      </c>
      <c r="M200" s="468">
        <v>1008</v>
      </c>
      <c r="N200" s="464">
        <v>1</v>
      </c>
      <c r="O200" s="464">
        <v>1008</v>
      </c>
      <c r="P200" s="468"/>
      <c r="Q200" s="468"/>
      <c r="R200" s="491"/>
      <c r="S200" s="469"/>
    </row>
    <row r="201" spans="1:19" ht="14.4" customHeight="1" x14ac:dyDescent="0.3">
      <c r="A201" s="463"/>
      <c r="B201" s="464" t="s">
        <v>2020</v>
      </c>
      <c r="C201" s="464" t="s">
        <v>2014</v>
      </c>
      <c r="D201" s="464" t="s">
        <v>2011</v>
      </c>
      <c r="E201" s="464" t="s">
        <v>2021</v>
      </c>
      <c r="F201" s="464" t="s">
        <v>2029</v>
      </c>
      <c r="G201" s="464"/>
      <c r="H201" s="468"/>
      <c r="I201" s="468"/>
      <c r="J201" s="464"/>
      <c r="K201" s="464"/>
      <c r="L201" s="468">
        <v>1</v>
      </c>
      <c r="M201" s="468">
        <v>219</v>
      </c>
      <c r="N201" s="464">
        <v>1</v>
      </c>
      <c r="O201" s="464">
        <v>219</v>
      </c>
      <c r="P201" s="468"/>
      <c r="Q201" s="468"/>
      <c r="R201" s="491"/>
      <c r="S201" s="469"/>
    </row>
    <row r="202" spans="1:19" ht="14.4" customHeight="1" x14ac:dyDescent="0.3">
      <c r="A202" s="463"/>
      <c r="B202" s="464" t="s">
        <v>2020</v>
      </c>
      <c r="C202" s="464" t="s">
        <v>2014</v>
      </c>
      <c r="D202" s="464" t="s">
        <v>2011</v>
      </c>
      <c r="E202" s="464" t="s">
        <v>2021</v>
      </c>
      <c r="F202" s="464" t="s">
        <v>2052</v>
      </c>
      <c r="G202" s="464"/>
      <c r="H202" s="468"/>
      <c r="I202" s="468"/>
      <c r="J202" s="464"/>
      <c r="K202" s="464"/>
      <c r="L202" s="468">
        <v>1</v>
      </c>
      <c r="M202" s="468">
        <v>2000</v>
      </c>
      <c r="N202" s="464">
        <v>1</v>
      </c>
      <c r="O202" s="464">
        <v>2000</v>
      </c>
      <c r="P202" s="468"/>
      <c r="Q202" s="468"/>
      <c r="R202" s="491"/>
      <c r="S202" s="469"/>
    </row>
    <row r="203" spans="1:19" ht="14.4" customHeight="1" x14ac:dyDescent="0.3">
      <c r="A203" s="463"/>
      <c r="B203" s="464" t="s">
        <v>2020</v>
      </c>
      <c r="C203" s="464" t="s">
        <v>2014</v>
      </c>
      <c r="D203" s="464" t="s">
        <v>2011</v>
      </c>
      <c r="E203" s="464" t="s">
        <v>2021</v>
      </c>
      <c r="F203" s="464" t="s">
        <v>2081</v>
      </c>
      <c r="G203" s="464"/>
      <c r="H203" s="468">
        <v>2</v>
      </c>
      <c r="I203" s="468">
        <v>1490</v>
      </c>
      <c r="J203" s="464"/>
      <c r="K203" s="464">
        <v>745</v>
      </c>
      <c r="L203" s="468"/>
      <c r="M203" s="468"/>
      <c r="N203" s="464"/>
      <c r="O203" s="464"/>
      <c r="P203" s="468"/>
      <c r="Q203" s="468"/>
      <c r="R203" s="491"/>
      <c r="S203" s="469"/>
    </row>
    <row r="204" spans="1:19" ht="14.4" customHeight="1" x14ac:dyDescent="0.3">
      <c r="A204" s="463"/>
      <c r="B204" s="464" t="s">
        <v>2020</v>
      </c>
      <c r="C204" s="464" t="s">
        <v>2014</v>
      </c>
      <c r="D204" s="464" t="s">
        <v>2011</v>
      </c>
      <c r="E204" s="464" t="s">
        <v>2021</v>
      </c>
      <c r="F204" s="464" t="s">
        <v>2216</v>
      </c>
      <c r="G204" s="464"/>
      <c r="H204" s="468"/>
      <c r="I204" s="468"/>
      <c r="J204" s="464"/>
      <c r="K204" s="464"/>
      <c r="L204" s="468"/>
      <c r="M204" s="468"/>
      <c r="N204" s="464"/>
      <c r="O204" s="464"/>
      <c r="P204" s="468">
        <v>1</v>
      </c>
      <c r="Q204" s="468">
        <v>219</v>
      </c>
      <c r="R204" s="491"/>
      <c r="S204" s="469">
        <v>219</v>
      </c>
    </row>
    <row r="205" spans="1:19" ht="14.4" customHeight="1" x14ac:dyDescent="0.3">
      <c r="A205" s="463"/>
      <c r="B205" s="464" t="s">
        <v>2020</v>
      </c>
      <c r="C205" s="464" t="s">
        <v>2014</v>
      </c>
      <c r="D205" s="464" t="s">
        <v>2011</v>
      </c>
      <c r="E205" s="464" t="s">
        <v>2021</v>
      </c>
      <c r="F205" s="464" t="s">
        <v>2217</v>
      </c>
      <c r="G205" s="464"/>
      <c r="H205" s="468"/>
      <c r="I205" s="468"/>
      <c r="J205" s="464"/>
      <c r="K205" s="464"/>
      <c r="L205" s="468">
        <v>1</v>
      </c>
      <c r="M205" s="468">
        <v>2931</v>
      </c>
      <c r="N205" s="464">
        <v>1</v>
      </c>
      <c r="O205" s="464">
        <v>2931</v>
      </c>
      <c r="P205" s="468"/>
      <c r="Q205" s="468"/>
      <c r="R205" s="491"/>
      <c r="S205" s="469"/>
    </row>
    <row r="206" spans="1:19" ht="14.4" customHeight="1" x14ac:dyDescent="0.3">
      <c r="A206" s="463"/>
      <c r="B206" s="464" t="s">
        <v>2020</v>
      </c>
      <c r="C206" s="464" t="s">
        <v>2014</v>
      </c>
      <c r="D206" s="464" t="s">
        <v>2011</v>
      </c>
      <c r="E206" s="464" t="s">
        <v>2101</v>
      </c>
      <c r="F206" s="464" t="s">
        <v>2102</v>
      </c>
      <c r="G206" s="464" t="s">
        <v>2103</v>
      </c>
      <c r="H206" s="468">
        <v>161</v>
      </c>
      <c r="I206" s="468">
        <v>76564.45</v>
      </c>
      <c r="J206" s="464">
        <v>1.5045415610362105</v>
      </c>
      <c r="K206" s="464">
        <v>475.55559006211178</v>
      </c>
      <c r="L206" s="468">
        <v>100</v>
      </c>
      <c r="M206" s="468">
        <v>50888.89</v>
      </c>
      <c r="N206" s="464">
        <v>1</v>
      </c>
      <c r="O206" s="464">
        <v>508.88889999999998</v>
      </c>
      <c r="P206" s="468">
        <v>85</v>
      </c>
      <c r="Q206" s="468">
        <v>43255.549999999996</v>
      </c>
      <c r="R206" s="491">
        <v>0.84999987227074503</v>
      </c>
      <c r="S206" s="469">
        <v>508.8888235294117</v>
      </c>
    </row>
    <row r="207" spans="1:19" ht="14.4" customHeight="1" x14ac:dyDescent="0.3">
      <c r="A207" s="463"/>
      <c r="B207" s="464" t="s">
        <v>2020</v>
      </c>
      <c r="C207" s="464" t="s">
        <v>2014</v>
      </c>
      <c r="D207" s="464" t="s">
        <v>2011</v>
      </c>
      <c r="E207" s="464" t="s">
        <v>2101</v>
      </c>
      <c r="F207" s="464" t="s">
        <v>2104</v>
      </c>
      <c r="G207" s="464" t="s">
        <v>2105</v>
      </c>
      <c r="H207" s="468">
        <v>351</v>
      </c>
      <c r="I207" s="468">
        <v>159900</v>
      </c>
      <c r="J207" s="464">
        <v>1.99875</v>
      </c>
      <c r="K207" s="464">
        <v>455.55555555555554</v>
      </c>
      <c r="L207" s="468">
        <v>160</v>
      </c>
      <c r="M207" s="468">
        <v>80000</v>
      </c>
      <c r="N207" s="464">
        <v>1</v>
      </c>
      <c r="O207" s="464">
        <v>500</v>
      </c>
      <c r="P207" s="468">
        <v>156</v>
      </c>
      <c r="Q207" s="468">
        <v>78000</v>
      </c>
      <c r="R207" s="491">
        <v>0.97499999999999998</v>
      </c>
      <c r="S207" s="469">
        <v>500</v>
      </c>
    </row>
    <row r="208" spans="1:19" ht="14.4" customHeight="1" x14ac:dyDescent="0.3">
      <c r="A208" s="463"/>
      <c r="B208" s="464" t="s">
        <v>2020</v>
      </c>
      <c r="C208" s="464" t="s">
        <v>2014</v>
      </c>
      <c r="D208" s="464" t="s">
        <v>2011</v>
      </c>
      <c r="E208" s="464" t="s">
        <v>2101</v>
      </c>
      <c r="F208" s="464" t="s">
        <v>2192</v>
      </c>
      <c r="G208" s="464" t="s">
        <v>2193</v>
      </c>
      <c r="H208" s="468">
        <v>1194</v>
      </c>
      <c r="I208" s="468">
        <v>126033.34</v>
      </c>
      <c r="J208" s="464">
        <v>0.96290319499972876</v>
      </c>
      <c r="K208" s="464">
        <v>105.55556113902847</v>
      </c>
      <c r="L208" s="468">
        <v>1240</v>
      </c>
      <c r="M208" s="468">
        <v>130888.9</v>
      </c>
      <c r="N208" s="464">
        <v>1</v>
      </c>
      <c r="O208" s="464">
        <v>105.55556451612902</v>
      </c>
      <c r="P208" s="468">
        <v>1046</v>
      </c>
      <c r="Q208" s="468">
        <v>110411.12</v>
      </c>
      <c r="R208" s="491">
        <v>0.84354838339996741</v>
      </c>
      <c r="S208" s="469">
        <v>105.55556405353728</v>
      </c>
    </row>
    <row r="209" spans="1:19" ht="14.4" customHeight="1" x14ac:dyDescent="0.3">
      <c r="A209" s="463"/>
      <c r="B209" s="464" t="s">
        <v>2020</v>
      </c>
      <c r="C209" s="464" t="s">
        <v>2014</v>
      </c>
      <c r="D209" s="464" t="s">
        <v>2011</v>
      </c>
      <c r="E209" s="464" t="s">
        <v>2101</v>
      </c>
      <c r="F209" s="464" t="s">
        <v>2106</v>
      </c>
      <c r="G209" s="464" t="s">
        <v>2107</v>
      </c>
      <c r="H209" s="468">
        <v>570</v>
      </c>
      <c r="I209" s="468">
        <v>44333.33</v>
      </c>
      <c r="J209" s="464">
        <v>0.71878944391147737</v>
      </c>
      <c r="K209" s="464">
        <v>77.777771929824567</v>
      </c>
      <c r="L209" s="468">
        <v>793</v>
      </c>
      <c r="M209" s="468">
        <v>61677.770000000004</v>
      </c>
      <c r="N209" s="464">
        <v>1</v>
      </c>
      <c r="O209" s="464">
        <v>77.777767969735194</v>
      </c>
      <c r="P209" s="468">
        <v>775</v>
      </c>
      <c r="Q209" s="468">
        <v>60277.78</v>
      </c>
      <c r="R209" s="491">
        <v>0.97730154640804934</v>
      </c>
      <c r="S209" s="469">
        <v>77.777780645161286</v>
      </c>
    </row>
    <row r="210" spans="1:19" ht="14.4" customHeight="1" x14ac:dyDescent="0.3">
      <c r="A210" s="463"/>
      <c r="B210" s="464" t="s">
        <v>2020</v>
      </c>
      <c r="C210" s="464" t="s">
        <v>2014</v>
      </c>
      <c r="D210" s="464" t="s">
        <v>2011</v>
      </c>
      <c r="E210" s="464" t="s">
        <v>2101</v>
      </c>
      <c r="F210" s="464" t="s">
        <v>2106</v>
      </c>
      <c r="G210" s="464" t="s">
        <v>2194</v>
      </c>
      <c r="H210" s="468">
        <v>5</v>
      </c>
      <c r="I210" s="468">
        <v>388.89</v>
      </c>
      <c r="J210" s="464"/>
      <c r="K210" s="464">
        <v>77.777999999999992</v>
      </c>
      <c r="L210" s="468"/>
      <c r="M210" s="468"/>
      <c r="N210" s="464"/>
      <c r="O210" s="464"/>
      <c r="P210" s="468"/>
      <c r="Q210" s="468"/>
      <c r="R210" s="491"/>
      <c r="S210" s="469"/>
    </row>
    <row r="211" spans="1:19" ht="14.4" customHeight="1" x14ac:dyDescent="0.3">
      <c r="A211" s="463"/>
      <c r="B211" s="464" t="s">
        <v>2020</v>
      </c>
      <c r="C211" s="464" t="s">
        <v>2014</v>
      </c>
      <c r="D211" s="464" t="s">
        <v>2011</v>
      </c>
      <c r="E211" s="464" t="s">
        <v>2101</v>
      </c>
      <c r="F211" s="464" t="s">
        <v>2113</v>
      </c>
      <c r="G211" s="464" t="s">
        <v>2114</v>
      </c>
      <c r="H211" s="468">
        <v>530</v>
      </c>
      <c r="I211" s="468">
        <v>61833.34</v>
      </c>
      <c r="J211" s="464">
        <v>0.95840888229489862</v>
      </c>
      <c r="K211" s="464">
        <v>116.66667924528301</v>
      </c>
      <c r="L211" s="468">
        <v>553</v>
      </c>
      <c r="M211" s="468">
        <v>64516.66</v>
      </c>
      <c r="N211" s="464">
        <v>1</v>
      </c>
      <c r="O211" s="464">
        <v>116.66665461121158</v>
      </c>
      <c r="P211" s="468">
        <v>536</v>
      </c>
      <c r="Q211" s="468">
        <v>62533.33</v>
      </c>
      <c r="R211" s="491">
        <v>0.96925863800140921</v>
      </c>
      <c r="S211" s="469">
        <v>116.6666604477612</v>
      </c>
    </row>
    <row r="212" spans="1:19" ht="14.4" customHeight="1" x14ac:dyDescent="0.3">
      <c r="A212" s="463"/>
      <c r="B212" s="464" t="s">
        <v>2020</v>
      </c>
      <c r="C212" s="464" t="s">
        <v>2014</v>
      </c>
      <c r="D212" s="464" t="s">
        <v>2011</v>
      </c>
      <c r="E212" s="464" t="s">
        <v>2101</v>
      </c>
      <c r="F212" s="464" t="s">
        <v>2196</v>
      </c>
      <c r="G212" s="464" t="s">
        <v>2197</v>
      </c>
      <c r="H212" s="468">
        <v>115</v>
      </c>
      <c r="I212" s="468">
        <v>44722.23</v>
      </c>
      <c r="J212" s="464">
        <v>0.82733805230432322</v>
      </c>
      <c r="K212" s="464">
        <v>388.88895652173915</v>
      </c>
      <c r="L212" s="468">
        <v>139</v>
      </c>
      <c r="M212" s="468">
        <v>54055.57</v>
      </c>
      <c r="N212" s="464">
        <v>1</v>
      </c>
      <c r="O212" s="464">
        <v>388.88899280575538</v>
      </c>
      <c r="P212" s="468">
        <v>68</v>
      </c>
      <c r="Q212" s="468">
        <v>26444.46</v>
      </c>
      <c r="R212" s="491">
        <v>0.48920879013948054</v>
      </c>
      <c r="S212" s="469">
        <v>388.88911764705881</v>
      </c>
    </row>
    <row r="213" spans="1:19" ht="14.4" customHeight="1" x14ac:dyDescent="0.3">
      <c r="A213" s="463"/>
      <c r="B213" s="464" t="s">
        <v>2020</v>
      </c>
      <c r="C213" s="464" t="s">
        <v>2014</v>
      </c>
      <c r="D213" s="464" t="s">
        <v>2011</v>
      </c>
      <c r="E213" s="464" t="s">
        <v>2101</v>
      </c>
      <c r="F213" s="464" t="s">
        <v>2116</v>
      </c>
      <c r="G213" s="464" t="s">
        <v>2117</v>
      </c>
      <c r="H213" s="468">
        <v>1597</v>
      </c>
      <c r="I213" s="468">
        <v>479100</v>
      </c>
      <c r="J213" s="464">
        <v>1.2644497228820268</v>
      </c>
      <c r="K213" s="464">
        <v>300</v>
      </c>
      <c r="L213" s="468">
        <v>1263</v>
      </c>
      <c r="M213" s="468">
        <v>378900</v>
      </c>
      <c r="N213" s="464">
        <v>1</v>
      </c>
      <c r="O213" s="464">
        <v>300</v>
      </c>
      <c r="P213" s="468">
        <v>670</v>
      </c>
      <c r="Q213" s="468">
        <v>201000</v>
      </c>
      <c r="R213" s="491">
        <v>0.53048297703879654</v>
      </c>
      <c r="S213" s="469">
        <v>300</v>
      </c>
    </row>
    <row r="214" spans="1:19" ht="14.4" customHeight="1" x14ac:dyDescent="0.3">
      <c r="A214" s="463"/>
      <c r="B214" s="464" t="s">
        <v>2020</v>
      </c>
      <c r="C214" s="464" t="s">
        <v>2014</v>
      </c>
      <c r="D214" s="464" t="s">
        <v>2011</v>
      </c>
      <c r="E214" s="464" t="s">
        <v>2101</v>
      </c>
      <c r="F214" s="464" t="s">
        <v>2118</v>
      </c>
      <c r="G214" s="464" t="s">
        <v>2119</v>
      </c>
      <c r="H214" s="468">
        <v>33</v>
      </c>
      <c r="I214" s="468">
        <v>9716.67</v>
      </c>
      <c r="J214" s="464">
        <v>1.9411792909870045</v>
      </c>
      <c r="K214" s="464">
        <v>294.44454545454545</v>
      </c>
      <c r="L214" s="468">
        <v>17</v>
      </c>
      <c r="M214" s="468">
        <v>5005.55</v>
      </c>
      <c r="N214" s="464">
        <v>1</v>
      </c>
      <c r="O214" s="464">
        <v>294.44411764705882</v>
      </c>
      <c r="P214" s="468">
        <v>9</v>
      </c>
      <c r="Q214" s="468">
        <v>2649.9900000000002</v>
      </c>
      <c r="R214" s="491">
        <v>0.52941035450649776</v>
      </c>
      <c r="S214" s="469">
        <v>294.44333333333338</v>
      </c>
    </row>
    <row r="215" spans="1:19" ht="14.4" customHeight="1" x14ac:dyDescent="0.3">
      <c r="A215" s="463"/>
      <c r="B215" s="464" t="s">
        <v>2020</v>
      </c>
      <c r="C215" s="464" t="s">
        <v>2014</v>
      </c>
      <c r="D215" s="464" t="s">
        <v>2011</v>
      </c>
      <c r="E215" s="464" t="s">
        <v>2101</v>
      </c>
      <c r="F215" s="464" t="s">
        <v>2122</v>
      </c>
      <c r="G215" s="464" t="s">
        <v>2218</v>
      </c>
      <c r="H215" s="468"/>
      <c r="I215" s="468"/>
      <c r="J215" s="464"/>
      <c r="K215" s="464"/>
      <c r="L215" s="468">
        <v>1</v>
      </c>
      <c r="M215" s="468">
        <v>93.33</v>
      </c>
      <c r="N215" s="464">
        <v>1</v>
      </c>
      <c r="O215" s="464">
        <v>93.33</v>
      </c>
      <c r="P215" s="468"/>
      <c r="Q215" s="468"/>
      <c r="R215" s="491"/>
      <c r="S215" s="469"/>
    </row>
    <row r="216" spans="1:19" ht="14.4" customHeight="1" x14ac:dyDescent="0.3">
      <c r="A216" s="463"/>
      <c r="B216" s="464" t="s">
        <v>2020</v>
      </c>
      <c r="C216" s="464" t="s">
        <v>2014</v>
      </c>
      <c r="D216" s="464" t="s">
        <v>2011</v>
      </c>
      <c r="E216" s="464" t="s">
        <v>2101</v>
      </c>
      <c r="F216" s="464" t="s">
        <v>2219</v>
      </c>
      <c r="G216" s="464" t="s">
        <v>2220</v>
      </c>
      <c r="H216" s="468"/>
      <c r="I216" s="468"/>
      <c r="J216" s="464"/>
      <c r="K216" s="464"/>
      <c r="L216" s="468"/>
      <c r="M216" s="468"/>
      <c r="N216" s="464"/>
      <c r="O216" s="464"/>
      <c r="P216" s="468">
        <v>1</v>
      </c>
      <c r="Q216" s="468">
        <v>666.67</v>
      </c>
      <c r="R216" s="491"/>
      <c r="S216" s="469">
        <v>666.67</v>
      </c>
    </row>
    <row r="217" spans="1:19" ht="14.4" customHeight="1" x14ac:dyDescent="0.3">
      <c r="A217" s="463"/>
      <c r="B217" s="464" t="s">
        <v>2020</v>
      </c>
      <c r="C217" s="464" t="s">
        <v>2014</v>
      </c>
      <c r="D217" s="464" t="s">
        <v>2011</v>
      </c>
      <c r="E217" s="464" t="s">
        <v>2101</v>
      </c>
      <c r="F217" s="464" t="s">
        <v>2221</v>
      </c>
      <c r="G217" s="464" t="s">
        <v>2222</v>
      </c>
      <c r="H217" s="468"/>
      <c r="I217" s="468"/>
      <c r="J217" s="464"/>
      <c r="K217" s="464"/>
      <c r="L217" s="468">
        <v>1</v>
      </c>
      <c r="M217" s="468">
        <v>777.78</v>
      </c>
      <c r="N217" s="464">
        <v>1</v>
      </c>
      <c r="O217" s="464">
        <v>777.78</v>
      </c>
      <c r="P217" s="468">
        <v>1</v>
      </c>
      <c r="Q217" s="468">
        <v>777.78</v>
      </c>
      <c r="R217" s="491">
        <v>1</v>
      </c>
      <c r="S217" s="469">
        <v>777.78</v>
      </c>
    </row>
    <row r="218" spans="1:19" ht="14.4" customHeight="1" x14ac:dyDescent="0.3">
      <c r="A218" s="463"/>
      <c r="B218" s="464" t="s">
        <v>2020</v>
      </c>
      <c r="C218" s="464" t="s">
        <v>2014</v>
      </c>
      <c r="D218" s="464" t="s">
        <v>2011</v>
      </c>
      <c r="E218" s="464" t="s">
        <v>2101</v>
      </c>
      <c r="F218" s="464" t="s">
        <v>2124</v>
      </c>
      <c r="G218" s="464" t="s">
        <v>2125</v>
      </c>
      <c r="H218" s="468">
        <v>18</v>
      </c>
      <c r="I218" s="468">
        <v>600</v>
      </c>
      <c r="J218" s="464">
        <v>1.6363487604658138</v>
      </c>
      <c r="K218" s="464">
        <v>33.333333333333336</v>
      </c>
      <c r="L218" s="468">
        <v>11</v>
      </c>
      <c r="M218" s="468">
        <v>366.67</v>
      </c>
      <c r="N218" s="464">
        <v>1</v>
      </c>
      <c r="O218" s="464">
        <v>33.333636363636366</v>
      </c>
      <c r="P218" s="468">
        <v>22</v>
      </c>
      <c r="Q218" s="468">
        <v>733.33</v>
      </c>
      <c r="R218" s="491">
        <v>1.9999727275206589</v>
      </c>
      <c r="S218" s="469">
        <v>33.333181818181821</v>
      </c>
    </row>
    <row r="219" spans="1:19" ht="14.4" customHeight="1" x14ac:dyDescent="0.3">
      <c r="A219" s="463"/>
      <c r="B219" s="464" t="s">
        <v>2020</v>
      </c>
      <c r="C219" s="464" t="s">
        <v>2014</v>
      </c>
      <c r="D219" s="464" t="s">
        <v>2011</v>
      </c>
      <c r="E219" s="464" t="s">
        <v>2101</v>
      </c>
      <c r="F219" s="464" t="s">
        <v>2124</v>
      </c>
      <c r="G219" s="464" t="s">
        <v>2126</v>
      </c>
      <c r="H219" s="468">
        <v>5</v>
      </c>
      <c r="I219" s="468">
        <v>166.67000000000002</v>
      </c>
      <c r="J219" s="464">
        <v>0.55556666666666676</v>
      </c>
      <c r="K219" s="464">
        <v>33.334000000000003</v>
      </c>
      <c r="L219" s="468">
        <v>9</v>
      </c>
      <c r="M219" s="468">
        <v>300</v>
      </c>
      <c r="N219" s="464">
        <v>1</v>
      </c>
      <c r="O219" s="464">
        <v>33.333333333333336</v>
      </c>
      <c r="P219" s="468"/>
      <c r="Q219" s="468"/>
      <c r="R219" s="491"/>
      <c r="S219" s="469"/>
    </row>
    <row r="220" spans="1:19" ht="14.4" customHeight="1" x14ac:dyDescent="0.3">
      <c r="A220" s="463"/>
      <c r="B220" s="464" t="s">
        <v>2020</v>
      </c>
      <c r="C220" s="464" t="s">
        <v>2014</v>
      </c>
      <c r="D220" s="464" t="s">
        <v>2011</v>
      </c>
      <c r="E220" s="464" t="s">
        <v>2101</v>
      </c>
      <c r="F220" s="464" t="s">
        <v>2127</v>
      </c>
      <c r="G220" s="464" t="s">
        <v>2105</v>
      </c>
      <c r="H220" s="468">
        <v>2025</v>
      </c>
      <c r="I220" s="468">
        <v>756000</v>
      </c>
      <c r="J220" s="464">
        <v>0.8737684516839217</v>
      </c>
      <c r="K220" s="464">
        <v>373.33333333333331</v>
      </c>
      <c r="L220" s="468">
        <v>2071</v>
      </c>
      <c r="M220" s="468">
        <v>865217.78</v>
      </c>
      <c r="N220" s="464">
        <v>1</v>
      </c>
      <c r="O220" s="464">
        <v>417.77777885079672</v>
      </c>
      <c r="P220" s="468">
        <v>1975</v>
      </c>
      <c r="Q220" s="468">
        <v>825111.12000000011</v>
      </c>
      <c r="R220" s="491">
        <v>0.95364558966876534</v>
      </c>
      <c r="S220" s="469">
        <v>417.77778227848108</v>
      </c>
    </row>
    <row r="221" spans="1:19" ht="14.4" customHeight="1" x14ac:dyDescent="0.3">
      <c r="A221" s="463"/>
      <c r="B221" s="464" t="s">
        <v>2020</v>
      </c>
      <c r="C221" s="464" t="s">
        <v>2014</v>
      </c>
      <c r="D221" s="464" t="s">
        <v>2011</v>
      </c>
      <c r="E221" s="464" t="s">
        <v>2101</v>
      </c>
      <c r="F221" s="464" t="s">
        <v>2128</v>
      </c>
      <c r="G221" s="464" t="s">
        <v>2130</v>
      </c>
      <c r="H221" s="468">
        <v>125</v>
      </c>
      <c r="I221" s="468">
        <v>26388.89</v>
      </c>
      <c r="J221" s="464">
        <v>1.0593217005096518</v>
      </c>
      <c r="K221" s="464">
        <v>211.11112</v>
      </c>
      <c r="L221" s="468">
        <v>118</v>
      </c>
      <c r="M221" s="468">
        <v>24911.120000000003</v>
      </c>
      <c r="N221" s="464">
        <v>1</v>
      </c>
      <c r="O221" s="464">
        <v>211.11118644067798</v>
      </c>
      <c r="P221" s="468">
        <v>151</v>
      </c>
      <c r="Q221" s="468">
        <v>31877.790000000005</v>
      </c>
      <c r="R221" s="491">
        <v>1.279661050968403</v>
      </c>
      <c r="S221" s="469">
        <v>211.11119205298016</v>
      </c>
    </row>
    <row r="222" spans="1:19" ht="14.4" customHeight="1" x14ac:dyDescent="0.3">
      <c r="A222" s="463"/>
      <c r="B222" s="464" t="s">
        <v>2020</v>
      </c>
      <c r="C222" s="464" t="s">
        <v>2014</v>
      </c>
      <c r="D222" s="464" t="s">
        <v>2011</v>
      </c>
      <c r="E222" s="464" t="s">
        <v>2101</v>
      </c>
      <c r="F222" s="464" t="s">
        <v>2131</v>
      </c>
      <c r="G222" s="464" t="s">
        <v>2132</v>
      </c>
      <c r="H222" s="468">
        <v>36</v>
      </c>
      <c r="I222" s="468">
        <v>21000</v>
      </c>
      <c r="J222" s="464">
        <v>0.52173913043478259</v>
      </c>
      <c r="K222" s="464">
        <v>583.33333333333337</v>
      </c>
      <c r="L222" s="468">
        <v>69</v>
      </c>
      <c r="M222" s="468">
        <v>40250</v>
      </c>
      <c r="N222" s="464">
        <v>1</v>
      </c>
      <c r="O222" s="464">
        <v>583.33333333333337</v>
      </c>
      <c r="P222" s="468">
        <v>65</v>
      </c>
      <c r="Q222" s="468">
        <v>37916.660000000003</v>
      </c>
      <c r="R222" s="491">
        <v>0.94202881987577647</v>
      </c>
      <c r="S222" s="469">
        <v>583.33323076923079</v>
      </c>
    </row>
    <row r="223" spans="1:19" ht="14.4" customHeight="1" x14ac:dyDescent="0.3">
      <c r="A223" s="463"/>
      <c r="B223" s="464" t="s">
        <v>2020</v>
      </c>
      <c r="C223" s="464" t="s">
        <v>2014</v>
      </c>
      <c r="D223" s="464" t="s">
        <v>2011</v>
      </c>
      <c r="E223" s="464" t="s">
        <v>2101</v>
      </c>
      <c r="F223" s="464" t="s">
        <v>2133</v>
      </c>
      <c r="G223" s="464" t="s">
        <v>2134</v>
      </c>
      <c r="H223" s="468">
        <v>43</v>
      </c>
      <c r="I223" s="468">
        <v>20066.660000000003</v>
      </c>
      <c r="J223" s="464">
        <v>1.1621615517062642</v>
      </c>
      <c r="K223" s="464">
        <v>466.66651162790708</v>
      </c>
      <c r="L223" s="468">
        <v>37</v>
      </c>
      <c r="M223" s="468">
        <v>17266.670000000002</v>
      </c>
      <c r="N223" s="464">
        <v>1</v>
      </c>
      <c r="O223" s="464">
        <v>466.6667567567568</v>
      </c>
      <c r="P223" s="468">
        <v>55</v>
      </c>
      <c r="Q223" s="468">
        <v>25666.68</v>
      </c>
      <c r="R223" s="491">
        <v>1.4864869717206617</v>
      </c>
      <c r="S223" s="469">
        <v>466.66690909090909</v>
      </c>
    </row>
    <row r="224" spans="1:19" ht="14.4" customHeight="1" x14ac:dyDescent="0.3">
      <c r="A224" s="463"/>
      <c r="B224" s="464" t="s">
        <v>2020</v>
      </c>
      <c r="C224" s="464" t="s">
        <v>2014</v>
      </c>
      <c r="D224" s="464" t="s">
        <v>2011</v>
      </c>
      <c r="E224" s="464" t="s">
        <v>2101</v>
      </c>
      <c r="F224" s="464" t="s">
        <v>2223</v>
      </c>
      <c r="G224" s="464" t="s">
        <v>2134</v>
      </c>
      <c r="H224" s="468">
        <v>9</v>
      </c>
      <c r="I224" s="468">
        <v>9000</v>
      </c>
      <c r="J224" s="464">
        <v>1.125</v>
      </c>
      <c r="K224" s="464">
        <v>1000</v>
      </c>
      <c r="L224" s="468">
        <v>8</v>
      </c>
      <c r="M224" s="468">
        <v>8000</v>
      </c>
      <c r="N224" s="464">
        <v>1</v>
      </c>
      <c r="O224" s="464">
        <v>1000</v>
      </c>
      <c r="P224" s="468">
        <v>10</v>
      </c>
      <c r="Q224" s="468">
        <v>10000</v>
      </c>
      <c r="R224" s="491">
        <v>1.25</v>
      </c>
      <c r="S224" s="469">
        <v>1000</v>
      </c>
    </row>
    <row r="225" spans="1:19" ht="14.4" customHeight="1" x14ac:dyDescent="0.3">
      <c r="A225" s="463"/>
      <c r="B225" s="464" t="s">
        <v>2020</v>
      </c>
      <c r="C225" s="464" t="s">
        <v>2014</v>
      </c>
      <c r="D225" s="464" t="s">
        <v>2011</v>
      </c>
      <c r="E225" s="464" t="s">
        <v>2101</v>
      </c>
      <c r="F225" s="464" t="s">
        <v>2135</v>
      </c>
      <c r="G225" s="464" t="s">
        <v>2136</v>
      </c>
      <c r="H225" s="468">
        <v>301</v>
      </c>
      <c r="I225" s="468">
        <v>15050</v>
      </c>
      <c r="J225" s="464">
        <v>0.875</v>
      </c>
      <c r="K225" s="464">
        <v>50</v>
      </c>
      <c r="L225" s="468">
        <v>344</v>
      </c>
      <c r="M225" s="468">
        <v>17200</v>
      </c>
      <c r="N225" s="464">
        <v>1</v>
      </c>
      <c r="O225" s="464">
        <v>50</v>
      </c>
      <c r="P225" s="468">
        <v>380</v>
      </c>
      <c r="Q225" s="468">
        <v>19000</v>
      </c>
      <c r="R225" s="491">
        <v>1.1046511627906976</v>
      </c>
      <c r="S225" s="469">
        <v>50</v>
      </c>
    </row>
    <row r="226" spans="1:19" ht="14.4" customHeight="1" x14ac:dyDescent="0.3">
      <c r="A226" s="463"/>
      <c r="B226" s="464" t="s">
        <v>2020</v>
      </c>
      <c r="C226" s="464" t="s">
        <v>2014</v>
      </c>
      <c r="D226" s="464" t="s">
        <v>2011</v>
      </c>
      <c r="E226" s="464" t="s">
        <v>2101</v>
      </c>
      <c r="F226" s="464" t="s">
        <v>2142</v>
      </c>
      <c r="G226" s="464" t="s">
        <v>2143</v>
      </c>
      <c r="H226" s="468">
        <v>3</v>
      </c>
      <c r="I226" s="468">
        <v>0</v>
      </c>
      <c r="J226" s="464"/>
      <c r="K226" s="464">
        <v>0</v>
      </c>
      <c r="L226" s="468">
        <v>5</v>
      </c>
      <c r="M226" s="468">
        <v>0</v>
      </c>
      <c r="N226" s="464"/>
      <c r="O226" s="464">
        <v>0</v>
      </c>
      <c r="P226" s="468">
        <v>8</v>
      </c>
      <c r="Q226" s="468">
        <v>0</v>
      </c>
      <c r="R226" s="491"/>
      <c r="S226" s="469">
        <v>0</v>
      </c>
    </row>
    <row r="227" spans="1:19" ht="14.4" customHeight="1" x14ac:dyDescent="0.3">
      <c r="A227" s="463"/>
      <c r="B227" s="464" t="s">
        <v>2020</v>
      </c>
      <c r="C227" s="464" t="s">
        <v>2014</v>
      </c>
      <c r="D227" s="464" t="s">
        <v>2011</v>
      </c>
      <c r="E227" s="464" t="s">
        <v>2101</v>
      </c>
      <c r="F227" s="464" t="s">
        <v>2142</v>
      </c>
      <c r="G227" s="464" t="s">
        <v>2200</v>
      </c>
      <c r="H227" s="468">
        <v>1</v>
      </c>
      <c r="I227" s="468">
        <v>0</v>
      </c>
      <c r="J227" s="464"/>
      <c r="K227" s="464">
        <v>0</v>
      </c>
      <c r="L227" s="468">
        <v>2</v>
      </c>
      <c r="M227" s="468">
        <v>0</v>
      </c>
      <c r="N227" s="464"/>
      <c r="O227" s="464">
        <v>0</v>
      </c>
      <c r="P227" s="468">
        <v>1</v>
      </c>
      <c r="Q227" s="468">
        <v>0</v>
      </c>
      <c r="R227" s="491"/>
      <c r="S227" s="469">
        <v>0</v>
      </c>
    </row>
    <row r="228" spans="1:19" ht="14.4" customHeight="1" x14ac:dyDescent="0.3">
      <c r="A228" s="463"/>
      <c r="B228" s="464" t="s">
        <v>2020</v>
      </c>
      <c r="C228" s="464" t="s">
        <v>2014</v>
      </c>
      <c r="D228" s="464" t="s">
        <v>2011</v>
      </c>
      <c r="E228" s="464" t="s">
        <v>2101</v>
      </c>
      <c r="F228" s="464" t="s">
        <v>2144</v>
      </c>
      <c r="G228" s="464" t="s">
        <v>2145</v>
      </c>
      <c r="H228" s="468">
        <v>409</v>
      </c>
      <c r="I228" s="468">
        <v>124972.23</v>
      </c>
      <c r="J228" s="464">
        <v>0.52979275413128812</v>
      </c>
      <c r="K228" s="464">
        <v>305.55557457212711</v>
      </c>
      <c r="L228" s="468">
        <v>772</v>
      </c>
      <c r="M228" s="468">
        <v>235888.89999999997</v>
      </c>
      <c r="N228" s="464">
        <v>1</v>
      </c>
      <c r="O228" s="464">
        <v>305.55556994818647</v>
      </c>
      <c r="P228" s="468">
        <v>519</v>
      </c>
      <c r="Q228" s="468">
        <v>158583.34000000003</v>
      </c>
      <c r="R228" s="491">
        <v>0.67227978934150801</v>
      </c>
      <c r="S228" s="469">
        <v>305.55556840077077</v>
      </c>
    </row>
    <row r="229" spans="1:19" ht="14.4" customHeight="1" x14ac:dyDescent="0.3">
      <c r="A229" s="463"/>
      <c r="B229" s="464" t="s">
        <v>2020</v>
      </c>
      <c r="C229" s="464" t="s">
        <v>2014</v>
      </c>
      <c r="D229" s="464" t="s">
        <v>2011</v>
      </c>
      <c r="E229" s="464" t="s">
        <v>2101</v>
      </c>
      <c r="F229" s="464" t="s">
        <v>2146</v>
      </c>
      <c r="G229" s="464" t="s">
        <v>2147</v>
      </c>
      <c r="H229" s="468"/>
      <c r="I229" s="468"/>
      <c r="J229" s="464"/>
      <c r="K229" s="464"/>
      <c r="L229" s="468"/>
      <c r="M229" s="468"/>
      <c r="N229" s="464"/>
      <c r="O229" s="464"/>
      <c r="P229" s="468">
        <v>1</v>
      </c>
      <c r="Q229" s="468">
        <v>33.33</v>
      </c>
      <c r="R229" s="491"/>
      <c r="S229" s="469">
        <v>33.33</v>
      </c>
    </row>
    <row r="230" spans="1:19" ht="14.4" customHeight="1" x14ac:dyDescent="0.3">
      <c r="A230" s="463"/>
      <c r="B230" s="464" t="s">
        <v>2020</v>
      </c>
      <c r="C230" s="464" t="s">
        <v>2014</v>
      </c>
      <c r="D230" s="464" t="s">
        <v>2011</v>
      </c>
      <c r="E230" s="464" t="s">
        <v>2101</v>
      </c>
      <c r="F230" s="464" t="s">
        <v>2146</v>
      </c>
      <c r="G230" s="464" t="s">
        <v>2148</v>
      </c>
      <c r="H230" s="468">
        <v>179</v>
      </c>
      <c r="I230" s="468">
        <v>5966.67</v>
      </c>
      <c r="J230" s="464">
        <v>0.98351649257335572</v>
      </c>
      <c r="K230" s="464">
        <v>33.333351955307265</v>
      </c>
      <c r="L230" s="468">
        <v>182</v>
      </c>
      <c r="M230" s="468">
        <v>6066.67</v>
      </c>
      <c r="N230" s="464">
        <v>1</v>
      </c>
      <c r="O230" s="464">
        <v>33.333351648351652</v>
      </c>
      <c r="P230" s="468">
        <v>235</v>
      </c>
      <c r="Q230" s="468">
        <v>7833.34</v>
      </c>
      <c r="R230" s="491">
        <v>1.2912091806542965</v>
      </c>
      <c r="S230" s="469">
        <v>33.333361702127661</v>
      </c>
    </row>
    <row r="231" spans="1:19" ht="14.4" customHeight="1" x14ac:dyDescent="0.3">
      <c r="A231" s="463"/>
      <c r="B231" s="464" t="s">
        <v>2020</v>
      </c>
      <c r="C231" s="464" t="s">
        <v>2014</v>
      </c>
      <c r="D231" s="464" t="s">
        <v>2011</v>
      </c>
      <c r="E231" s="464" t="s">
        <v>2101</v>
      </c>
      <c r="F231" s="464" t="s">
        <v>2149</v>
      </c>
      <c r="G231" s="464" t="s">
        <v>2150</v>
      </c>
      <c r="H231" s="468">
        <v>1624</v>
      </c>
      <c r="I231" s="468">
        <v>739822.24</v>
      </c>
      <c r="J231" s="464">
        <v>0.8588048813568514</v>
      </c>
      <c r="K231" s="464">
        <v>455.55556650246302</v>
      </c>
      <c r="L231" s="468">
        <v>1891</v>
      </c>
      <c r="M231" s="468">
        <v>861455.56</v>
      </c>
      <c r="N231" s="464">
        <v>1</v>
      </c>
      <c r="O231" s="464">
        <v>455.55555790586993</v>
      </c>
      <c r="P231" s="468">
        <v>1805</v>
      </c>
      <c r="Q231" s="468">
        <v>822277.78</v>
      </c>
      <c r="R231" s="491">
        <v>0.95452141489457676</v>
      </c>
      <c r="S231" s="469">
        <v>455.55555678670362</v>
      </c>
    </row>
    <row r="232" spans="1:19" ht="14.4" customHeight="1" x14ac:dyDescent="0.3">
      <c r="A232" s="463"/>
      <c r="B232" s="464" t="s">
        <v>2020</v>
      </c>
      <c r="C232" s="464" t="s">
        <v>2014</v>
      </c>
      <c r="D232" s="464" t="s">
        <v>2011</v>
      </c>
      <c r="E232" s="464" t="s">
        <v>2101</v>
      </c>
      <c r="F232" s="464" t="s">
        <v>2149</v>
      </c>
      <c r="G232" s="464" t="s">
        <v>2201</v>
      </c>
      <c r="H232" s="468"/>
      <c r="I232" s="468"/>
      <c r="J232" s="464"/>
      <c r="K232" s="464"/>
      <c r="L232" s="468"/>
      <c r="M232" s="468"/>
      <c r="N232" s="464"/>
      <c r="O232" s="464"/>
      <c r="P232" s="468">
        <v>1</v>
      </c>
      <c r="Q232" s="468">
        <v>455.56</v>
      </c>
      <c r="R232" s="491"/>
      <c r="S232" s="469">
        <v>455.56</v>
      </c>
    </row>
    <row r="233" spans="1:19" ht="14.4" customHeight="1" x14ac:dyDescent="0.3">
      <c r="A233" s="463"/>
      <c r="B233" s="464" t="s">
        <v>2020</v>
      </c>
      <c r="C233" s="464" t="s">
        <v>2014</v>
      </c>
      <c r="D233" s="464" t="s">
        <v>2011</v>
      </c>
      <c r="E233" s="464" t="s">
        <v>2101</v>
      </c>
      <c r="F233" s="464" t="s">
        <v>2151</v>
      </c>
      <c r="G233" s="464" t="s">
        <v>2152</v>
      </c>
      <c r="H233" s="468">
        <v>585</v>
      </c>
      <c r="I233" s="468">
        <v>45499.990000000005</v>
      </c>
      <c r="J233" s="464">
        <v>0.59451216803347873</v>
      </c>
      <c r="K233" s="464">
        <v>77.77776068376069</v>
      </c>
      <c r="L233" s="468">
        <v>984</v>
      </c>
      <c r="M233" s="468">
        <v>76533.320000000007</v>
      </c>
      <c r="N233" s="464">
        <v>1</v>
      </c>
      <c r="O233" s="464">
        <v>77.77776422764228</v>
      </c>
      <c r="P233" s="468">
        <v>731</v>
      </c>
      <c r="Q233" s="468">
        <v>56855.549999999996</v>
      </c>
      <c r="R233" s="491">
        <v>0.74288623569446599</v>
      </c>
      <c r="S233" s="469">
        <v>77.777770177838576</v>
      </c>
    </row>
    <row r="234" spans="1:19" ht="14.4" customHeight="1" x14ac:dyDescent="0.3">
      <c r="A234" s="463"/>
      <c r="B234" s="464" t="s">
        <v>2020</v>
      </c>
      <c r="C234" s="464" t="s">
        <v>2014</v>
      </c>
      <c r="D234" s="464" t="s">
        <v>2011</v>
      </c>
      <c r="E234" s="464" t="s">
        <v>2101</v>
      </c>
      <c r="F234" s="464" t="s">
        <v>2224</v>
      </c>
      <c r="G234" s="464" t="s">
        <v>2225</v>
      </c>
      <c r="H234" s="468">
        <v>51</v>
      </c>
      <c r="I234" s="468">
        <v>35700</v>
      </c>
      <c r="J234" s="464">
        <v>0.62195121951219512</v>
      </c>
      <c r="K234" s="464">
        <v>700</v>
      </c>
      <c r="L234" s="468">
        <v>82</v>
      </c>
      <c r="M234" s="468">
        <v>57400</v>
      </c>
      <c r="N234" s="464">
        <v>1</v>
      </c>
      <c r="O234" s="464">
        <v>700</v>
      </c>
      <c r="P234" s="468">
        <v>68</v>
      </c>
      <c r="Q234" s="468">
        <v>47600</v>
      </c>
      <c r="R234" s="491">
        <v>0.82926829268292679</v>
      </c>
      <c r="S234" s="469">
        <v>700</v>
      </c>
    </row>
    <row r="235" spans="1:19" ht="14.4" customHeight="1" x14ac:dyDescent="0.3">
      <c r="A235" s="463"/>
      <c r="B235" s="464" t="s">
        <v>2020</v>
      </c>
      <c r="C235" s="464" t="s">
        <v>2014</v>
      </c>
      <c r="D235" s="464" t="s">
        <v>2011</v>
      </c>
      <c r="E235" s="464" t="s">
        <v>2101</v>
      </c>
      <c r="F235" s="464" t="s">
        <v>2224</v>
      </c>
      <c r="G235" s="464" t="s">
        <v>2226</v>
      </c>
      <c r="H235" s="468">
        <v>7</v>
      </c>
      <c r="I235" s="468">
        <v>4900</v>
      </c>
      <c r="J235" s="464">
        <v>2.3333333333333335</v>
      </c>
      <c r="K235" s="464">
        <v>700</v>
      </c>
      <c r="L235" s="468">
        <v>3</v>
      </c>
      <c r="M235" s="468">
        <v>2100</v>
      </c>
      <c r="N235" s="464">
        <v>1</v>
      </c>
      <c r="O235" s="464">
        <v>700</v>
      </c>
      <c r="P235" s="468"/>
      <c r="Q235" s="468"/>
      <c r="R235" s="491"/>
      <c r="S235" s="469"/>
    </row>
    <row r="236" spans="1:19" ht="14.4" customHeight="1" x14ac:dyDescent="0.3">
      <c r="A236" s="463"/>
      <c r="B236" s="464" t="s">
        <v>2020</v>
      </c>
      <c r="C236" s="464" t="s">
        <v>2014</v>
      </c>
      <c r="D236" s="464" t="s">
        <v>2011</v>
      </c>
      <c r="E236" s="464" t="s">
        <v>2101</v>
      </c>
      <c r="F236" s="464" t="s">
        <v>2155</v>
      </c>
      <c r="G236" s="464" t="s">
        <v>2156</v>
      </c>
      <c r="H236" s="468">
        <v>3</v>
      </c>
      <c r="I236" s="468">
        <v>810</v>
      </c>
      <c r="J236" s="464">
        <v>0.75</v>
      </c>
      <c r="K236" s="464">
        <v>270</v>
      </c>
      <c r="L236" s="468">
        <v>4</v>
      </c>
      <c r="M236" s="468">
        <v>1080</v>
      </c>
      <c r="N236" s="464">
        <v>1</v>
      </c>
      <c r="O236" s="464">
        <v>270</v>
      </c>
      <c r="P236" s="468">
        <v>3</v>
      </c>
      <c r="Q236" s="468">
        <v>810</v>
      </c>
      <c r="R236" s="491">
        <v>0.75</v>
      </c>
      <c r="S236" s="469">
        <v>270</v>
      </c>
    </row>
    <row r="237" spans="1:19" ht="14.4" customHeight="1" x14ac:dyDescent="0.3">
      <c r="A237" s="463"/>
      <c r="B237" s="464" t="s">
        <v>2020</v>
      </c>
      <c r="C237" s="464" t="s">
        <v>2014</v>
      </c>
      <c r="D237" s="464" t="s">
        <v>2011</v>
      </c>
      <c r="E237" s="464" t="s">
        <v>2101</v>
      </c>
      <c r="F237" s="464" t="s">
        <v>2155</v>
      </c>
      <c r="G237" s="464" t="s">
        <v>2157</v>
      </c>
      <c r="H237" s="468"/>
      <c r="I237" s="468"/>
      <c r="J237" s="464"/>
      <c r="K237" s="464"/>
      <c r="L237" s="468"/>
      <c r="M237" s="468"/>
      <c r="N237" s="464"/>
      <c r="O237" s="464"/>
      <c r="P237" s="468">
        <v>2</v>
      </c>
      <c r="Q237" s="468">
        <v>540</v>
      </c>
      <c r="R237" s="491"/>
      <c r="S237" s="469">
        <v>270</v>
      </c>
    </row>
    <row r="238" spans="1:19" ht="14.4" customHeight="1" x14ac:dyDescent="0.3">
      <c r="A238" s="463"/>
      <c r="B238" s="464" t="s">
        <v>2020</v>
      </c>
      <c r="C238" s="464" t="s">
        <v>2014</v>
      </c>
      <c r="D238" s="464" t="s">
        <v>2011</v>
      </c>
      <c r="E238" s="464" t="s">
        <v>2101</v>
      </c>
      <c r="F238" s="464" t="s">
        <v>2158</v>
      </c>
      <c r="G238" s="464" t="s">
        <v>2159</v>
      </c>
      <c r="H238" s="468">
        <v>1094</v>
      </c>
      <c r="I238" s="468">
        <v>103322.23</v>
      </c>
      <c r="J238" s="464">
        <v>0.84348499054446957</v>
      </c>
      <c r="K238" s="464">
        <v>94.44445155393052</v>
      </c>
      <c r="L238" s="468">
        <v>1297</v>
      </c>
      <c r="M238" s="468">
        <v>122494.45</v>
      </c>
      <c r="N238" s="464">
        <v>1</v>
      </c>
      <c r="O238" s="464">
        <v>94.444448727833461</v>
      </c>
      <c r="P238" s="468">
        <v>1086</v>
      </c>
      <c r="Q238" s="468">
        <v>102566.68</v>
      </c>
      <c r="R238" s="491">
        <v>0.83731695599270006</v>
      </c>
      <c r="S238" s="469">
        <v>94.444456721915273</v>
      </c>
    </row>
    <row r="239" spans="1:19" ht="14.4" customHeight="1" x14ac:dyDescent="0.3">
      <c r="A239" s="463"/>
      <c r="B239" s="464" t="s">
        <v>2020</v>
      </c>
      <c r="C239" s="464" t="s">
        <v>2014</v>
      </c>
      <c r="D239" s="464" t="s">
        <v>2011</v>
      </c>
      <c r="E239" s="464" t="s">
        <v>2101</v>
      </c>
      <c r="F239" s="464" t="s">
        <v>2160</v>
      </c>
      <c r="G239" s="464" t="s">
        <v>2161</v>
      </c>
      <c r="H239" s="468">
        <v>2</v>
      </c>
      <c r="I239" s="468">
        <v>86.67</v>
      </c>
      <c r="J239" s="464"/>
      <c r="K239" s="464">
        <v>43.335000000000001</v>
      </c>
      <c r="L239" s="468"/>
      <c r="M239" s="468"/>
      <c r="N239" s="464"/>
      <c r="O239" s="464"/>
      <c r="P239" s="468"/>
      <c r="Q239" s="468"/>
      <c r="R239" s="491"/>
      <c r="S239" s="469"/>
    </row>
    <row r="240" spans="1:19" ht="14.4" customHeight="1" x14ac:dyDescent="0.3">
      <c r="A240" s="463"/>
      <c r="B240" s="464" t="s">
        <v>2020</v>
      </c>
      <c r="C240" s="464" t="s">
        <v>2014</v>
      </c>
      <c r="D240" s="464" t="s">
        <v>2011</v>
      </c>
      <c r="E240" s="464" t="s">
        <v>2101</v>
      </c>
      <c r="F240" s="464" t="s">
        <v>2163</v>
      </c>
      <c r="G240" s="464" t="s">
        <v>2164</v>
      </c>
      <c r="H240" s="468">
        <v>1089</v>
      </c>
      <c r="I240" s="468">
        <v>105270</v>
      </c>
      <c r="J240" s="464">
        <v>0.95442591331179805</v>
      </c>
      <c r="K240" s="464">
        <v>96.666666666666671</v>
      </c>
      <c r="L240" s="468">
        <v>1141</v>
      </c>
      <c r="M240" s="468">
        <v>110296.67</v>
      </c>
      <c r="N240" s="464">
        <v>1</v>
      </c>
      <c r="O240" s="464">
        <v>96.666669588080623</v>
      </c>
      <c r="P240" s="468">
        <v>929</v>
      </c>
      <c r="Q240" s="468">
        <v>89803.33</v>
      </c>
      <c r="R240" s="491">
        <v>0.81419801703895511</v>
      </c>
      <c r="S240" s="469">
        <v>96.66666307857912</v>
      </c>
    </row>
    <row r="241" spans="1:19" ht="14.4" customHeight="1" x14ac:dyDescent="0.3">
      <c r="A241" s="463"/>
      <c r="B241" s="464" t="s">
        <v>2020</v>
      </c>
      <c r="C241" s="464" t="s">
        <v>2014</v>
      </c>
      <c r="D241" s="464" t="s">
        <v>2011</v>
      </c>
      <c r="E241" s="464" t="s">
        <v>2101</v>
      </c>
      <c r="F241" s="464" t="s">
        <v>2168</v>
      </c>
      <c r="G241" s="464" t="s">
        <v>2170</v>
      </c>
      <c r="H241" s="468">
        <v>1674</v>
      </c>
      <c r="I241" s="468">
        <v>327359.99</v>
      </c>
      <c r="J241" s="464">
        <v>1.2817763550783734</v>
      </c>
      <c r="K241" s="464">
        <v>195.5555495818399</v>
      </c>
      <c r="L241" s="468">
        <v>1306</v>
      </c>
      <c r="M241" s="468">
        <v>255395.56</v>
      </c>
      <c r="N241" s="464">
        <v>1</v>
      </c>
      <c r="O241" s="464">
        <v>195.55555895865237</v>
      </c>
      <c r="P241" s="468">
        <v>1026</v>
      </c>
      <c r="Q241" s="468">
        <v>444600</v>
      </c>
      <c r="R241" s="491">
        <v>1.7408290104965021</v>
      </c>
      <c r="S241" s="469">
        <v>433.33333333333331</v>
      </c>
    </row>
    <row r="242" spans="1:19" ht="14.4" customHeight="1" x14ac:dyDescent="0.3">
      <c r="A242" s="463"/>
      <c r="B242" s="464" t="s">
        <v>2020</v>
      </c>
      <c r="C242" s="464" t="s">
        <v>2014</v>
      </c>
      <c r="D242" s="464" t="s">
        <v>2011</v>
      </c>
      <c r="E242" s="464" t="s">
        <v>2101</v>
      </c>
      <c r="F242" s="464" t="s">
        <v>2206</v>
      </c>
      <c r="G242" s="464" t="s">
        <v>2207</v>
      </c>
      <c r="H242" s="468">
        <v>1745</v>
      </c>
      <c r="I242" s="468">
        <v>131844.44</v>
      </c>
      <c r="J242" s="464">
        <v>0.98922906581850745</v>
      </c>
      <c r="K242" s="464">
        <v>75.555553008595993</v>
      </c>
      <c r="L242" s="468">
        <v>1764</v>
      </c>
      <c r="M242" s="468">
        <v>133279.99</v>
      </c>
      <c r="N242" s="464">
        <v>1</v>
      </c>
      <c r="O242" s="464">
        <v>75.555549886621307</v>
      </c>
      <c r="P242" s="468">
        <v>1510</v>
      </c>
      <c r="Q242" s="468">
        <v>114088.89</v>
      </c>
      <c r="R242" s="491">
        <v>0.85600914285782892</v>
      </c>
      <c r="S242" s="469">
        <v>75.555556291390729</v>
      </c>
    </row>
    <row r="243" spans="1:19" ht="14.4" customHeight="1" x14ac:dyDescent="0.3">
      <c r="A243" s="463"/>
      <c r="B243" s="464" t="s">
        <v>2020</v>
      </c>
      <c r="C243" s="464" t="s">
        <v>2014</v>
      </c>
      <c r="D243" s="464" t="s">
        <v>2011</v>
      </c>
      <c r="E243" s="464" t="s">
        <v>2101</v>
      </c>
      <c r="F243" s="464" t="s">
        <v>2227</v>
      </c>
      <c r="G243" s="464" t="s">
        <v>2228</v>
      </c>
      <c r="H243" s="468">
        <v>103</v>
      </c>
      <c r="I243" s="468">
        <v>132183.34</v>
      </c>
      <c r="J243" s="464">
        <v>0.75735299383791044</v>
      </c>
      <c r="K243" s="464">
        <v>1283.3333980582524</v>
      </c>
      <c r="L243" s="468">
        <v>136</v>
      </c>
      <c r="M243" s="468">
        <v>174533.33000000002</v>
      </c>
      <c r="N243" s="464">
        <v>1</v>
      </c>
      <c r="O243" s="464">
        <v>1283.3333088235295</v>
      </c>
      <c r="P243" s="468">
        <v>151</v>
      </c>
      <c r="Q243" s="468">
        <v>193783.34</v>
      </c>
      <c r="R243" s="491">
        <v>1.110294177049163</v>
      </c>
      <c r="S243" s="469">
        <v>1283.3333774834437</v>
      </c>
    </row>
    <row r="244" spans="1:19" ht="14.4" customHeight="1" x14ac:dyDescent="0.3">
      <c r="A244" s="463"/>
      <c r="B244" s="464" t="s">
        <v>2020</v>
      </c>
      <c r="C244" s="464" t="s">
        <v>2014</v>
      </c>
      <c r="D244" s="464" t="s">
        <v>2011</v>
      </c>
      <c r="E244" s="464" t="s">
        <v>2101</v>
      </c>
      <c r="F244" s="464" t="s">
        <v>2229</v>
      </c>
      <c r="G244" s="464" t="s">
        <v>2230</v>
      </c>
      <c r="H244" s="468">
        <v>3</v>
      </c>
      <c r="I244" s="468">
        <v>1400.01</v>
      </c>
      <c r="J244" s="464">
        <v>0.6000051428644898</v>
      </c>
      <c r="K244" s="464">
        <v>466.67</v>
      </c>
      <c r="L244" s="468">
        <v>5</v>
      </c>
      <c r="M244" s="468">
        <v>2333.33</v>
      </c>
      <c r="N244" s="464">
        <v>1</v>
      </c>
      <c r="O244" s="464">
        <v>466.666</v>
      </c>
      <c r="P244" s="468">
        <v>6</v>
      </c>
      <c r="Q244" s="468">
        <v>2800</v>
      </c>
      <c r="R244" s="491">
        <v>1.2000017142881634</v>
      </c>
      <c r="S244" s="469">
        <v>466.66666666666669</v>
      </c>
    </row>
    <row r="245" spans="1:19" ht="14.4" customHeight="1" x14ac:dyDescent="0.3">
      <c r="A245" s="463"/>
      <c r="B245" s="464" t="s">
        <v>2020</v>
      </c>
      <c r="C245" s="464" t="s">
        <v>2014</v>
      </c>
      <c r="D245" s="464" t="s">
        <v>2011</v>
      </c>
      <c r="E245" s="464" t="s">
        <v>2101</v>
      </c>
      <c r="F245" s="464" t="s">
        <v>2171</v>
      </c>
      <c r="G245" s="464" t="s">
        <v>2172</v>
      </c>
      <c r="H245" s="468">
        <v>3</v>
      </c>
      <c r="I245" s="468">
        <v>350</v>
      </c>
      <c r="J245" s="464">
        <v>0.74999464289540785</v>
      </c>
      <c r="K245" s="464">
        <v>116.66666666666667</v>
      </c>
      <c r="L245" s="468">
        <v>4</v>
      </c>
      <c r="M245" s="468">
        <v>466.67</v>
      </c>
      <c r="N245" s="464">
        <v>1</v>
      </c>
      <c r="O245" s="464">
        <v>116.6675</v>
      </c>
      <c r="P245" s="468">
        <v>2</v>
      </c>
      <c r="Q245" s="468">
        <v>233.33</v>
      </c>
      <c r="R245" s="491">
        <v>0.49998928579081581</v>
      </c>
      <c r="S245" s="469">
        <v>116.66500000000001</v>
      </c>
    </row>
    <row r="246" spans="1:19" ht="14.4" customHeight="1" x14ac:dyDescent="0.3">
      <c r="A246" s="463"/>
      <c r="B246" s="464" t="s">
        <v>2020</v>
      </c>
      <c r="C246" s="464" t="s">
        <v>2014</v>
      </c>
      <c r="D246" s="464" t="s">
        <v>2011</v>
      </c>
      <c r="E246" s="464" t="s">
        <v>2101</v>
      </c>
      <c r="F246" s="464" t="s">
        <v>2171</v>
      </c>
      <c r="G246" s="464" t="s">
        <v>2173</v>
      </c>
      <c r="H246" s="468">
        <v>1</v>
      </c>
      <c r="I246" s="468">
        <v>116.67</v>
      </c>
      <c r="J246" s="464">
        <v>0.5</v>
      </c>
      <c r="K246" s="464">
        <v>116.67</v>
      </c>
      <c r="L246" s="468">
        <v>2</v>
      </c>
      <c r="M246" s="468">
        <v>233.34</v>
      </c>
      <c r="N246" s="464">
        <v>1</v>
      </c>
      <c r="O246" s="464">
        <v>116.67</v>
      </c>
      <c r="P246" s="468">
        <v>2</v>
      </c>
      <c r="Q246" s="468">
        <v>233.33</v>
      </c>
      <c r="R246" s="491">
        <v>0.99995714408159775</v>
      </c>
      <c r="S246" s="469">
        <v>116.66500000000001</v>
      </c>
    </row>
    <row r="247" spans="1:19" ht="14.4" customHeight="1" x14ac:dyDescent="0.3">
      <c r="A247" s="463"/>
      <c r="B247" s="464" t="s">
        <v>2020</v>
      </c>
      <c r="C247" s="464" t="s">
        <v>2014</v>
      </c>
      <c r="D247" s="464" t="s">
        <v>2011</v>
      </c>
      <c r="E247" s="464" t="s">
        <v>2101</v>
      </c>
      <c r="F247" s="464" t="s">
        <v>2231</v>
      </c>
      <c r="G247" s="464" t="s">
        <v>2232</v>
      </c>
      <c r="H247" s="468">
        <v>1</v>
      </c>
      <c r="I247" s="468">
        <v>466.67</v>
      </c>
      <c r="J247" s="464">
        <v>0.5</v>
      </c>
      <c r="K247" s="464">
        <v>466.67</v>
      </c>
      <c r="L247" s="468">
        <v>2</v>
      </c>
      <c r="M247" s="468">
        <v>933.34</v>
      </c>
      <c r="N247" s="464">
        <v>1</v>
      </c>
      <c r="O247" s="464">
        <v>466.67</v>
      </c>
      <c r="P247" s="468"/>
      <c r="Q247" s="468"/>
      <c r="R247" s="491"/>
      <c r="S247" s="469"/>
    </row>
    <row r="248" spans="1:19" ht="14.4" customHeight="1" x14ac:dyDescent="0.3">
      <c r="A248" s="463"/>
      <c r="B248" s="464" t="s">
        <v>2020</v>
      </c>
      <c r="C248" s="464" t="s">
        <v>2014</v>
      </c>
      <c r="D248" s="464" t="s">
        <v>2011</v>
      </c>
      <c r="E248" s="464" t="s">
        <v>2101</v>
      </c>
      <c r="F248" s="464" t="s">
        <v>2176</v>
      </c>
      <c r="G248" s="464" t="s">
        <v>2177</v>
      </c>
      <c r="H248" s="468">
        <v>6</v>
      </c>
      <c r="I248" s="468">
        <v>2066.66</v>
      </c>
      <c r="J248" s="464">
        <v>1.4999927419471903</v>
      </c>
      <c r="K248" s="464">
        <v>344.44333333333333</v>
      </c>
      <c r="L248" s="468">
        <v>4</v>
      </c>
      <c r="M248" s="468">
        <v>1377.78</v>
      </c>
      <c r="N248" s="464">
        <v>1</v>
      </c>
      <c r="O248" s="464">
        <v>344.44499999999999</v>
      </c>
      <c r="P248" s="468">
        <v>4</v>
      </c>
      <c r="Q248" s="468">
        <v>1377.77</v>
      </c>
      <c r="R248" s="491">
        <v>0.99999274194719046</v>
      </c>
      <c r="S248" s="469">
        <v>344.4425</v>
      </c>
    </row>
    <row r="249" spans="1:19" ht="14.4" customHeight="1" x14ac:dyDescent="0.3">
      <c r="A249" s="463"/>
      <c r="B249" s="464" t="s">
        <v>2020</v>
      </c>
      <c r="C249" s="464" t="s">
        <v>2014</v>
      </c>
      <c r="D249" s="464" t="s">
        <v>2011</v>
      </c>
      <c r="E249" s="464" t="s">
        <v>2101</v>
      </c>
      <c r="F249" s="464" t="s">
        <v>2233</v>
      </c>
      <c r="G249" s="464" t="s">
        <v>2234</v>
      </c>
      <c r="H249" s="468"/>
      <c r="I249" s="468"/>
      <c r="J249" s="464"/>
      <c r="K249" s="464"/>
      <c r="L249" s="468"/>
      <c r="M249" s="468"/>
      <c r="N249" s="464"/>
      <c r="O249" s="464"/>
      <c r="P249" s="468">
        <v>1</v>
      </c>
      <c r="Q249" s="468">
        <v>833.33</v>
      </c>
      <c r="R249" s="491"/>
      <c r="S249" s="469">
        <v>833.33</v>
      </c>
    </row>
    <row r="250" spans="1:19" ht="14.4" customHeight="1" x14ac:dyDescent="0.3">
      <c r="A250" s="463"/>
      <c r="B250" s="464" t="s">
        <v>2020</v>
      </c>
      <c r="C250" s="464" t="s">
        <v>2014</v>
      </c>
      <c r="D250" s="464" t="s">
        <v>2011</v>
      </c>
      <c r="E250" s="464" t="s">
        <v>2101</v>
      </c>
      <c r="F250" s="464" t="s">
        <v>2208</v>
      </c>
      <c r="G250" s="464" t="s">
        <v>2209</v>
      </c>
      <c r="H250" s="468">
        <v>1</v>
      </c>
      <c r="I250" s="468">
        <v>466.67</v>
      </c>
      <c r="J250" s="464"/>
      <c r="K250" s="464">
        <v>466.67</v>
      </c>
      <c r="L250" s="468"/>
      <c r="M250" s="468"/>
      <c r="N250" s="464"/>
      <c r="O250" s="464"/>
      <c r="P250" s="468"/>
      <c r="Q250" s="468"/>
      <c r="R250" s="491"/>
      <c r="S250" s="469"/>
    </row>
    <row r="251" spans="1:19" ht="14.4" customHeight="1" x14ac:dyDescent="0.3">
      <c r="A251" s="463"/>
      <c r="B251" s="464" t="s">
        <v>2020</v>
      </c>
      <c r="C251" s="464" t="s">
        <v>2014</v>
      </c>
      <c r="D251" s="464" t="s">
        <v>2011</v>
      </c>
      <c r="E251" s="464" t="s">
        <v>2101</v>
      </c>
      <c r="F251" s="464" t="s">
        <v>2178</v>
      </c>
      <c r="G251" s="464" t="s">
        <v>2179</v>
      </c>
      <c r="H251" s="468">
        <v>36</v>
      </c>
      <c r="I251" s="468">
        <v>10519.99</v>
      </c>
      <c r="J251" s="464">
        <v>0.92307577564323606</v>
      </c>
      <c r="K251" s="464">
        <v>292.22194444444443</v>
      </c>
      <c r="L251" s="468">
        <v>39</v>
      </c>
      <c r="M251" s="468">
        <v>11396.67</v>
      </c>
      <c r="N251" s="464">
        <v>1</v>
      </c>
      <c r="O251" s="464">
        <v>292.22230769230771</v>
      </c>
      <c r="P251" s="468">
        <v>22</v>
      </c>
      <c r="Q251" s="468">
        <v>6428.89</v>
      </c>
      <c r="R251" s="491">
        <v>0.56410249660646494</v>
      </c>
      <c r="S251" s="469">
        <v>292.22227272727275</v>
      </c>
    </row>
    <row r="252" spans="1:19" ht="14.4" customHeight="1" x14ac:dyDescent="0.3">
      <c r="A252" s="463"/>
      <c r="B252" s="464" t="s">
        <v>2020</v>
      </c>
      <c r="C252" s="464" t="s">
        <v>2014</v>
      </c>
      <c r="D252" s="464" t="s">
        <v>2011</v>
      </c>
      <c r="E252" s="464" t="s">
        <v>2101</v>
      </c>
      <c r="F252" s="464" t="s">
        <v>2183</v>
      </c>
      <c r="G252" s="464" t="s">
        <v>2184</v>
      </c>
      <c r="H252" s="468">
        <v>136</v>
      </c>
      <c r="I252" s="468">
        <v>15866.67</v>
      </c>
      <c r="J252" s="464">
        <v>1.2830187916391398</v>
      </c>
      <c r="K252" s="464">
        <v>116.66669117647059</v>
      </c>
      <c r="L252" s="468">
        <v>106</v>
      </c>
      <c r="M252" s="468">
        <v>12366.67</v>
      </c>
      <c r="N252" s="464">
        <v>1</v>
      </c>
      <c r="O252" s="464">
        <v>116.66669811320754</v>
      </c>
      <c r="P252" s="468">
        <v>857</v>
      </c>
      <c r="Q252" s="468">
        <v>99983.34</v>
      </c>
      <c r="R252" s="491">
        <v>8.0849040202415043</v>
      </c>
      <c r="S252" s="469">
        <v>116.66667444574095</v>
      </c>
    </row>
    <row r="253" spans="1:19" ht="14.4" customHeight="1" x14ac:dyDescent="0.3">
      <c r="A253" s="463"/>
      <c r="B253" s="464" t="s">
        <v>2020</v>
      </c>
      <c r="C253" s="464" t="s">
        <v>2014</v>
      </c>
      <c r="D253" s="464" t="s">
        <v>2011</v>
      </c>
      <c r="E253" s="464" t="s">
        <v>2101</v>
      </c>
      <c r="F253" s="464" t="s">
        <v>2185</v>
      </c>
      <c r="G253" s="464" t="s">
        <v>2186</v>
      </c>
      <c r="H253" s="468">
        <v>14</v>
      </c>
      <c r="I253" s="468">
        <v>5024.4399999999996</v>
      </c>
      <c r="J253" s="464">
        <v>0.93333308565516138</v>
      </c>
      <c r="K253" s="464">
        <v>358.88857142857142</v>
      </c>
      <c r="L253" s="468">
        <v>15</v>
      </c>
      <c r="M253" s="468">
        <v>5383.33</v>
      </c>
      <c r="N253" s="464">
        <v>1</v>
      </c>
      <c r="O253" s="464">
        <v>358.88866666666667</v>
      </c>
      <c r="P253" s="468">
        <v>11</v>
      </c>
      <c r="Q253" s="468">
        <v>3947.7799999999997</v>
      </c>
      <c r="R253" s="491">
        <v>0.73333420020693507</v>
      </c>
      <c r="S253" s="469">
        <v>358.8890909090909</v>
      </c>
    </row>
    <row r="254" spans="1:19" ht="14.4" customHeight="1" x14ac:dyDescent="0.3">
      <c r="A254" s="463"/>
      <c r="B254" s="464" t="s">
        <v>2020</v>
      </c>
      <c r="C254" s="464" t="s">
        <v>2014</v>
      </c>
      <c r="D254" s="464" t="s">
        <v>2011</v>
      </c>
      <c r="E254" s="464" t="s">
        <v>2101</v>
      </c>
      <c r="F254" s="464" t="s">
        <v>2211</v>
      </c>
      <c r="G254" s="464" t="s">
        <v>2212</v>
      </c>
      <c r="H254" s="468"/>
      <c r="I254" s="468"/>
      <c r="J254" s="464"/>
      <c r="K254" s="464"/>
      <c r="L254" s="468"/>
      <c r="M254" s="468"/>
      <c r="N254" s="464"/>
      <c r="O254" s="464"/>
      <c r="P254" s="468">
        <v>323</v>
      </c>
      <c r="Q254" s="468">
        <v>177650</v>
      </c>
      <c r="R254" s="491"/>
      <c r="S254" s="469">
        <v>550</v>
      </c>
    </row>
    <row r="255" spans="1:19" ht="14.4" customHeight="1" x14ac:dyDescent="0.3">
      <c r="A255" s="463"/>
      <c r="B255" s="464" t="s">
        <v>2020</v>
      </c>
      <c r="C255" s="464" t="s">
        <v>2014</v>
      </c>
      <c r="D255" s="464" t="s">
        <v>2011</v>
      </c>
      <c r="E255" s="464" t="s">
        <v>2101</v>
      </c>
      <c r="F255" s="464" t="s">
        <v>2187</v>
      </c>
      <c r="G255" s="464" t="s">
        <v>2189</v>
      </c>
      <c r="H255" s="468"/>
      <c r="I255" s="468"/>
      <c r="J255" s="464"/>
      <c r="K255" s="464"/>
      <c r="L255" s="468"/>
      <c r="M255" s="468"/>
      <c r="N255" s="464"/>
      <c r="O255" s="464"/>
      <c r="P255" s="468">
        <v>3</v>
      </c>
      <c r="Q255" s="468">
        <v>350</v>
      </c>
      <c r="R255" s="491"/>
      <c r="S255" s="469">
        <v>116.66666666666667</v>
      </c>
    </row>
    <row r="256" spans="1:19" ht="14.4" customHeight="1" x14ac:dyDescent="0.3">
      <c r="A256" s="463"/>
      <c r="B256" s="464" t="s">
        <v>2020</v>
      </c>
      <c r="C256" s="464" t="s">
        <v>2015</v>
      </c>
      <c r="D256" s="464" t="s">
        <v>2011</v>
      </c>
      <c r="E256" s="464" t="s">
        <v>2021</v>
      </c>
      <c r="F256" s="464" t="s">
        <v>2026</v>
      </c>
      <c r="G256" s="464"/>
      <c r="H256" s="468">
        <v>3</v>
      </c>
      <c r="I256" s="468">
        <v>339</v>
      </c>
      <c r="J256" s="464"/>
      <c r="K256" s="464">
        <v>113</v>
      </c>
      <c r="L256" s="468"/>
      <c r="M256" s="468"/>
      <c r="N256" s="464"/>
      <c r="O256" s="464"/>
      <c r="P256" s="468"/>
      <c r="Q256" s="468"/>
      <c r="R256" s="491"/>
      <c r="S256" s="469"/>
    </row>
    <row r="257" spans="1:19" ht="14.4" customHeight="1" x14ac:dyDescent="0.3">
      <c r="A257" s="463"/>
      <c r="B257" s="464" t="s">
        <v>2020</v>
      </c>
      <c r="C257" s="464" t="s">
        <v>2015</v>
      </c>
      <c r="D257" s="464" t="s">
        <v>2011</v>
      </c>
      <c r="E257" s="464" t="s">
        <v>2021</v>
      </c>
      <c r="F257" s="464" t="s">
        <v>2031</v>
      </c>
      <c r="G257" s="464"/>
      <c r="H257" s="468">
        <v>1</v>
      </c>
      <c r="I257" s="468">
        <v>156</v>
      </c>
      <c r="J257" s="464"/>
      <c r="K257" s="464">
        <v>156</v>
      </c>
      <c r="L257" s="468"/>
      <c r="M257" s="468"/>
      <c r="N257" s="464"/>
      <c r="O257" s="464"/>
      <c r="P257" s="468"/>
      <c r="Q257" s="468"/>
      <c r="R257" s="491"/>
      <c r="S257" s="469"/>
    </row>
    <row r="258" spans="1:19" ht="14.4" customHeight="1" x14ac:dyDescent="0.3">
      <c r="A258" s="463"/>
      <c r="B258" s="464" t="s">
        <v>2020</v>
      </c>
      <c r="C258" s="464" t="s">
        <v>2015</v>
      </c>
      <c r="D258" s="464" t="s">
        <v>2011</v>
      </c>
      <c r="E258" s="464" t="s">
        <v>2021</v>
      </c>
      <c r="F258" s="464" t="s">
        <v>2058</v>
      </c>
      <c r="G258" s="464"/>
      <c r="H258" s="468">
        <v>1</v>
      </c>
      <c r="I258" s="468">
        <v>3900</v>
      </c>
      <c r="J258" s="464"/>
      <c r="K258" s="464">
        <v>3900</v>
      </c>
      <c r="L258" s="468"/>
      <c r="M258" s="468"/>
      <c r="N258" s="464"/>
      <c r="O258" s="464"/>
      <c r="P258" s="468"/>
      <c r="Q258" s="468"/>
      <c r="R258" s="491"/>
      <c r="S258" s="469"/>
    </row>
    <row r="259" spans="1:19" ht="14.4" customHeight="1" x14ac:dyDescent="0.3">
      <c r="A259" s="463"/>
      <c r="B259" s="464" t="s">
        <v>2020</v>
      </c>
      <c r="C259" s="464" t="s">
        <v>2015</v>
      </c>
      <c r="D259" s="464" t="s">
        <v>2011</v>
      </c>
      <c r="E259" s="464" t="s">
        <v>2021</v>
      </c>
      <c r="F259" s="464" t="s">
        <v>2059</v>
      </c>
      <c r="G259" s="464"/>
      <c r="H259" s="468">
        <v>1</v>
      </c>
      <c r="I259" s="468">
        <v>3900</v>
      </c>
      <c r="J259" s="464"/>
      <c r="K259" s="464">
        <v>3900</v>
      </c>
      <c r="L259" s="468"/>
      <c r="M259" s="468"/>
      <c r="N259" s="464"/>
      <c r="O259" s="464"/>
      <c r="P259" s="468"/>
      <c r="Q259" s="468"/>
      <c r="R259" s="491"/>
      <c r="S259" s="469"/>
    </row>
    <row r="260" spans="1:19" ht="14.4" customHeight="1" x14ac:dyDescent="0.3">
      <c r="A260" s="463"/>
      <c r="B260" s="464" t="s">
        <v>2020</v>
      </c>
      <c r="C260" s="464" t="s">
        <v>2015</v>
      </c>
      <c r="D260" s="464" t="s">
        <v>2011</v>
      </c>
      <c r="E260" s="464" t="s">
        <v>2021</v>
      </c>
      <c r="F260" s="464" t="s">
        <v>2061</v>
      </c>
      <c r="G260" s="464"/>
      <c r="H260" s="468">
        <v>1</v>
      </c>
      <c r="I260" s="468">
        <v>164</v>
      </c>
      <c r="J260" s="464"/>
      <c r="K260" s="464">
        <v>164</v>
      </c>
      <c r="L260" s="468"/>
      <c r="M260" s="468"/>
      <c r="N260" s="464"/>
      <c r="O260" s="464"/>
      <c r="P260" s="468"/>
      <c r="Q260" s="468"/>
      <c r="R260" s="491"/>
      <c r="S260" s="469"/>
    </row>
    <row r="261" spans="1:19" ht="14.4" customHeight="1" x14ac:dyDescent="0.3">
      <c r="A261" s="463"/>
      <c r="B261" s="464" t="s">
        <v>2020</v>
      </c>
      <c r="C261" s="464" t="s">
        <v>2015</v>
      </c>
      <c r="D261" s="464" t="s">
        <v>2011</v>
      </c>
      <c r="E261" s="464" t="s">
        <v>2021</v>
      </c>
      <c r="F261" s="464" t="s">
        <v>2062</v>
      </c>
      <c r="G261" s="464"/>
      <c r="H261" s="468">
        <v>1</v>
      </c>
      <c r="I261" s="468">
        <v>225</v>
      </c>
      <c r="J261" s="464"/>
      <c r="K261" s="464">
        <v>225</v>
      </c>
      <c r="L261" s="468"/>
      <c r="M261" s="468"/>
      <c r="N261" s="464"/>
      <c r="O261" s="464"/>
      <c r="P261" s="468"/>
      <c r="Q261" s="468"/>
      <c r="R261" s="491"/>
      <c r="S261" s="469"/>
    </row>
    <row r="262" spans="1:19" ht="14.4" customHeight="1" x14ac:dyDescent="0.3">
      <c r="A262" s="463"/>
      <c r="B262" s="464" t="s">
        <v>2020</v>
      </c>
      <c r="C262" s="464" t="s">
        <v>2015</v>
      </c>
      <c r="D262" s="464" t="s">
        <v>2011</v>
      </c>
      <c r="E262" s="464" t="s">
        <v>2021</v>
      </c>
      <c r="F262" s="464" t="s">
        <v>2235</v>
      </c>
      <c r="G262" s="464"/>
      <c r="H262" s="468">
        <v>1</v>
      </c>
      <c r="I262" s="468">
        <v>1124</v>
      </c>
      <c r="J262" s="464"/>
      <c r="K262" s="464">
        <v>1124</v>
      </c>
      <c r="L262" s="468"/>
      <c r="M262" s="468"/>
      <c r="N262" s="464"/>
      <c r="O262" s="464"/>
      <c r="P262" s="468"/>
      <c r="Q262" s="468"/>
      <c r="R262" s="491"/>
      <c r="S262" s="469"/>
    </row>
    <row r="263" spans="1:19" ht="14.4" customHeight="1" x14ac:dyDescent="0.3">
      <c r="A263" s="463"/>
      <c r="B263" s="464" t="s">
        <v>2020</v>
      </c>
      <c r="C263" s="464" t="s">
        <v>2015</v>
      </c>
      <c r="D263" s="464" t="s">
        <v>2011</v>
      </c>
      <c r="E263" s="464" t="s">
        <v>2101</v>
      </c>
      <c r="F263" s="464" t="s">
        <v>2192</v>
      </c>
      <c r="G263" s="464" t="s">
        <v>2193</v>
      </c>
      <c r="H263" s="468"/>
      <c r="I263" s="468"/>
      <c r="J263" s="464"/>
      <c r="K263" s="464"/>
      <c r="L263" s="468">
        <v>2</v>
      </c>
      <c r="M263" s="468">
        <v>211.11</v>
      </c>
      <c r="N263" s="464">
        <v>1</v>
      </c>
      <c r="O263" s="464">
        <v>105.55500000000001</v>
      </c>
      <c r="P263" s="468">
        <v>2</v>
      </c>
      <c r="Q263" s="468">
        <v>211.11</v>
      </c>
      <c r="R263" s="491">
        <v>1</v>
      </c>
      <c r="S263" s="469">
        <v>105.55500000000001</v>
      </c>
    </row>
    <row r="264" spans="1:19" ht="14.4" customHeight="1" x14ac:dyDescent="0.3">
      <c r="A264" s="463"/>
      <c r="B264" s="464" t="s">
        <v>2020</v>
      </c>
      <c r="C264" s="464" t="s">
        <v>2015</v>
      </c>
      <c r="D264" s="464" t="s">
        <v>2011</v>
      </c>
      <c r="E264" s="464" t="s">
        <v>2101</v>
      </c>
      <c r="F264" s="464" t="s">
        <v>2106</v>
      </c>
      <c r="G264" s="464" t="s">
        <v>2107</v>
      </c>
      <c r="H264" s="468">
        <v>547</v>
      </c>
      <c r="I264" s="468">
        <v>42544.45</v>
      </c>
      <c r="J264" s="464">
        <v>0.64428751359351399</v>
      </c>
      <c r="K264" s="464">
        <v>77.777787934186463</v>
      </c>
      <c r="L264" s="468">
        <v>849</v>
      </c>
      <c r="M264" s="468">
        <v>66033.33</v>
      </c>
      <c r="N264" s="464">
        <v>1</v>
      </c>
      <c r="O264" s="464">
        <v>77.777773851590112</v>
      </c>
      <c r="P264" s="468">
        <v>913</v>
      </c>
      <c r="Q264" s="468">
        <v>71011.11</v>
      </c>
      <c r="R264" s="491">
        <v>1.0753828407563271</v>
      </c>
      <c r="S264" s="469">
        <v>77.77777656078861</v>
      </c>
    </row>
    <row r="265" spans="1:19" ht="14.4" customHeight="1" x14ac:dyDescent="0.3">
      <c r="A265" s="463"/>
      <c r="B265" s="464" t="s">
        <v>2020</v>
      </c>
      <c r="C265" s="464" t="s">
        <v>2015</v>
      </c>
      <c r="D265" s="464" t="s">
        <v>2011</v>
      </c>
      <c r="E265" s="464" t="s">
        <v>2101</v>
      </c>
      <c r="F265" s="464" t="s">
        <v>2108</v>
      </c>
      <c r="G265" s="464" t="s">
        <v>2109</v>
      </c>
      <c r="H265" s="468">
        <v>6</v>
      </c>
      <c r="I265" s="468">
        <v>1500</v>
      </c>
      <c r="J265" s="464">
        <v>0.33333333333333331</v>
      </c>
      <c r="K265" s="464">
        <v>250</v>
      </c>
      <c r="L265" s="468">
        <v>18</v>
      </c>
      <c r="M265" s="468">
        <v>4500</v>
      </c>
      <c r="N265" s="464">
        <v>1</v>
      </c>
      <c r="O265" s="464">
        <v>250</v>
      </c>
      <c r="P265" s="468">
        <v>17</v>
      </c>
      <c r="Q265" s="468">
        <v>4250</v>
      </c>
      <c r="R265" s="491">
        <v>0.94444444444444442</v>
      </c>
      <c r="S265" s="469">
        <v>250</v>
      </c>
    </row>
    <row r="266" spans="1:19" ht="14.4" customHeight="1" x14ac:dyDescent="0.3">
      <c r="A266" s="463"/>
      <c r="B266" s="464" t="s">
        <v>2020</v>
      </c>
      <c r="C266" s="464" t="s">
        <v>2015</v>
      </c>
      <c r="D266" s="464" t="s">
        <v>2011</v>
      </c>
      <c r="E266" s="464" t="s">
        <v>2101</v>
      </c>
      <c r="F266" s="464" t="s">
        <v>2108</v>
      </c>
      <c r="G266" s="464" t="s">
        <v>2110</v>
      </c>
      <c r="H266" s="468">
        <v>3</v>
      </c>
      <c r="I266" s="468">
        <v>750</v>
      </c>
      <c r="J266" s="464">
        <v>1.5</v>
      </c>
      <c r="K266" s="464">
        <v>250</v>
      </c>
      <c r="L266" s="468">
        <v>2</v>
      </c>
      <c r="M266" s="468">
        <v>500</v>
      </c>
      <c r="N266" s="464">
        <v>1</v>
      </c>
      <c r="O266" s="464">
        <v>250</v>
      </c>
      <c r="P266" s="468"/>
      <c r="Q266" s="468"/>
      <c r="R266" s="491"/>
      <c r="S266" s="469"/>
    </row>
    <row r="267" spans="1:19" ht="14.4" customHeight="1" x14ac:dyDescent="0.3">
      <c r="A267" s="463"/>
      <c r="B267" s="464" t="s">
        <v>2020</v>
      </c>
      <c r="C267" s="464" t="s">
        <v>2015</v>
      </c>
      <c r="D267" s="464" t="s">
        <v>2011</v>
      </c>
      <c r="E267" s="464" t="s">
        <v>2101</v>
      </c>
      <c r="F267" s="464" t="s">
        <v>2111</v>
      </c>
      <c r="G267" s="464" t="s">
        <v>2112</v>
      </c>
      <c r="H267" s="468">
        <v>3</v>
      </c>
      <c r="I267" s="468">
        <v>900</v>
      </c>
      <c r="J267" s="464"/>
      <c r="K267" s="464">
        <v>300</v>
      </c>
      <c r="L267" s="468"/>
      <c r="M267" s="468"/>
      <c r="N267" s="464"/>
      <c r="O267" s="464"/>
      <c r="P267" s="468">
        <v>1</v>
      </c>
      <c r="Q267" s="468">
        <v>300</v>
      </c>
      <c r="R267" s="491"/>
      <c r="S267" s="469">
        <v>300</v>
      </c>
    </row>
    <row r="268" spans="1:19" ht="14.4" customHeight="1" x14ac:dyDescent="0.3">
      <c r="A268" s="463"/>
      <c r="B268" s="464" t="s">
        <v>2020</v>
      </c>
      <c r="C268" s="464" t="s">
        <v>2015</v>
      </c>
      <c r="D268" s="464" t="s">
        <v>2011</v>
      </c>
      <c r="E268" s="464" t="s">
        <v>2101</v>
      </c>
      <c r="F268" s="464" t="s">
        <v>2113</v>
      </c>
      <c r="G268" s="464" t="s">
        <v>2114</v>
      </c>
      <c r="H268" s="468">
        <v>467</v>
      </c>
      <c r="I268" s="468">
        <v>54483.33</v>
      </c>
      <c r="J268" s="464">
        <v>0.71956858635866927</v>
      </c>
      <c r="K268" s="464">
        <v>116.66665952890793</v>
      </c>
      <c r="L268" s="468">
        <v>649</v>
      </c>
      <c r="M268" s="468">
        <v>75716.66</v>
      </c>
      <c r="N268" s="464">
        <v>1</v>
      </c>
      <c r="O268" s="464">
        <v>116.66665639445301</v>
      </c>
      <c r="P268" s="468">
        <v>500</v>
      </c>
      <c r="Q268" s="468">
        <v>58333.34</v>
      </c>
      <c r="R268" s="491">
        <v>0.7704161805341122</v>
      </c>
      <c r="S268" s="469">
        <v>116.66668</v>
      </c>
    </row>
    <row r="269" spans="1:19" ht="14.4" customHeight="1" x14ac:dyDescent="0.3">
      <c r="A269" s="463"/>
      <c r="B269" s="464" t="s">
        <v>2020</v>
      </c>
      <c r="C269" s="464" t="s">
        <v>2015</v>
      </c>
      <c r="D269" s="464" t="s">
        <v>2011</v>
      </c>
      <c r="E269" s="464" t="s">
        <v>2101</v>
      </c>
      <c r="F269" s="464" t="s">
        <v>2196</v>
      </c>
      <c r="G269" s="464" t="s">
        <v>2197</v>
      </c>
      <c r="H269" s="468">
        <v>5</v>
      </c>
      <c r="I269" s="468">
        <v>1944.44</v>
      </c>
      <c r="J269" s="464"/>
      <c r="K269" s="464">
        <v>388.88800000000003</v>
      </c>
      <c r="L269" s="468"/>
      <c r="M269" s="468"/>
      <c r="N269" s="464"/>
      <c r="O269" s="464"/>
      <c r="P269" s="468"/>
      <c r="Q269" s="468"/>
      <c r="R269" s="491"/>
      <c r="S269" s="469"/>
    </row>
    <row r="270" spans="1:19" ht="14.4" customHeight="1" x14ac:dyDescent="0.3">
      <c r="A270" s="463"/>
      <c r="B270" s="464" t="s">
        <v>2020</v>
      </c>
      <c r="C270" s="464" t="s">
        <v>2015</v>
      </c>
      <c r="D270" s="464" t="s">
        <v>2011</v>
      </c>
      <c r="E270" s="464" t="s">
        <v>2101</v>
      </c>
      <c r="F270" s="464" t="s">
        <v>2116</v>
      </c>
      <c r="G270" s="464" t="s">
        <v>2236</v>
      </c>
      <c r="H270" s="468">
        <v>12</v>
      </c>
      <c r="I270" s="468">
        <v>3600</v>
      </c>
      <c r="J270" s="464">
        <v>6</v>
      </c>
      <c r="K270" s="464">
        <v>300</v>
      </c>
      <c r="L270" s="468">
        <v>2</v>
      </c>
      <c r="M270" s="468">
        <v>600</v>
      </c>
      <c r="N270" s="464">
        <v>1</v>
      </c>
      <c r="O270" s="464">
        <v>300</v>
      </c>
      <c r="P270" s="468"/>
      <c r="Q270" s="468"/>
      <c r="R270" s="491"/>
      <c r="S270" s="469"/>
    </row>
    <row r="271" spans="1:19" ht="14.4" customHeight="1" x14ac:dyDescent="0.3">
      <c r="A271" s="463"/>
      <c r="B271" s="464" t="s">
        <v>2020</v>
      </c>
      <c r="C271" s="464" t="s">
        <v>2015</v>
      </c>
      <c r="D271" s="464" t="s">
        <v>2011</v>
      </c>
      <c r="E271" s="464" t="s">
        <v>2101</v>
      </c>
      <c r="F271" s="464" t="s">
        <v>2116</v>
      </c>
      <c r="G271" s="464" t="s">
        <v>2117</v>
      </c>
      <c r="H271" s="468">
        <v>55</v>
      </c>
      <c r="I271" s="468">
        <v>16500</v>
      </c>
      <c r="J271" s="464">
        <v>0.94827586206896552</v>
      </c>
      <c r="K271" s="464">
        <v>300</v>
      </c>
      <c r="L271" s="468">
        <v>58</v>
      </c>
      <c r="M271" s="468">
        <v>17400</v>
      </c>
      <c r="N271" s="464">
        <v>1</v>
      </c>
      <c r="O271" s="464">
        <v>300</v>
      </c>
      <c r="P271" s="468">
        <v>17</v>
      </c>
      <c r="Q271" s="468">
        <v>5100</v>
      </c>
      <c r="R271" s="491">
        <v>0.29310344827586204</v>
      </c>
      <c r="S271" s="469">
        <v>300</v>
      </c>
    </row>
    <row r="272" spans="1:19" ht="14.4" customHeight="1" x14ac:dyDescent="0.3">
      <c r="A272" s="463"/>
      <c r="B272" s="464" t="s">
        <v>2020</v>
      </c>
      <c r="C272" s="464" t="s">
        <v>2015</v>
      </c>
      <c r="D272" s="464" t="s">
        <v>2011</v>
      </c>
      <c r="E272" s="464" t="s">
        <v>2101</v>
      </c>
      <c r="F272" s="464" t="s">
        <v>2118</v>
      </c>
      <c r="G272" s="464" t="s">
        <v>2119</v>
      </c>
      <c r="H272" s="468">
        <v>20</v>
      </c>
      <c r="I272" s="468">
        <v>5888.89</v>
      </c>
      <c r="J272" s="464">
        <v>6.6666930818606867</v>
      </c>
      <c r="K272" s="464">
        <v>294.44450000000001</v>
      </c>
      <c r="L272" s="468">
        <v>3</v>
      </c>
      <c r="M272" s="468">
        <v>883.33</v>
      </c>
      <c r="N272" s="464">
        <v>1</v>
      </c>
      <c r="O272" s="464">
        <v>294.44333333333333</v>
      </c>
      <c r="P272" s="468"/>
      <c r="Q272" s="468"/>
      <c r="R272" s="491"/>
      <c r="S272" s="469"/>
    </row>
    <row r="273" spans="1:19" ht="14.4" customHeight="1" x14ac:dyDescent="0.3">
      <c r="A273" s="463"/>
      <c r="B273" s="464" t="s">
        <v>2020</v>
      </c>
      <c r="C273" s="464" t="s">
        <v>2015</v>
      </c>
      <c r="D273" s="464" t="s">
        <v>2011</v>
      </c>
      <c r="E273" s="464" t="s">
        <v>2101</v>
      </c>
      <c r="F273" s="464" t="s">
        <v>2120</v>
      </c>
      <c r="G273" s="464" t="s">
        <v>2121</v>
      </c>
      <c r="H273" s="468">
        <v>1901</v>
      </c>
      <c r="I273" s="468">
        <v>1478555.56</v>
      </c>
      <c r="J273" s="464">
        <v>1.1676904140278757</v>
      </c>
      <c r="K273" s="464">
        <v>777.77778011572855</v>
      </c>
      <c r="L273" s="468">
        <v>1628</v>
      </c>
      <c r="M273" s="468">
        <v>1266222.23</v>
      </c>
      <c r="N273" s="464">
        <v>1</v>
      </c>
      <c r="O273" s="464">
        <v>777.77778255528256</v>
      </c>
      <c r="P273" s="468">
        <v>1564</v>
      </c>
      <c r="Q273" s="468">
        <v>1216444.44</v>
      </c>
      <c r="R273" s="491">
        <v>0.96068795127692552</v>
      </c>
      <c r="S273" s="469">
        <v>777.77777493606129</v>
      </c>
    </row>
    <row r="274" spans="1:19" ht="14.4" customHeight="1" x14ac:dyDescent="0.3">
      <c r="A274" s="463"/>
      <c r="B274" s="464" t="s">
        <v>2020</v>
      </c>
      <c r="C274" s="464" t="s">
        <v>2015</v>
      </c>
      <c r="D274" s="464" t="s">
        <v>2011</v>
      </c>
      <c r="E274" s="464" t="s">
        <v>2101</v>
      </c>
      <c r="F274" s="464" t="s">
        <v>2122</v>
      </c>
      <c r="G274" s="464" t="s">
        <v>2123</v>
      </c>
      <c r="H274" s="468">
        <v>5078</v>
      </c>
      <c r="I274" s="468">
        <v>473946.67000000004</v>
      </c>
      <c r="J274" s="464">
        <v>0.95847488354483745</v>
      </c>
      <c r="K274" s="464">
        <v>93.333333989759751</v>
      </c>
      <c r="L274" s="468">
        <v>5298</v>
      </c>
      <c r="M274" s="468">
        <v>494480.01</v>
      </c>
      <c r="N274" s="464">
        <v>1</v>
      </c>
      <c r="O274" s="464">
        <v>93.333335220838052</v>
      </c>
      <c r="P274" s="468">
        <v>3560</v>
      </c>
      <c r="Q274" s="468">
        <v>332266.68</v>
      </c>
      <c r="R274" s="491">
        <v>0.67195169325449577</v>
      </c>
      <c r="S274" s="469">
        <v>93.333337078651681</v>
      </c>
    </row>
    <row r="275" spans="1:19" ht="14.4" customHeight="1" x14ac:dyDescent="0.3">
      <c r="A275" s="463"/>
      <c r="B275" s="464" t="s">
        <v>2020</v>
      </c>
      <c r="C275" s="464" t="s">
        <v>2015</v>
      </c>
      <c r="D275" s="464" t="s">
        <v>2011</v>
      </c>
      <c r="E275" s="464" t="s">
        <v>2101</v>
      </c>
      <c r="F275" s="464" t="s">
        <v>2219</v>
      </c>
      <c r="G275" s="464" t="s">
        <v>2237</v>
      </c>
      <c r="H275" s="468">
        <v>102</v>
      </c>
      <c r="I275" s="468">
        <v>68000</v>
      </c>
      <c r="J275" s="464">
        <v>0.85000010625001321</v>
      </c>
      <c r="K275" s="464">
        <v>666.66666666666663</v>
      </c>
      <c r="L275" s="468">
        <v>120</v>
      </c>
      <c r="M275" s="468">
        <v>79999.990000000005</v>
      </c>
      <c r="N275" s="464">
        <v>1</v>
      </c>
      <c r="O275" s="464">
        <v>666.66658333333339</v>
      </c>
      <c r="P275" s="468">
        <v>88</v>
      </c>
      <c r="Q275" s="468">
        <v>58666.66</v>
      </c>
      <c r="R275" s="491">
        <v>0.73333334166666775</v>
      </c>
      <c r="S275" s="469">
        <v>666.66659090909093</v>
      </c>
    </row>
    <row r="276" spans="1:19" ht="14.4" customHeight="1" x14ac:dyDescent="0.3">
      <c r="A276" s="463"/>
      <c r="B276" s="464" t="s">
        <v>2020</v>
      </c>
      <c r="C276" s="464" t="s">
        <v>2015</v>
      </c>
      <c r="D276" s="464" t="s">
        <v>2011</v>
      </c>
      <c r="E276" s="464" t="s">
        <v>2101</v>
      </c>
      <c r="F276" s="464" t="s">
        <v>2219</v>
      </c>
      <c r="G276" s="464" t="s">
        <v>2220</v>
      </c>
      <c r="H276" s="468">
        <v>5</v>
      </c>
      <c r="I276" s="468">
        <v>3333.33</v>
      </c>
      <c r="J276" s="464"/>
      <c r="K276" s="464">
        <v>666.66599999999994</v>
      </c>
      <c r="L276" s="468"/>
      <c r="M276" s="468"/>
      <c r="N276" s="464"/>
      <c r="O276" s="464"/>
      <c r="P276" s="468"/>
      <c r="Q276" s="468"/>
      <c r="R276" s="491"/>
      <c r="S276" s="469"/>
    </row>
    <row r="277" spans="1:19" ht="14.4" customHeight="1" x14ac:dyDescent="0.3">
      <c r="A277" s="463"/>
      <c r="B277" s="464" t="s">
        <v>2020</v>
      </c>
      <c r="C277" s="464" t="s">
        <v>2015</v>
      </c>
      <c r="D277" s="464" t="s">
        <v>2011</v>
      </c>
      <c r="E277" s="464" t="s">
        <v>2101</v>
      </c>
      <c r="F277" s="464" t="s">
        <v>2221</v>
      </c>
      <c r="G277" s="464" t="s">
        <v>2222</v>
      </c>
      <c r="H277" s="468">
        <v>298</v>
      </c>
      <c r="I277" s="468">
        <v>231777.78000000003</v>
      </c>
      <c r="J277" s="464">
        <v>0.97385625940572518</v>
      </c>
      <c r="K277" s="464">
        <v>777.7777852348994</v>
      </c>
      <c r="L277" s="468">
        <v>306</v>
      </c>
      <c r="M277" s="468">
        <v>237999.99000000002</v>
      </c>
      <c r="N277" s="464">
        <v>1</v>
      </c>
      <c r="O277" s="464">
        <v>777.7777450980393</v>
      </c>
      <c r="P277" s="468">
        <v>288</v>
      </c>
      <c r="Q277" s="468">
        <v>224000</v>
      </c>
      <c r="R277" s="491">
        <v>0.9411765101334667</v>
      </c>
      <c r="S277" s="469">
        <v>777.77777777777783</v>
      </c>
    </row>
    <row r="278" spans="1:19" ht="14.4" customHeight="1" x14ac:dyDescent="0.3">
      <c r="A278" s="463"/>
      <c r="B278" s="464" t="s">
        <v>2020</v>
      </c>
      <c r="C278" s="464" t="s">
        <v>2015</v>
      </c>
      <c r="D278" s="464" t="s">
        <v>2011</v>
      </c>
      <c r="E278" s="464" t="s">
        <v>2101</v>
      </c>
      <c r="F278" s="464" t="s">
        <v>2238</v>
      </c>
      <c r="G278" s="464" t="s">
        <v>2239</v>
      </c>
      <c r="H278" s="468">
        <v>167</v>
      </c>
      <c r="I278" s="468">
        <v>55666.67</v>
      </c>
      <c r="J278" s="464">
        <v>0.80288470206176443</v>
      </c>
      <c r="K278" s="464">
        <v>333.33335329341315</v>
      </c>
      <c r="L278" s="468">
        <v>208</v>
      </c>
      <c r="M278" s="468">
        <v>69333.33</v>
      </c>
      <c r="N278" s="464">
        <v>1</v>
      </c>
      <c r="O278" s="464">
        <v>333.33331730769231</v>
      </c>
      <c r="P278" s="468">
        <v>544</v>
      </c>
      <c r="Q278" s="468">
        <v>181333.33999999997</v>
      </c>
      <c r="R278" s="491">
        <v>2.6153848372781168</v>
      </c>
      <c r="S278" s="469">
        <v>333.33334558823526</v>
      </c>
    </row>
    <row r="279" spans="1:19" ht="14.4" customHeight="1" x14ac:dyDescent="0.3">
      <c r="A279" s="463"/>
      <c r="B279" s="464" t="s">
        <v>2020</v>
      </c>
      <c r="C279" s="464" t="s">
        <v>2015</v>
      </c>
      <c r="D279" s="464" t="s">
        <v>2011</v>
      </c>
      <c r="E279" s="464" t="s">
        <v>2101</v>
      </c>
      <c r="F279" s="464" t="s">
        <v>2127</v>
      </c>
      <c r="G279" s="464" t="s">
        <v>2105</v>
      </c>
      <c r="H279" s="468">
        <v>9</v>
      </c>
      <c r="I279" s="468">
        <v>3360.01</v>
      </c>
      <c r="J279" s="464">
        <v>0.57446968570104762</v>
      </c>
      <c r="K279" s="464">
        <v>373.33444444444444</v>
      </c>
      <c r="L279" s="468">
        <v>14</v>
      </c>
      <c r="M279" s="468">
        <v>5848.8899999999994</v>
      </c>
      <c r="N279" s="464">
        <v>1</v>
      </c>
      <c r="O279" s="464">
        <v>417.7778571428571</v>
      </c>
      <c r="P279" s="468">
        <v>13</v>
      </c>
      <c r="Q279" s="468">
        <v>5431.119999999999</v>
      </c>
      <c r="R279" s="491">
        <v>0.92857277192766485</v>
      </c>
      <c r="S279" s="469">
        <v>417.77846153846144</v>
      </c>
    </row>
    <row r="280" spans="1:19" ht="14.4" customHeight="1" x14ac:dyDescent="0.3">
      <c r="A280" s="463"/>
      <c r="B280" s="464" t="s">
        <v>2020</v>
      </c>
      <c r="C280" s="464" t="s">
        <v>2015</v>
      </c>
      <c r="D280" s="464" t="s">
        <v>2011</v>
      </c>
      <c r="E280" s="464" t="s">
        <v>2101</v>
      </c>
      <c r="F280" s="464" t="s">
        <v>2128</v>
      </c>
      <c r="G280" s="464" t="s">
        <v>2129</v>
      </c>
      <c r="H280" s="468">
        <v>6</v>
      </c>
      <c r="I280" s="468">
        <v>1266.67</v>
      </c>
      <c r="J280" s="464"/>
      <c r="K280" s="464">
        <v>211.11166666666668</v>
      </c>
      <c r="L280" s="468"/>
      <c r="M280" s="468"/>
      <c r="N280" s="464"/>
      <c r="O280" s="464"/>
      <c r="P280" s="468"/>
      <c r="Q280" s="468"/>
      <c r="R280" s="491"/>
      <c r="S280" s="469"/>
    </row>
    <row r="281" spans="1:19" ht="14.4" customHeight="1" x14ac:dyDescent="0.3">
      <c r="A281" s="463"/>
      <c r="B281" s="464" t="s">
        <v>2020</v>
      </c>
      <c r="C281" s="464" t="s">
        <v>2015</v>
      </c>
      <c r="D281" s="464" t="s">
        <v>2011</v>
      </c>
      <c r="E281" s="464" t="s">
        <v>2101</v>
      </c>
      <c r="F281" s="464" t="s">
        <v>2128</v>
      </c>
      <c r="G281" s="464" t="s">
        <v>2130</v>
      </c>
      <c r="H281" s="468">
        <v>181</v>
      </c>
      <c r="I281" s="468">
        <v>38211.120000000003</v>
      </c>
      <c r="J281" s="464">
        <v>1.1312501887335404</v>
      </c>
      <c r="K281" s="464">
        <v>211.11116022099449</v>
      </c>
      <c r="L281" s="468">
        <v>160</v>
      </c>
      <c r="M281" s="468">
        <v>33777.78</v>
      </c>
      <c r="N281" s="464">
        <v>1</v>
      </c>
      <c r="O281" s="464">
        <v>211.11112499999999</v>
      </c>
      <c r="P281" s="468">
        <v>125</v>
      </c>
      <c r="Q281" s="468">
        <v>26388.89</v>
      </c>
      <c r="R281" s="491">
        <v>0.78124998149671177</v>
      </c>
      <c r="S281" s="469">
        <v>211.11112</v>
      </c>
    </row>
    <row r="282" spans="1:19" ht="14.4" customHeight="1" x14ac:dyDescent="0.3">
      <c r="A282" s="463"/>
      <c r="B282" s="464" t="s">
        <v>2020</v>
      </c>
      <c r="C282" s="464" t="s">
        <v>2015</v>
      </c>
      <c r="D282" s="464" t="s">
        <v>2011</v>
      </c>
      <c r="E282" s="464" t="s">
        <v>2101</v>
      </c>
      <c r="F282" s="464" t="s">
        <v>2131</v>
      </c>
      <c r="G282" s="464" t="s">
        <v>2132</v>
      </c>
      <c r="H282" s="468">
        <v>111</v>
      </c>
      <c r="I282" s="468">
        <v>64750</v>
      </c>
      <c r="J282" s="464">
        <v>1.1212121212121211</v>
      </c>
      <c r="K282" s="464">
        <v>583.33333333333337</v>
      </c>
      <c r="L282" s="468">
        <v>99</v>
      </c>
      <c r="M282" s="468">
        <v>57750</v>
      </c>
      <c r="N282" s="464">
        <v>1</v>
      </c>
      <c r="O282" s="464">
        <v>583.33333333333337</v>
      </c>
      <c r="P282" s="468">
        <v>91</v>
      </c>
      <c r="Q282" s="468">
        <v>53083.35</v>
      </c>
      <c r="R282" s="491">
        <v>0.91919220779220778</v>
      </c>
      <c r="S282" s="469">
        <v>583.33351648351652</v>
      </c>
    </row>
    <row r="283" spans="1:19" ht="14.4" customHeight="1" x14ac:dyDescent="0.3">
      <c r="A283" s="463"/>
      <c r="B283" s="464" t="s">
        <v>2020</v>
      </c>
      <c r="C283" s="464" t="s">
        <v>2015</v>
      </c>
      <c r="D283" s="464" t="s">
        <v>2011</v>
      </c>
      <c r="E283" s="464" t="s">
        <v>2101</v>
      </c>
      <c r="F283" s="464" t="s">
        <v>2133</v>
      </c>
      <c r="G283" s="464" t="s">
        <v>2134</v>
      </c>
      <c r="H283" s="468">
        <v>107</v>
      </c>
      <c r="I283" s="468">
        <v>49933.33</v>
      </c>
      <c r="J283" s="464">
        <v>1.1145832589285716</v>
      </c>
      <c r="K283" s="464">
        <v>466.66663551401871</v>
      </c>
      <c r="L283" s="468">
        <v>96</v>
      </c>
      <c r="M283" s="468">
        <v>44800</v>
      </c>
      <c r="N283" s="464">
        <v>1</v>
      </c>
      <c r="O283" s="464">
        <v>466.66666666666669</v>
      </c>
      <c r="P283" s="468">
        <v>90</v>
      </c>
      <c r="Q283" s="468">
        <v>42000.009999999995</v>
      </c>
      <c r="R283" s="491">
        <v>0.93750022321428561</v>
      </c>
      <c r="S283" s="469">
        <v>466.66677777777772</v>
      </c>
    </row>
    <row r="284" spans="1:19" ht="14.4" customHeight="1" x14ac:dyDescent="0.3">
      <c r="A284" s="463"/>
      <c r="B284" s="464" t="s">
        <v>2020</v>
      </c>
      <c r="C284" s="464" t="s">
        <v>2015</v>
      </c>
      <c r="D284" s="464" t="s">
        <v>2011</v>
      </c>
      <c r="E284" s="464" t="s">
        <v>2101</v>
      </c>
      <c r="F284" s="464" t="s">
        <v>2223</v>
      </c>
      <c r="G284" s="464" t="s">
        <v>2134</v>
      </c>
      <c r="H284" s="468">
        <v>78</v>
      </c>
      <c r="I284" s="468">
        <v>78000</v>
      </c>
      <c r="J284" s="464">
        <v>1.5</v>
      </c>
      <c r="K284" s="464">
        <v>1000</v>
      </c>
      <c r="L284" s="468">
        <v>52</v>
      </c>
      <c r="M284" s="468">
        <v>52000</v>
      </c>
      <c r="N284" s="464">
        <v>1</v>
      </c>
      <c r="O284" s="464">
        <v>1000</v>
      </c>
      <c r="P284" s="468">
        <v>37</v>
      </c>
      <c r="Q284" s="468">
        <v>37000</v>
      </c>
      <c r="R284" s="491">
        <v>0.71153846153846156</v>
      </c>
      <c r="S284" s="469">
        <v>1000</v>
      </c>
    </row>
    <row r="285" spans="1:19" ht="14.4" customHeight="1" x14ac:dyDescent="0.3">
      <c r="A285" s="463"/>
      <c r="B285" s="464" t="s">
        <v>2020</v>
      </c>
      <c r="C285" s="464" t="s">
        <v>2015</v>
      </c>
      <c r="D285" s="464" t="s">
        <v>2011</v>
      </c>
      <c r="E285" s="464" t="s">
        <v>2101</v>
      </c>
      <c r="F285" s="464" t="s">
        <v>2135</v>
      </c>
      <c r="G285" s="464" t="s">
        <v>2136</v>
      </c>
      <c r="H285" s="468">
        <v>780</v>
      </c>
      <c r="I285" s="468">
        <v>39000</v>
      </c>
      <c r="J285" s="464">
        <v>1.056910569105691</v>
      </c>
      <c r="K285" s="464">
        <v>50</v>
      </c>
      <c r="L285" s="468">
        <v>738</v>
      </c>
      <c r="M285" s="468">
        <v>36900</v>
      </c>
      <c r="N285" s="464">
        <v>1</v>
      </c>
      <c r="O285" s="464">
        <v>50</v>
      </c>
      <c r="P285" s="468">
        <v>543</v>
      </c>
      <c r="Q285" s="468">
        <v>27150</v>
      </c>
      <c r="R285" s="491">
        <v>0.73577235772357719</v>
      </c>
      <c r="S285" s="469">
        <v>50</v>
      </c>
    </row>
    <row r="286" spans="1:19" ht="14.4" customHeight="1" x14ac:dyDescent="0.3">
      <c r="A286" s="463"/>
      <c r="B286" s="464" t="s">
        <v>2020</v>
      </c>
      <c r="C286" s="464" t="s">
        <v>2015</v>
      </c>
      <c r="D286" s="464" t="s">
        <v>2011</v>
      </c>
      <c r="E286" s="464" t="s">
        <v>2101</v>
      </c>
      <c r="F286" s="464" t="s">
        <v>2137</v>
      </c>
      <c r="G286" s="464" t="s">
        <v>2138</v>
      </c>
      <c r="H286" s="468">
        <v>3</v>
      </c>
      <c r="I286" s="468">
        <v>303.33</v>
      </c>
      <c r="J286" s="464">
        <v>3</v>
      </c>
      <c r="K286" s="464">
        <v>101.11</v>
      </c>
      <c r="L286" s="468">
        <v>1</v>
      </c>
      <c r="M286" s="468">
        <v>101.11</v>
      </c>
      <c r="N286" s="464">
        <v>1</v>
      </c>
      <c r="O286" s="464">
        <v>101.11</v>
      </c>
      <c r="P286" s="468">
        <v>1</v>
      </c>
      <c r="Q286" s="468">
        <v>101.11</v>
      </c>
      <c r="R286" s="491">
        <v>1</v>
      </c>
      <c r="S286" s="469">
        <v>101.11</v>
      </c>
    </row>
    <row r="287" spans="1:19" ht="14.4" customHeight="1" x14ac:dyDescent="0.3">
      <c r="A287" s="463"/>
      <c r="B287" s="464" t="s">
        <v>2020</v>
      </c>
      <c r="C287" s="464" t="s">
        <v>2015</v>
      </c>
      <c r="D287" s="464" t="s">
        <v>2011</v>
      </c>
      <c r="E287" s="464" t="s">
        <v>2101</v>
      </c>
      <c r="F287" s="464" t="s">
        <v>2139</v>
      </c>
      <c r="G287" s="464" t="s">
        <v>2141</v>
      </c>
      <c r="H287" s="468"/>
      <c r="I287" s="468"/>
      <c r="J287" s="464"/>
      <c r="K287" s="464"/>
      <c r="L287" s="468">
        <v>1</v>
      </c>
      <c r="M287" s="468">
        <v>76.67</v>
      </c>
      <c r="N287" s="464">
        <v>1</v>
      </c>
      <c r="O287" s="464">
        <v>76.67</v>
      </c>
      <c r="P287" s="468"/>
      <c r="Q287" s="468"/>
      <c r="R287" s="491"/>
      <c r="S287" s="469"/>
    </row>
    <row r="288" spans="1:19" ht="14.4" customHeight="1" x14ac:dyDescent="0.3">
      <c r="A288" s="463"/>
      <c r="B288" s="464" t="s">
        <v>2020</v>
      </c>
      <c r="C288" s="464" t="s">
        <v>2015</v>
      </c>
      <c r="D288" s="464" t="s">
        <v>2011</v>
      </c>
      <c r="E288" s="464" t="s">
        <v>2101</v>
      </c>
      <c r="F288" s="464" t="s">
        <v>2198</v>
      </c>
      <c r="G288" s="464" t="s">
        <v>2199</v>
      </c>
      <c r="H288" s="468">
        <v>4</v>
      </c>
      <c r="I288" s="468">
        <v>0</v>
      </c>
      <c r="J288" s="464"/>
      <c r="K288" s="464">
        <v>0</v>
      </c>
      <c r="L288" s="468">
        <v>1</v>
      </c>
      <c r="M288" s="468">
        <v>0</v>
      </c>
      <c r="N288" s="464"/>
      <c r="O288" s="464">
        <v>0</v>
      </c>
      <c r="P288" s="468">
        <v>1</v>
      </c>
      <c r="Q288" s="468">
        <v>0</v>
      </c>
      <c r="R288" s="491"/>
      <c r="S288" s="469">
        <v>0</v>
      </c>
    </row>
    <row r="289" spans="1:19" ht="14.4" customHeight="1" x14ac:dyDescent="0.3">
      <c r="A289" s="463"/>
      <c r="B289" s="464" t="s">
        <v>2020</v>
      </c>
      <c r="C289" s="464" t="s">
        <v>2015</v>
      </c>
      <c r="D289" s="464" t="s">
        <v>2011</v>
      </c>
      <c r="E289" s="464" t="s">
        <v>2101</v>
      </c>
      <c r="F289" s="464" t="s">
        <v>2142</v>
      </c>
      <c r="G289" s="464" t="s">
        <v>2200</v>
      </c>
      <c r="H289" s="468">
        <v>12</v>
      </c>
      <c r="I289" s="468">
        <v>0</v>
      </c>
      <c r="J289" s="464"/>
      <c r="K289" s="464">
        <v>0</v>
      </c>
      <c r="L289" s="468"/>
      <c r="M289" s="468"/>
      <c r="N289" s="464"/>
      <c r="O289" s="464"/>
      <c r="P289" s="468"/>
      <c r="Q289" s="468"/>
      <c r="R289" s="491"/>
      <c r="S289" s="469"/>
    </row>
    <row r="290" spans="1:19" ht="14.4" customHeight="1" x14ac:dyDescent="0.3">
      <c r="A290" s="463"/>
      <c r="B290" s="464" t="s">
        <v>2020</v>
      </c>
      <c r="C290" s="464" t="s">
        <v>2015</v>
      </c>
      <c r="D290" s="464" t="s">
        <v>2011</v>
      </c>
      <c r="E290" s="464" t="s">
        <v>2101</v>
      </c>
      <c r="F290" s="464" t="s">
        <v>2144</v>
      </c>
      <c r="G290" s="464" t="s">
        <v>2145</v>
      </c>
      <c r="H290" s="468">
        <v>831</v>
      </c>
      <c r="I290" s="468">
        <v>253916.67</v>
      </c>
      <c r="J290" s="464">
        <v>0.88782052447552451</v>
      </c>
      <c r="K290" s="464">
        <v>305.555559566787</v>
      </c>
      <c r="L290" s="468">
        <v>936</v>
      </c>
      <c r="M290" s="468">
        <v>286000</v>
      </c>
      <c r="N290" s="464">
        <v>1</v>
      </c>
      <c r="O290" s="464">
        <v>305.55555555555554</v>
      </c>
      <c r="P290" s="468">
        <v>829</v>
      </c>
      <c r="Q290" s="468">
        <v>253305.55</v>
      </c>
      <c r="R290" s="491">
        <v>0.88568374125874116</v>
      </c>
      <c r="S290" s="469">
        <v>305.55554885404098</v>
      </c>
    </row>
    <row r="291" spans="1:19" ht="14.4" customHeight="1" x14ac:dyDescent="0.3">
      <c r="A291" s="463"/>
      <c r="B291" s="464" t="s">
        <v>2020</v>
      </c>
      <c r="C291" s="464" t="s">
        <v>2015</v>
      </c>
      <c r="D291" s="464" t="s">
        <v>2011</v>
      </c>
      <c r="E291" s="464" t="s">
        <v>2101</v>
      </c>
      <c r="F291" s="464" t="s">
        <v>2146</v>
      </c>
      <c r="G291" s="464" t="s">
        <v>2148</v>
      </c>
      <c r="H291" s="468">
        <v>6151</v>
      </c>
      <c r="I291" s="468">
        <v>205033.33000000002</v>
      </c>
      <c r="J291" s="464">
        <v>1.02653538095019</v>
      </c>
      <c r="K291" s="464">
        <v>33.333332791416034</v>
      </c>
      <c r="L291" s="468">
        <v>5992</v>
      </c>
      <c r="M291" s="468">
        <v>199733.33000000002</v>
      </c>
      <c r="N291" s="464">
        <v>1</v>
      </c>
      <c r="O291" s="464">
        <v>33.333332777036048</v>
      </c>
      <c r="P291" s="468">
        <v>5800</v>
      </c>
      <c r="Q291" s="468">
        <v>193333.34000000003</v>
      </c>
      <c r="R291" s="491">
        <v>0.96795732590048944</v>
      </c>
      <c r="S291" s="469">
        <v>33.333334482758623</v>
      </c>
    </row>
    <row r="292" spans="1:19" ht="14.4" customHeight="1" x14ac:dyDescent="0.3">
      <c r="A292" s="463"/>
      <c r="B292" s="464" t="s">
        <v>2020</v>
      </c>
      <c r="C292" s="464" t="s">
        <v>2015</v>
      </c>
      <c r="D292" s="464" t="s">
        <v>2011</v>
      </c>
      <c r="E292" s="464" t="s">
        <v>2101</v>
      </c>
      <c r="F292" s="464" t="s">
        <v>2149</v>
      </c>
      <c r="G292" s="464" t="s">
        <v>2150</v>
      </c>
      <c r="H292" s="468">
        <v>438</v>
      </c>
      <c r="I292" s="468">
        <v>199533.33</v>
      </c>
      <c r="J292" s="464">
        <v>0.91631795762183976</v>
      </c>
      <c r="K292" s="464">
        <v>455.55554794520543</v>
      </c>
      <c r="L292" s="468">
        <v>478</v>
      </c>
      <c r="M292" s="468">
        <v>217755.56</v>
      </c>
      <c r="N292" s="464">
        <v>1</v>
      </c>
      <c r="O292" s="464">
        <v>455.55556485355646</v>
      </c>
      <c r="P292" s="468">
        <v>363</v>
      </c>
      <c r="Q292" s="468">
        <v>165366.67000000001</v>
      </c>
      <c r="R292" s="491">
        <v>0.75941422574927597</v>
      </c>
      <c r="S292" s="469">
        <v>455.55556473829205</v>
      </c>
    </row>
    <row r="293" spans="1:19" ht="14.4" customHeight="1" x14ac:dyDescent="0.3">
      <c r="A293" s="463"/>
      <c r="B293" s="464" t="s">
        <v>2020</v>
      </c>
      <c r="C293" s="464" t="s">
        <v>2015</v>
      </c>
      <c r="D293" s="464" t="s">
        <v>2011</v>
      </c>
      <c r="E293" s="464" t="s">
        <v>2101</v>
      </c>
      <c r="F293" s="464" t="s">
        <v>2204</v>
      </c>
      <c r="G293" s="464" t="s">
        <v>2240</v>
      </c>
      <c r="H293" s="468">
        <v>279</v>
      </c>
      <c r="I293" s="468">
        <v>16430</v>
      </c>
      <c r="J293" s="464">
        <v>0.89999978088867161</v>
      </c>
      <c r="K293" s="464">
        <v>58.888888888888886</v>
      </c>
      <c r="L293" s="468">
        <v>310</v>
      </c>
      <c r="M293" s="468">
        <v>18255.560000000001</v>
      </c>
      <c r="N293" s="464">
        <v>1</v>
      </c>
      <c r="O293" s="464">
        <v>58.888903225806459</v>
      </c>
      <c r="P293" s="468">
        <v>323</v>
      </c>
      <c r="Q293" s="468">
        <v>19021.120000000003</v>
      </c>
      <c r="R293" s="491">
        <v>1.0419357171185109</v>
      </c>
      <c r="S293" s="469">
        <v>58.888916408668742</v>
      </c>
    </row>
    <row r="294" spans="1:19" ht="14.4" customHeight="1" x14ac:dyDescent="0.3">
      <c r="A294" s="463"/>
      <c r="B294" s="464" t="s">
        <v>2020</v>
      </c>
      <c r="C294" s="464" t="s">
        <v>2015</v>
      </c>
      <c r="D294" s="464" t="s">
        <v>2011</v>
      </c>
      <c r="E294" s="464" t="s">
        <v>2101</v>
      </c>
      <c r="F294" s="464" t="s">
        <v>2151</v>
      </c>
      <c r="G294" s="464" t="s">
        <v>2152</v>
      </c>
      <c r="H294" s="468">
        <v>932</v>
      </c>
      <c r="I294" s="468">
        <v>72488.88</v>
      </c>
      <c r="J294" s="464">
        <v>0.96480323712525462</v>
      </c>
      <c r="K294" s="464">
        <v>77.777768240343349</v>
      </c>
      <c r="L294" s="468">
        <v>966</v>
      </c>
      <c r="M294" s="468">
        <v>75133.33</v>
      </c>
      <c r="N294" s="464">
        <v>1</v>
      </c>
      <c r="O294" s="464">
        <v>77.77777432712216</v>
      </c>
      <c r="P294" s="468">
        <v>801</v>
      </c>
      <c r="Q294" s="468">
        <v>62300</v>
      </c>
      <c r="R294" s="491">
        <v>0.82919258337145441</v>
      </c>
      <c r="S294" s="469">
        <v>77.777777777777771</v>
      </c>
    </row>
    <row r="295" spans="1:19" ht="14.4" customHeight="1" x14ac:dyDescent="0.3">
      <c r="A295" s="463"/>
      <c r="B295" s="464" t="s">
        <v>2020</v>
      </c>
      <c r="C295" s="464" t="s">
        <v>2015</v>
      </c>
      <c r="D295" s="464" t="s">
        <v>2011</v>
      </c>
      <c r="E295" s="464" t="s">
        <v>2101</v>
      </c>
      <c r="F295" s="464" t="s">
        <v>2224</v>
      </c>
      <c r="G295" s="464" t="s">
        <v>2225</v>
      </c>
      <c r="H295" s="468"/>
      <c r="I295" s="468"/>
      <c r="J295" s="464"/>
      <c r="K295" s="464"/>
      <c r="L295" s="468">
        <v>1</v>
      </c>
      <c r="M295" s="468">
        <v>700</v>
      </c>
      <c r="N295" s="464">
        <v>1</v>
      </c>
      <c r="O295" s="464">
        <v>700</v>
      </c>
      <c r="P295" s="468"/>
      <c r="Q295" s="468"/>
      <c r="R295" s="491"/>
      <c r="S295" s="469"/>
    </row>
    <row r="296" spans="1:19" ht="14.4" customHeight="1" x14ac:dyDescent="0.3">
      <c r="A296" s="463"/>
      <c r="B296" s="464" t="s">
        <v>2020</v>
      </c>
      <c r="C296" s="464" t="s">
        <v>2015</v>
      </c>
      <c r="D296" s="464" t="s">
        <v>2011</v>
      </c>
      <c r="E296" s="464" t="s">
        <v>2101</v>
      </c>
      <c r="F296" s="464" t="s">
        <v>2224</v>
      </c>
      <c r="G296" s="464" t="s">
        <v>2226</v>
      </c>
      <c r="H296" s="468">
        <v>1</v>
      </c>
      <c r="I296" s="468">
        <v>700</v>
      </c>
      <c r="J296" s="464"/>
      <c r="K296" s="464">
        <v>700</v>
      </c>
      <c r="L296" s="468"/>
      <c r="M296" s="468"/>
      <c r="N296" s="464"/>
      <c r="O296" s="464"/>
      <c r="P296" s="468"/>
      <c r="Q296" s="468"/>
      <c r="R296" s="491"/>
      <c r="S296" s="469"/>
    </row>
    <row r="297" spans="1:19" ht="14.4" customHeight="1" x14ac:dyDescent="0.3">
      <c r="A297" s="463"/>
      <c r="B297" s="464" t="s">
        <v>2020</v>
      </c>
      <c r="C297" s="464" t="s">
        <v>2015</v>
      </c>
      <c r="D297" s="464" t="s">
        <v>2011</v>
      </c>
      <c r="E297" s="464" t="s">
        <v>2101</v>
      </c>
      <c r="F297" s="464" t="s">
        <v>2241</v>
      </c>
      <c r="G297" s="464" t="s">
        <v>2242</v>
      </c>
      <c r="H297" s="468">
        <v>375</v>
      </c>
      <c r="I297" s="468">
        <v>416666.64999999997</v>
      </c>
      <c r="J297" s="464">
        <v>1.1363636115702476</v>
      </c>
      <c r="K297" s="464">
        <v>1111.1110666666666</v>
      </c>
      <c r="L297" s="468">
        <v>330</v>
      </c>
      <c r="M297" s="468">
        <v>366666.66</v>
      </c>
      <c r="N297" s="464">
        <v>1</v>
      </c>
      <c r="O297" s="464">
        <v>1111.1110909090908</v>
      </c>
      <c r="P297" s="468">
        <v>215</v>
      </c>
      <c r="Q297" s="468">
        <v>238888.89</v>
      </c>
      <c r="R297" s="491">
        <v>0.6515151663911849</v>
      </c>
      <c r="S297" s="469">
        <v>1111.1111162790698</v>
      </c>
    </row>
    <row r="298" spans="1:19" ht="14.4" customHeight="1" x14ac:dyDescent="0.3">
      <c r="A298" s="463"/>
      <c r="B298" s="464" t="s">
        <v>2020</v>
      </c>
      <c r="C298" s="464" t="s">
        <v>2015</v>
      </c>
      <c r="D298" s="464" t="s">
        <v>2011</v>
      </c>
      <c r="E298" s="464" t="s">
        <v>2101</v>
      </c>
      <c r="F298" s="464" t="s">
        <v>2155</v>
      </c>
      <c r="G298" s="464" t="s">
        <v>2157</v>
      </c>
      <c r="H298" s="468">
        <v>3488</v>
      </c>
      <c r="I298" s="468">
        <v>941760</v>
      </c>
      <c r="J298" s="464">
        <v>0.98503247670149674</v>
      </c>
      <c r="K298" s="464">
        <v>270</v>
      </c>
      <c r="L298" s="468">
        <v>3541</v>
      </c>
      <c r="M298" s="468">
        <v>956070</v>
      </c>
      <c r="N298" s="464">
        <v>1</v>
      </c>
      <c r="O298" s="464">
        <v>270</v>
      </c>
      <c r="P298" s="468">
        <v>3562</v>
      </c>
      <c r="Q298" s="468">
        <v>961740</v>
      </c>
      <c r="R298" s="491">
        <v>1.0059305280994069</v>
      </c>
      <c r="S298" s="469">
        <v>270</v>
      </c>
    </row>
    <row r="299" spans="1:19" ht="14.4" customHeight="1" x14ac:dyDescent="0.3">
      <c r="A299" s="463"/>
      <c r="B299" s="464" t="s">
        <v>2020</v>
      </c>
      <c r="C299" s="464" t="s">
        <v>2015</v>
      </c>
      <c r="D299" s="464" t="s">
        <v>2011</v>
      </c>
      <c r="E299" s="464" t="s">
        <v>2101</v>
      </c>
      <c r="F299" s="464" t="s">
        <v>2158</v>
      </c>
      <c r="G299" s="464" t="s">
        <v>2159</v>
      </c>
      <c r="H299" s="468">
        <v>1813</v>
      </c>
      <c r="I299" s="468">
        <v>171227.78</v>
      </c>
      <c r="J299" s="464">
        <v>1.1474683864105493</v>
      </c>
      <c r="K299" s="464">
        <v>94.444445670159951</v>
      </c>
      <c r="L299" s="468">
        <v>1580</v>
      </c>
      <c r="M299" s="468">
        <v>149222.22</v>
      </c>
      <c r="N299" s="464">
        <v>1</v>
      </c>
      <c r="O299" s="464">
        <v>94.444443037974679</v>
      </c>
      <c r="P299" s="468">
        <v>1088</v>
      </c>
      <c r="Q299" s="468">
        <v>102755.56</v>
      </c>
      <c r="R299" s="491">
        <v>0.68860763497554178</v>
      </c>
      <c r="S299" s="469">
        <v>94.444448529411758</v>
      </c>
    </row>
    <row r="300" spans="1:19" ht="14.4" customHeight="1" x14ac:dyDescent="0.3">
      <c r="A300" s="463"/>
      <c r="B300" s="464" t="s">
        <v>2020</v>
      </c>
      <c r="C300" s="464" t="s">
        <v>2015</v>
      </c>
      <c r="D300" s="464" t="s">
        <v>2011</v>
      </c>
      <c r="E300" s="464" t="s">
        <v>2101</v>
      </c>
      <c r="F300" s="464" t="s">
        <v>2163</v>
      </c>
      <c r="G300" s="464" t="s">
        <v>2164</v>
      </c>
      <c r="H300" s="468">
        <v>1</v>
      </c>
      <c r="I300" s="468">
        <v>96.67</v>
      </c>
      <c r="J300" s="464">
        <v>1</v>
      </c>
      <c r="K300" s="464">
        <v>96.67</v>
      </c>
      <c r="L300" s="468">
        <v>1</v>
      </c>
      <c r="M300" s="468">
        <v>96.67</v>
      </c>
      <c r="N300" s="464">
        <v>1</v>
      </c>
      <c r="O300" s="464">
        <v>96.67</v>
      </c>
      <c r="P300" s="468">
        <v>6</v>
      </c>
      <c r="Q300" s="468">
        <v>580</v>
      </c>
      <c r="R300" s="491">
        <v>5.9997931105823934</v>
      </c>
      <c r="S300" s="469">
        <v>96.666666666666671</v>
      </c>
    </row>
    <row r="301" spans="1:19" ht="14.4" customHeight="1" x14ac:dyDescent="0.3">
      <c r="A301" s="463"/>
      <c r="B301" s="464" t="s">
        <v>2020</v>
      </c>
      <c r="C301" s="464" t="s">
        <v>2015</v>
      </c>
      <c r="D301" s="464" t="s">
        <v>2011</v>
      </c>
      <c r="E301" s="464" t="s">
        <v>2101</v>
      </c>
      <c r="F301" s="464" t="s">
        <v>2163</v>
      </c>
      <c r="G301" s="464" t="s">
        <v>2165</v>
      </c>
      <c r="H301" s="468">
        <v>4</v>
      </c>
      <c r="I301" s="468">
        <v>386.67</v>
      </c>
      <c r="J301" s="464">
        <v>0.5</v>
      </c>
      <c r="K301" s="464">
        <v>96.667500000000004</v>
      </c>
      <c r="L301" s="468">
        <v>8</v>
      </c>
      <c r="M301" s="468">
        <v>773.34</v>
      </c>
      <c r="N301" s="464">
        <v>1</v>
      </c>
      <c r="O301" s="464">
        <v>96.667500000000004</v>
      </c>
      <c r="P301" s="468">
        <v>6</v>
      </c>
      <c r="Q301" s="468">
        <v>580</v>
      </c>
      <c r="R301" s="491">
        <v>0.74999353453849538</v>
      </c>
      <c r="S301" s="469">
        <v>96.666666666666671</v>
      </c>
    </row>
    <row r="302" spans="1:19" ht="14.4" customHeight="1" x14ac:dyDescent="0.3">
      <c r="A302" s="463"/>
      <c r="B302" s="464" t="s">
        <v>2020</v>
      </c>
      <c r="C302" s="464" t="s">
        <v>2015</v>
      </c>
      <c r="D302" s="464" t="s">
        <v>2011</v>
      </c>
      <c r="E302" s="464" t="s">
        <v>2101</v>
      </c>
      <c r="F302" s="464" t="s">
        <v>2206</v>
      </c>
      <c r="G302" s="464" t="s">
        <v>2207</v>
      </c>
      <c r="H302" s="468"/>
      <c r="I302" s="468"/>
      <c r="J302" s="464"/>
      <c r="K302" s="464"/>
      <c r="L302" s="468">
        <v>29</v>
      </c>
      <c r="M302" s="468">
        <v>2191.1099999999997</v>
      </c>
      <c r="N302" s="464">
        <v>1</v>
      </c>
      <c r="O302" s="464">
        <v>75.555517241379306</v>
      </c>
      <c r="P302" s="468">
        <v>30</v>
      </c>
      <c r="Q302" s="468">
        <v>2266.6600000000003</v>
      </c>
      <c r="R302" s="491">
        <v>1.0344802406086415</v>
      </c>
      <c r="S302" s="469">
        <v>75.555333333333337</v>
      </c>
    </row>
    <row r="303" spans="1:19" ht="14.4" customHeight="1" x14ac:dyDescent="0.3">
      <c r="A303" s="463"/>
      <c r="B303" s="464" t="s">
        <v>2020</v>
      </c>
      <c r="C303" s="464" t="s">
        <v>2015</v>
      </c>
      <c r="D303" s="464" t="s">
        <v>2011</v>
      </c>
      <c r="E303" s="464" t="s">
        <v>2101</v>
      </c>
      <c r="F303" s="464" t="s">
        <v>2227</v>
      </c>
      <c r="G303" s="464" t="s">
        <v>2228</v>
      </c>
      <c r="H303" s="468">
        <v>57</v>
      </c>
      <c r="I303" s="468">
        <v>73150</v>
      </c>
      <c r="J303" s="464">
        <v>0.98275866470034323</v>
      </c>
      <c r="K303" s="464">
        <v>1283.3333333333333</v>
      </c>
      <c r="L303" s="468">
        <v>58</v>
      </c>
      <c r="M303" s="468">
        <v>74433.33</v>
      </c>
      <c r="N303" s="464">
        <v>1</v>
      </c>
      <c r="O303" s="464">
        <v>1283.3332758620691</v>
      </c>
      <c r="P303" s="468">
        <v>48</v>
      </c>
      <c r="Q303" s="468">
        <v>61600</v>
      </c>
      <c r="R303" s="491">
        <v>0.82758624395818381</v>
      </c>
      <c r="S303" s="469">
        <v>1283.3333333333333</v>
      </c>
    </row>
    <row r="304" spans="1:19" ht="14.4" customHeight="1" x14ac:dyDescent="0.3">
      <c r="A304" s="463"/>
      <c r="B304" s="464" t="s">
        <v>2020</v>
      </c>
      <c r="C304" s="464" t="s">
        <v>2015</v>
      </c>
      <c r="D304" s="464" t="s">
        <v>2011</v>
      </c>
      <c r="E304" s="464" t="s">
        <v>2101</v>
      </c>
      <c r="F304" s="464" t="s">
        <v>2229</v>
      </c>
      <c r="G304" s="464" t="s">
        <v>2230</v>
      </c>
      <c r="H304" s="468">
        <v>1</v>
      </c>
      <c r="I304" s="468">
        <v>466.67</v>
      </c>
      <c r="J304" s="464"/>
      <c r="K304" s="464">
        <v>466.67</v>
      </c>
      <c r="L304" s="468"/>
      <c r="M304" s="468"/>
      <c r="N304" s="464"/>
      <c r="O304" s="464"/>
      <c r="P304" s="468"/>
      <c r="Q304" s="468"/>
      <c r="R304" s="491"/>
      <c r="S304" s="469"/>
    </row>
    <row r="305" spans="1:19" ht="14.4" customHeight="1" x14ac:dyDescent="0.3">
      <c r="A305" s="463"/>
      <c r="B305" s="464" t="s">
        <v>2020</v>
      </c>
      <c r="C305" s="464" t="s">
        <v>2015</v>
      </c>
      <c r="D305" s="464" t="s">
        <v>2011</v>
      </c>
      <c r="E305" s="464" t="s">
        <v>2101</v>
      </c>
      <c r="F305" s="464" t="s">
        <v>2171</v>
      </c>
      <c r="G305" s="464" t="s">
        <v>2172</v>
      </c>
      <c r="H305" s="468">
        <v>4</v>
      </c>
      <c r="I305" s="468">
        <v>466.67</v>
      </c>
      <c r="J305" s="464">
        <v>0.44444761904761904</v>
      </c>
      <c r="K305" s="464">
        <v>116.6675</v>
      </c>
      <c r="L305" s="468">
        <v>9</v>
      </c>
      <c r="M305" s="468">
        <v>1050</v>
      </c>
      <c r="N305" s="464">
        <v>1</v>
      </c>
      <c r="O305" s="464">
        <v>116.66666666666667</v>
      </c>
      <c r="P305" s="468"/>
      <c r="Q305" s="468"/>
      <c r="R305" s="491"/>
      <c r="S305" s="469"/>
    </row>
    <row r="306" spans="1:19" ht="14.4" customHeight="1" x14ac:dyDescent="0.3">
      <c r="A306" s="463"/>
      <c r="B306" s="464" t="s">
        <v>2020</v>
      </c>
      <c r="C306" s="464" t="s">
        <v>2015</v>
      </c>
      <c r="D306" s="464" t="s">
        <v>2011</v>
      </c>
      <c r="E306" s="464" t="s">
        <v>2101</v>
      </c>
      <c r="F306" s="464" t="s">
        <v>2171</v>
      </c>
      <c r="G306" s="464" t="s">
        <v>2173</v>
      </c>
      <c r="H306" s="468">
        <v>3</v>
      </c>
      <c r="I306" s="468">
        <v>350</v>
      </c>
      <c r="J306" s="464">
        <v>0.74999464289540785</v>
      </c>
      <c r="K306" s="464">
        <v>116.66666666666667</v>
      </c>
      <c r="L306" s="468">
        <v>4</v>
      </c>
      <c r="M306" s="468">
        <v>466.67</v>
      </c>
      <c r="N306" s="464">
        <v>1</v>
      </c>
      <c r="O306" s="464">
        <v>116.6675</v>
      </c>
      <c r="P306" s="468">
        <v>3</v>
      </c>
      <c r="Q306" s="468">
        <v>350</v>
      </c>
      <c r="R306" s="491">
        <v>0.74999464289540785</v>
      </c>
      <c r="S306" s="469">
        <v>116.66666666666667</v>
      </c>
    </row>
    <row r="307" spans="1:19" ht="14.4" customHeight="1" x14ac:dyDescent="0.3">
      <c r="A307" s="463"/>
      <c r="B307" s="464" t="s">
        <v>2020</v>
      </c>
      <c r="C307" s="464" t="s">
        <v>2015</v>
      </c>
      <c r="D307" s="464" t="s">
        <v>2011</v>
      </c>
      <c r="E307" s="464" t="s">
        <v>2101</v>
      </c>
      <c r="F307" s="464" t="s">
        <v>2174</v>
      </c>
      <c r="G307" s="464" t="s">
        <v>2175</v>
      </c>
      <c r="H307" s="468">
        <v>80</v>
      </c>
      <c r="I307" s="468">
        <v>3911.1</v>
      </c>
      <c r="J307" s="464">
        <v>1.454540721264165</v>
      </c>
      <c r="K307" s="464">
        <v>48.888750000000002</v>
      </c>
      <c r="L307" s="468">
        <v>55</v>
      </c>
      <c r="M307" s="468">
        <v>2688.8899999999994</v>
      </c>
      <c r="N307" s="464">
        <v>1</v>
      </c>
      <c r="O307" s="464">
        <v>48.888909090909081</v>
      </c>
      <c r="P307" s="468">
        <v>28</v>
      </c>
      <c r="Q307" s="468">
        <v>1368.89</v>
      </c>
      <c r="R307" s="491">
        <v>0.50909111194582168</v>
      </c>
      <c r="S307" s="469">
        <v>48.888928571428572</v>
      </c>
    </row>
    <row r="308" spans="1:19" ht="14.4" customHeight="1" x14ac:dyDescent="0.3">
      <c r="A308" s="463"/>
      <c r="B308" s="464" t="s">
        <v>2020</v>
      </c>
      <c r="C308" s="464" t="s">
        <v>2015</v>
      </c>
      <c r="D308" s="464" t="s">
        <v>2011</v>
      </c>
      <c r="E308" s="464" t="s">
        <v>2101</v>
      </c>
      <c r="F308" s="464" t="s">
        <v>2231</v>
      </c>
      <c r="G308" s="464" t="s">
        <v>2232</v>
      </c>
      <c r="H308" s="468">
        <v>11</v>
      </c>
      <c r="I308" s="468">
        <v>5133.33</v>
      </c>
      <c r="J308" s="464">
        <v>1.0999985000010715</v>
      </c>
      <c r="K308" s="464">
        <v>466.66636363636366</v>
      </c>
      <c r="L308" s="468">
        <v>10</v>
      </c>
      <c r="M308" s="468">
        <v>4666.67</v>
      </c>
      <c r="N308" s="464">
        <v>1</v>
      </c>
      <c r="O308" s="464">
        <v>466.66700000000003</v>
      </c>
      <c r="P308" s="468">
        <v>5</v>
      </c>
      <c r="Q308" s="468">
        <v>2333.34</v>
      </c>
      <c r="R308" s="491">
        <v>0.50000107142780614</v>
      </c>
      <c r="S308" s="469">
        <v>466.66800000000001</v>
      </c>
    </row>
    <row r="309" spans="1:19" ht="14.4" customHeight="1" x14ac:dyDescent="0.3">
      <c r="A309" s="463"/>
      <c r="B309" s="464" t="s">
        <v>2020</v>
      </c>
      <c r="C309" s="464" t="s">
        <v>2015</v>
      </c>
      <c r="D309" s="464" t="s">
        <v>2011</v>
      </c>
      <c r="E309" s="464" t="s">
        <v>2101</v>
      </c>
      <c r="F309" s="464" t="s">
        <v>2176</v>
      </c>
      <c r="G309" s="464" t="s">
        <v>2177</v>
      </c>
      <c r="H309" s="468">
        <v>4</v>
      </c>
      <c r="I309" s="468">
        <v>1377.77</v>
      </c>
      <c r="J309" s="464">
        <v>4.0000290326326793</v>
      </c>
      <c r="K309" s="464">
        <v>344.4425</v>
      </c>
      <c r="L309" s="468">
        <v>1</v>
      </c>
      <c r="M309" s="468">
        <v>344.44</v>
      </c>
      <c r="N309" s="464">
        <v>1</v>
      </c>
      <c r="O309" s="464">
        <v>344.44</v>
      </c>
      <c r="P309" s="468">
        <v>5</v>
      </c>
      <c r="Q309" s="468">
        <v>1722.2199999999998</v>
      </c>
      <c r="R309" s="491">
        <v>5.0000580652653577</v>
      </c>
      <c r="S309" s="469">
        <v>344.44399999999996</v>
      </c>
    </row>
    <row r="310" spans="1:19" ht="14.4" customHeight="1" x14ac:dyDescent="0.3">
      <c r="A310" s="463"/>
      <c r="B310" s="464" t="s">
        <v>2020</v>
      </c>
      <c r="C310" s="464" t="s">
        <v>2015</v>
      </c>
      <c r="D310" s="464" t="s">
        <v>2011</v>
      </c>
      <c r="E310" s="464" t="s">
        <v>2101</v>
      </c>
      <c r="F310" s="464" t="s">
        <v>2208</v>
      </c>
      <c r="G310" s="464" t="s">
        <v>2209</v>
      </c>
      <c r="H310" s="468">
        <v>232</v>
      </c>
      <c r="I310" s="468">
        <v>108266.67</v>
      </c>
      <c r="J310" s="464">
        <v>1.2275132653061225</v>
      </c>
      <c r="K310" s="464">
        <v>466.66668103448274</v>
      </c>
      <c r="L310" s="468">
        <v>189</v>
      </c>
      <c r="M310" s="468">
        <v>88200</v>
      </c>
      <c r="N310" s="464">
        <v>1</v>
      </c>
      <c r="O310" s="464">
        <v>466.66666666666669</v>
      </c>
      <c r="P310" s="468">
        <v>158</v>
      </c>
      <c r="Q310" s="468">
        <v>73733.34</v>
      </c>
      <c r="R310" s="491">
        <v>0.83597891156462578</v>
      </c>
      <c r="S310" s="469">
        <v>466.66670886075946</v>
      </c>
    </row>
    <row r="311" spans="1:19" ht="14.4" customHeight="1" x14ac:dyDescent="0.3">
      <c r="A311" s="463"/>
      <c r="B311" s="464" t="s">
        <v>2020</v>
      </c>
      <c r="C311" s="464" t="s">
        <v>2015</v>
      </c>
      <c r="D311" s="464" t="s">
        <v>2011</v>
      </c>
      <c r="E311" s="464" t="s">
        <v>2101</v>
      </c>
      <c r="F311" s="464" t="s">
        <v>2243</v>
      </c>
      <c r="G311" s="464" t="s">
        <v>2244</v>
      </c>
      <c r="H311" s="468">
        <v>39</v>
      </c>
      <c r="I311" s="468">
        <v>3813.3299999999995</v>
      </c>
      <c r="J311" s="464">
        <v>1.0263136646965731</v>
      </c>
      <c r="K311" s="464">
        <v>97.777692307692291</v>
      </c>
      <c r="L311" s="468">
        <v>38</v>
      </c>
      <c r="M311" s="468">
        <v>3715.56</v>
      </c>
      <c r="N311" s="464">
        <v>1</v>
      </c>
      <c r="O311" s="464">
        <v>97.7778947368421</v>
      </c>
      <c r="P311" s="468">
        <v>46</v>
      </c>
      <c r="Q311" s="468">
        <v>4497.7700000000004</v>
      </c>
      <c r="R311" s="491">
        <v>1.210522774494289</v>
      </c>
      <c r="S311" s="469">
        <v>97.777608695652177</v>
      </c>
    </row>
    <row r="312" spans="1:19" ht="14.4" customHeight="1" x14ac:dyDescent="0.3">
      <c r="A312" s="463"/>
      <c r="B312" s="464" t="s">
        <v>2020</v>
      </c>
      <c r="C312" s="464" t="s">
        <v>2015</v>
      </c>
      <c r="D312" s="464" t="s">
        <v>2011</v>
      </c>
      <c r="E312" s="464" t="s">
        <v>2101</v>
      </c>
      <c r="F312" s="464" t="s">
        <v>2243</v>
      </c>
      <c r="G312" s="464" t="s">
        <v>2245</v>
      </c>
      <c r="H312" s="468">
        <v>1</v>
      </c>
      <c r="I312" s="468">
        <v>97.78</v>
      </c>
      <c r="J312" s="464">
        <v>0.14286131728128104</v>
      </c>
      <c r="K312" s="464">
        <v>97.78</v>
      </c>
      <c r="L312" s="468">
        <v>7</v>
      </c>
      <c r="M312" s="468">
        <v>684.44</v>
      </c>
      <c r="N312" s="464">
        <v>1</v>
      </c>
      <c r="O312" s="464">
        <v>97.777142857142863</v>
      </c>
      <c r="P312" s="468">
        <v>3</v>
      </c>
      <c r="Q312" s="468">
        <v>293.34000000000003</v>
      </c>
      <c r="R312" s="491">
        <v>0.42858395184384318</v>
      </c>
      <c r="S312" s="469">
        <v>97.780000000000015</v>
      </c>
    </row>
    <row r="313" spans="1:19" ht="14.4" customHeight="1" x14ac:dyDescent="0.3">
      <c r="A313" s="463"/>
      <c r="B313" s="464" t="s">
        <v>2020</v>
      </c>
      <c r="C313" s="464" t="s">
        <v>2015</v>
      </c>
      <c r="D313" s="464" t="s">
        <v>2011</v>
      </c>
      <c r="E313" s="464" t="s">
        <v>2101</v>
      </c>
      <c r="F313" s="464" t="s">
        <v>2178</v>
      </c>
      <c r="G313" s="464" t="s">
        <v>2179</v>
      </c>
      <c r="H313" s="468">
        <v>4</v>
      </c>
      <c r="I313" s="468">
        <v>1168.8800000000001</v>
      </c>
      <c r="J313" s="464">
        <v>0.57142577790814209</v>
      </c>
      <c r="K313" s="464">
        <v>292.22000000000003</v>
      </c>
      <c r="L313" s="468">
        <v>7</v>
      </c>
      <c r="M313" s="468">
        <v>2045.5500000000002</v>
      </c>
      <c r="N313" s="464">
        <v>1</v>
      </c>
      <c r="O313" s="464">
        <v>292.22142857142859</v>
      </c>
      <c r="P313" s="468"/>
      <c r="Q313" s="468"/>
      <c r="R313" s="491"/>
      <c r="S313" s="469"/>
    </row>
    <row r="314" spans="1:19" ht="14.4" customHeight="1" x14ac:dyDescent="0.3">
      <c r="A314" s="463"/>
      <c r="B314" s="464" t="s">
        <v>2020</v>
      </c>
      <c r="C314" s="464" t="s">
        <v>2015</v>
      </c>
      <c r="D314" s="464" t="s">
        <v>2011</v>
      </c>
      <c r="E314" s="464" t="s">
        <v>2101</v>
      </c>
      <c r="F314" s="464" t="s">
        <v>2246</v>
      </c>
      <c r="G314" s="464" t="s">
        <v>2247</v>
      </c>
      <c r="H314" s="468"/>
      <c r="I314" s="468"/>
      <c r="J314" s="464"/>
      <c r="K314" s="464"/>
      <c r="L314" s="468"/>
      <c r="M314" s="468"/>
      <c r="N314" s="464"/>
      <c r="O314" s="464"/>
      <c r="P314" s="468">
        <v>1</v>
      </c>
      <c r="Q314" s="468">
        <v>645.55999999999995</v>
      </c>
      <c r="R314" s="491"/>
      <c r="S314" s="469">
        <v>645.55999999999995</v>
      </c>
    </row>
    <row r="315" spans="1:19" ht="14.4" customHeight="1" x14ac:dyDescent="0.3">
      <c r="A315" s="463"/>
      <c r="B315" s="464" t="s">
        <v>2020</v>
      </c>
      <c r="C315" s="464" t="s">
        <v>2015</v>
      </c>
      <c r="D315" s="464" t="s">
        <v>2011</v>
      </c>
      <c r="E315" s="464" t="s">
        <v>2101</v>
      </c>
      <c r="F315" s="464" t="s">
        <v>2183</v>
      </c>
      <c r="G315" s="464" t="s">
        <v>2184</v>
      </c>
      <c r="H315" s="468"/>
      <c r="I315" s="468"/>
      <c r="J315" s="464"/>
      <c r="K315" s="464"/>
      <c r="L315" s="468">
        <v>1</v>
      </c>
      <c r="M315" s="468">
        <v>116.67</v>
      </c>
      <c r="N315" s="464">
        <v>1</v>
      </c>
      <c r="O315" s="464">
        <v>116.67</v>
      </c>
      <c r="P315" s="468"/>
      <c r="Q315" s="468"/>
      <c r="R315" s="491"/>
      <c r="S315" s="469"/>
    </row>
    <row r="316" spans="1:19" ht="14.4" customHeight="1" x14ac:dyDescent="0.3">
      <c r="A316" s="463"/>
      <c r="B316" s="464" t="s">
        <v>2020</v>
      </c>
      <c r="C316" s="464" t="s">
        <v>2015</v>
      </c>
      <c r="D316" s="464" t="s">
        <v>2011</v>
      </c>
      <c r="E316" s="464" t="s">
        <v>2101</v>
      </c>
      <c r="F316" s="464" t="s">
        <v>2248</v>
      </c>
      <c r="G316" s="464" t="s">
        <v>2249</v>
      </c>
      <c r="H316" s="468">
        <v>3</v>
      </c>
      <c r="I316" s="468">
        <v>1443.33</v>
      </c>
      <c r="J316" s="464"/>
      <c r="K316" s="464">
        <v>481.10999999999996</v>
      </c>
      <c r="L316" s="468"/>
      <c r="M316" s="468"/>
      <c r="N316" s="464"/>
      <c r="O316" s="464"/>
      <c r="P316" s="468"/>
      <c r="Q316" s="468"/>
      <c r="R316" s="491"/>
      <c r="S316" s="469"/>
    </row>
    <row r="317" spans="1:19" ht="14.4" customHeight="1" x14ac:dyDescent="0.3">
      <c r="A317" s="463"/>
      <c r="B317" s="464" t="s">
        <v>2020</v>
      </c>
      <c r="C317" s="464" t="s">
        <v>2015</v>
      </c>
      <c r="D317" s="464" t="s">
        <v>2011</v>
      </c>
      <c r="E317" s="464" t="s">
        <v>2101</v>
      </c>
      <c r="F317" s="464" t="s">
        <v>2187</v>
      </c>
      <c r="G317" s="464" t="s">
        <v>2189</v>
      </c>
      <c r="H317" s="468"/>
      <c r="I317" s="468"/>
      <c r="J317" s="464"/>
      <c r="K317" s="464"/>
      <c r="L317" s="468"/>
      <c r="M317" s="468"/>
      <c r="N317" s="464"/>
      <c r="O317" s="464"/>
      <c r="P317" s="468">
        <v>2</v>
      </c>
      <c r="Q317" s="468">
        <v>233.34</v>
      </c>
      <c r="R317" s="491"/>
      <c r="S317" s="469">
        <v>116.67</v>
      </c>
    </row>
    <row r="318" spans="1:19" ht="14.4" customHeight="1" x14ac:dyDescent="0.3">
      <c r="A318" s="463"/>
      <c r="B318" s="464" t="s">
        <v>2250</v>
      </c>
      <c r="C318" s="464" t="s">
        <v>2012</v>
      </c>
      <c r="D318" s="464" t="s">
        <v>2011</v>
      </c>
      <c r="E318" s="464" t="s">
        <v>2021</v>
      </c>
      <c r="F318" s="464" t="s">
        <v>2023</v>
      </c>
      <c r="G318" s="464"/>
      <c r="H318" s="468">
        <v>15</v>
      </c>
      <c r="I318" s="468">
        <v>1695</v>
      </c>
      <c r="J318" s="464">
        <v>0.46875</v>
      </c>
      <c r="K318" s="464">
        <v>113</v>
      </c>
      <c r="L318" s="468">
        <v>32</v>
      </c>
      <c r="M318" s="468">
        <v>3616</v>
      </c>
      <c r="N318" s="464">
        <v>1</v>
      </c>
      <c r="O318" s="464">
        <v>113</v>
      </c>
      <c r="P318" s="468">
        <v>24</v>
      </c>
      <c r="Q318" s="468">
        <v>2712</v>
      </c>
      <c r="R318" s="491">
        <v>0.75</v>
      </c>
      <c r="S318" s="469">
        <v>113</v>
      </c>
    </row>
    <row r="319" spans="1:19" ht="14.4" customHeight="1" x14ac:dyDescent="0.3">
      <c r="A319" s="463"/>
      <c r="B319" s="464" t="s">
        <v>2250</v>
      </c>
      <c r="C319" s="464" t="s">
        <v>2012</v>
      </c>
      <c r="D319" s="464" t="s">
        <v>2011</v>
      </c>
      <c r="E319" s="464" t="s">
        <v>2021</v>
      </c>
      <c r="F319" s="464" t="s">
        <v>2213</v>
      </c>
      <c r="G319" s="464"/>
      <c r="H319" s="468">
        <v>1</v>
      </c>
      <c r="I319" s="468">
        <v>1657</v>
      </c>
      <c r="J319" s="464"/>
      <c r="K319" s="464">
        <v>1657</v>
      </c>
      <c r="L319" s="468"/>
      <c r="M319" s="468"/>
      <c r="N319" s="464"/>
      <c r="O319" s="464"/>
      <c r="P319" s="468"/>
      <c r="Q319" s="468"/>
      <c r="R319" s="491"/>
      <c r="S319" s="469"/>
    </row>
    <row r="320" spans="1:19" ht="14.4" customHeight="1" x14ac:dyDescent="0.3">
      <c r="A320" s="463"/>
      <c r="B320" s="464" t="s">
        <v>2250</v>
      </c>
      <c r="C320" s="464" t="s">
        <v>2012</v>
      </c>
      <c r="D320" s="464" t="s">
        <v>2011</v>
      </c>
      <c r="E320" s="464" t="s">
        <v>2021</v>
      </c>
      <c r="F320" s="464" t="s">
        <v>2025</v>
      </c>
      <c r="G320" s="464"/>
      <c r="H320" s="468">
        <v>4</v>
      </c>
      <c r="I320" s="468">
        <v>4032</v>
      </c>
      <c r="J320" s="464">
        <v>0.44444444444444442</v>
      </c>
      <c r="K320" s="464">
        <v>1008</v>
      </c>
      <c r="L320" s="468">
        <v>9</v>
      </c>
      <c r="M320" s="468">
        <v>9072</v>
      </c>
      <c r="N320" s="464">
        <v>1</v>
      </c>
      <c r="O320" s="464">
        <v>1008</v>
      </c>
      <c r="P320" s="468">
        <v>6</v>
      </c>
      <c r="Q320" s="468">
        <v>6048</v>
      </c>
      <c r="R320" s="491">
        <v>0.66666666666666663</v>
      </c>
      <c r="S320" s="469">
        <v>1008</v>
      </c>
    </row>
    <row r="321" spans="1:19" ht="14.4" customHeight="1" x14ac:dyDescent="0.3">
      <c r="A321" s="463"/>
      <c r="B321" s="464" t="s">
        <v>2250</v>
      </c>
      <c r="C321" s="464" t="s">
        <v>2012</v>
      </c>
      <c r="D321" s="464" t="s">
        <v>2011</v>
      </c>
      <c r="E321" s="464" t="s">
        <v>2021</v>
      </c>
      <c r="F321" s="464" t="s">
        <v>2251</v>
      </c>
      <c r="G321" s="464"/>
      <c r="H321" s="468">
        <v>588</v>
      </c>
      <c r="I321" s="468">
        <v>127596</v>
      </c>
      <c r="J321" s="464">
        <v>0.99156829679595282</v>
      </c>
      <c r="K321" s="464">
        <v>217</v>
      </c>
      <c r="L321" s="468">
        <v>593</v>
      </c>
      <c r="M321" s="468">
        <v>128681</v>
      </c>
      <c r="N321" s="464">
        <v>1</v>
      </c>
      <c r="O321" s="464">
        <v>217</v>
      </c>
      <c r="P321" s="468">
        <v>571</v>
      </c>
      <c r="Q321" s="468">
        <v>123907</v>
      </c>
      <c r="R321" s="491">
        <v>0.96290050590219223</v>
      </c>
      <c r="S321" s="469">
        <v>217</v>
      </c>
    </row>
    <row r="322" spans="1:19" ht="14.4" customHeight="1" x14ac:dyDescent="0.3">
      <c r="A322" s="463"/>
      <c r="B322" s="464" t="s">
        <v>2250</v>
      </c>
      <c r="C322" s="464" t="s">
        <v>2012</v>
      </c>
      <c r="D322" s="464" t="s">
        <v>2011</v>
      </c>
      <c r="E322" s="464" t="s">
        <v>2021</v>
      </c>
      <c r="F322" s="464" t="s">
        <v>2252</v>
      </c>
      <c r="G322" s="464"/>
      <c r="H322" s="468">
        <v>3</v>
      </c>
      <c r="I322" s="468">
        <v>3867</v>
      </c>
      <c r="J322" s="464">
        <v>0.75</v>
      </c>
      <c r="K322" s="464">
        <v>1289</v>
      </c>
      <c r="L322" s="468">
        <v>4</v>
      </c>
      <c r="M322" s="468">
        <v>5156</v>
      </c>
      <c r="N322" s="464">
        <v>1</v>
      </c>
      <c r="O322" s="464">
        <v>1289</v>
      </c>
      <c r="P322" s="468"/>
      <c r="Q322" s="468"/>
      <c r="R322" s="491"/>
      <c r="S322" s="469"/>
    </row>
    <row r="323" spans="1:19" ht="14.4" customHeight="1" x14ac:dyDescent="0.3">
      <c r="A323" s="463"/>
      <c r="B323" s="464" t="s">
        <v>2250</v>
      </c>
      <c r="C323" s="464" t="s">
        <v>2012</v>
      </c>
      <c r="D323" s="464" t="s">
        <v>2011</v>
      </c>
      <c r="E323" s="464" t="s">
        <v>2021</v>
      </c>
      <c r="F323" s="464" t="s">
        <v>2253</v>
      </c>
      <c r="G323" s="464"/>
      <c r="H323" s="468">
        <v>4</v>
      </c>
      <c r="I323" s="468">
        <v>7080</v>
      </c>
      <c r="J323" s="464">
        <v>2</v>
      </c>
      <c r="K323" s="464">
        <v>1770</v>
      </c>
      <c r="L323" s="468">
        <v>2</v>
      </c>
      <c r="M323" s="468">
        <v>3540</v>
      </c>
      <c r="N323" s="464">
        <v>1</v>
      </c>
      <c r="O323" s="464">
        <v>1770</v>
      </c>
      <c r="P323" s="468">
        <v>2</v>
      </c>
      <c r="Q323" s="468">
        <v>3540</v>
      </c>
      <c r="R323" s="491">
        <v>1</v>
      </c>
      <c r="S323" s="469">
        <v>1770</v>
      </c>
    </row>
    <row r="324" spans="1:19" ht="14.4" customHeight="1" x14ac:dyDescent="0.3">
      <c r="A324" s="463"/>
      <c r="B324" s="464" t="s">
        <v>2250</v>
      </c>
      <c r="C324" s="464" t="s">
        <v>2012</v>
      </c>
      <c r="D324" s="464" t="s">
        <v>2011</v>
      </c>
      <c r="E324" s="464" t="s">
        <v>2021</v>
      </c>
      <c r="F324" s="464" t="s">
        <v>2254</v>
      </c>
      <c r="G324" s="464"/>
      <c r="H324" s="468">
        <v>8</v>
      </c>
      <c r="I324" s="468">
        <v>19600</v>
      </c>
      <c r="J324" s="464">
        <v>1.6</v>
      </c>
      <c r="K324" s="464">
        <v>2450</v>
      </c>
      <c r="L324" s="468">
        <v>5</v>
      </c>
      <c r="M324" s="468">
        <v>12250</v>
      </c>
      <c r="N324" s="464">
        <v>1</v>
      </c>
      <c r="O324" s="464">
        <v>2450</v>
      </c>
      <c r="P324" s="468">
        <v>10</v>
      </c>
      <c r="Q324" s="468">
        <v>24500</v>
      </c>
      <c r="R324" s="491">
        <v>2</v>
      </c>
      <c r="S324" s="469">
        <v>2450</v>
      </c>
    </row>
    <row r="325" spans="1:19" ht="14.4" customHeight="1" x14ac:dyDescent="0.3">
      <c r="A325" s="463"/>
      <c r="B325" s="464" t="s">
        <v>2250</v>
      </c>
      <c r="C325" s="464" t="s">
        <v>2012</v>
      </c>
      <c r="D325" s="464" t="s">
        <v>2011</v>
      </c>
      <c r="E325" s="464" t="s">
        <v>2021</v>
      </c>
      <c r="F325" s="464" t="s">
        <v>2255</v>
      </c>
      <c r="G325" s="464"/>
      <c r="H325" s="468">
        <v>3</v>
      </c>
      <c r="I325" s="468">
        <v>3909</v>
      </c>
      <c r="J325" s="464"/>
      <c r="K325" s="464">
        <v>1303</v>
      </c>
      <c r="L325" s="468"/>
      <c r="M325" s="468"/>
      <c r="N325" s="464"/>
      <c r="O325" s="464"/>
      <c r="P325" s="468">
        <v>2</v>
      </c>
      <c r="Q325" s="468">
        <v>2606</v>
      </c>
      <c r="R325" s="491"/>
      <c r="S325" s="469">
        <v>1303</v>
      </c>
    </row>
    <row r="326" spans="1:19" ht="14.4" customHeight="1" x14ac:dyDescent="0.3">
      <c r="A326" s="463"/>
      <c r="B326" s="464" t="s">
        <v>2250</v>
      </c>
      <c r="C326" s="464" t="s">
        <v>2012</v>
      </c>
      <c r="D326" s="464" t="s">
        <v>2011</v>
      </c>
      <c r="E326" s="464" t="s">
        <v>2021</v>
      </c>
      <c r="F326" s="464" t="s">
        <v>2256</v>
      </c>
      <c r="G326" s="464"/>
      <c r="H326" s="468">
        <v>300</v>
      </c>
      <c r="I326" s="468">
        <v>312900</v>
      </c>
      <c r="J326" s="464">
        <v>1.1111111111111112</v>
      </c>
      <c r="K326" s="464">
        <v>1043</v>
      </c>
      <c r="L326" s="468">
        <v>270</v>
      </c>
      <c r="M326" s="468">
        <v>281610</v>
      </c>
      <c r="N326" s="464">
        <v>1</v>
      </c>
      <c r="O326" s="464">
        <v>1043</v>
      </c>
      <c r="P326" s="468">
        <v>297</v>
      </c>
      <c r="Q326" s="468">
        <v>309771</v>
      </c>
      <c r="R326" s="491">
        <v>1.1000000000000001</v>
      </c>
      <c r="S326" s="469">
        <v>1043</v>
      </c>
    </row>
    <row r="327" spans="1:19" ht="14.4" customHeight="1" x14ac:dyDescent="0.3">
      <c r="A327" s="463"/>
      <c r="B327" s="464" t="s">
        <v>2250</v>
      </c>
      <c r="C327" s="464" t="s">
        <v>2012</v>
      </c>
      <c r="D327" s="464" t="s">
        <v>2011</v>
      </c>
      <c r="E327" s="464" t="s">
        <v>2021</v>
      </c>
      <c r="F327" s="464" t="s">
        <v>2257</v>
      </c>
      <c r="G327" s="464"/>
      <c r="H327" s="468">
        <v>1</v>
      </c>
      <c r="I327" s="468">
        <v>1654</v>
      </c>
      <c r="J327" s="464">
        <v>0.5</v>
      </c>
      <c r="K327" s="464">
        <v>1654</v>
      </c>
      <c r="L327" s="468">
        <v>2</v>
      </c>
      <c r="M327" s="468">
        <v>3308</v>
      </c>
      <c r="N327" s="464">
        <v>1</v>
      </c>
      <c r="O327" s="464">
        <v>1654</v>
      </c>
      <c r="P327" s="468">
        <v>3</v>
      </c>
      <c r="Q327" s="468">
        <v>4962</v>
      </c>
      <c r="R327" s="491">
        <v>1.5</v>
      </c>
      <c r="S327" s="469">
        <v>1654</v>
      </c>
    </row>
    <row r="328" spans="1:19" ht="14.4" customHeight="1" x14ac:dyDescent="0.3">
      <c r="A328" s="463"/>
      <c r="B328" s="464" t="s">
        <v>2250</v>
      </c>
      <c r="C328" s="464" t="s">
        <v>2012</v>
      </c>
      <c r="D328" s="464" t="s">
        <v>2011</v>
      </c>
      <c r="E328" s="464" t="s">
        <v>2021</v>
      </c>
      <c r="F328" s="464" t="s">
        <v>2258</v>
      </c>
      <c r="G328" s="464"/>
      <c r="H328" s="468">
        <v>46</v>
      </c>
      <c r="I328" s="468">
        <v>60858</v>
      </c>
      <c r="J328" s="464">
        <v>1.069767441860465</v>
      </c>
      <c r="K328" s="464">
        <v>1323</v>
      </c>
      <c r="L328" s="468">
        <v>43</v>
      </c>
      <c r="M328" s="468">
        <v>56889</v>
      </c>
      <c r="N328" s="464">
        <v>1</v>
      </c>
      <c r="O328" s="464">
        <v>1323</v>
      </c>
      <c r="P328" s="468">
        <v>32</v>
      </c>
      <c r="Q328" s="468">
        <v>42336</v>
      </c>
      <c r="R328" s="491">
        <v>0.7441860465116279</v>
      </c>
      <c r="S328" s="469">
        <v>1323</v>
      </c>
    </row>
    <row r="329" spans="1:19" ht="14.4" customHeight="1" x14ac:dyDescent="0.3">
      <c r="A329" s="463"/>
      <c r="B329" s="464" t="s">
        <v>2250</v>
      </c>
      <c r="C329" s="464" t="s">
        <v>2012</v>
      </c>
      <c r="D329" s="464" t="s">
        <v>2011</v>
      </c>
      <c r="E329" s="464" t="s">
        <v>2021</v>
      </c>
      <c r="F329" s="464" t="s">
        <v>2259</v>
      </c>
      <c r="G329" s="464"/>
      <c r="H329" s="468">
        <v>2</v>
      </c>
      <c r="I329" s="468">
        <v>4832</v>
      </c>
      <c r="J329" s="464"/>
      <c r="K329" s="464">
        <v>2416</v>
      </c>
      <c r="L329" s="468"/>
      <c r="M329" s="468"/>
      <c r="N329" s="464"/>
      <c r="O329" s="464"/>
      <c r="P329" s="468"/>
      <c r="Q329" s="468"/>
      <c r="R329" s="491"/>
      <c r="S329" s="469"/>
    </row>
    <row r="330" spans="1:19" ht="14.4" customHeight="1" x14ac:dyDescent="0.3">
      <c r="A330" s="463"/>
      <c r="B330" s="464" t="s">
        <v>2250</v>
      </c>
      <c r="C330" s="464" t="s">
        <v>2012</v>
      </c>
      <c r="D330" s="464" t="s">
        <v>2011</v>
      </c>
      <c r="E330" s="464" t="s">
        <v>2021</v>
      </c>
      <c r="F330" s="464" t="s">
        <v>2260</v>
      </c>
      <c r="G330" s="464"/>
      <c r="H330" s="468">
        <v>4</v>
      </c>
      <c r="I330" s="468">
        <v>7732</v>
      </c>
      <c r="J330" s="464">
        <v>0.5714285714285714</v>
      </c>
      <c r="K330" s="464">
        <v>1933</v>
      </c>
      <c r="L330" s="468">
        <v>7</v>
      </c>
      <c r="M330" s="468">
        <v>13531</v>
      </c>
      <c r="N330" s="464">
        <v>1</v>
      </c>
      <c r="O330" s="464">
        <v>1933</v>
      </c>
      <c r="P330" s="468">
        <v>3</v>
      </c>
      <c r="Q330" s="468">
        <v>5799</v>
      </c>
      <c r="R330" s="491">
        <v>0.42857142857142855</v>
      </c>
      <c r="S330" s="469">
        <v>1933</v>
      </c>
    </row>
    <row r="331" spans="1:19" ht="14.4" customHeight="1" x14ac:dyDescent="0.3">
      <c r="A331" s="463"/>
      <c r="B331" s="464" t="s">
        <v>2250</v>
      </c>
      <c r="C331" s="464" t="s">
        <v>2012</v>
      </c>
      <c r="D331" s="464" t="s">
        <v>2011</v>
      </c>
      <c r="E331" s="464" t="s">
        <v>2021</v>
      </c>
      <c r="F331" s="464" t="s">
        <v>2261</v>
      </c>
      <c r="G331" s="464"/>
      <c r="H331" s="468">
        <v>0</v>
      </c>
      <c r="I331" s="468">
        <v>0</v>
      </c>
      <c r="J331" s="464">
        <v>0</v>
      </c>
      <c r="K331" s="464"/>
      <c r="L331" s="468">
        <v>1</v>
      </c>
      <c r="M331" s="468">
        <v>678</v>
      </c>
      <c r="N331" s="464">
        <v>1</v>
      </c>
      <c r="O331" s="464">
        <v>678</v>
      </c>
      <c r="P331" s="468">
        <v>5</v>
      </c>
      <c r="Q331" s="468">
        <v>3390</v>
      </c>
      <c r="R331" s="491">
        <v>5</v>
      </c>
      <c r="S331" s="469">
        <v>678</v>
      </c>
    </row>
    <row r="332" spans="1:19" ht="14.4" customHeight="1" x14ac:dyDescent="0.3">
      <c r="A332" s="463"/>
      <c r="B332" s="464" t="s">
        <v>2250</v>
      </c>
      <c r="C332" s="464" t="s">
        <v>2012</v>
      </c>
      <c r="D332" s="464" t="s">
        <v>2011</v>
      </c>
      <c r="E332" s="464" t="s">
        <v>2021</v>
      </c>
      <c r="F332" s="464" t="s">
        <v>2262</v>
      </c>
      <c r="G332" s="464"/>
      <c r="H332" s="468">
        <v>94</v>
      </c>
      <c r="I332" s="468">
        <v>50948</v>
      </c>
      <c r="J332" s="464">
        <v>0.90384615384615385</v>
      </c>
      <c r="K332" s="464">
        <v>542</v>
      </c>
      <c r="L332" s="468">
        <v>104</v>
      </c>
      <c r="M332" s="468">
        <v>56368</v>
      </c>
      <c r="N332" s="464">
        <v>1</v>
      </c>
      <c r="O332" s="464">
        <v>542</v>
      </c>
      <c r="P332" s="468">
        <v>92</v>
      </c>
      <c r="Q332" s="468">
        <v>49864</v>
      </c>
      <c r="R332" s="491">
        <v>0.88461538461538458</v>
      </c>
      <c r="S332" s="469">
        <v>542</v>
      </c>
    </row>
    <row r="333" spans="1:19" ht="14.4" customHeight="1" x14ac:dyDescent="0.3">
      <c r="A333" s="463"/>
      <c r="B333" s="464" t="s">
        <v>2250</v>
      </c>
      <c r="C333" s="464" t="s">
        <v>2012</v>
      </c>
      <c r="D333" s="464" t="s">
        <v>2011</v>
      </c>
      <c r="E333" s="464" t="s">
        <v>2021</v>
      </c>
      <c r="F333" s="464" t="s">
        <v>2263</v>
      </c>
      <c r="G333" s="464"/>
      <c r="H333" s="468">
        <v>2</v>
      </c>
      <c r="I333" s="468">
        <v>596</v>
      </c>
      <c r="J333" s="464"/>
      <c r="K333" s="464">
        <v>298</v>
      </c>
      <c r="L333" s="468"/>
      <c r="M333" s="468"/>
      <c r="N333" s="464"/>
      <c r="O333" s="464"/>
      <c r="P333" s="468">
        <v>2</v>
      </c>
      <c r="Q333" s="468">
        <v>596</v>
      </c>
      <c r="R333" s="491"/>
      <c r="S333" s="469">
        <v>298</v>
      </c>
    </row>
    <row r="334" spans="1:19" ht="14.4" customHeight="1" x14ac:dyDescent="0.3">
      <c r="A334" s="463"/>
      <c r="B334" s="464" t="s">
        <v>2250</v>
      </c>
      <c r="C334" s="464" t="s">
        <v>2012</v>
      </c>
      <c r="D334" s="464" t="s">
        <v>2011</v>
      </c>
      <c r="E334" s="464" t="s">
        <v>2021</v>
      </c>
      <c r="F334" s="464" t="s">
        <v>2264</v>
      </c>
      <c r="G334" s="464"/>
      <c r="H334" s="468">
        <v>83</v>
      </c>
      <c r="I334" s="468">
        <v>48057</v>
      </c>
      <c r="J334" s="464">
        <v>0.96511627906976749</v>
      </c>
      <c r="K334" s="464">
        <v>579</v>
      </c>
      <c r="L334" s="468">
        <v>86</v>
      </c>
      <c r="M334" s="468">
        <v>49794</v>
      </c>
      <c r="N334" s="464">
        <v>1</v>
      </c>
      <c r="O334" s="464">
        <v>579</v>
      </c>
      <c r="P334" s="468">
        <v>98</v>
      </c>
      <c r="Q334" s="468">
        <v>56742</v>
      </c>
      <c r="R334" s="491">
        <v>1.1395348837209303</v>
      </c>
      <c r="S334" s="469">
        <v>579</v>
      </c>
    </row>
    <row r="335" spans="1:19" ht="14.4" customHeight="1" x14ac:dyDescent="0.3">
      <c r="A335" s="463"/>
      <c r="B335" s="464" t="s">
        <v>2250</v>
      </c>
      <c r="C335" s="464" t="s">
        <v>2012</v>
      </c>
      <c r="D335" s="464" t="s">
        <v>2011</v>
      </c>
      <c r="E335" s="464" t="s">
        <v>2021</v>
      </c>
      <c r="F335" s="464" t="s">
        <v>2026</v>
      </c>
      <c r="G335" s="464"/>
      <c r="H335" s="468">
        <v>19</v>
      </c>
      <c r="I335" s="468">
        <v>2147</v>
      </c>
      <c r="J335" s="464">
        <v>0.59375</v>
      </c>
      <c r="K335" s="464">
        <v>113</v>
      </c>
      <c r="L335" s="468">
        <v>32</v>
      </c>
      <c r="M335" s="468">
        <v>3616</v>
      </c>
      <c r="N335" s="464">
        <v>1</v>
      </c>
      <c r="O335" s="464">
        <v>113</v>
      </c>
      <c r="P335" s="468">
        <v>91</v>
      </c>
      <c r="Q335" s="468">
        <v>10283</v>
      </c>
      <c r="R335" s="491">
        <v>2.84375</v>
      </c>
      <c r="S335" s="469">
        <v>113</v>
      </c>
    </row>
    <row r="336" spans="1:19" ht="14.4" customHeight="1" x14ac:dyDescent="0.3">
      <c r="A336" s="463"/>
      <c r="B336" s="464" t="s">
        <v>2250</v>
      </c>
      <c r="C336" s="464" t="s">
        <v>2012</v>
      </c>
      <c r="D336" s="464" t="s">
        <v>2011</v>
      </c>
      <c r="E336" s="464" t="s">
        <v>2021</v>
      </c>
      <c r="F336" s="464" t="s">
        <v>2027</v>
      </c>
      <c r="G336" s="464"/>
      <c r="H336" s="468">
        <v>4</v>
      </c>
      <c r="I336" s="468">
        <v>528</v>
      </c>
      <c r="J336" s="464">
        <v>1</v>
      </c>
      <c r="K336" s="464">
        <v>132</v>
      </c>
      <c r="L336" s="468">
        <v>4</v>
      </c>
      <c r="M336" s="468">
        <v>528</v>
      </c>
      <c r="N336" s="464">
        <v>1</v>
      </c>
      <c r="O336" s="464">
        <v>132</v>
      </c>
      <c r="P336" s="468">
        <v>14</v>
      </c>
      <c r="Q336" s="468">
        <v>1848</v>
      </c>
      <c r="R336" s="491">
        <v>3.5</v>
      </c>
      <c r="S336" s="469">
        <v>132</v>
      </c>
    </row>
    <row r="337" spans="1:19" ht="14.4" customHeight="1" x14ac:dyDescent="0.3">
      <c r="A337" s="463"/>
      <c r="B337" s="464" t="s">
        <v>2250</v>
      </c>
      <c r="C337" s="464" t="s">
        <v>2012</v>
      </c>
      <c r="D337" s="464" t="s">
        <v>2011</v>
      </c>
      <c r="E337" s="464" t="s">
        <v>2021</v>
      </c>
      <c r="F337" s="464" t="s">
        <v>2028</v>
      </c>
      <c r="G337" s="464"/>
      <c r="H337" s="468">
        <v>4</v>
      </c>
      <c r="I337" s="468">
        <v>624</v>
      </c>
      <c r="J337" s="464">
        <v>1</v>
      </c>
      <c r="K337" s="464">
        <v>156</v>
      </c>
      <c r="L337" s="468">
        <v>4</v>
      </c>
      <c r="M337" s="468">
        <v>624</v>
      </c>
      <c r="N337" s="464">
        <v>1</v>
      </c>
      <c r="O337" s="464">
        <v>156</v>
      </c>
      <c r="P337" s="468">
        <v>63</v>
      </c>
      <c r="Q337" s="468">
        <v>9828</v>
      </c>
      <c r="R337" s="491">
        <v>15.75</v>
      </c>
      <c r="S337" s="469">
        <v>156</v>
      </c>
    </row>
    <row r="338" spans="1:19" ht="14.4" customHeight="1" x14ac:dyDescent="0.3">
      <c r="A338" s="463"/>
      <c r="B338" s="464" t="s">
        <v>2250</v>
      </c>
      <c r="C338" s="464" t="s">
        <v>2012</v>
      </c>
      <c r="D338" s="464" t="s">
        <v>2011</v>
      </c>
      <c r="E338" s="464" t="s">
        <v>2021</v>
      </c>
      <c r="F338" s="464" t="s">
        <v>2052</v>
      </c>
      <c r="G338" s="464"/>
      <c r="H338" s="468">
        <v>3</v>
      </c>
      <c r="I338" s="468">
        <v>5740</v>
      </c>
      <c r="J338" s="464">
        <v>0.95666666666666667</v>
      </c>
      <c r="K338" s="464">
        <v>1913.3333333333333</v>
      </c>
      <c r="L338" s="468">
        <v>3</v>
      </c>
      <c r="M338" s="468">
        <v>6000</v>
      </c>
      <c r="N338" s="464">
        <v>1</v>
      </c>
      <c r="O338" s="464">
        <v>2000</v>
      </c>
      <c r="P338" s="468">
        <v>2</v>
      </c>
      <c r="Q338" s="468">
        <v>4000</v>
      </c>
      <c r="R338" s="491">
        <v>0.66666666666666663</v>
      </c>
      <c r="S338" s="469">
        <v>2000</v>
      </c>
    </row>
    <row r="339" spans="1:19" ht="14.4" customHeight="1" x14ac:dyDescent="0.3">
      <c r="A339" s="463"/>
      <c r="B339" s="464" t="s">
        <v>2250</v>
      </c>
      <c r="C339" s="464" t="s">
        <v>2012</v>
      </c>
      <c r="D339" s="464" t="s">
        <v>2011</v>
      </c>
      <c r="E339" s="464" t="s">
        <v>2021</v>
      </c>
      <c r="F339" s="464" t="s">
        <v>2068</v>
      </c>
      <c r="G339" s="464"/>
      <c r="H339" s="468">
        <v>5</v>
      </c>
      <c r="I339" s="468">
        <v>5040</v>
      </c>
      <c r="J339" s="464">
        <v>0.625</v>
      </c>
      <c r="K339" s="464">
        <v>1008</v>
      </c>
      <c r="L339" s="468">
        <v>8</v>
      </c>
      <c r="M339" s="468">
        <v>8064</v>
      </c>
      <c r="N339" s="464">
        <v>1</v>
      </c>
      <c r="O339" s="464">
        <v>1008</v>
      </c>
      <c r="P339" s="468">
        <v>4</v>
      </c>
      <c r="Q339" s="468">
        <v>4032</v>
      </c>
      <c r="R339" s="491">
        <v>0.5</v>
      </c>
      <c r="S339" s="469">
        <v>1008</v>
      </c>
    </row>
    <row r="340" spans="1:19" ht="14.4" customHeight="1" x14ac:dyDescent="0.3">
      <c r="A340" s="463"/>
      <c r="B340" s="464" t="s">
        <v>2250</v>
      </c>
      <c r="C340" s="464" t="s">
        <v>2012</v>
      </c>
      <c r="D340" s="464" t="s">
        <v>2011</v>
      </c>
      <c r="E340" s="464" t="s">
        <v>2021</v>
      </c>
      <c r="F340" s="464" t="s">
        <v>2265</v>
      </c>
      <c r="G340" s="464"/>
      <c r="H340" s="468">
        <v>283</v>
      </c>
      <c r="I340" s="468">
        <v>61411</v>
      </c>
      <c r="J340" s="464">
        <v>1.0143369175627239</v>
      </c>
      <c r="K340" s="464">
        <v>217</v>
      </c>
      <c r="L340" s="468">
        <v>279</v>
      </c>
      <c r="M340" s="468">
        <v>60543</v>
      </c>
      <c r="N340" s="464">
        <v>1</v>
      </c>
      <c r="O340" s="464">
        <v>217</v>
      </c>
      <c r="P340" s="468">
        <v>300</v>
      </c>
      <c r="Q340" s="468">
        <v>65100</v>
      </c>
      <c r="R340" s="491">
        <v>1.075268817204301</v>
      </c>
      <c r="S340" s="469">
        <v>217</v>
      </c>
    </row>
    <row r="341" spans="1:19" ht="14.4" customHeight="1" x14ac:dyDescent="0.3">
      <c r="A341" s="463"/>
      <c r="B341" s="464" t="s">
        <v>2250</v>
      </c>
      <c r="C341" s="464" t="s">
        <v>2012</v>
      </c>
      <c r="D341" s="464" t="s">
        <v>2011</v>
      </c>
      <c r="E341" s="464" t="s">
        <v>2021</v>
      </c>
      <c r="F341" s="464" t="s">
        <v>2266</v>
      </c>
      <c r="G341" s="464"/>
      <c r="H341" s="468">
        <v>178</v>
      </c>
      <c r="I341" s="468">
        <v>185654</v>
      </c>
      <c r="J341" s="464">
        <v>1.0532544378698225</v>
      </c>
      <c r="K341" s="464">
        <v>1043</v>
      </c>
      <c r="L341" s="468">
        <v>169</v>
      </c>
      <c r="M341" s="468">
        <v>176267</v>
      </c>
      <c r="N341" s="464">
        <v>1</v>
      </c>
      <c r="O341" s="464">
        <v>1043</v>
      </c>
      <c r="P341" s="468">
        <v>226</v>
      </c>
      <c r="Q341" s="468">
        <v>235718</v>
      </c>
      <c r="R341" s="491">
        <v>1.3372781065088757</v>
      </c>
      <c r="S341" s="469">
        <v>1043</v>
      </c>
    </row>
    <row r="342" spans="1:19" ht="14.4" customHeight="1" x14ac:dyDescent="0.3">
      <c r="A342" s="463"/>
      <c r="B342" s="464" t="s">
        <v>2250</v>
      </c>
      <c r="C342" s="464" t="s">
        <v>2012</v>
      </c>
      <c r="D342" s="464" t="s">
        <v>2011</v>
      </c>
      <c r="E342" s="464" t="s">
        <v>2021</v>
      </c>
      <c r="F342" s="464" t="s">
        <v>2267</v>
      </c>
      <c r="G342" s="464"/>
      <c r="H342" s="468">
        <v>5</v>
      </c>
      <c r="I342" s="468">
        <v>6615</v>
      </c>
      <c r="J342" s="464">
        <v>2.5</v>
      </c>
      <c r="K342" s="464">
        <v>1323</v>
      </c>
      <c r="L342" s="468">
        <v>2</v>
      </c>
      <c r="M342" s="468">
        <v>2646</v>
      </c>
      <c r="N342" s="464">
        <v>1</v>
      </c>
      <c r="O342" s="464">
        <v>1323</v>
      </c>
      <c r="P342" s="468">
        <v>7</v>
      </c>
      <c r="Q342" s="468">
        <v>9261</v>
      </c>
      <c r="R342" s="491">
        <v>3.5</v>
      </c>
      <c r="S342" s="469">
        <v>1323</v>
      </c>
    </row>
    <row r="343" spans="1:19" ht="14.4" customHeight="1" x14ac:dyDescent="0.3">
      <c r="A343" s="463"/>
      <c r="B343" s="464" t="s">
        <v>2250</v>
      </c>
      <c r="C343" s="464" t="s">
        <v>2012</v>
      </c>
      <c r="D343" s="464" t="s">
        <v>2011</v>
      </c>
      <c r="E343" s="464" t="s">
        <v>2021</v>
      </c>
      <c r="F343" s="464" t="s">
        <v>2268</v>
      </c>
      <c r="G343" s="464"/>
      <c r="H343" s="468">
        <v>22</v>
      </c>
      <c r="I343" s="468">
        <v>11924</v>
      </c>
      <c r="J343" s="464">
        <v>0.75862068965517238</v>
      </c>
      <c r="K343" s="464">
        <v>542</v>
      </c>
      <c r="L343" s="468">
        <v>29</v>
      </c>
      <c r="M343" s="468">
        <v>15718</v>
      </c>
      <c r="N343" s="464">
        <v>1</v>
      </c>
      <c r="O343" s="464">
        <v>542</v>
      </c>
      <c r="P343" s="468">
        <v>17</v>
      </c>
      <c r="Q343" s="468">
        <v>9214</v>
      </c>
      <c r="R343" s="491">
        <v>0.58620689655172409</v>
      </c>
      <c r="S343" s="469">
        <v>542</v>
      </c>
    </row>
    <row r="344" spans="1:19" ht="14.4" customHeight="1" x14ac:dyDescent="0.3">
      <c r="A344" s="463"/>
      <c r="B344" s="464" t="s">
        <v>2250</v>
      </c>
      <c r="C344" s="464" t="s">
        <v>2012</v>
      </c>
      <c r="D344" s="464" t="s">
        <v>2011</v>
      </c>
      <c r="E344" s="464" t="s">
        <v>2021</v>
      </c>
      <c r="F344" s="464" t="s">
        <v>2269</v>
      </c>
      <c r="G344" s="464"/>
      <c r="H344" s="468">
        <v>5</v>
      </c>
      <c r="I344" s="468">
        <v>1490</v>
      </c>
      <c r="J344" s="464">
        <v>5</v>
      </c>
      <c r="K344" s="464">
        <v>298</v>
      </c>
      <c r="L344" s="468">
        <v>1</v>
      </c>
      <c r="M344" s="468">
        <v>298</v>
      </c>
      <c r="N344" s="464">
        <v>1</v>
      </c>
      <c r="O344" s="464">
        <v>298</v>
      </c>
      <c r="P344" s="468"/>
      <c r="Q344" s="468"/>
      <c r="R344" s="491"/>
      <c r="S344" s="469"/>
    </row>
    <row r="345" spans="1:19" ht="14.4" customHeight="1" x14ac:dyDescent="0.3">
      <c r="A345" s="463"/>
      <c r="B345" s="464" t="s">
        <v>2250</v>
      </c>
      <c r="C345" s="464" t="s">
        <v>2012</v>
      </c>
      <c r="D345" s="464" t="s">
        <v>2011</v>
      </c>
      <c r="E345" s="464" t="s">
        <v>2021</v>
      </c>
      <c r="F345" s="464" t="s">
        <v>2270</v>
      </c>
      <c r="G345" s="464"/>
      <c r="H345" s="468">
        <v>107</v>
      </c>
      <c r="I345" s="468">
        <v>61953</v>
      </c>
      <c r="J345" s="464">
        <v>0.85599999999999998</v>
      </c>
      <c r="K345" s="464">
        <v>579</v>
      </c>
      <c r="L345" s="468">
        <v>125</v>
      </c>
      <c r="M345" s="468">
        <v>72375</v>
      </c>
      <c r="N345" s="464">
        <v>1</v>
      </c>
      <c r="O345" s="464">
        <v>579</v>
      </c>
      <c r="P345" s="468">
        <v>99</v>
      </c>
      <c r="Q345" s="468">
        <v>57321</v>
      </c>
      <c r="R345" s="491">
        <v>0.79200000000000004</v>
      </c>
      <c r="S345" s="469">
        <v>579</v>
      </c>
    </row>
    <row r="346" spans="1:19" ht="14.4" customHeight="1" x14ac:dyDescent="0.3">
      <c r="A346" s="463"/>
      <c r="B346" s="464" t="s">
        <v>2250</v>
      </c>
      <c r="C346" s="464" t="s">
        <v>2012</v>
      </c>
      <c r="D346" s="464" t="s">
        <v>2011</v>
      </c>
      <c r="E346" s="464" t="s">
        <v>2021</v>
      </c>
      <c r="F346" s="464" t="s">
        <v>2271</v>
      </c>
      <c r="G346" s="464"/>
      <c r="H346" s="468">
        <v>7</v>
      </c>
      <c r="I346" s="468">
        <v>69839</v>
      </c>
      <c r="J346" s="464"/>
      <c r="K346" s="464">
        <v>9977</v>
      </c>
      <c r="L346" s="468"/>
      <c r="M346" s="468"/>
      <c r="N346" s="464"/>
      <c r="O346" s="464"/>
      <c r="P346" s="468">
        <v>1</v>
      </c>
      <c r="Q346" s="468">
        <v>15615</v>
      </c>
      <c r="R346" s="491"/>
      <c r="S346" s="469">
        <v>15615</v>
      </c>
    </row>
    <row r="347" spans="1:19" ht="14.4" customHeight="1" x14ac:dyDescent="0.3">
      <c r="A347" s="463"/>
      <c r="B347" s="464" t="s">
        <v>2250</v>
      </c>
      <c r="C347" s="464" t="s">
        <v>2012</v>
      </c>
      <c r="D347" s="464" t="s">
        <v>2011</v>
      </c>
      <c r="E347" s="464" t="s">
        <v>2021</v>
      </c>
      <c r="F347" s="464" t="s">
        <v>2272</v>
      </c>
      <c r="G347" s="464"/>
      <c r="H347" s="468"/>
      <c r="I347" s="468"/>
      <c r="J347" s="464"/>
      <c r="K347" s="464"/>
      <c r="L347" s="468"/>
      <c r="M347" s="468"/>
      <c r="N347" s="464"/>
      <c r="O347" s="464"/>
      <c r="P347" s="468">
        <v>1</v>
      </c>
      <c r="Q347" s="468">
        <v>678</v>
      </c>
      <c r="R347" s="491"/>
      <c r="S347" s="469">
        <v>678</v>
      </c>
    </row>
    <row r="348" spans="1:19" ht="14.4" customHeight="1" x14ac:dyDescent="0.3">
      <c r="A348" s="463"/>
      <c r="B348" s="464" t="s">
        <v>2250</v>
      </c>
      <c r="C348" s="464" t="s">
        <v>2012</v>
      </c>
      <c r="D348" s="464" t="s">
        <v>2011</v>
      </c>
      <c r="E348" s="464" t="s">
        <v>2021</v>
      </c>
      <c r="F348" s="464" t="s">
        <v>2273</v>
      </c>
      <c r="G348" s="464"/>
      <c r="H348" s="468">
        <v>5</v>
      </c>
      <c r="I348" s="468">
        <v>6515</v>
      </c>
      <c r="J348" s="464"/>
      <c r="K348" s="464">
        <v>1303</v>
      </c>
      <c r="L348" s="468"/>
      <c r="M348" s="468"/>
      <c r="N348" s="464"/>
      <c r="O348" s="464"/>
      <c r="P348" s="468">
        <v>2</v>
      </c>
      <c r="Q348" s="468">
        <v>2606</v>
      </c>
      <c r="R348" s="491"/>
      <c r="S348" s="469">
        <v>1303</v>
      </c>
    </row>
    <row r="349" spans="1:19" ht="14.4" customHeight="1" x14ac:dyDescent="0.3">
      <c r="A349" s="463"/>
      <c r="B349" s="464" t="s">
        <v>2250</v>
      </c>
      <c r="C349" s="464" t="s">
        <v>2012</v>
      </c>
      <c r="D349" s="464" t="s">
        <v>2011</v>
      </c>
      <c r="E349" s="464" t="s">
        <v>2021</v>
      </c>
      <c r="F349" s="464" t="s">
        <v>2274</v>
      </c>
      <c r="G349" s="464"/>
      <c r="H349" s="468">
        <v>1</v>
      </c>
      <c r="I349" s="468">
        <v>2416</v>
      </c>
      <c r="J349" s="464"/>
      <c r="K349" s="464">
        <v>2416</v>
      </c>
      <c r="L349" s="468"/>
      <c r="M349" s="468"/>
      <c r="N349" s="464"/>
      <c r="O349" s="464"/>
      <c r="P349" s="468"/>
      <c r="Q349" s="468"/>
      <c r="R349" s="491"/>
      <c r="S349" s="469"/>
    </row>
    <row r="350" spans="1:19" ht="14.4" customHeight="1" x14ac:dyDescent="0.3">
      <c r="A350" s="463"/>
      <c r="B350" s="464" t="s">
        <v>2250</v>
      </c>
      <c r="C350" s="464" t="s">
        <v>2012</v>
      </c>
      <c r="D350" s="464" t="s">
        <v>2011</v>
      </c>
      <c r="E350" s="464" t="s">
        <v>2021</v>
      </c>
      <c r="F350" s="464" t="s">
        <v>2275</v>
      </c>
      <c r="G350" s="464"/>
      <c r="H350" s="468"/>
      <c r="I350" s="468"/>
      <c r="J350" s="464"/>
      <c r="K350" s="464"/>
      <c r="L350" s="468">
        <v>4</v>
      </c>
      <c r="M350" s="468">
        <v>544</v>
      </c>
      <c r="N350" s="464">
        <v>1</v>
      </c>
      <c r="O350" s="464">
        <v>136</v>
      </c>
      <c r="P350" s="468">
        <v>1</v>
      </c>
      <c r="Q350" s="468">
        <v>136</v>
      </c>
      <c r="R350" s="491">
        <v>0.25</v>
      </c>
      <c r="S350" s="469">
        <v>136</v>
      </c>
    </row>
    <row r="351" spans="1:19" ht="14.4" customHeight="1" x14ac:dyDescent="0.3">
      <c r="A351" s="463"/>
      <c r="B351" s="464" t="s">
        <v>2250</v>
      </c>
      <c r="C351" s="464" t="s">
        <v>2012</v>
      </c>
      <c r="D351" s="464" t="s">
        <v>2011</v>
      </c>
      <c r="E351" s="464" t="s">
        <v>2021</v>
      </c>
      <c r="F351" s="464" t="s">
        <v>2276</v>
      </c>
      <c r="G351" s="464"/>
      <c r="H351" s="468"/>
      <c r="I351" s="468"/>
      <c r="J351" s="464"/>
      <c r="K351" s="464"/>
      <c r="L351" s="468">
        <v>4</v>
      </c>
      <c r="M351" s="468">
        <v>896</v>
      </c>
      <c r="N351" s="464">
        <v>1</v>
      </c>
      <c r="O351" s="464">
        <v>224</v>
      </c>
      <c r="P351" s="468">
        <v>1</v>
      </c>
      <c r="Q351" s="468">
        <v>224</v>
      </c>
      <c r="R351" s="491">
        <v>0.25</v>
      </c>
      <c r="S351" s="469">
        <v>224</v>
      </c>
    </row>
    <row r="352" spans="1:19" ht="14.4" customHeight="1" x14ac:dyDescent="0.3">
      <c r="A352" s="463"/>
      <c r="B352" s="464" t="s">
        <v>2250</v>
      </c>
      <c r="C352" s="464" t="s">
        <v>2012</v>
      </c>
      <c r="D352" s="464" t="s">
        <v>2011</v>
      </c>
      <c r="E352" s="464" t="s">
        <v>2021</v>
      </c>
      <c r="F352" s="464" t="s">
        <v>2277</v>
      </c>
      <c r="G352" s="464"/>
      <c r="H352" s="468">
        <v>1</v>
      </c>
      <c r="I352" s="468">
        <v>1289</v>
      </c>
      <c r="J352" s="464"/>
      <c r="K352" s="464">
        <v>1289</v>
      </c>
      <c r="L352" s="468"/>
      <c r="M352" s="468"/>
      <c r="N352" s="464"/>
      <c r="O352" s="464"/>
      <c r="P352" s="468">
        <v>1</v>
      </c>
      <c r="Q352" s="468">
        <v>1289</v>
      </c>
      <c r="R352" s="491"/>
      <c r="S352" s="469">
        <v>1289</v>
      </c>
    </row>
    <row r="353" spans="1:19" ht="14.4" customHeight="1" x14ac:dyDescent="0.3">
      <c r="A353" s="463"/>
      <c r="B353" s="464" t="s">
        <v>2250</v>
      </c>
      <c r="C353" s="464" t="s">
        <v>2012</v>
      </c>
      <c r="D353" s="464" t="s">
        <v>2011</v>
      </c>
      <c r="E353" s="464" t="s">
        <v>2021</v>
      </c>
      <c r="F353" s="464" t="s">
        <v>2278</v>
      </c>
      <c r="G353" s="464"/>
      <c r="H353" s="468"/>
      <c r="I353" s="468"/>
      <c r="J353" s="464"/>
      <c r="K353" s="464"/>
      <c r="L353" s="468"/>
      <c r="M353" s="468"/>
      <c r="N353" s="464"/>
      <c r="O353" s="464"/>
      <c r="P353" s="468">
        <v>15</v>
      </c>
      <c r="Q353" s="468">
        <v>16245</v>
      </c>
      <c r="R353" s="491"/>
      <c r="S353" s="469">
        <v>1083</v>
      </c>
    </row>
    <row r="354" spans="1:19" ht="14.4" customHeight="1" x14ac:dyDescent="0.3">
      <c r="A354" s="463"/>
      <c r="B354" s="464" t="s">
        <v>2250</v>
      </c>
      <c r="C354" s="464" t="s">
        <v>2012</v>
      </c>
      <c r="D354" s="464" t="s">
        <v>2011</v>
      </c>
      <c r="E354" s="464" t="s">
        <v>2021</v>
      </c>
      <c r="F354" s="464" t="s">
        <v>2279</v>
      </c>
      <c r="G354" s="464"/>
      <c r="H354" s="468"/>
      <c r="I354" s="468"/>
      <c r="J354" s="464"/>
      <c r="K354" s="464"/>
      <c r="L354" s="468"/>
      <c r="M354" s="468"/>
      <c r="N354" s="464"/>
      <c r="O354" s="464"/>
      <c r="P354" s="468">
        <v>1</v>
      </c>
      <c r="Q354" s="468">
        <v>2450</v>
      </c>
      <c r="R354" s="491"/>
      <c r="S354" s="469">
        <v>2450</v>
      </c>
    </row>
    <row r="355" spans="1:19" ht="14.4" customHeight="1" x14ac:dyDescent="0.3">
      <c r="A355" s="463"/>
      <c r="B355" s="464" t="s">
        <v>2250</v>
      </c>
      <c r="C355" s="464" t="s">
        <v>2012</v>
      </c>
      <c r="D355" s="464" t="s">
        <v>2011</v>
      </c>
      <c r="E355" s="464" t="s">
        <v>2021</v>
      </c>
      <c r="F355" s="464" t="s">
        <v>2280</v>
      </c>
      <c r="G355" s="464"/>
      <c r="H355" s="468"/>
      <c r="I355" s="468"/>
      <c r="J355" s="464"/>
      <c r="K355" s="464"/>
      <c r="L355" s="468">
        <v>1</v>
      </c>
      <c r="M355" s="468">
        <v>3063</v>
      </c>
      <c r="N355" s="464">
        <v>1</v>
      </c>
      <c r="O355" s="464">
        <v>3063</v>
      </c>
      <c r="P355" s="468"/>
      <c r="Q355" s="468"/>
      <c r="R355" s="491"/>
      <c r="S355" s="469"/>
    </row>
    <row r="356" spans="1:19" ht="14.4" customHeight="1" x14ac:dyDescent="0.3">
      <c r="A356" s="463"/>
      <c r="B356" s="464" t="s">
        <v>2250</v>
      </c>
      <c r="C356" s="464" t="s">
        <v>2012</v>
      </c>
      <c r="D356" s="464" t="s">
        <v>2011</v>
      </c>
      <c r="E356" s="464" t="s">
        <v>2021</v>
      </c>
      <c r="F356" s="464" t="s">
        <v>2281</v>
      </c>
      <c r="G356" s="464"/>
      <c r="H356" s="468">
        <v>1</v>
      </c>
      <c r="I356" s="468">
        <v>965</v>
      </c>
      <c r="J356" s="464"/>
      <c r="K356" s="464">
        <v>965</v>
      </c>
      <c r="L356" s="468"/>
      <c r="M356" s="468"/>
      <c r="N356" s="464"/>
      <c r="O356" s="464"/>
      <c r="P356" s="468"/>
      <c r="Q356" s="468"/>
      <c r="R356" s="491"/>
      <c r="S356" s="469"/>
    </row>
    <row r="357" spans="1:19" ht="14.4" customHeight="1" x14ac:dyDescent="0.3">
      <c r="A357" s="463"/>
      <c r="B357" s="464" t="s">
        <v>2250</v>
      </c>
      <c r="C357" s="464" t="s">
        <v>2012</v>
      </c>
      <c r="D357" s="464" t="s">
        <v>2011</v>
      </c>
      <c r="E357" s="464" t="s">
        <v>2101</v>
      </c>
      <c r="F357" s="464" t="s">
        <v>2106</v>
      </c>
      <c r="G357" s="464" t="s">
        <v>2107</v>
      </c>
      <c r="H357" s="468">
        <v>9</v>
      </c>
      <c r="I357" s="468">
        <v>700</v>
      </c>
      <c r="J357" s="464">
        <v>0.24324390065919102</v>
      </c>
      <c r="K357" s="464">
        <v>77.777777777777771</v>
      </c>
      <c r="L357" s="468">
        <v>37</v>
      </c>
      <c r="M357" s="468">
        <v>2877.7699999999995</v>
      </c>
      <c r="N357" s="464">
        <v>1</v>
      </c>
      <c r="O357" s="464">
        <v>77.777567567567559</v>
      </c>
      <c r="P357" s="468">
        <v>44</v>
      </c>
      <c r="Q357" s="468">
        <v>3422.22</v>
      </c>
      <c r="R357" s="491">
        <v>1.1891916310198523</v>
      </c>
      <c r="S357" s="469">
        <v>77.777727272727262</v>
      </c>
    </row>
    <row r="358" spans="1:19" ht="14.4" customHeight="1" x14ac:dyDescent="0.3">
      <c r="A358" s="463"/>
      <c r="B358" s="464" t="s">
        <v>2250</v>
      </c>
      <c r="C358" s="464" t="s">
        <v>2012</v>
      </c>
      <c r="D358" s="464" t="s">
        <v>2011</v>
      </c>
      <c r="E358" s="464" t="s">
        <v>2101</v>
      </c>
      <c r="F358" s="464" t="s">
        <v>2106</v>
      </c>
      <c r="G358" s="464" t="s">
        <v>2194</v>
      </c>
      <c r="H358" s="468">
        <v>8</v>
      </c>
      <c r="I358" s="468">
        <v>622.22</v>
      </c>
      <c r="J358" s="464">
        <v>2</v>
      </c>
      <c r="K358" s="464">
        <v>77.777500000000003</v>
      </c>
      <c r="L358" s="468">
        <v>4</v>
      </c>
      <c r="M358" s="468">
        <v>311.11</v>
      </c>
      <c r="N358" s="464">
        <v>1</v>
      </c>
      <c r="O358" s="464">
        <v>77.777500000000003</v>
      </c>
      <c r="P358" s="468">
        <v>5</v>
      </c>
      <c r="Q358" s="468">
        <v>388.89</v>
      </c>
      <c r="R358" s="491">
        <v>1.2500080357429848</v>
      </c>
      <c r="S358" s="469">
        <v>77.777999999999992</v>
      </c>
    </row>
    <row r="359" spans="1:19" ht="14.4" customHeight="1" x14ac:dyDescent="0.3">
      <c r="A359" s="463"/>
      <c r="B359" s="464" t="s">
        <v>2250</v>
      </c>
      <c r="C359" s="464" t="s">
        <v>2012</v>
      </c>
      <c r="D359" s="464" t="s">
        <v>2011</v>
      </c>
      <c r="E359" s="464" t="s">
        <v>2101</v>
      </c>
      <c r="F359" s="464" t="s">
        <v>2108</v>
      </c>
      <c r="G359" s="464" t="s">
        <v>2109</v>
      </c>
      <c r="H359" s="468">
        <v>78</v>
      </c>
      <c r="I359" s="468">
        <v>19500</v>
      </c>
      <c r="J359" s="464">
        <v>1.56</v>
      </c>
      <c r="K359" s="464">
        <v>250</v>
      </c>
      <c r="L359" s="468">
        <v>50</v>
      </c>
      <c r="M359" s="468">
        <v>12500</v>
      </c>
      <c r="N359" s="464">
        <v>1</v>
      </c>
      <c r="O359" s="464">
        <v>250</v>
      </c>
      <c r="P359" s="468">
        <v>50</v>
      </c>
      <c r="Q359" s="468">
        <v>12500</v>
      </c>
      <c r="R359" s="491">
        <v>1</v>
      </c>
      <c r="S359" s="469">
        <v>250</v>
      </c>
    </row>
    <row r="360" spans="1:19" ht="14.4" customHeight="1" x14ac:dyDescent="0.3">
      <c r="A360" s="463"/>
      <c r="B360" s="464" t="s">
        <v>2250</v>
      </c>
      <c r="C360" s="464" t="s">
        <v>2012</v>
      </c>
      <c r="D360" s="464" t="s">
        <v>2011</v>
      </c>
      <c r="E360" s="464" t="s">
        <v>2101</v>
      </c>
      <c r="F360" s="464" t="s">
        <v>2108</v>
      </c>
      <c r="G360" s="464" t="s">
        <v>2110</v>
      </c>
      <c r="H360" s="468"/>
      <c r="I360" s="468"/>
      <c r="J360" s="464"/>
      <c r="K360" s="464"/>
      <c r="L360" s="468">
        <v>1</v>
      </c>
      <c r="M360" s="468">
        <v>250</v>
      </c>
      <c r="N360" s="464">
        <v>1</v>
      </c>
      <c r="O360" s="464">
        <v>250</v>
      </c>
      <c r="P360" s="468">
        <v>1</v>
      </c>
      <c r="Q360" s="468">
        <v>250</v>
      </c>
      <c r="R360" s="491">
        <v>1</v>
      </c>
      <c r="S360" s="469">
        <v>250</v>
      </c>
    </row>
    <row r="361" spans="1:19" ht="14.4" customHeight="1" x14ac:dyDescent="0.3">
      <c r="A361" s="463"/>
      <c r="B361" s="464" t="s">
        <v>2250</v>
      </c>
      <c r="C361" s="464" t="s">
        <v>2012</v>
      </c>
      <c r="D361" s="464" t="s">
        <v>2011</v>
      </c>
      <c r="E361" s="464" t="s">
        <v>2101</v>
      </c>
      <c r="F361" s="464" t="s">
        <v>2111</v>
      </c>
      <c r="G361" s="464" t="s">
        <v>2112</v>
      </c>
      <c r="H361" s="468">
        <v>822</v>
      </c>
      <c r="I361" s="468">
        <v>246600</v>
      </c>
      <c r="J361" s="464">
        <v>1.0173267326732673</v>
      </c>
      <c r="K361" s="464">
        <v>300</v>
      </c>
      <c r="L361" s="468">
        <v>808</v>
      </c>
      <c r="M361" s="468">
        <v>242400</v>
      </c>
      <c r="N361" s="464">
        <v>1</v>
      </c>
      <c r="O361" s="464">
        <v>300</v>
      </c>
      <c r="P361" s="468">
        <v>823</v>
      </c>
      <c r="Q361" s="468">
        <v>246900</v>
      </c>
      <c r="R361" s="491">
        <v>1.0185643564356435</v>
      </c>
      <c r="S361" s="469">
        <v>300</v>
      </c>
    </row>
    <row r="362" spans="1:19" ht="14.4" customHeight="1" x14ac:dyDescent="0.3">
      <c r="A362" s="463"/>
      <c r="B362" s="464" t="s">
        <v>2250</v>
      </c>
      <c r="C362" s="464" t="s">
        <v>2012</v>
      </c>
      <c r="D362" s="464" t="s">
        <v>2011</v>
      </c>
      <c r="E362" s="464" t="s">
        <v>2101</v>
      </c>
      <c r="F362" s="464" t="s">
        <v>2113</v>
      </c>
      <c r="G362" s="464" t="s">
        <v>2115</v>
      </c>
      <c r="H362" s="468">
        <v>1</v>
      </c>
      <c r="I362" s="468">
        <v>116.67</v>
      </c>
      <c r="J362" s="464">
        <v>1</v>
      </c>
      <c r="K362" s="464">
        <v>116.67</v>
      </c>
      <c r="L362" s="468">
        <v>1</v>
      </c>
      <c r="M362" s="468">
        <v>116.67</v>
      </c>
      <c r="N362" s="464">
        <v>1</v>
      </c>
      <c r="O362" s="464">
        <v>116.67</v>
      </c>
      <c r="P362" s="468"/>
      <c r="Q362" s="468"/>
      <c r="R362" s="491"/>
      <c r="S362" s="469"/>
    </row>
    <row r="363" spans="1:19" ht="14.4" customHeight="1" x14ac:dyDescent="0.3">
      <c r="A363" s="463"/>
      <c r="B363" s="464" t="s">
        <v>2250</v>
      </c>
      <c r="C363" s="464" t="s">
        <v>2012</v>
      </c>
      <c r="D363" s="464" t="s">
        <v>2011</v>
      </c>
      <c r="E363" s="464" t="s">
        <v>2101</v>
      </c>
      <c r="F363" s="464" t="s">
        <v>2133</v>
      </c>
      <c r="G363" s="464" t="s">
        <v>2134</v>
      </c>
      <c r="H363" s="468"/>
      <c r="I363" s="468"/>
      <c r="J363" s="464"/>
      <c r="K363" s="464"/>
      <c r="L363" s="468"/>
      <c r="M363" s="468"/>
      <c r="N363" s="464"/>
      <c r="O363" s="464"/>
      <c r="P363" s="468">
        <v>1</v>
      </c>
      <c r="Q363" s="468">
        <v>466.67</v>
      </c>
      <c r="R363" s="491"/>
      <c r="S363" s="469">
        <v>466.67</v>
      </c>
    </row>
    <row r="364" spans="1:19" ht="14.4" customHeight="1" x14ac:dyDescent="0.3">
      <c r="A364" s="463"/>
      <c r="B364" s="464" t="s">
        <v>2250</v>
      </c>
      <c r="C364" s="464" t="s">
        <v>2012</v>
      </c>
      <c r="D364" s="464" t="s">
        <v>2011</v>
      </c>
      <c r="E364" s="464" t="s">
        <v>2101</v>
      </c>
      <c r="F364" s="464" t="s">
        <v>2282</v>
      </c>
      <c r="G364" s="464" t="s">
        <v>2283</v>
      </c>
      <c r="H364" s="468">
        <v>496</v>
      </c>
      <c r="I364" s="468">
        <v>330666.67</v>
      </c>
      <c r="J364" s="464">
        <v>1.087719273430287</v>
      </c>
      <c r="K364" s="464">
        <v>666.66667338709669</v>
      </c>
      <c r="L364" s="468">
        <v>456</v>
      </c>
      <c r="M364" s="468">
        <v>304000.01</v>
      </c>
      <c r="N364" s="464">
        <v>1</v>
      </c>
      <c r="O364" s="464">
        <v>666.66668859649121</v>
      </c>
      <c r="P364" s="468">
        <v>479</v>
      </c>
      <c r="Q364" s="468">
        <v>319333.33</v>
      </c>
      <c r="R364" s="491">
        <v>1.0504385509724161</v>
      </c>
      <c r="S364" s="469">
        <v>666.66665970772442</v>
      </c>
    </row>
    <row r="365" spans="1:19" ht="14.4" customHeight="1" x14ac:dyDescent="0.3">
      <c r="A365" s="463"/>
      <c r="B365" s="464" t="s">
        <v>2250</v>
      </c>
      <c r="C365" s="464" t="s">
        <v>2012</v>
      </c>
      <c r="D365" s="464" t="s">
        <v>2011</v>
      </c>
      <c r="E365" s="464" t="s">
        <v>2101</v>
      </c>
      <c r="F365" s="464" t="s">
        <v>2284</v>
      </c>
      <c r="G365" s="464" t="s">
        <v>2285</v>
      </c>
      <c r="H365" s="468">
        <v>824</v>
      </c>
      <c r="I365" s="468">
        <v>192266.66</v>
      </c>
      <c r="J365" s="464">
        <v>0.95813948574519126</v>
      </c>
      <c r="K365" s="464">
        <v>233.33332524271844</v>
      </c>
      <c r="L365" s="468">
        <v>860</v>
      </c>
      <c r="M365" s="468">
        <v>200666.67</v>
      </c>
      <c r="N365" s="464">
        <v>1</v>
      </c>
      <c r="O365" s="464">
        <v>233.33333720930233</v>
      </c>
      <c r="P365" s="468">
        <v>861</v>
      </c>
      <c r="Q365" s="468">
        <v>200900</v>
      </c>
      <c r="R365" s="491">
        <v>1.0011627740670634</v>
      </c>
      <c r="S365" s="469">
        <v>233.33333333333334</v>
      </c>
    </row>
    <row r="366" spans="1:19" ht="14.4" customHeight="1" x14ac:dyDescent="0.3">
      <c r="A366" s="463"/>
      <c r="B366" s="464" t="s">
        <v>2250</v>
      </c>
      <c r="C366" s="464" t="s">
        <v>2012</v>
      </c>
      <c r="D366" s="464" t="s">
        <v>2011</v>
      </c>
      <c r="E366" s="464" t="s">
        <v>2101</v>
      </c>
      <c r="F366" s="464" t="s">
        <v>2286</v>
      </c>
      <c r="G366" s="464" t="s">
        <v>2287</v>
      </c>
      <c r="H366" s="468">
        <v>499</v>
      </c>
      <c r="I366" s="468">
        <v>388111.11999999994</v>
      </c>
      <c r="J366" s="464">
        <v>1.0267489947089945</v>
      </c>
      <c r="K366" s="464">
        <v>777.77779559118221</v>
      </c>
      <c r="L366" s="468">
        <v>486</v>
      </c>
      <c r="M366" s="468">
        <v>378000</v>
      </c>
      <c r="N366" s="464">
        <v>1</v>
      </c>
      <c r="O366" s="464">
        <v>777.77777777777783</v>
      </c>
      <c r="P366" s="468">
        <v>544</v>
      </c>
      <c r="Q366" s="468">
        <v>423111.11</v>
      </c>
      <c r="R366" s="491">
        <v>1.1193415608465609</v>
      </c>
      <c r="S366" s="469">
        <v>777.77777573529409</v>
      </c>
    </row>
    <row r="367" spans="1:19" ht="14.4" customHeight="1" x14ac:dyDescent="0.3">
      <c r="A367" s="463"/>
      <c r="B367" s="464" t="s">
        <v>2250</v>
      </c>
      <c r="C367" s="464" t="s">
        <v>2012</v>
      </c>
      <c r="D367" s="464" t="s">
        <v>2011</v>
      </c>
      <c r="E367" s="464" t="s">
        <v>2101</v>
      </c>
      <c r="F367" s="464" t="s">
        <v>2288</v>
      </c>
      <c r="G367" s="464" t="s">
        <v>2289</v>
      </c>
      <c r="H367" s="468">
        <v>1257</v>
      </c>
      <c r="I367" s="468">
        <v>307266.67</v>
      </c>
      <c r="J367" s="464">
        <v>1.0345679124579124</v>
      </c>
      <c r="K367" s="464">
        <v>244.44444709626092</v>
      </c>
      <c r="L367" s="468">
        <v>1215</v>
      </c>
      <c r="M367" s="468">
        <v>297000</v>
      </c>
      <c r="N367" s="464">
        <v>1</v>
      </c>
      <c r="O367" s="464">
        <v>244.44444444444446</v>
      </c>
      <c r="P367" s="468">
        <v>1173</v>
      </c>
      <c r="Q367" s="468">
        <v>286733.33999999997</v>
      </c>
      <c r="R367" s="491">
        <v>0.96543212121212107</v>
      </c>
      <c r="S367" s="469">
        <v>244.44445012787722</v>
      </c>
    </row>
    <row r="368" spans="1:19" ht="14.4" customHeight="1" x14ac:dyDescent="0.3">
      <c r="A368" s="463"/>
      <c r="B368" s="464" t="s">
        <v>2250</v>
      </c>
      <c r="C368" s="464" t="s">
        <v>2012</v>
      </c>
      <c r="D368" s="464" t="s">
        <v>2011</v>
      </c>
      <c r="E368" s="464" t="s">
        <v>2101</v>
      </c>
      <c r="F368" s="464" t="s">
        <v>2290</v>
      </c>
      <c r="G368" s="464" t="s">
        <v>2291</v>
      </c>
      <c r="H368" s="468">
        <v>12</v>
      </c>
      <c r="I368" s="468">
        <v>6306.66</v>
      </c>
      <c r="J368" s="464">
        <v>0.57142779479680006</v>
      </c>
      <c r="K368" s="464">
        <v>525.55499999999995</v>
      </c>
      <c r="L368" s="468">
        <v>21</v>
      </c>
      <c r="M368" s="468">
        <v>11036.67</v>
      </c>
      <c r="N368" s="464">
        <v>1</v>
      </c>
      <c r="O368" s="464">
        <v>525.55571428571432</v>
      </c>
      <c r="P368" s="468">
        <v>28</v>
      </c>
      <c r="Q368" s="468">
        <v>14715.55</v>
      </c>
      <c r="R368" s="491">
        <v>1.3333324272629334</v>
      </c>
      <c r="S368" s="469">
        <v>525.55535714285713</v>
      </c>
    </row>
    <row r="369" spans="1:19" ht="14.4" customHeight="1" x14ac:dyDescent="0.3">
      <c r="A369" s="463"/>
      <c r="B369" s="464" t="s">
        <v>2250</v>
      </c>
      <c r="C369" s="464" t="s">
        <v>2012</v>
      </c>
      <c r="D369" s="464" t="s">
        <v>2011</v>
      </c>
      <c r="E369" s="464" t="s">
        <v>2101</v>
      </c>
      <c r="F369" s="464" t="s">
        <v>2290</v>
      </c>
      <c r="G369" s="464" t="s">
        <v>2292</v>
      </c>
      <c r="H369" s="468">
        <v>5</v>
      </c>
      <c r="I369" s="468">
        <v>2627.7799999999997</v>
      </c>
      <c r="J369" s="464"/>
      <c r="K369" s="464">
        <v>525.55599999999993</v>
      </c>
      <c r="L369" s="468"/>
      <c r="M369" s="468"/>
      <c r="N369" s="464"/>
      <c r="O369" s="464"/>
      <c r="P369" s="468">
        <v>6</v>
      </c>
      <c r="Q369" s="468">
        <v>3153.33</v>
      </c>
      <c r="R369" s="491"/>
      <c r="S369" s="469">
        <v>525.55499999999995</v>
      </c>
    </row>
    <row r="370" spans="1:19" ht="14.4" customHeight="1" x14ac:dyDescent="0.3">
      <c r="A370" s="463"/>
      <c r="B370" s="464" t="s">
        <v>2250</v>
      </c>
      <c r="C370" s="464" t="s">
        <v>2012</v>
      </c>
      <c r="D370" s="464" t="s">
        <v>2011</v>
      </c>
      <c r="E370" s="464" t="s">
        <v>2101</v>
      </c>
      <c r="F370" s="464" t="s">
        <v>2293</v>
      </c>
      <c r="G370" s="464" t="s">
        <v>2294</v>
      </c>
      <c r="H370" s="468">
        <v>11</v>
      </c>
      <c r="I370" s="468">
        <v>11000</v>
      </c>
      <c r="J370" s="464">
        <v>0.7857142857142857</v>
      </c>
      <c r="K370" s="464">
        <v>1000</v>
      </c>
      <c r="L370" s="468">
        <v>14</v>
      </c>
      <c r="M370" s="468">
        <v>14000</v>
      </c>
      <c r="N370" s="464">
        <v>1</v>
      </c>
      <c r="O370" s="464">
        <v>1000</v>
      </c>
      <c r="P370" s="468">
        <v>18</v>
      </c>
      <c r="Q370" s="468">
        <v>18000</v>
      </c>
      <c r="R370" s="491">
        <v>1.2857142857142858</v>
      </c>
      <c r="S370" s="469">
        <v>1000</v>
      </c>
    </row>
    <row r="371" spans="1:19" ht="14.4" customHeight="1" x14ac:dyDescent="0.3">
      <c r="A371" s="463"/>
      <c r="B371" s="464" t="s">
        <v>2250</v>
      </c>
      <c r="C371" s="464" t="s">
        <v>2012</v>
      </c>
      <c r="D371" s="464" t="s">
        <v>2011</v>
      </c>
      <c r="E371" s="464" t="s">
        <v>2101</v>
      </c>
      <c r="F371" s="464" t="s">
        <v>2198</v>
      </c>
      <c r="G371" s="464" t="s">
        <v>2199</v>
      </c>
      <c r="H371" s="468">
        <v>3</v>
      </c>
      <c r="I371" s="468">
        <v>0</v>
      </c>
      <c r="J371" s="464"/>
      <c r="K371" s="464">
        <v>0</v>
      </c>
      <c r="L371" s="468">
        <v>1</v>
      </c>
      <c r="M371" s="468">
        <v>0</v>
      </c>
      <c r="N371" s="464"/>
      <c r="O371" s="464">
        <v>0</v>
      </c>
      <c r="P371" s="468"/>
      <c r="Q371" s="468"/>
      <c r="R371" s="491"/>
      <c r="S371" s="469"/>
    </row>
    <row r="372" spans="1:19" ht="14.4" customHeight="1" x14ac:dyDescent="0.3">
      <c r="A372" s="463"/>
      <c r="B372" s="464" t="s">
        <v>2250</v>
      </c>
      <c r="C372" s="464" t="s">
        <v>2012</v>
      </c>
      <c r="D372" s="464" t="s">
        <v>2011</v>
      </c>
      <c r="E372" s="464" t="s">
        <v>2101</v>
      </c>
      <c r="F372" s="464" t="s">
        <v>2142</v>
      </c>
      <c r="G372" s="464" t="s">
        <v>2143</v>
      </c>
      <c r="H372" s="468">
        <v>1333</v>
      </c>
      <c r="I372" s="468">
        <v>0</v>
      </c>
      <c r="J372" s="464"/>
      <c r="K372" s="464">
        <v>0</v>
      </c>
      <c r="L372" s="468">
        <v>1385</v>
      </c>
      <c r="M372" s="468">
        <v>0</v>
      </c>
      <c r="N372" s="464"/>
      <c r="O372" s="464">
        <v>0</v>
      </c>
      <c r="P372" s="468">
        <v>1391</v>
      </c>
      <c r="Q372" s="468">
        <v>0</v>
      </c>
      <c r="R372" s="491"/>
      <c r="S372" s="469">
        <v>0</v>
      </c>
    </row>
    <row r="373" spans="1:19" ht="14.4" customHeight="1" x14ac:dyDescent="0.3">
      <c r="A373" s="463"/>
      <c r="B373" s="464" t="s">
        <v>2250</v>
      </c>
      <c r="C373" s="464" t="s">
        <v>2012</v>
      </c>
      <c r="D373" s="464" t="s">
        <v>2011</v>
      </c>
      <c r="E373" s="464" t="s">
        <v>2101</v>
      </c>
      <c r="F373" s="464" t="s">
        <v>2144</v>
      </c>
      <c r="G373" s="464" t="s">
        <v>2145</v>
      </c>
      <c r="H373" s="468">
        <v>1024</v>
      </c>
      <c r="I373" s="468">
        <v>312888.88999999996</v>
      </c>
      <c r="J373" s="464">
        <v>1.0611398681521658</v>
      </c>
      <c r="K373" s="464">
        <v>305.55555664062496</v>
      </c>
      <c r="L373" s="468">
        <v>965</v>
      </c>
      <c r="M373" s="468">
        <v>294861.12</v>
      </c>
      <c r="N373" s="464">
        <v>1</v>
      </c>
      <c r="O373" s="464">
        <v>305.55556476683938</v>
      </c>
      <c r="P373" s="468">
        <v>987</v>
      </c>
      <c r="Q373" s="468">
        <v>301583.33</v>
      </c>
      <c r="R373" s="491">
        <v>1.0227978853230972</v>
      </c>
      <c r="S373" s="469">
        <v>305.55555217831818</v>
      </c>
    </row>
    <row r="374" spans="1:19" ht="14.4" customHeight="1" x14ac:dyDescent="0.3">
      <c r="A374" s="463"/>
      <c r="B374" s="464" t="s">
        <v>2250</v>
      </c>
      <c r="C374" s="464" t="s">
        <v>2012</v>
      </c>
      <c r="D374" s="464" t="s">
        <v>2011</v>
      </c>
      <c r="E374" s="464" t="s">
        <v>2101</v>
      </c>
      <c r="F374" s="464" t="s">
        <v>2146</v>
      </c>
      <c r="G374" s="464" t="s">
        <v>2147</v>
      </c>
      <c r="H374" s="468">
        <v>2</v>
      </c>
      <c r="I374" s="468">
        <v>66.67</v>
      </c>
      <c r="J374" s="464"/>
      <c r="K374" s="464">
        <v>33.335000000000001</v>
      </c>
      <c r="L374" s="468"/>
      <c r="M374" s="468"/>
      <c r="N374" s="464"/>
      <c r="O374" s="464"/>
      <c r="P374" s="468"/>
      <c r="Q374" s="468"/>
      <c r="R374" s="491"/>
      <c r="S374" s="469"/>
    </row>
    <row r="375" spans="1:19" ht="14.4" customHeight="1" x14ac:dyDescent="0.3">
      <c r="A375" s="463"/>
      <c r="B375" s="464" t="s">
        <v>2250</v>
      </c>
      <c r="C375" s="464" t="s">
        <v>2012</v>
      </c>
      <c r="D375" s="464" t="s">
        <v>2011</v>
      </c>
      <c r="E375" s="464" t="s">
        <v>2101</v>
      </c>
      <c r="F375" s="464" t="s">
        <v>2146</v>
      </c>
      <c r="G375" s="464" t="s">
        <v>2148</v>
      </c>
      <c r="H375" s="468">
        <v>2190</v>
      </c>
      <c r="I375" s="468">
        <v>73000</v>
      </c>
      <c r="J375" s="464">
        <v>1.0092164968464059</v>
      </c>
      <c r="K375" s="464">
        <v>33.333333333333336</v>
      </c>
      <c r="L375" s="468">
        <v>2170</v>
      </c>
      <c r="M375" s="468">
        <v>72333.34</v>
      </c>
      <c r="N375" s="464">
        <v>1</v>
      </c>
      <c r="O375" s="464">
        <v>33.333336405529955</v>
      </c>
      <c r="P375" s="468">
        <v>2352</v>
      </c>
      <c r="Q375" s="468">
        <v>78400</v>
      </c>
      <c r="R375" s="491">
        <v>1.0838708678460029</v>
      </c>
      <c r="S375" s="469">
        <v>33.333333333333336</v>
      </c>
    </row>
    <row r="376" spans="1:19" ht="14.4" customHeight="1" x14ac:dyDescent="0.3">
      <c r="A376" s="463"/>
      <c r="B376" s="464" t="s">
        <v>2250</v>
      </c>
      <c r="C376" s="464" t="s">
        <v>2012</v>
      </c>
      <c r="D376" s="464" t="s">
        <v>2011</v>
      </c>
      <c r="E376" s="464" t="s">
        <v>2101</v>
      </c>
      <c r="F376" s="464" t="s">
        <v>2149</v>
      </c>
      <c r="G376" s="464" t="s">
        <v>2150</v>
      </c>
      <c r="H376" s="468">
        <v>1015</v>
      </c>
      <c r="I376" s="468">
        <v>462388.89999999997</v>
      </c>
      <c r="J376" s="464">
        <v>1.0617155093930899</v>
      </c>
      <c r="K376" s="464">
        <v>455.55556650246302</v>
      </c>
      <c r="L376" s="468">
        <v>956</v>
      </c>
      <c r="M376" s="468">
        <v>435511.11</v>
      </c>
      <c r="N376" s="464">
        <v>1</v>
      </c>
      <c r="O376" s="464">
        <v>455.55555439330544</v>
      </c>
      <c r="P376" s="468">
        <v>1098</v>
      </c>
      <c r="Q376" s="468">
        <v>500200</v>
      </c>
      <c r="R376" s="491">
        <v>1.1485355677837932</v>
      </c>
      <c r="S376" s="469">
        <v>455.55555555555554</v>
      </c>
    </row>
    <row r="377" spans="1:19" ht="14.4" customHeight="1" x14ac:dyDescent="0.3">
      <c r="A377" s="463"/>
      <c r="B377" s="464" t="s">
        <v>2250</v>
      </c>
      <c r="C377" s="464" t="s">
        <v>2012</v>
      </c>
      <c r="D377" s="464" t="s">
        <v>2011</v>
      </c>
      <c r="E377" s="464" t="s">
        <v>2101</v>
      </c>
      <c r="F377" s="464" t="s">
        <v>2149</v>
      </c>
      <c r="G377" s="464" t="s">
        <v>2201</v>
      </c>
      <c r="H377" s="468"/>
      <c r="I377" s="468"/>
      <c r="J377" s="464"/>
      <c r="K377" s="464"/>
      <c r="L377" s="468">
        <v>1</v>
      </c>
      <c r="M377" s="468">
        <v>455.56</v>
      </c>
      <c r="N377" s="464">
        <v>1</v>
      </c>
      <c r="O377" s="464">
        <v>455.56</v>
      </c>
      <c r="P377" s="468"/>
      <c r="Q377" s="468"/>
      <c r="R377" s="491"/>
      <c r="S377" s="469"/>
    </row>
    <row r="378" spans="1:19" ht="14.4" customHeight="1" x14ac:dyDescent="0.3">
      <c r="A378" s="463"/>
      <c r="B378" s="464" t="s">
        <v>2250</v>
      </c>
      <c r="C378" s="464" t="s">
        <v>2012</v>
      </c>
      <c r="D378" s="464" t="s">
        <v>2011</v>
      </c>
      <c r="E378" s="464" t="s">
        <v>2101</v>
      </c>
      <c r="F378" s="464" t="s">
        <v>2151</v>
      </c>
      <c r="G378" s="464" t="s">
        <v>2152</v>
      </c>
      <c r="H378" s="468">
        <v>1098</v>
      </c>
      <c r="I378" s="468">
        <v>85399.99</v>
      </c>
      <c r="J378" s="464">
        <v>1.0252099639855943</v>
      </c>
      <c r="K378" s="464">
        <v>77.777768670309655</v>
      </c>
      <c r="L378" s="468">
        <v>1071</v>
      </c>
      <c r="M378" s="468">
        <v>83300</v>
      </c>
      <c r="N378" s="464">
        <v>1</v>
      </c>
      <c r="O378" s="464">
        <v>77.777777777777771</v>
      </c>
      <c r="P378" s="468">
        <v>1086</v>
      </c>
      <c r="Q378" s="468">
        <v>84466.66</v>
      </c>
      <c r="R378" s="491">
        <v>1.0140055222088835</v>
      </c>
      <c r="S378" s="469">
        <v>77.777771639042356</v>
      </c>
    </row>
    <row r="379" spans="1:19" ht="14.4" customHeight="1" x14ac:dyDescent="0.3">
      <c r="A379" s="463"/>
      <c r="B379" s="464" t="s">
        <v>2250</v>
      </c>
      <c r="C379" s="464" t="s">
        <v>2012</v>
      </c>
      <c r="D379" s="464" t="s">
        <v>2011</v>
      </c>
      <c r="E379" s="464" t="s">
        <v>2101</v>
      </c>
      <c r="F379" s="464" t="s">
        <v>2295</v>
      </c>
      <c r="G379" s="464" t="s">
        <v>2296</v>
      </c>
      <c r="H379" s="468">
        <v>507</v>
      </c>
      <c r="I379" s="468">
        <v>732333.35000000009</v>
      </c>
      <c r="J379" s="464">
        <v>1.0432099002849005</v>
      </c>
      <c r="K379" s="464">
        <v>1444.4444773175544</v>
      </c>
      <c r="L379" s="468">
        <v>486</v>
      </c>
      <c r="M379" s="468">
        <v>702000</v>
      </c>
      <c r="N379" s="464">
        <v>1</v>
      </c>
      <c r="O379" s="464">
        <v>1444.4444444444443</v>
      </c>
      <c r="P379" s="468">
        <v>595</v>
      </c>
      <c r="Q379" s="468">
        <v>859444.45000000007</v>
      </c>
      <c r="R379" s="491">
        <v>1.2242798433048434</v>
      </c>
      <c r="S379" s="469">
        <v>1444.4444537815127</v>
      </c>
    </row>
    <row r="380" spans="1:19" ht="14.4" customHeight="1" x14ac:dyDescent="0.3">
      <c r="A380" s="463"/>
      <c r="B380" s="464" t="s">
        <v>2250</v>
      </c>
      <c r="C380" s="464" t="s">
        <v>2012</v>
      </c>
      <c r="D380" s="464" t="s">
        <v>2011</v>
      </c>
      <c r="E380" s="464" t="s">
        <v>2101</v>
      </c>
      <c r="F380" s="464" t="s">
        <v>2153</v>
      </c>
      <c r="G380" s="464" t="s">
        <v>2154</v>
      </c>
      <c r="H380" s="468">
        <v>1</v>
      </c>
      <c r="I380" s="468">
        <v>0</v>
      </c>
      <c r="J380" s="464"/>
      <c r="K380" s="464">
        <v>0</v>
      </c>
      <c r="L380" s="468"/>
      <c r="M380" s="468"/>
      <c r="N380" s="464"/>
      <c r="O380" s="464"/>
      <c r="P380" s="468">
        <v>0</v>
      </c>
      <c r="Q380" s="468">
        <v>0</v>
      </c>
      <c r="R380" s="491"/>
      <c r="S380" s="469"/>
    </row>
    <row r="381" spans="1:19" ht="14.4" customHeight="1" x14ac:dyDescent="0.3">
      <c r="A381" s="463"/>
      <c r="B381" s="464" t="s">
        <v>2250</v>
      </c>
      <c r="C381" s="464" t="s">
        <v>2012</v>
      </c>
      <c r="D381" s="464" t="s">
        <v>2011</v>
      </c>
      <c r="E381" s="464" t="s">
        <v>2101</v>
      </c>
      <c r="F381" s="464" t="s">
        <v>2158</v>
      </c>
      <c r="G381" s="464" t="s">
        <v>2297</v>
      </c>
      <c r="H381" s="468">
        <v>6</v>
      </c>
      <c r="I381" s="468">
        <v>566.66000000000008</v>
      </c>
      <c r="J381" s="464">
        <v>6.00021177467175</v>
      </c>
      <c r="K381" s="464">
        <v>94.443333333333342</v>
      </c>
      <c r="L381" s="468">
        <v>1</v>
      </c>
      <c r="M381" s="468">
        <v>94.44</v>
      </c>
      <c r="N381" s="464">
        <v>1</v>
      </c>
      <c r="O381" s="464">
        <v>94.44</v>
      </c>
      <c r="P381" s="468">
        <v>4</v>
      </c>
      <c r="Q381" s="468">
        <v>377.78</v>
      </c>
      <c r="R381" s="491">
        <v>4.0002117746717492</v>
      </c>
      <c r="S381" s="469">
        <v>94.444999999999993</v>
      </c>
    </row>
    <row r="382" spans="1:19" ht="14.4" customHeight="1" x14ac:dyDescent="0.3">
      <c r="A382" s="463"/>
      <c r="B382" s="464" t="s">
        <v>2250</v>
      </c>
      <c r="C382" s="464" t="s">
        <v>2012</v>
      </c>
      <c r="D382" s="464" t="s">
        <v>2011</v>
      </c>
      <c r="E382" s="464" t="s">
        <v>2101</v>
      </c>
      <c r="F382" s="464" t="s">
        <v>2158</v>
      </c>
      <c r="G382" s="464" t="s">
        <v>2159</v>
      </c>
      <c r="H382" s="468"/>
      <c r="I382" s="468"/>
      <c r="J382" s="464"/>
      <c r="K382" s="464"/>
      <c r="L382" s="468">
        <v>2</v>
      </c>
      <c r="M382" s="468">
        <v>188.89</v>
      </c>
      <c r="N382" s="464">
        <v>1</v>
      </c>
      <c r="O382" s="464">
        <v>94.444999999999993</v>
      </c>
      <c r="P382" s="468">
        <v>10</v>
      </c>
      <c r="Q382" s="468">
        <v>944.44</v>
      </c>
      <c r="R382" s="491">
        <v>4.9999470591349473</v>
      </c>
      <c r="S382" s="469">
        <v>94.444000000000003</v>
      </c>
    </row>
    <row r="383" spans="1:19" ht="14.4" customHeight="1" x14ac:dyDescent="0.3">
      <c r="A383" s="463"/>
      <c r="B383" s="464" t="s">
        <v>2250</v>
      </c>
      <c r="C383" s="464" t="s">
        <v>2012</v>
      </c>
      <c r="D383" s="464" t="s">
        <v>2011</v>
      </c>
      <c r="E383" s="464" t="s">
        <v>2101</v>
      </c>
      <c r="F383" s="464" t="s">
        <v>2163</v>
      </c>
      <c r="G383" s="464" t="s">
        <v>2164</v>
      </c>
      <c r="H383" s="468">
        <v>11</v>
      </c>
      <c r="I383" s="468">
        <v>1063.3399999999999</v>
      </c>
      <c r="J383" s="464">
        <v>1.5714306826074746</v>
      </c>
      <c r="K383" s="464">
        <v>96.667272727272717</v>
      </c>
      <c r="L383" s="468">
        <v>7</v>
      </c>
      <c r="M383" s="468">
        <v>676.67000000000007</v>
      </c>
      <c r="N383" s="464">
        <v>1</v>
      </c>
      <c r="O383" s="464">
        <v>96.667142857142863</v>
      </c>
      <c r="P383" s="468">
        <v>27</v>
      </c>
      <c r="Q383" s="468">
        <v>2610</v>
      </c>
      <c r="R383" s="491">
        <v>3.8571238565327262</v>
      </c>
      <c r="S383" s="469">
        <v>96.666666666666671</v>
      </c>
    </row>
    <row r="384" spans="1:19" ht="14.4" customHeight="1" x14ac:dyDescent="0.3">
      <c r="A384" s="463"/>
      <c r="B384" s="464" t="s">
        <v>2250</v>
      </c>
      <c r="C384" s="464" t="s">
        <v>2012</v>
      </c>
      <c r="D384" s="464" t="s">
        <v>2011</v>
      </c>
      <c r="E384" s="464" t="s">
        <v>2101</v>
      </c>
      <c r="F384" s="464" t="s">
        <v>2163</v>
      </c>
      <c r="G384" s="464" t="s">
        <v>2165</v>
      </c>
      <c r="H384" s="468">
        <v>4</v>
      </c>
      <c r="I384" s="468">
        <v>386.67</v>
      </c>
      <c r="J384" s="464"/>
      <c r="K384" s="464">
        <v>96.667500000000004</v>
      </c>
      <c r="L384" s="468"/>
      <c r="M384" s="468"/>
      <c r="N384" s="464"/>
      <c r="O384" s="464"/>
      <c r="P384" s="468"/>
      <c r="Q384" s="468"/>
      <c r="R384" s="491"/>
      <c r="S384" s="469"/>
    </row>
    <row r="385" spans="1:19" ht="14.4" customHeight="1" x14ac:dyDescent="0.3">
      <c r="A385" s="463"/>
      <c r="B385" s="464" t="s">
        <v>2250</v>
      </c>
      <c r="C385" s="464" t="s">
        <v>2012</v>
      </c>
      <c r="D385" s="464" t="s">
        <v>2011</v>
      </c>
      <c r="E385" s="464" t="s">
        <v>2101</v>
      </c>
      <c r="F385" s="464" t="s">
        <v>2298</v>
      </c>
      <c r="G385" s="464" t="s">
        <v>2299</v>
      </c>
      <c r="H385" s="468">
        <v>599</v>
      </c>
      <c r="I385" s="468">
        <v>209650</v>
      </c>
      <c r="J385" s="464">
        <v>1</v>
      </c>
      <c r="K385" s="464">
        <v>350</v>
      </c>
      <c r="L385" s="468">
        <v>599</v>
      </c>
      <c r="M385" s="468">
        <v>209650</v>
      </c>
      <c r="N385" s="464">
        <v>1</v>
      </c>
      <c r="O385" s="464">
        <v>350</v>
      </c>
      <c r="P385" s="468">
        <v>567</v>
      </c>
      <c r="Q385" s="468">
        <v>198450</v>
      </c>
      <c r="R385" s="491">
        <v>0.94657762938230383</v>
      </c>
      <c r="S385" s="469">
        <v>350</v>
      </c>
    </row>
    <row r="386" spans="1:19" ht="14.4" customHeight="1" x14ac:dyDescent="0.3">
      <c r="A386" s="463"/>
      <c r="B386" s="464" t="s">
        <v>2250</v>
      </c>
      <c r="C386" s="464" t="s">
        <v>2012</v>
      </c>
      <c r="D386" s="464" t="s">
        <v>2011</v>
      </c>
      <c r="E386" s="464" t="s">
        <v>2101</v>
      </c>
      <c r="F386" s="464" t="s">
        <v>2300</v>
      </c>
      <c r="G386" s="464" t="s">
        <v>2301</v>
      </c>
      <c r="H386" s="468"/>
      <c r="I386" s="468"/>
      <c r="J386" s="464"/>
      <c r="K386" s="464"/>
      <c r="L386" s="468">
        <v>1</v>
      </c>
      <c r="M386" s="468">
        <v>58.89</v>
      </c>
      <c r="N386" s="464">
        <v>1</v>
      </c>
      <c r="O386" s="464">
        <v>58.89</v>
      </c>
      <c r="P386" s="468">
        <v>1</v>
      </c>
      <c r="Q386" s="468">
        <v>58.89</v>
      </c>
      <c r="R386" s="491">
        <v>1</v>
      </c>
      <c r="S386" s="469">
        <v>58.89</v>
      </c>
    </row>
    <row r="387" spans="1:19" ht="14.4" customHeight="1" x14ac:dyDescent="0.3">
      <c r="A387" s="463"/>
      <c r="B387" s="464" t="s">
        <v>2250</v>
      </c>
      <c r="C387" s="464" t="s">
        <v>2012</v>
      </c>
      <c r="D387" s="464" t="s">
        <v>2011</v>
      </c>
      <c r="E387" s="464" t="s">
        <v>2101</v>
      </c>
      <c r="F387" s="464" t="s">
        <v>2300</v>
      </c>
      <c r="G387" s="464" t="s">
        <v>2302</v>
      </c>
      <c r="H387" s="468">
        <v>75</v>
      </c>
      <c r="I387" s="468">
        <v>4416.67</v>
      </c>
      <c r="J387" s="464">
        <v>1.5624993366753108</v>
      </c>
      <c r="K387" s="464">
        <v>58.888933333333334</v>
      </c>
      <c r="L387" s="468">
        <v>48</v>
      </c>
      <c r="M387" s="468">
        <v>2826.6699999999996</v>
      </c>
      <c r="N387" s="464">
        <v>1</v>
      </c>
      <c r="O387" s="464">
        <v>58.888958333333328</v>
      </c>
      <c r="P387" s="468">
        <v>48</v>
      </c>
      <c r="Q387" s="468">
        <v>2826.67</v>
      </c>
      <c r="R387" s="491">
        <v>1.0000000000000002</v>
      </c>
      <c r="S387" s="469">
        <v>58.888958333333335</v>
      </c>
    </row>
    <row r="388" spans="1:19" ht="14.4" customHeight="1" x14ac:dyDescent="0.3">
      <c r="A388" s="463"/>
      <c r="B388" s="464" t="s">
        <v>2250</v>
      </c>
      <c r="C388" s="464" t="s">
        <v>2012</v>
      </c>
      <c r="D388" s="464" t="s">
        <v>2011</v>
      </c>
      <c r="E388" s="464" t="s">
        <v>2101</v>
      </c>
      <c r="F388" s="464" t="s">
        <v>2303</v>
      </c>
      <c r="G388" s="464" t="s">
        <v>2304</v>
      </c>
      <c r="H388" s="468">
        <v>828</v>
      </c>
      <c r="I388" s="468">
        <v>106720.01</v>
      </c>
      <c r="J388" s="464">
        <v>1.0072992376920165</v>
      </c>
      <c r="K388" s="464">
        <v>128.88890096618357</v>
      </c>
      <c r="L388" s="468">
        <v>822</v>
      </c>
      <c r="M388" s="468">
        <v>105946.68</v>
      </c>
      <c r="N388" s="464">
        <v>1</v>
      </c>
      <c r="O388" s="464">
        <v>128.88890510948903</v>
      </c>
      <c r="P388" s="468">
        <v>825</v>
      </c>
      <c r="Q388" s="468">
        <v>106333.34</v>
      </c>
      <c r="R388" s="491">
        <v>1.0036495716524576</v>
      </c>
      <c r="S388" s="469">
        <v>128.88889696969696</v>
      </c>
    </row>
    <row r="389" spans="1:19" ht="14.4" customHeight="1" x14ac:dyDescent="0.3">
      <c r="A389" s="463"/>
      <c r="B389" s="464" t="s">
        <v>2250</v>
      </c>
      <c r="C389" s="464" t="s">
        <v>2012</v>
      </c>
      <c r="D389" s="464" t="s">
        <v>2011</v>
      </c>
      <c r="E389" s="464" t="s">
        <v>2101</v>
      </c>
      <c r="F389" s="464" t="s">
        <v>2174</v>
      </c>
      <c r="G389" s="464" t="s">
        <v>2175</v>
      </c>
      <c r="H389" s="468">
        <v>2206</v>
      </c>
      <c r="I389" s="468">
        <v>107848.88</v>
      </c>
      <c r="J389" s="464">
        <v>1.0450024286748156</v>
      </c>
      <c r="K389" s="464">
        <v>48.88888485947416</v>
      </c>
      <c r="L389" s="468">
        <v>2111</v>
      </c>
      <c r="M389" s="468">
        <v>103204.43000000001</v>
      </c>
      <c r="N389" s="464">
        <v>1</v>
      </c>
      <c r="O389" s="464">
        <v>48.888882046423497</v>
      </c>
      <c r="P389" s="468">
        <v>2687</v>
      </c>
      <c r="Q389" s="468">
        <v>131364.44</v>
      </c>
      <c r="R389" s="491">
        <v>1.2728566012137268</v>
      </c>
      <c r="S389" s="469">
        <v>48.888887234834385</v>
      </c>
    </row>
    <row r="390" spans="1:19" ht="14.4" customHeight="1" x14ac:dyDescent="0.3">
      <c r="A390" s="463"/>
      <c r="B390" s="464" t="s">
        <v>2250</v>
      </c>
      <c r="C390" s="464" t="s">
        <v>2012</v>
      </c>
      <c r="D390" s="464" t="s">
        <v>2011</v>
      </c>
      <c r="E390" s="464" t="s">
        <v>2101</v>
      </c>
      <c r="F390" s="464" t="s">
        <v>2305</v>
      </c>
      <c r="G390" s="464" t="s">
        <v>2306</v>
      </c>
      <c r="H390" s="468">
        <v>2517</v>
      </c>
      <c r="I390" s="468">
        <v>2237333.3400000003</v>
      </c>
      <c r="J390" s="464">
        <v>1.0149193507011742</v>
      </c>
      <c r="K390" s="464">
        <v>888.88889153754485</v>
      </c>
      <c r="L390" s="468">
        <v>2480</v>
      </c>
      <c r="M390" s="468">
        <v>2204444.4599999995</v>
      </c>
      <c r="N390" s="464">
        <v>1</v>
      </c>
      <c r="O390" s="464">
        <v>888.88889516129007</v>
      </c>
      <c r="P390" s="468">
        <v>2757</v>
      </c>
      <c r="Q390" s="468">
        <v>2450666.66</v>
      </c>
      <c r="R390" s="491">
        <v>1.1116935375182919</v>
      </c>
      <c r="S390" s="469">
        <v>888.88888647080159</v>
      </c>
    </row>
    <row r="391" spans="1:19" ht="14.4" customHeight="1" x14ac:dyDescent="0.3">
      <c r="A391" s="463"/>
      <c r="B391" s="464" t="s">
        <v>2250</v>
      </c>
      <c r="C391" s="464" t="s">
        <v>2012</v>
      </c>
      <c r="D391" s="464" t="s">
        <v>2011</v>
      </c>
      <c r="E391" s="464" t="s">
        <v>2101</v>
      </c>
      <c r="F391" s="464" t="s">
        <v>2307</v>
      </c>
      <c r="G391" s="464" t="s">
        <v>2308</v>
      </c>
      <c r="H391" s="468">
        <v>6</v>
      </c>
      <c r="I391" s="468">
        <v>2000</v>
      </c>
      <c r="J391" s="464">
        <v>1.1999976000048</v>
      </c>
      <c r="K391" s="464">
        <v>333.33333333333331</v>
      </c>
      <c r="L391" s="468">
        <v>5</v>
      </c>
      <c r="M391" s="468">
        <v>1666.67</v>
      </c>
      <c r="N391" s="464">
        <v>1</v>
      </c>
      <c r="O391" s="464">
        <v>333.334</v>
      </c>
      <c r="P391" s="468"/>
      <c r="Q391" s="468"/>
      <c r="R391" s="491"/>
      <c r="S391" s="469"/>
    </row>
    <row r="392" spans="1:19" ht="14.4" customHeight="1" x14ac:dyDescent="0.3">
      <c r="A392" s="463"/>
      <c r="B392" s="464" t="s">
        <v>2250</v>
      </c>
      <c r="C392" s="464" t="s">
        <v>2012</v>
      </c>
      <c r="D392" s="464" t="s">
        <v>2011</v>
      </c>
      <c r="E392" s="464" t="s">
        <v>2101</v>
      </c>
      <c r="F392" s="464" t="s">
        <v>2307</v>
      </c>
      <c r="G392" s="464" t="s">
        <v>2309</v>
      </c>
      <c r="H392" s="468">
        <v>55</v>
      </c>
      <c r="I392" s="468">
        <v>18333.34</v>
      </c>
      <c r="J392" s="464">
        <v>1.279069637642029</v>
      </c>
      <c r="K392" s="464">
        <v>333.33345454545457</v>
      </c>
      <c r="L392" s="468">
        <v>43</v>
      </c>
      <c r="M392" s="468">
        <v>14333.34</v>
      </c>
      <c r="N392" s="464">
        <v>1</v>
      </c>
      <c r="O392" s="464">
        <v>333.33348837209303</v>
      </c>
      <c r="P392" s="468">
        <v>45</v>
      </c>
      <c r="Q392" s="468">
        <v>14999.99</v>
      </c>
      <c r="R392" s="491">
        <v>1.0465104434835146</v>
      </c>
      <c r="S392" s="469">
        <v>333.33311111111112</v>
      </c>
    </row>
    <row r="393" spans="1:19" ht="14.4" customHeight="1" x14ac:dyDescent="0.3">
      <c r="A393" s="463"/>
      <c r="B393" s="464" t="s">
        <v>2250</v>
      </c>
      <c r="C393" s="464" t="s">
        <v>2012</v>
      </c>
      <c r="D393" s="464" t="s">
        <v>2011</v>
      </c>
      <c r="E393" s="464" t="s">
        <v>2101</v>
      </c>
      <c r="F393" s="464" t="s">
        <v>2246</v>
      </c>
      <c r="G393" s="464" t="s">
        <v>2247</v>
      </c>
      <c r="H393" s="468"/>
      <c r="I393" s="468"/>
      <c r="J393" s="464"/>
      <c r="K393" s="464"/>
      <c r="L393" s="468">
        <v>1</v>
      </c>
      <c r="M393" s="468">
        <v>645.55999999999995</v>
      </c>
      <c r="N393" s="464">
        <v>1</v>
      </c>
      <c r="O393" s="464">
        <v>645.55999999999995</v>
      </c>
      <c r="P393" s="468"/>
      <c r="Q393" s="468"/>
      <c r="R393" s="491"/>
      <c r="S393" s="469"/>
    </row>
    <row r="394" spans="1:19" ht="14.4" customHeight="1" x14ac:dyDescent="0.3">
      <c r="A394" s="463"/>
      <c r="B394" s="464" t="s">
        <v>2250</v>
      </c>
      <c r="C394" s="464" t="s">
        <v>2012</v>
      </c>
      <c r="D394" s="464" t="s">
        <v>2011</v>
      </c>
      <c r="E394" s="464" t="s">
        <v>2101</v>
      </c>
      <c r="F394" s="464" t="s">
        <v>2180</v>
      </c>
      <c r="G394" s="464" t="s">
        <v>2182</v>
      </c>
      <c r="H394" s="468"/>
      <c r="I394" s="468"/>
      <c r="J394" s="464"/>
      <c r="K394" s="464"/>
      <c r="L394" s="468">
        <v>1</v>
      </c>
      <c r="M394" s="468">
        <v>222.22</v>
      </c>
      <c r="N394" s="464">
        <v>1</v>
      </c>
      <c r="O394" s="464">
        <v>222.22</v>
      </c>
      <c r="P394" s="468"/>
      <c r="Q394" s="468"/>
      <c r="R394" s="491"/>
      <c r="S394" s="469"/>
    </row>
    <row r="395" spans="1:19" ht="14.4" customHeight="1" x14ac:dyDescent="0.3">
      <c r="A395" s="463"/>
      <c r="B395" s="464" t="s">
        <v>2250</v>
      </c>
      <c r="C395" s="464" t="s">
        <v>2012</v>
      </c>
      <c r="D395" s="464" t="s">
        <v>2011</v>
      </c>
      <c r="E395" s="464" t="s">
        <v>2101</v>
      </c>
      <c r="F395" s="464" t="s">
        <v>2310</v>
      </c>
      <c r="G395" s="464" t="s">
        <v>2311</v>
      </c>
      <c r="H395" s="468">
        <v>2</v>
      </c>
      <c r="I395" s="468">
        <v>466.66</v>
      </c>
      <c r="J395" s="464"/>
      <c r="K395" s="464">
        <v>233.33</v>
      </c>
      <c r="L395" s="468"/>
      <c r="M395" s="468"/>
      <c r="N395" s="464"/>
      <c r="O395" s="464"/>
      <c r="P395" s="468"/>
      <c r="Q395" s="468"/>
      <c r="R395" s="491"/>
      <c r="S395" s="469"/>
    </row>
    <row r="396" spans="1:19" ht="14.4" customHeight="1" thickBot="1" x14ac:dyDescent="0.35">
      <c r="A396" s="470"/>
      <c r="B396" s="471" t="s">
        <v>2250</v>
      </c>
      <c r="C396" s="471" t="s">
        <v>2012</v>
      </c>
      <c r="D396" s="471" t="s">
        <v>2011</v>
      </c>
      <c r="E396" s="471" t="s">
        <v>2101</v>
      </c>
      <c r="F396" s="471" t="s">
        <v>2310</v>
      </c>
      <c r="G396" s="471" t="s">
        <v>2312</v>
      </c>
      <c r="H396" s="475"/>
      <c r="I396" s="475"/>
      <c r="J396" s="471"/>
      <c r="K396" s="471"/>
      <c r="L396" s="475">
        <v>1</v>
      </c>
      <c r="M396" s="475">
        <v>233.33</v>
      </c>
      <c r="N396" s="471">
        <v>1</v>
      </c>
      <c r="O396" s="471">
        <v>233.33</v>
      </c>
      <c r="P396" s="475"/>
      <c r="Q396" s="475"/>
      <c r="R396" s="483"/>
      <c r="S396" s="476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2019-01-29T10:37:27Z</dcterms:modified>
</cp:coreProperties>
</file>