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7" i="431"/>
  <c r="H13" i="431"/>
  <c r="N9" i="431"/>
  <c r="H14" i="431"/>
  <c r="L10" i="431"/>
  <c r="O18" i="431"/>
  <c r="C11" i="431"/>
  <c r="C15" i="431"/>
  <c r="C19" i="431"/>
  <c r="D11" i="431"/>
  <c r="D15" i="431"/>
  <c r="D19" i="431"/>
  <c r="E11" i="431"/>
  <c r="E15" i="431"/>
  <c r="E19" i="431"/>
  <c r="F11" i="431"/>
  <c r="F15" i="431"/>
  <c r="F19" i="431"/>
  <c r="G11" i="431"/>
  <c r="G15" i="431"/>
  <c r="G19" i="431"/>
  <c r="H11" i="431"/>
  <c r="H15" i="431"/>
  <c r="H19" i="431"/>
  <c r="I11" i="431"/>
  <c r="I15" i="431"/>
  <c r="I19" i="431"/>
  <c r="J11" i="431"/>
  <c r="J15" i="431"/>
  <c r="J19" i="431"/>
  <c r="K11" i="431"/>
  <c r="K15" i="431"/>
  <c r="K19" i="431"/>
  <c r="L11" i="431"/>
  <c r="L15" i="431"/>
  <c r="L19" i="431"/>
  <c r="M11" i="431"/>
  <c r="M15" i="431"/>
  <c r="M19" i="431"/>
  <c r="N11" i="431"/>
  <c r="N15" i="431"/>
  <c r="N19" i="431"/>
  <c r="O11" i="431"/>
  <c r="O15" i="431"/>
  <c r="O19" i="431"/>
  <c r="P11" i="431"/>
  <c r="P15" i="431"/>
  <c r="P19" i="431"/>
  <c r="Q11" i="431"/>
  <c r="Q15" i="431"/>
  <c r="Q19" i="431"/>
  <c r="D9" i="431"/>
  <c r="D13" i="431"/>
  <c r="E9" i="431"/>
  <c r="E17" i="431"/>
  <c r="F13" i="431"/>
  <c r="G9" i="431"/>
  <c r="G17" i="431"/>
  <c r="H17" i="431"/>
  <c r="I13" i="431"/>
  <c r="J9" i="431"/>
  <c r="J17" i="431"/>
  <c r="K13" i="431"/>
  <c r="L9" i="431"/>
  <c r="L17" i="431"/>
  <c r="M13" i="431"/>
  <c r="N13" i="431"/>
  <c r="O9" i="431"/>
  <c r="O17" i="431"/>
  <c r="P13" i="431"/>
  <c r="Q9" i="431"/>
  <c r="Q17" i="431"/>
  <c r="C10" i="431"/>
  <c r="D10" i="431"/>
  <c r="D18" i="431"/>
  <c r="E14" i="431"/>
  <c r="F10" i="431"/>
  <c r="F18" i="431"/>
  <c r="G14" i="431"/>
  <c r="H10" i="431"/>
  <c r="I10" i="431"/>
  <c r="I18" i="431"/>
  <c r="J10" i="431"/>
  <c r="J18" i="431"/>
  <c r="K14" i="431"/>
  <c r="L14" i="431"/>
  <c r="M10" i="431"/>
  <c r="N10" i="431"/>
  <c r="N18" i="431"/>
  <c r="O14" i="431"/>
  <c r="P14" i="431"/>
  <c r="Q10" i="431"/>
  <c r="Q18" i="431"/>
  <c r="C12" i="431"/>
  <c r="C16" i="431"/>
  <c r="C20" i="431"/>
  <c r="D12" i="431"/>
  <c r="D16" i="431"/>
  <c r="D20" i="431"/>
  <c r="E12" i="431"/>
  <c r="E16" i="431"/>
  <c r="E20" i="431"/>
  <c r="F12" i="431"/>
  <c r="F16" i="431"/>
  <c r="F20" i="431"/>
  <c r="G12" i="431"/>
  <c r="G16" i="431"/>
  <c r="G20" i="431"/>
  <c r="H12" i="431"/>
  <c r="H16" i="431"/>
  <c r="H20" i="431"/>
  <c r="I12" i="431"/>
  <c r="I16" i="431"/>
  <c r="I20" i="431"/>
  <c r="J12" i="431"/>
  <c r="J16" i="431"/>
  <c r="J20" i="431"/>
  <c r="K12" i="431"/>
  <c r="K16" i="431"/>
  <c r="K20" i="431"/>
  <c r="L12" i="431"/>
  <c r="L16" i="431"/>
  <c r="L20" i="431"/>
  <c r="M12" i="431"/>
  <c r="M16" i="431"/>
  <c r="M20" i="431"/>
  <c r="N12" i="431"/>
  <c r="N16" i="431"/>
  <c r="N20" i="431"/>
  <c r="O12" i="431"/>
  <c r="O16" i="431"/>
  <c r="O20" i="431"/>
  <c r="P12" i="431"/>
  <c r="P16" i="431"/>
  <c r="P20" i="431"/>
  <c r="Q12" i="431"/>
  <c r="Q16" i="431"/>
  <c r="Q20" i="431"/>
  <c r="C17" i="431"/>
  <c r="E13" i="431"/>
  <c r="F9" i="431"/>
  <c r="F17" i="431"/>
  <c r="G13" i="431"/>
  <c r="H9" i="431"/>
  <c r="I9" i="431"/>
  <c r="I17" i="431"/>
  <c r="J13" i="431"/>
  <c r="K9" i="431"/>
  <c r="K17" i="431"/>
  <c r="L13" i="431"/>
  <c r="M9" i="431"/>
  <c r="M17" i="431"/>
  <c r="N17" i="431"/>
  <c r="O13" i="431"/>
  <c r="P9" i="431"/>
  <c r="P17" i="431"/>
  <c r="Q13" i="431"/>
  <c r="C14" i="431"/>
  <c r="C18" i="431"/>
  <c r="D14" i="431"/>
  <c r="E10" i="431"/>
  <c r="E18" i="431"/>
  <c r="F14" i="431"/>
  <c r="G10" i="431"/>
  <c r="G18" i="431"/>
  <c r="H18" i="431"/>
  <c r="I14" i="431"/>
  <c r="J14" i="431"/>
  <c r="K10" i="431"/>
  <c r="K18" i="431"/>
  <c r="L18" i="431"/>
  <c r="M14" i="431"/>
  <c r="M18" i="431"/>
  <c r="N14" i="431"/>
  <c r="O10" i="431"/>
  <c r="P10" i="431"/>
  <c r="P18" i="431"/>
  <c r="Q14" i="431"/>
  <c r="O8" i="431"/>
  <c r="I8" i="431"/>
  <c r="M8" i="431"/>
  <c r="Q8" i="431"/>
  <c r="L8" i="431"/>
  <c r="J8" i="431"/>
  <c r="E8" i="431"/>
  <c r="K8" i="431"/>
  <c r="G8" i="431"/>
  <c r="H8" i="431"/>
  <c r="D8" i="431"/>
  <c r="C8" i="431"/>
  <c r="P8" i="431"/>
  <c r="F8" i="431"/>
  <c r="N8" i="431"/>
  <c r="R14" i="431" l="1"/>
  <c r="S14" i="431"/>
  <c r="S13" i="431"/>
  <c r="R13" i="431"/>
  <c r="R20" i="431"/>
  <c r="S20" i="431"/>
  <c r="R16" i="431"/>
  <c r="S16" i="431"/>
  <c r="R12" i="431"/>
  <c r="S12" i="431"/>
  <c r="S18" i="431"/>
  <c r="R18" i="431"/>
  <c r="S10" i="431"/>
  <c r="R10" i="431"/>
  <c r="R17" i="431"/>
  <c r="S17" i="431"/>
  <c r="R9" i="431"/>
  <c r="S9" i="431"/>
  <c r="R19" i="431"/>
  <c r="S19" i="431"/>
  <c r="R15" i="431"/>
  <c r="S15" i="431"/>
  <c r="R11" i="431"/>
  <c r="S11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D4" i="414"/>
  <c r="D14" i="414"/>
  <c r="C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H3" i="387" s="1"/>
  <c r="F3" i="387"/>
  <c r="N3" i="220"/>
  <c r="L3" i="220" s="1"/>
  <c r="D21" i="414"/>
  <c r="C21" i="414"/>
  <c r="I12" i="339" l="1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<sst xmlns="http://schemas.openxmlformats.org/spreadsheetml/2006/main" count="4975" uniqueCount="1093">
  <si>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</si>
  <si>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</si>
  <si>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</si>
  <si>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</si>
  <si>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</si>
  <si>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</si>
  <si>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</si>
  <si>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</si>
  <si>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</si>
  <si>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</si>
  <si>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</si>
  <si>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</si>
  <si>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</si>
  <si>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</si>
  <si>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</si>
  <si>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</si>
  <si>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</si>
  <si>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</si>
  <si>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</si>
  <si>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</si>
  <si>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</si>
  <si>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</si>
  <si>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</si>
  <si>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</si>
  <si>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</si>
  <si>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</si>
  <si>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</si>
  <si>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</si>
  <si>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</si>
  <si>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</si>
  <si>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</si>
  <si>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</si>
  <si>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</si>
  <si>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</si>
  <si>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</si>
  <si>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</si>
  <si>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</si>
  <si>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</si>
  <si>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</si>
  <si>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</si>
  <si>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</si>
  <si>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</si>
  <si>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</si>
  <si>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</si>
  <si>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</si>
  <si>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</si>
  <si>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</si>
  <si>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</si>
  <si>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</si>
  <si>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</si>
  <si>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</si>
  <si>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</si>
  <si>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</si>
  <si>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</si>
  <si>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</si>
  <si>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</si>
  <si>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</si>
  <si>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</si>
  <si>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</si>
  <si>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</si>
  <si>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</si>
  <si>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</si>
  <si>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</si>
  <si>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</si>
  <si>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</si>
  <si>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</si>
  <si>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</si>
  <si>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</si>
  <si>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</si>
  <si>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</si>
  <si>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</si>
  <si>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</si>
  <si>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</si>
  <si>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</si>
  <si>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</si>
  <si>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</si>
  <si>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</si>
  <si>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</si>
  <si>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</si>
  <si>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</si>
  <si>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</si>
  <si>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</si>
  <si>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</si>
  <si>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</si>
  <si>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</si>
  <si>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</si>
  <si>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</si>
  <si>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</si>
  <si>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</si>
  <si>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</si>
  <si>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</si>
  <si>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</si>
  <si>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</si>
  <si>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</si>
  <si>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</si>
  <si>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</si>
  <si>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</si>
  <si>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</si>
  <si>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</si>
  <si>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</si>
  <si>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</si>
  <si>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</si>
  <si>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</si>
  <si>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</si>
  <si>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</si>
  <si>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</si>
  <si>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</si>
  <si>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</si>
  <si>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</si>
  <si>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</si>
  <si>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</si>
  <si>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</si>
  <si>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</si>
  <si>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</si>
  <si>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</si>
  <si>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</si>
  <si>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</si>
  <si>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</si>
  <si>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</si>
  <si>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</si>
  <si>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</si>
  <si>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</si>
  <si>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</si>
  <si>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</si>
  <si>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</si>
  <si>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</si>
  <si>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</si>
  <si>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</si>
  <si>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</si>
  <si>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</si>
  <si>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</si>
  <si>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</si>
  <si>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</si>
  <si>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</si>
  <si>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</si>
  <si>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</si>
  <si>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</si>
  <si>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</si>
  <si>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</si>
  <si>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</si>
  <si>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</si>
  <si>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</si>
  <si>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</si>
  <si>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</si>
  <si>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</si>
  <si>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</si>
  <si>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</si>
  <si>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</si>
  <si>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</si>
  <si>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</si>
  <si>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</si>
  <si>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</si>
  <si>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</si>
  <si>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</si>
  <si>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</si>
  <si>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</si>
  <si>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</si>
  <si>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</si>
  <si>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</si>
  <si>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</si>
  <si>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</si>
  <si>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</si>
  <si>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</si>
  <si>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</si>
  <si>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</si>
  <si>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</si>
  <si>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</si>
  <si>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</si>
  <si>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</si>
  <si>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</si>
  <si>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</si>
  <si>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</si>
  <si>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</si>
  <si>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</si>
  <si>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</si>
  <si>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</si>
  <si>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</si>
  <si>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</si>
  <si>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</si>
  <si>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</si>
  <si>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</si>
  <si>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</si>
  <si>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</si>
  <si>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</si>
  <si>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</si>
  <si>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</si>
  <si>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</si>
  <si>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</si>
  <si>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</si>
  <si>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</si>
  <si>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</si>
  <si>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</si>
  <si>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</si>
  <si>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</si>
  <si>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</si>
  <si>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</si>
  <si>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</si>
  <si>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</si>
  <si>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</si>
  <si>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</si>
  <si>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</si>
  <si>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</si>
  <si>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</si>
  <si>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</si>
  <si>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</si>
  <si>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</si>
  <si>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</si>
  <si>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</si>
  <si>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</si>
  <si>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</si>
  <si>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</si>
  <si>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</si>
  <si>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</si>
  <si>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</si>
  <si>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</si>
  <si>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</si>
  <si>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</si>
  <si>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</si>
  <si>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</si>
  <si>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</si>
  <si>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</si>
  <si>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</si>
  <si>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</si>
  <si>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</si>
  <si>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</si>
  <si>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</si>
  <si>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</si>
  <si>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</si>
  <si>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</si>
  <si>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</si>
  <si>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</si>
  <si>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</si>
  <si>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</si>
  <si>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</si>
  <si>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</si>
  <si>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</si>
  <si>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</si>
  <si>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</si>
  <si>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</si>
  <si>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</si>
  <si>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</si>
  <si>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</si>
  <si>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</si>
  <si>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</si>
  <si>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</si>
  <si>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</si>
  <si>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</si>
  <si>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</si>
  <si>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</si>
  <si>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</si>
  <si>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</si>
  <si>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</si>
  <si>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</si>
  <si>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</si>
  <si>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</si>
  <si>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50115020     laboratorní diagnostika-LEK (Z501)</t>
  </si>
  <si>
    <t>--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</si>
  <si>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</si>
  <si>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</si>
  <si>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</si>
  <si>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</si>
  <si>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</si>
  <si>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</si>
  <si>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</si>
  <si>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</si>
  <si>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</si>
  <si>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</si>
  <si>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</si>
  <si>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</si>
  <si>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</si>
  <si>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</si>
  <si>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</si>
  <si>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</si>
  <si>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</si>
  <si>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</si>
  <si>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</si>
  <si>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</si>
  <si>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</si>
  <si>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</si>
  <si>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</si>
  <si>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</si>
  <si>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</si>
  <si>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</si>
  <si>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</si>
  <si>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</si>
  <si>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</si>
  <si>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50118009     ND - ostatní technika (UTZ)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</si>
  <si>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</si>
  <si>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</si>
  <si>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</si>
  <si>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</si>
  <si>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</si>
  <si>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</si>
  <si>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</si>
  <si>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</si>
  <si>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</si>
  <si>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</si>
  <si>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</si>
  <si>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</si>
  <si>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</si>
  <si>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</si>
  <si>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</si>
  <si>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</si>
  <si>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51102032     opravy zdravotnické techniky - UTZ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</si>
  <si>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</si>
  <si>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</si>
  <si>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</si>
  <si>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</si>
  <si>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</si>
  <si>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</si>
  <si>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</si>
  <si>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</si>
  <si>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</si>
  <si>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</si>
  <si>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</si>
  <si>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</si>
  <si>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</si>
  <si>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</si>
  <si>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</si>
  <si>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</si>
  <si>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</si>
  <si>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</si>
  <si>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</si>
  <si>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</si>
  <si>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</si>
  <si>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</si>
  <si>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</si>
  <si>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</si>
  <si>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51809     Náklady za poplatky na bankovní služby</t>
  </si>
  <si>
    <t>51809001     poplatky za vedení účtu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</si>
  <si>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</si>
  <si>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</si>
  <si>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</si>
  <si>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</si>
  <si>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</si>
  <si>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</si>
  <si>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</si>
  <si>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</si>
  <si>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</si>
  <si>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</si>
  <si>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</si>
  <si>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</si>
  <si>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</si>
  <si>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</si>
  <si>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</si>
  <si>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</si>
  <si>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</si>
  <si>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</si>
  <si>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</si>
  <si>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</si>
  <si>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</si>
  <si>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</si>
  <si>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</si>
  <si>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</si>
  <si>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</si>
  <si>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</si>
  <si>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</si>
  <si>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</si>
  <si>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</si>
  <si>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</si>
  <si>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</si>
  <si>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</si>
  <si>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</si>
  <si>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</si>
  <si>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</si>
  <si>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</si>
  <si>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</si>
  <si>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</si>
  <si>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</si>
  <si>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</si>
  <si>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</si>
  <si>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</si>
  <si>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</si>
  <si>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</si>
  <si>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</si>
  <si>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</si>
  <si>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</si>
  <si>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</si>
  <si>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</si>
  <si>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</si>
  <si>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</si>
  <si>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</si>
  <si>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</si>
  <si>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</si>
  <si>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</si>
  <si>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</si>
  <si>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</si>
  <si>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</si>
  <si>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</si>
  <si>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</si>
  <si>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</si>
  <si>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60228190     výkony pojištěncům EHS</t>
  </si>
  <si>
    <t>60228191     výkony za cizince (mimo EHS)</t>
  </si>
  <si>
    <t>60229     Zdr. výkony - ZP sled.položky  OZPI</t>
  </si>
  <si>
    <t>60229201     výkony + mater. - ZP ma výkon</t>
  </si>
  <si>
    <t>60229209     výkony stomatologie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</si>
  <si>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</si>
  <si>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</si>
  <si>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</si>
  <si>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</si>
  <si>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</si>
  <si>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</si>
  <si>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</si>
  <si>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</si>
  <si>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</si>
  <si>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</si>
  <si>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</si>
  <si>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</si>
  <si>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</si>
  <si>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</si>
  <si>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</si>
  <si>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</si>
  <si>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</si>
  <si>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</si>
  <si>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</si>
  <si>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</si>
  <si>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</si>
  <si>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</si>
  <si>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</si>
  <si>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</si>
  <si>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</si>
  <si>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</si>
  <si>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</si>
  <si>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</si>
  <si>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</si>
  <si>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</si>
  <si>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</si>
  <si>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</si>
  <si>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</si>
  <si>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</si>
  <si>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</si>
  <si>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</si>
  <si>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</si>
  <si>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</si>
  <si>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</si>
  <si>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</si>
  <si>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</si>
  <si>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</si>
  <si>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</si>
  <si>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</si>
  <si>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ADRENALIN LECIVA</t>
  </si>
  <si>
    <t>INJ 5X1ML/1MG</t>
  </si>
  <si>
    <t>AQUA PRO INJECTIONE BRAUN</t>
  </si>
  <si>
    <t>INJ SOL 20X10ML-PLA</t>
  </si>
  <si>
    <t>ECOLAV Výplach očí 100ml</t>
  </si>
  <si>
    <t>100 ml</t>
  </si>
  <si>
    <t>CHLORID SODNÝ 0,9% BRAUN</t>
  </si>
  <si>
    <t>INF SOL 10X250MLPELAH</t>
  </si>
  <si>
    <t>IBALGIN 400</t>
  </si>
  <si>
    <t>400MG TBL FLM 36</t>
  </si>
  <si>
    <t>IR  AQUA STERILE OPLACH.1x1000 ml ECOTAINER</t>
  </si>
  <si>
    <t>IR OPLACH</t>
  </si>
  <si>
    <t>KL AQUA PURIF. KUL., FAG. 1 kg</t>
  </si>
  <si>
    <t>KL ETHANOL.C.BENZINO 150G v sirokohrdle lahvi</t>
  </si>
  <si>
    <t>KL ETHANOL.C.BENZINO 75G</t>
  </si>
  <si>
    <t>KL ETHANOLUM BENZ.DENAT. 500ml /400g/</t>
  </si>
  <si>
    <t>KL ETHANOLUM BENZ.DENAT. SPRAY 100g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</si>
  <si>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</si>
  <si>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</si>
  <si>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</si>
  <si>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</si>
  <si>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</si>
  <si>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</si>
  <si>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</si>
  <si>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JODOVÝ OLEJ 30G</t>
  </si>
  <si>
    <t>KL PRIPRAVEK</t>
  </si>
  <si>
    <t>KL ROZTOK</t>
  </si>
  <si>
    <t>KL SIGNATURY</t>
  </si>
  <si>
    <t>KL SOL.ARG.NITR.10% 10G</t>
  </si>
  <si>
    <t>KL SOL.HYD.PEROX.3% 200G v sirokohrdle lahvi</t>
  </si>
  <si>
    <t>KL SOL.HYD.PEROX.3% 300G v sirokohrdle lahvi</t>
  </si>
  <si>
    <t>KL SOL.PHENOLI CAMPHOR. 10g</t>
  </si>
  <si>
    <t>KL SOL.ZINCI CHLOR.10% 10 g</t>
  </si>
  <si>
    <t>KL VASELINUM ALBUM, 20G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</si>
  <si>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</si>
  <si>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</si>
  <si>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</si>
  <si>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</si>
  <si>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</si>
  <si>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</si>
  <si>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</si>
  <si>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NATRIUM CHLORATUM BIOTIKA ISOT.</t>
  </si>
  <si>
    <t>INJ 10X5ML</t>
  </si>
  <si>
    <t>OXAZEPAM TBL.20X10MG</t>
  </si>
  <si>
    <t>TBL 20X10MG(BLISTR)</t>
  </si>
  <si>
    <t>PARALEN 500</t>
  </si>
  <si>
    <t>POR TBL NOB 24X500MG</t>
  </si>
  <si>
    <t>SEPTANEST S ADRENALINEM 1:200 000</t>
  </si>
  <si>
    <t>40MG/ML+5MCG/ML INJ SOL 50X1,7ML+BLISTR</t>
  </si>
  <si>
    <t>SUPRACAIN 4%</t>
  </si>
  <si>
    <t>INJ 10X2ML</t>
  </si>
  <si>
    <t>TANTUM VERDE</t>
  </si>
  <si>
    <t>1,5MG/ML GGR 240 ML</t>
  </si>
  <si>
    <t>P</t>
  </si>
  <si>
    <t>VENTOLIN INHALER N</t>
  </si>
  <si>
    <t>INHSUSPSS200X100RG</t>
  </si>
  <si>
    <t>VITAMIN B12 LECIVA 1000RG</t>
  </si>
  <si>
    <t>INJ 5X1ML/1000RG</t>
  </si>
  <si>
    <t>léky - antibiotika (LEK)</t>
  </si>
  <si>
    <t>AMOKSIKLAV 1G</t>
  </si>
  <si>
    <t>TBL OBD 14X1GM</t>
  </si>
  <si>
    <t>2421 - ZUBNI: ambulance</t>
  </si>
  <si>
    <t>R03AC02 - SALBUTAMOL</t>
  </si>
  <si>
    <t>J01CR02 - AMOXICILIN A  INHIBITOR BETA-LAKTAMASY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</si>
  <si>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</si>
  <si>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</si>
  <si>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</si>
  <si>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</si>
  <si>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</si>
  <si>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</si>
  <si>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</si>
  <si>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</si>
  <si>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</si>
  <si>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</si>
  <si>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</si>
  <si>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</si>
  <si>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</si>
  <si>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</si>
  <si>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</si>
  <si>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</si>
  <si>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</si>
  <si>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</si>
  <si>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</si>
  <si>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50115020</t>
  </si>
  <si>
    <t>laboratorní diagnostika-LEK (Z501)</t>
  </si>
  <si>
    <t>804536</t>
  </si>
  <si>
    <t xml:space="preserve">-Diagnostikum připr. </t>
  </si>
  <si>
    <t>50115050</t>
  </si>
  <si>
    <t>obvazový materiál (Z502)</t>
  </si>
  <si>
    <t>ZA320</t>
  </si>
  <si>
    <t>Kompresa gáza 5 x 5 cm/100 ks nesterilní 06001</t>
  </si>
  <si>
    <t>ZA602</t>
  </si>
  <si>
    <t>Kompresa gáza 5,0 x 5,0 cm/2 ks sterilní karton á 1000 ks 26001</t>
  </si>
  <si>
    <t>ZD740</t>
  </si>
  <si>
    <t>Kompresa gáza sterilkompres 7,5 x 7,5 cm/5 ks, 100% bavlna, sterilní 1325019265(1230119225)</t>
  </si>
  <si>
    <t>ZC854</t>
  </si>
  <si>
    <t>Kompresa NT 7,5 x 7,5 cm/2 ks sterilní 26510</t>
  </si>
  <si>
    <t>ZB404</t>
  </si>
  <si>
    <t>Náplast cosmos 8 cm x 1 m 5403353</t>
  </si>
  <si>
    <t>ZG538</t>
  </si>
  <si>
    <t>Obvaz ran po chir. zákrocích COE PACK 530315</t>
  </si>
  <si>
    <t>ZQ569</t>
  </si>
  <si>
    <t>Vata buničitá dělená cellin 2 role / 500 ks 40 x 50 mm 1230206310</t>
  </si>
  <si>
    <t>ZA090</t>
  </si>
  <si>
    <t>Vata buničitá přířezy 37 x 57 cm 2730152</t>
  </si>
  <si>
    <t>50115060</t>
  </si>
  <si>
    <t>ZPr - ostatní (Z503)</t>
  </si>
  <si>
    <t>ZC752</t>
  </si>
  <si>
    <t>Čepelka skalpelová 15 BB515</t>
  </si>
  <si>
    <t>ZQ836</t>
  </si>
  <si>
    <t>Čepelka skalpelová fig.15c bal. á 100 ks B397112910026</t>
  </si>
  <si>
    <t>ZP078</t>
  </si>
  <si>
    <t>Kontejner 25 ml PP šroubový sterilní uzávěr 2680/EST/SG</t>
  </si>
  <si>
    <t>ZF549</t>
  </si>
  <si>
    <t>Náústek s filtrem výměnný k plynu Entonox 1043178 (ref.828-0002)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</si>
  <si>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</si>
  <si>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</si>
  <si>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</si>
  <si>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</si>
  <si>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</si>
  <si>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</si>
  <si>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ZI179</t>
  </si>
  <si>
    <t>Zkumavka s mediem+ flovakovaný tampon eSwab růžový nos,krk,vagina,konečník,rány,fekální vzo) 490CE.A</t>
  </si>
  <si>
    <t>50115064</t>
  </si>
  <si>
    <t>ZPr - šicí materiál (Z529)</t>
  </si>
  <si>
    <t>ZP245</t>
  </si>
  <si>
    <t>Šití GLYCOLON violet HR 12 6/0 USP 45 cm bal. á 24 ks PB40204</t>
  </si>
  <si>
    <t>ZJ018</t>
  </si>
  <si>
    <t>Šití chirlac pletený fialový 3/0 bal. á 24 ks PG0257</t>
  </si>
  <si>
    <t>ZQ686</t>
  </si>
  <si>
    <t>Šití mopylen 2 x HRT 18, síla 5-0, délka 0,90 m, PP, nevstřebatelné, barva modrá, bal. á 36 ks 70612</t>
  </si>
  <si>
    <t>ZO354</t>
  </si>
  <si>
    <t>Šití PGA-RESORBA pletené potahované syntetické vstřebatelné vlákno jehla HR 22 fialová 4/0 70 cm bal. á 24 ks PA10210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</si>
  <si>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</si>
  <si>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</si>
  <si>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</si>
  <si>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</si>
  <si>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</si>
  <si>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</si>
  <si>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ZA360</t>
  </si>
  <si>
    <t>Jehla sterican 0,5 x 25 mm oranžová 9186158</t>
  </si>
  <si>
    <t>50115067</t>
  </si>
  <si>
    <t>ZPr - rukavice (Z532)</t>
  </si>
  <si>
    <t>ZC063</t>
  </si>
  <si>
    <t>Rukavice vyšetřovací latex bez pudru nesterilní M 9421615 - povoleno pouze pro ÚČOCH a KZL</t>
  </si>
  <si>
    <t>ZP363</t>
  </si>
  <si>
    <t>Rukavice vyšetřovací latex bez pudru nesterilní superlife XS bal. á 100 ks 8951480 - povoleno pouze pro ÚČOCH a KZL</t>
  </si>
  <si>
    <t>ZP181</t>
  </si>
  <si>
    <t>Rukavice vyšetřovací latex s pudrem nesterilní superlife M bal. á 100 ks 8951472 - povoleno pouze pro ÚČOCH a KZL</t>
  </si>
  <si>
    <t>ZP948</t>
  </si>
  <si>
    <t>Rukavice vyšetřovací nitril basic bez pudru modré L bal. á 200 ks 44752</t>
  </si>
  <si>
    <t>ZP947</t>
  </si>
  <si>
    <t>Rukavice vyšetřovací nitril basic bez pudru modré M bal. á 200 ks 44751</t>
  </si>
  <si>
    <t>ZP946</t>
  </si>
  <si>
    <t>Rukavice vyšetřovací nitril basic bez pudru modré S bal. á 200 ks 44750</t>
  </si>
  <si>
    <t>ZP949</t>
  </si>
  <si>
    <t>Rukavice vyšetřovací nitril basic bez pudru modré XL bal. á 170 ks 44753</t>
  </si>
  <si>
    <t>ZA034</t>
  </si>
  <si>
    <t>Rukavice vyšetřovací nitril bez pudru nesterilní sempercare  XS bal. á 200 ks 32615</t>
  </si>
  <si>
    <t>50115090</t>
  </si>
  <si>
    <t>ZPr - zubolékařský materiál (Z509)</t>
  </si>
  <si>
    <t>ZL331</t>
  </si>
  <si>
    <t>Adhezivum dentální single bond universal  kit 9020890</t>
  </si>
  <si>
    <t>ZB722</t>
  </si>
  <si>
    <t>Amalgam Kit 0990</t>
  </si>
  <si>
    <t>ZL894</t>
  </si>
  <si>
    <t>Aplikátor M+W MicroTips modrý 0500507</t>
  </si>
  <si>
    <t>ZL893</t>
  </si>
  <si>
    <t>Aplikátor M+W MicroTips žluté 0500508</t>
  </si>
  <si>
    <t>ZD680</t>
  </si>
  <si>
    <t>Aqua cem, fix. materiál pro zub.náhrady 30 g 88115</t>
  </si>
  <si>
    <t>ZC379</t>
  </si>
  <si>
    <t>Aquasil ultra LV Regular 4 x 50 ml DT678779</t>
  </si>
  <si>
    <t>ZC328</t>
  </si>
  <si>
    <t>Calxyd pasta 2 x 3,5 g 4142120</t>
  </si>
  <si>
    <t>ZL574</t>
  </si>
  <si>
    <t>Cement fixační skloionomerní 0120164</t>
  </si>
  <si>
    <t>ZF508</t>
  </si>
  <si>
    <t>Cement výplňový provizorní 40 g 5304520</t>
  </si>
  <si>
    <t>ZD789</t>
  </si>
  <si>
    <t>Clip clip /voco/prov.výplňový materiál stříkačka 2 x 4 g 1284</t>
  </si>
  <si>
    <t>ZI515</t>
  </si>
  <si>
    <t>Čep 06 papírový 20 dentaclean á 100 ks 9019137</t>
  </si>
  <si>
    <t>ZI516</t>
  </si>
  <si>
    <t>Čep 06 papírový 25 dentaclean á 100 ks 9019138</t>
  </si>
  <si>
    <t>ZE911</t>
  </si>
  <si>
    <t>Čep 06 papírový 30 dentaclean á 100 ks P64030 9019139</t>
  </si>
  <si>
    <t>ZC253</t>
  </si>
  <si>
    <t>Čep 06 papírový 35 dentaclean 9019140</t>
  </si>
  <si>
    <t>ZM836</t>
  </si>
  <si>
    <t>Čep 06 papírový 40 dentacean 9019141</t>
  </si>
  <si>
    <t>ZH115</t>
  </si>
  <si>
    <t>Čep gutaperčový ProTaper F3 bal. á 60 ks 0488677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</si>
  <si>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</si>
  <si>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</si>
  <si>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</si>
  <si>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</si>
  <si>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</si>
  <si>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</si>
  <si>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</si>
  <si>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</si>
  <si>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</si>
  <si>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</si>
  <si>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</si>
  <si>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</si>
  <si>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</si>
  <si>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</si>
  <si>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ZE063</t>
  </si>
  <si>
    <t>Drát ocelový 17 x 25 101-414</t>
  </si>
  <si>
    <t>ZF064</t>
  </si>
  <si>
    <t>Drát ocelový 17 x 25 101-415</t>
  </si>
  <si>
    <t>ZQ734</t>
  </si>
  <si>
    <t>Drát ortodontický Leowire, pružný, prům. 0,7 mm, délka 25 m LEC0400-07</t>
  </si>
  <si>
    <t>ZI686</t>
  </si>
  <si>
    <t>Držák RTG snímků Super-Bite 0025407</t>
  </si>
  <si>
    <t>ZK182</t>
  </si>
  <si>
    <t>Dycal 4401</t>
  </si>
  <si>
    <t>ZE418</t>
  </si>
  <si>
    <t>Fólie termopl. Erkodur 2,0/120 mm, bal.á 10 ks, ER52122010</t>
  </si>
  <si>
    <t>ZF456</t>
  </si>
  <si>
    <t>Fréza heatless bílá č.8 218</t>
  </si>
  <si>
    <t>ZE225</t>
  </si>
  <si>
    <t>Fréza na silikon S187QG23</t>
  </si>
  <si>
    <t>ZI928</t>
  </si>
  <si>
    <t>Gel etchin Jumbo 9024824</t>
  </si>
  <si>
    <t>ZC325</t>
  </si>
  <si>
    <t>Gel etching 4122505</t>
  </si>
  <si>
    <t>ZQ709</t>
  </si>
  <si>
    <t>Guma leštící Alphaflex HP pro zlato, kompozity a stříbropaladiové slitiny, hnědá, průměr 2,5 mm, délka 15 mm ED0042HP</t>
  </si>
  <si>
    <t>ZD133</t>
  </si>
  <si>
    <t>Hmota otiskovací kettenbach 0137221</t>
  </si>
  <si>
    <t>ZC452</t>
  </si>
  <si>
    <t>Hmota zatmelovací sherafina rapid 6 kg 1084SH</t>
  </si>
  <si>
    <t>ZJ589</t>
  </si>
  <si>
    <t>Chránič prstu Langenbeck 397136910001</t>
  </si>
  <si>
    <t>ZI619</t>
  </si>
  <si>
    <t>Chránič prstu Langenbeck 397136910002</t>
  </si>
  <si>
    <t>ZL044</t>
  </si>
  <si>
    <t>Implantát zubní Astra Tech TX 4.0 S 24941</t>
  </si>
  <si>
    <t>ZL045</t>
  </si>
  <si>
    <t>Implantát zubní Astra Tech TX 4.0 S 24942</t>
  </si>
  <si>
    <t>ZQ604</t>
  </si>
  <si>
    <t>Implantát zubní BioniQ analog implantátu QR, sada  á 5 kusů 2803.05</t>
  </si>
  <si>
    <t>ZD117</t>
  </si>
  <si>
    <t>Interim Stand 0658696</t>
  </si>
  <si>
    <t>ZD118</t>
  </si>
  <si>
    <t>Interim Stand pěn.vložky 0658697</t>
  </si>
  <si>
    <t>ZK616</t>
  </si>
  <si>
    <t>Kanyla RMO FLI 16 A08734</t>
  </si>
  <si>
    <t>ZK608</t>
  </si>
  <si>
    <t>Kanyla RMO FLI 26 A08735</t>
  </si>
  <si>
    <t>ZC455</t>
  </si>
  <si>
    <t>Kartáček nylon do kolénka BT260.23N</t>
  </si>
  <si>
    <t>ZC570</t>
  </si>
  <si>
    <t>Kavitan LC A2 12 g prášku + 5 g tekutiny 4113411</t>
  </si>
  <si>
    <t>ZC386</t>
  </si>
  <si>
    <t>Kavitan pro A3 15 g prášek 10 g LIQ 4113312</t>
  </si>
  <si>
    <t>ZE586</t>
  </si>
  <si>
    <t>Ketac cem easymix 56900</t>
  </si>
  <si>
    <t>ZI811</t>
  </si>
  <si>
    <t>Klínek derotační 400-301</t>
  </si>
  <si>
    <t>ZQ787</t>
  </si>
  <si>
    <t>Knoflík titanový s pozlaceným řetízkem GOLD EXTRUSION HOOK WITH CHAIN (14 KARAT), pro urychlení prořezání -  vytažení, neprořezeného zoubku, kulatá báze EXHK14K</t>
  </si>
  <si>
    <t>ZL587</t>
  </si>
  <si>
    <t>Koferdam Medium</t>
  </si>
  <si>
    <t>ZF218</t>
  </si>
  <si>
    <t>Koferdam Medium 620003904</t>
  </si>
  <si>
    <t>ZD787</t>
  </si>
  <si>
    <t>Koncovka žl.intra oral tips,na míchací kanylu 0088259</t>
  </si>
  <si>
    <t>ZQ718</t>
  </si>
  <si>
    <t>Kotouč leštící HP jelenice na kovy a pryskyřice 25 mm bal. á 6 ks IN0809</t>
  </si>
  <si>
    <t>ZC518</t>
  </si>
  <si>
    <t>Kromopan 100 450 g, 1/X2710</t>
  </si>
  <si>
    <t>ZD798</t>
  </si>
  <si>
    <t>Light bond stříkačky á 4 ks LBPPF</t>
  </si>
  <si>
    <t>ZP112</t>
  </si>
  <si>
    <t>Materiál fotokompozitní pro bezkovové náhrady Signum ceramis dentin B4 bal. 4g HK66022949</t>
  </si>
  <si>
    <t>ZN882</t>
  </si>
  <si>
    <t>Materiál fotokompozitní pro bezkovové náhrady Signum ceramis dentin D4 bal. 4g Her66022945</t>
  </si>
  <si>
    <t>ZN885</t>
  </si>
  <si>
    <t>Materiál fotokompozitní pro bezkovové náhrady Signum ceramis dentin EM bal. 4g Her66022958</t>
  </si>
  <si>
    <t>ZP114</t>
  </si>
  <si>
    <t>Materiál fotokompozitní pro ušlechtilé i náhradní slitiny náhrad Signum enamel ED bal. 4 g HK66020036</t>
  </si>
  <si>
    <t>ZQ963</t>
  </si>
  <si>
    <t>Materiál kompozitní bis-akrylátový  pro výrobu provizor. náhrad Protemp 4 doplň.balení A2 (1 x 50ml kartuše  A2, 16 x míchací kanyly - modré) 9020139</t>
  </si>
  <si>
    <t>ZQ962</t>
  </si>
  <si>
    <t>Materiál kompozitní bis-akrylátový  pro výrobu provizor. náhrad Protemp 4 zaváděcí balení A2 (1 x 50ml kartuše A2, 16 x míchací kanyly-modré, Garant dispenzer 10:1) 9020137</t>
  </si>
  <si>
    <t>ZL575</t>
  </si>
  <si>
    <t>Materiál kompozitní Filtek ultimate Flowable A2  9025772</t>
  </si>
  <si>
    <t>ZL576</t>
  </si>
  <si>
    <t>Materiál kompozitní Filtek ultimate Flowable A3 9025773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</si>
  <si>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</si>
  <si>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</si>
  <si>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</si>
  <si>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</si>
  <si>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ZL520</t>
  </si>
  <si>
    <t>Materiál kostní výplňový R.T.R. 0056610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</si>
  <si>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</si>
  <si>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</si>
  <si>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</si>
  <si>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</si>
  <si>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</si>
  <si>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</si>
  <si>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ZL448</t>
  </si>
  <si>
    <t>Matrice Hawe adapt 1205581205</t>
  </si>
  <si>
    <t>ZL446</t>
  </si>
  <si>
    <t>Matrice Hawe adapt 1208581208</t>
  </si>
  <si>
    <t>ZQ191</t>
  </si>
  <si>
    <t>Matrice sekční Palodent V3 5,5 mm bal. á 50 ks 9032911</t>
  </si>
  <si>
    <t>ZQ192</t>
  </si>
  <si>
    <t>Matrice sekční Palodent V3 6,5 mm bal. á 50 ks 9032912</t>
  </si>
  <si>
    <t>ZQ899</t>
  </si>
  <si>
    <t>Matrice sekční Palodent V3 EZ 7,5 mm bal. á  50 ks 9032907</t>
  </si>
  <si>
    <t>ZQ010</t>
  </si>
  <si>
    <t>Nástroj kořenový ProTaper Gold SX 19 mm sterilní bal. á 6 ks 9035292</t>
  </si>
  <si>
    <t>ZN792</t>
  </si>
  <si>
    <t>Nástroje na opracování materiálu Signum tool kit (11ks) HER66015677</t>
  </si>
  <si>
    <t>ZC517</t>
  </si>
  <si>
    <t>Nit dentální BT485</t>
  </si>
  <si>
    <t>ZI810</t>
  </si>
  <si>
    <t>Nit elastická kulatá hrubá J0388</t>
  </si>
  <si>
    <t>ZC821</t>
  </si>
  <si>
    <t>Occlu spray zelený 75 ml 00093</t>
  </si>
  <si>
    <t>ZC922</t>
  </si>
  <si>
    <t>Očko Opti-MIM 430-005</t>
  </si>
  <si>
    <t>ZC400</t>
  </si>
  <si>
    <t>Opticor flow 2 G A2</t>
  </si>
  <si>
    <t>ZF313</t>
  </si>
  <si>
    <t>Opticor flow barva A3 4000009</t>
  </si>
  <si>
    <t>ZH734</t>
  </si>
  <si>
    <t>Pásek matricový ocelový Hawe 6 mm 0,03 mm 3 m H399B 9005742</t>
  </si>
  <si>
    <t>ZQ527</t>
  </si>
  <si>
    <t>Pásky voskové KKD Utility Wax Strips, hranaté, bílé, O 4,8mm, bal. á 350 g  -  tj. 55 ks 6423</t>
  </si>
  <si>
    <t>ZC300</t>
  </si>
  <si>
    <t>Pasta Depural Neo 60 g 4816210</t>
  </si>
  <si>
    <t>ZG717</t>
  </si>
  <si>
    <t>Pilíř attachment locator D3.7/L2 01209</t>
  </si>
  <si>
    <t>ZP248</t>
  </si>
  <si>
    <t>Pilník Files 025 015 délka 25 mm ISO 015, bal. á 6 ks 006996</t>
  </si>
  <si>
    <t>ZK543</t>
  </si>
  <si>
    <t>Pilník K - File 397144518662</t>
  </si>
  <si>
    <t>ZQ673</t>
  </si>
  <si>
    <t>Pilník K-File průměr 0,15 délka 31 mm sada = 6 ks 397144519052</t>
  </si>
  <si>
    <t>ZC462</t>
  </si>
  <si>
    <t>Písek Interalox 250 7 kg 00404</t>
  </si>
  <si>
    <t>ZG406</t>
  </si>
  <si>
    <t>Preci-clix Female yellow á 6 ks 1231</t>
  </si>
  <si>
    <t>ZC565</t>
  </si>
  <si>
    <t>Premacryl prášek růžový 500 g 4342405</t>
  </si>
  <si>
    <t>ZI095</t>
  </si>
  <si>
    <t>Pronikač k-reamers 053025010</t>
  </si>
  <si>
    <t>ZC928</t>
  </si>
  <si>
    <t>Protahováček Hedstrém 073025015</t>
  </si>
  <si>
    <t>ZK658</t>
  </si>
  <si>
    <t>Protemp 4 50 ml A3 ES46957</t>
  </si>
  <si>
    <t>ZC921</t>
  </si>
  <si>
    <t>Pružina open v cívce (100-751) F00062</t>
  </si>
  <si>
    <t>ZC313</t>
  </si>
  <si>
    <t>Repin 800 g orig. 4241110</t>
  </si>
  <si>
    <t>ZQ059</t>
  </si>
  <si>
    <t>Roztok k ochraně gigivy Rubber Dam Liquid - tekutý kofferdam, bal. 1 x 1,2 ml 9033141</t>
  </si>
  <si>
    <t>ZQ829</t>
  </si>
  <si>
    <t>Sada Lasak BioniQ - Protetická plánovací včetně plastových pilířů á 4 ks každého druhu pilíře (celkem 124 ks) 2822.00</t>
  </si>
  <si>
    <t>ZG719</t>
  </si>
  <si>
    <t>Sada protetická locator á 2 ks 08519-2</t>
  </si>
  <si>
    <t>ZC527</t>
  </si>
  <si>
    <t>Sádra alabastr. 0301/25 á 25 kg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</si>
  <si>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</si>
  <si>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</si>
  <si>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</si>
  <si>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</si>
  <si>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</si>
  <si>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</si>
  <si>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</si>
  <si>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bal.á 100 ks,  MSF6007</t>
  </si>
  <si>
    <t>ZB927</t>
  </si>
  <si>
    <t>Set no. 106 CON106</t>
  </si>
  <si>
    <t>ZC481</t>
  </si>
  <si>
    <t>Siloflex plus catal. 60 g 4213310</t>
  </si>
  <si>
    <t>ZC471</t>
  </si>
  <si>
    <t>Spofacryl orig. 100g O 4318200</t>
  </si>
  <si>
    <t>ZC373</t>
  </si>
  <si>
    <t>Sprej cognoscin orig. 120 g 1IX1140</t>
  </si>
  <si>
    <t>ZL577</t>
  </si>
  <si>
    <t>Sprej Kavo 4119640KA</t>
  </si>
  <si>
    <t>ZC358</t>
  </si>
  <si>
    <t>Superacryl plus liq. 250 ml 4328902</t>
  </si>
  <si>
    <t>ZD531</t>
  </si>
  <si>
    <t>Superacryl plus PLV. 500 g 4328417</t>
  </si>
  <si>
    <t>ZJ301</t>
  </si>
  <si>
    <t>Systém adhezivní F-Splint-Aid (1x lahvička s páskou a bondem šířka 4 mm, délka 12 cm + 5x aplikační svorka)</t>
  </si>
  <si>
    <t>ZP388</t>
  </si>
  <si>
    <t>Šroubovák dlouhý Bioniq hex I.25/32 2406.00</t>
  </si>
  <si>
    <t>ZM662</t>
  </si>
  <si>
    <t>Šroubovák hex krátký I.25/L23 2405.00</t>
  </si>
  <si>
    <t>ZB933</t>
  </si>
  <si>
    <t>Štětečky aplikační, á 400 ks, SD8100123</t>
  </si>
  <si>
    <t>ZD095</t>
  </si>
  <si>
    <t>Tekutina expanzní sheraifina 1l 1501SH</t>
  </si>
  <si>
    <t>ZD290</t>
  </si>
  <si>
    <t>Tetric Evo 2g Flow A2</t>
  </si>
  <si>
    <t>ZC563</t>
  </si>
  <si>
    <t>Tokuso rebase 1/X7045</t>
  </si>
  <si>
    <t>ZG158</t>
  </si>
  <si>
    <t>Vlákno wedjets na kofferdam 2,1 m barva žlutá 0035117</t>
  </si>
  <si>
    <t>ZK415</t>
  </si>
  <si>
    <t>Vzorník primodent PO1612</t>
  </si>
  <si>
    <t>ZC301</t>
  </si>
  <si>
    <t>Ypeen 800 g dóza 100066</t>
  </si>
  <si>
    <t>ZC920</t>
  </si>
  <si>
    <t>Zámky elite medium twin set. 022 707-398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</si>
  <si>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</si>
  <si>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</si>
  <si>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</si>
  <si>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</si>
  <si>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</si>
  <si>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3 NLZP</t>
  </si>
  <si>
    <t>4 THP</t>
  </si>
  <si>
    <t>(prázdné)</t>
  </si>
  <si>
    <t>1 Celkem</t>
  </si>
  <si>
    <t>2 Celkem</t>
  </si>
  <si>
    <t>ON Data</t>
  </si>
  <si>
    <t>zubní lékaři</t>
  </si>
  <si>
    <t>zubní lékaři specialisté</t>
  </si>
  <si>
    <t>všeobecné sestry bez dohl.</t>
  </si>
  <si>
    <t>všeobecné sestry bez dohl., spec.</t>
  </si>
  <si>
    <t>radiologičtí asistenti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</si>
  <si>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</si>
  <si>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</si>
  <si>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</si>
  <si>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</si>
  <si>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</si>
  <si>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</si>
  <si>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</si>
  <si>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</si>
  <si>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</si>
  <si>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</si>
  <si>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</si>
  <si>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</si>
  <si>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</si>
  <si>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</si>
  <si>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</si>
  <si>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</si>
  <si>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</si>
  <si>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</si>
  <si>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0080001</t>
  </si>
  <si>
    <t>0080002</t>
  </si>
  <si>
    <t>0080004</t>
  </si>
  <si>
    <t>0080011</t>
  </si>
  <si>
    <t>0080012</t>
  </si>
  <si>
    <t>0080021</t>
  </si>
  <si>
    <t>0080031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</si>
  <si>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</si>
  <si>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</si>
  <si>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</si>
  <si>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</si>
  <si>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</si>
  <si>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</si>
  <si>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</si>
  <si>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</si>
  <si>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</si>
  <si>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</si>
  <si>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</si>
  <si>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</si>
  <si>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</si>
  <si>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</si>
  <si>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</si>
  <si>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</si>
  <si>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</si>
  <si>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</si>
  <si>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</si>
  <si>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</si>
  <si>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0082114</t>
  </si>
  <si>
    <t>0082115</t>
  </si>
  <si>
    <t>0082201</t>
  </si>
  <si>
    <t>0082211</t>
  </si>
  <si>
    <t>0082301</t>
  </si>
  <si>
    <t>0082311</t>
  </si>
  <si>
    <t>0082320</t>
  </si>
  <si>
    <t>0082331</t>
  </si>
  <si>
    <t>0082332</t>
  </si>
  <si>
    <t>0181115</t>
  </si>
  <si>
    <t>0181132</t>
  </si>
  <si>
    <t>0082354</t>
  </si>
  <si>
    <t>0081202</t>
  </si>
  <si>
    <t>0081222</t>
  </si>
  <si>
    <t>0082204</t>
  </si>
  <si>
    <t>0082353</t>
  </si>
  <si>
    <t>0081203</t>
  </si>
  <si>
    <t>0081032</t>
  </si>
  <si>
    <t>0082205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</si>
  <si>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</si>
  <si>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</si>
  <si>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</si>
  <si>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</si>
  <si>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</si>
  <si>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</si>
  <si>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</si>
  <si>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</si>
  <si>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</si>
  <si>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00916</t>
  </si>
  <si>
    <t>ANESTEZIE NA FORAMEN MANDIBULAE A INFRAORBITALE</t>
  </si>
  <si>
    <t>00921</t>
  </si>
  <si>
    <t>OŠETŘENÍ ZUBNÍHO KAZU - STÁLÝ ZUB</t>
  </si>
  <si>
    <t>00925</t>
  </si>
  <si>
    <t xml:space="preserve">KONZERVATIVNÍ LÉČBA KOMPLIKACÍ ZUBNÍHO KAZU II. - </t>
  </si>
  <si>
    <t>00946</t>
  </si>
  <si>
    <t>00950</t>
  </si>
  <si>
    <t>EXTRAKCE STÁLÉHO ZUBU NEBO DOČASNÉHO MOLÁRU S NERE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</si>
  <si>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</si>
  <si>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</si>
  <si>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</si>
  <si>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</si>
  <si>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</si>
  <si>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</si>
  <si>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</si>
  <si>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</si>
  <si>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</si>
  <si>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</si>
  <si>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</si>
  <si>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</si>
  <si>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</si>
  <si>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</si>
  <si>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</si>
  <si>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</si>
  <si>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</si>
  <si>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</si>
  <si>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</si>
  <si>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</si>
  <si>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</si>
  <si>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</si>
  <si>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</si>
  <si>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</si>
  <si>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</si>
  <si>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</si>
  <si>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</si>
  <si>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</si>
  <si>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</si>
  <si>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</si>
  <si>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</si>
  <si>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</si>
  <si>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</si>
  <si>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</si>
  <si>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</si>
  <si>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</si>
  <si>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</si>
  <si>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</si>
  <si>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</si>
  <si>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</si>
  <si>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00948</t>
  </si>
  <si>
    <t>ZAJIŠTĚNÍ SUTUROU V RÁMCI VÝKONU EXTRAKCE</t>
  </si>
  <si>
    <t>00906</t>
  </si>
  <si>
    <t>STOMATOLOGICKÉ OŠETŘENÍ POJIŠTĚNCE DO 6 LET NEBO H</t>
  </si>
  <si>
    <t>00920</t>
  </si>
  <si>
    <t>OŠETŘENÍ ZUBNÍHO KAZU - STÁLÝ ZUB - FOTOKOMPOZITNÍ</t>
  </si>
  <si>
    <t>00945</t>
  </si>
  <si>
    <t>CÍLENÉ VYŠETŘENÍ</t>
  </si>
  <si>
    <t>00949</t>
  </si>
  <si>
    <t>BĚŽNÁ EXTRAKCE DOČASNÉHO ZUBU</t>
  </si>
  <si>
    <t>00907</t>
  </si>
  <si>
    <t>STOMATOLOGICKÉ OŠETŘENÍ  POJIŠTĚNCE OD 6 DO 15 LET</t>
  </si>
  <si>
    <t>00902</t>
  </si>
  <si>
    <t>PÉČE O REGISTROVANÉHO POJIŠTĚNCE NAD 18 LET VĚKU</t>
  </si>
  <si>
    <t>00918</t>
  </si>
  <si>
    <t>OŠETŘENÍ ZUBNÍHO KAZU U DĚTÍ DO 15 LET, U TĚHOTNÝC</t>
  </si>
  <si>
    <t>0072001</t>
  </si>
  <si>
    <t>0072041</t>
  </si>
  <si>
    <t>0074001</t>
  </si>
  <si>
    <t>0071111</t>
  </si>
  <si>
    <t>00956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</si>
  <si>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</si>
  <si>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</si>
  <si>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</si>
  <si>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</si>
  <si>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</si>
  <si>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</si>
  <si>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00904</t>
  </si>
  <si>
    <t>STOMATOLOGICKÉ VYŠETŘENÍ REGISTROVANÉHO POJIŠTĚNCE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</si>
  <si>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</si>
  <si>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</si>
  <si>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</si>
  <si>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</si>
  <si>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</si>
  <si>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</si>
  <si>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</si>
  <si>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</si>
  <si>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</si>
  <si>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</si>
  <si>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09547</t>
  </si>
  <si>
    <t>REGULAČNÍ POPLATEK -- POJIŠTĚNEC OD ÚHRADY POPLATK</t>
  </si>
  <si>
    <t>00934</t>
  </si>
  <si>
    <t>CHIRURGICKÁ LÉČBA ONEMOCNĚNÍ PARODONTU VELKÉHO ROZ</t>
  </si>
  <si>
    <t>00962</t>
  </si>
  <si>
    <t>KONZERVATIVNÍ LÉČBA TEMPOROMANDIBULÁRNÍCH PORUCH</t>
  </si>
  <si>
    <t>00954</t>
  </si>
  <si>
    <t>KONZERVAČNĚ-CHIRURGICKÁ LÉČBA KOMPLIKACÍ ZUBNÍHO K</t>
  </si>
  <si>
    <t>00933</t>
  </si>
  <si>
    <t>CHIRURGICKÁ LÉČBA ONEMOCNĚNÍ PARODONTU MALÉHO ROZS</t>
  </si>
  <si>
    <t>00943</t>
  </si>
  <si>
    <t>MĚŘENÍ GALVANICKÝCH PROUDŮ</t>
  </si>
  <si>
    <t>015</t>
  </si>
  <si>
    <t>0070001</t>
  </si>
  <si>
    <t>0074021</t>
  </si>
  <si>
    <t>0076001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</si>
  <si>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</si>
  <si>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</si>
  <si>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</si>
  <si>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</si>
  <si>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</si>
  <si>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</si>
  <si>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</si>
  <si>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</si>
  <si>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</si>
  <si>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</si>
  <si>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</si>
  <si>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0084021</t>
  </si>
  <si>
    <t>0086001</t>
  </si>
  <si>
    <t>0086031</t>
  </si>
  <si>
    <t>0086034</t>
  </si>
  <si>
    <t>0086071</t>
  </si>
  <si>
    <t>0086081</t>
  </si>
  <si>
    <t>0070002</t>
  </si>
  <si>
    <t>0070004</t>
  </si>
  <si>
    <t>0084034</t>
  </si>
  <si>
    <t>0074034</t>
  </si>
  <si>
    <t>00915</t>
  </si>
  <si>
    <t>ZHOTOVENÍ TELERENTGENOVÉHO SNÍMKU LBI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</si>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</sst>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4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0.51174778264767473</c:v>
                </c:pt>
                <c:pt idx="1">
                  <c:v>0.4442022744162783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108656"/>
        <c:axId val="15851092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0.41043545646014862</c:v>
                </c:pt>
                <c:pt idx="1">
                  <c:v>0.41043545646014862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103760"/>
        <c:axId val="1585115184"/>
      </c:scatterChart>
      <c:catAx>
        <c:axId val="158510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8510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109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85108656"/>
        <c:crosses val="autoZero"/>
        <c:crossBetween val="between"/>
      </c:valAx>
      <c:valAx>
        <c:axId val="15851037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85115184"/>
        <c:crosses val="max"/>
        <c:crossBetween val="midCat"/>
      </c:valAx>
      <c:valAx>
        <c:axId val="15851151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851037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0" totalsRowShown="0" headerRowDxfId="75" tableBorderDxfId="74">
  <autoFilter ref="A7:S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0" totalsRowShown="0">
  <autoFilter ref="C3:S3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04" t="s">
        <v>92</v>
      </c>
      <c r="B1" s="304"/>
    </row>
    <row r="2" spans="1:3" ht="14.4" customHeight="1" thickBot="1" x14ac:dyDescent="0.35">
      <c r="A2" s="207" t="s">
        <v>242</v>
      </c>
      <c r="B2" s="46"/>
    </row>
    <row r="3" spans="1:3" ht="14.4" customHeight="1" thickBot="1" x14ac:dyDescent="0.35">
      <c r="A3" s="300" t="s">
        <v>119</v>
      </c>
      <c r="B3" s="301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" customHeight="1" x14ac:dyDescent="0.3">
      <c r="A5" s="128" t="str">
        <f t="shared" si="0"/>
        <v>HI</v>
      </c>
      <c r="B5" s="75" t="s">
        <v>116</v>
      </c>
      <c r="C5" s="47" t="s">
        <v>95</v>
      </c>
    </row>
    <row r="6" spans="1:3" ht="14.4" customHeight="1" x14ac:dyDescent="0.3">
      <c r="A6" s="129" t="str">
        <f t="shared" si="0"/>
        <v>HI Graf</v>
      </c>
      <c r="B6" s="76" t="s">
        <v>89</v>
      </c>
      <c r="C6" s="47" t="s">
        <v>96</v>
      </c>
    </row>
    <row r="7" spans="1:3" ht="14.4" customHeight="1" x14ac:dyDescent="0.3">
      <c r="A7" s="129" t="str">
        <f t="shared" si="0"/>
        <v>Man Tab</v>
      </c>
      <c r="B7" s="76" t="s">
        <v>244</v>
      </c>
      <c r="C7" s="47" t="s">
        <v>97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2" t="s">
        <v>93</v>
      </c>
      <c r="B10" s="301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8" customHeight="1" x14ac:dyDescent="0.3">
      <c r="A13" s="129" t="str">
        <f t="shared" si="2"/>
        <v>LŽ PL</v>
      </c>
      <c r="B13" s="490" t="s">
        <v>137</v>
      </c>
      <c r="C13" s="47" t="s">
        <v>123</v>
      </c>
    </row>
    <row r="14" spans="1:3" ht="14.4" customHeight="1" x14ac:dyDescent="0.3">
      <c r="A14" s="129" t="str">
        <f t="shared" si="2"/>
        <v>LŽ PL Detail</v>
      </c>
      <c r="B14" s="76" t="s">
        <v>511</v>
      </c>
      <c r="C14" s="47" t="s">
        <v>124</v>
      </c>
    </row>
    <row r="15" spans="1:3" ht="14.4" customHeight="1" x14ac:dyDescent="0.3">
      <c r="A15" s="129" t="str">
        <f t="shared" si="2"/>
        <v>LŽ Statim</v>
      </c>
      <c r="B15" s="229" t="s">
        <v>168</v>
      </c>
      <c r="C15" s="47" t="s">
        <v>178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" customHeight="1" x14ac:dyDescent="0.3">
      <c r="A17" s="129" t="str">
        <f t="shared" si="2"/>
        <v>MŽ Detail</v>
      </c>
      <c r="B17" s="76" t="s">
        <v>855</v>
      </c>
      <c r="C17" s="47" t="s">
        <v>101</v>
      </c>
    </row>
    <row r="18" spans="1:3" ht="14.4" customHeight="1" thickBot="1" x14ac:dyDescent="0.3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3" t="s">
        <v>94</v>
      </c>
      <c r="B20" s="301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873</v>
      </c>
      <c r="C21" s="47" t="s">
        <v>105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882</v>
      </c>
      <c r="C22" s="47" t="s">
        <v>181</v>
      </c>
    </row>
    <row r="23" spans="1:3" ht="14.4" customHeight="1" x14ac:dyDescent="0.3">
      <c r="A23" s="129" t="str">
        <f t="shared" si="4"/>
        <v>ZV Vykáz.-A Detail</v>
      </c>
      <c r="B23" s="76" t="s">
        <v>1091</v>
      </c>
      <c r="C23" s="47" t="s">
        <v>106</v>
      </c>
    </row>
    <row r="24" spans="1:3" ht="14.4" customHeight="1" x14ac:dyDescent="0.3">
      <c r="A24" s="242" t="str">
        <f>HYPERLINK("#'"&amp;C24&amp;"'!A1",C24)</f>
        <v>ZV Vykáz.-A Det.Lék.</v>
      </c>
      <c r="B24" s="76" t="s">
        <v>1092</v>
      </c>
      <c r="C24" s="47" t="s">
        <v>185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.88671875" style="189" customWidth="1"/>
    <col min="11" max="11" width="6.77734375" style="192" bestFit="1" customWidth="1"/>
    <col min="12" max="12" width="6.6640625" style="189" customWidth="1"/>
    <col min="13" max="13" width="10.88671875" style="189" customWidth="1"/>
    <col min="14" max="16384" width="8.88671875" style="114"/>
  </cols>
  <sheetData>
    <row r="1" spans="1:13" ht="18.600000000000001" customHeight="1" thickBot="1" x14ac:dyDescent="0.4">
      <c r="A1" s="343" t="s">
        <v>511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" customHeight="1" thickBot="1" x14ac:dyDescent="0.3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328.36000000000007</v>
      </c>
      <c r="K3" s="44">
        <f>IF(M3=0,0,J3/M3)</f>
        <v>1</v>
      </c>
      <c r="L3" s="43">
        <f>SUBTOTAL(9,L6:L1048576)</f>
        <v>4</v>
      </c>
      <c r="M3" s="45">
        <f>SUBTOTAL(9,M6:M1048576)</f>
        <v>328.36000000000007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" customHeight="1" thickBot="1" x14ac:dyDescent="0.35">
      <c r="A5" s="477" t="s">
        <v>110</v>
      </c>
      <c r="B5" s="497" t="s">
        <v>111</v>
      </c>
      <c r="C5" s="497" t="s">
        <v>57</v>
      </c>
      <c r="D5" s="497" t="s">
        <v>112</v>
      </c>
      <c r="E5" s="497" t="s">
        <v>113</v>
      </c>
      <c r="F5" s="498" t="s">
        <v>15</v>
      </c>
      <c r="G5" s="498" t="s">
        <v>14</v>
      </c>
      <c r="H5" s="479" t="s">
        <v>114</v>
      </c>
      <c r="I5" s="478" t="s">
        <v>15</v>
      </c>
      <c r="J5" s="498" t="s">
        <v>14</v>
      </c>
      <c r="K5" s="479" t="s">
        <v>114</v>
      </c>
      <c r="L5" s="478" t="s">
        <v>15</v>
      </c>
      <c r="M5" s="499" t="s">
        <v>14</v>
      </c>
    </row>
    <row r="6" spans="1:13" ht="14.4" customHeight="1" x14ac:dyDescent="0.3">
      <c r="A6" s="456" t="s">
        <v>433</v>
      </c>
      <c r="B6" s="457" t="s">
        <v>504</v>
      </c>
      <c r="C6" s="457" t="s">
        <v>505</v>
      </c>
      <c r="D6" s="457" t="s">
        <v>506</v>
      </c>
      <c r="E6" s="457" t="s">
        <v>507</v>
      </c>
      <c r="F6" s="461"/>
      <c r="G6" s="461"/>
      <c r="H6" s="482">
        <v>0</v>
      </c>
      <c r="I6" s="461">
        <v>2</v>
      </c>
      <c r="J6" s="461">
        <v>228.72000000000003</v>
      </c>
      <c r="K6" s="482">
        <v>1</v>
      </c>
      <c r="L6" s="461">
        <v>2</v>
      </c>
      <c r="M6" s="462">
        <v>228.72000000000003</v>
      </c>
    </row>
    <row r="7" spans="1:13" ht="14.4" customHeight="1" thickBot="1" x14ac:dyDescent="0.35">
      <c r="A7" s="470" t="s">
        <v>433</v>
      </c>
      <c r="B7" s="471" t="s">
        <v>508</v>
      </c>
      <c r="C7" s="471" t="s">
        <v>509</v>
      </c>
      <c r="D7" s="471" t="s">
        <v>494</v>
      </c>
      <c r="E7" s="471" t="s">
        <v>510</v>
      </c>
      <c r="F7" s="475"/>
      <c r="G7" s="475"/>
      <c r="H7" s="483">
        <v>0</v>
      </c>
      <c r="I7" s="475">
        <v>2</v>
      </c>
      <c r="J7" s="475">
        <v>99.640000000000043</v>
      </c>
      <c r="K7" s="483">
        <v>1</v>
      </c>
      <c r="L7" s="475">
        <v>2</v>
      </c>
      <c r="M7" s="476">
        <v>99.640000000000043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3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07" t="s">
        <v>242</v>
      </c>
      <c r="B2" s="196"/>
      <c r="C2" s="196"/>
      <c r="D2" s="196"/>
      <c r="E2" s="196"/>
    </row>
    <row r="3" spans="1:17" ht="14.4" customHeight="1" thickBot="1" x14ac:dyDescent="0.35">
      <c r="A3" s="222" t="s">
        <v>3</v>
      </c>
      <c r="B3" s="226">
        <f>SUM(B6:B1048576)</f>
        <v>210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40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" customHeight="1" thickBot="1" x14ac:dyDescent="0.3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" customHeight="1" thickBot="1" x14ac:dyDescent="0.35">
      <c r="A5" s="500" t="s">
        <v>169</v>
      </c>
      <c r="B5" s="501" t="s">
        <v>171</v>
      </c>
      <c r="C5" s="501" t="s">
        <v>172</v>
      </c>
      <c r="D5" s="501" t="s">
        <v>173</v>
      </c>
      <c r="E5" s="502" t="s">
        <v>174</v>
      </c>
      <c r="F5" s="503" t="s">
        <v>171</v>
      </c>
      <c r="G5" s="504" t="s">
        <v>172</v>
      </c>
      <c r="H5" s="504" t="s">
        <v>173</v>
      </c>
      <c r="I5" s="505" t="s">
        <v>174</v>
      </c>
      <c r="J5" s="501" t="s">
        <v>171</v>
      </c>
      <c r="K5" s="501" t="s">
        <v>172</v>
      </c>
      <c r="L5" s="501" t="s">
        <v>173</v>
      </c>
      <c r="M5" s="502" t="s">
        <v>174</v>
      </c>
      <c r="N5" s="503" t="s">
        <v>171</v>
      </c>
      <c r="O5" s="504" t="s">
        <v>172</v>
      </c>
      <c r="P5" s="504" t="s">
        <v>173</v>
      </c>
      <c r="Q5" s="505" t="s">
        <v>174</v>
      </c>
    </row>
    <row r="6" spans="1:17" ht="14.4" customHeight="1" x14ac:dyDescent="0.3">
      <c r="A6" s="508" t="s">
        <v>512</v>
      </c>
      <c r="B6" s="512"/>
      <c r="C6" s="461"/>
      <c r="D6" s="461"/>
      <c r="E6" s="462"/>
      <c r="F6" s="510"/>
      <c r="G6" s="482"/>
      <c r="H6" s="482"/>
      <c r="I6" s="514"/>
      <c r="J6" s="512"/>
      <c r="K6" s="461"/>
      <c r="L6" s="461"/>
      <c r="M6" s="462"/>
      <c r="N6" s="510"/>
      <c r="O6" s="482"/>
      <c r="P6" s="482"/>
      <c r="Q6" s="506"/>
    </row>
    <row r="7" spans="1:17" ht="14.4" customHeight="1" thickBot="1" x14ac:dyDescent="0.35">
      <c r="A7" s="509" t="s">
        <v>513</v>
      </c>
      <c r="B7" s="513">
        <v>210</v>
      </c>
      <c r="C7" s="475"/>
      <c r="D7" s="475"/>
      <c r="E7" s="476"/>
      <c r="F7" s="511">
        <v>1</v>
      </c>
      <c r="G7" s="483">
        <v>0</v>
      </c>
      <c r="H7" s="483">
        <v>0</v>
      </c>
      <c r="I7" s="515">
        <v>0</v>
      </c>
      <c r="J7" s="513">
        <v>40</v>
      </c>
      <c r="K7" s="475"/>
      <c r="L7" s="475"/>
      <c r="M7" s="476"/>
      <c r="N7" s="511">
        <v>1</v>
      </c>
      <c r="O7" s="483">
        <v>0</v>
      </c>
      <c r="P7" s="483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13">
        <v>2015</v>
      </c>
      <c r="D3" s="214">
        <v>2018</v>
      </c>
      <c r="E3" s="7"/>
      <c r="F3" s="313">
        <v>2019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425</v>
      </c>
      <c r="B5" s="444" t="s">
        <v>426</v>
      </c>
      <c r="C5" s="445" t="s">
        <v>427</v>
      </c>
      <c r="D5" s="445" t="s">
        <v>427</v>
      </c>
      <c r="E5" s="445"/>
      <c r="F5" s="445" t="s">
        <v>427</v>
      </c>
      <c r="G5" s="445" t="s">
        <v>427</v>
      </c>
      <c r="H5" s="445" t="s">
        <v>427</v>
      </c>
      <c r="I5" s="446" t="s">
        <v>427</v>
      </c>
      <c r="J5" s="447" t="s">
        <v>55</v>
      </c>
    </row>
    <row r="6" spans="1:10" ht="14.4" customHeight="1" x14ac:dyDescent="0.3">
      <c r="A6" s="443" t="s">
        <v>425</v>
      </c>
      <c r="B6" s="444" t="s">
        <v>514</v>
      </c>
      <c r="C6" s="445">
        <v>0</v>
      </c>
      <c r="D6" s="445">
        <v>0</v>
      </c>
      <c r="E6" s="445"/>
      <c r="F6" s="445">
        <v>0.24137</v>
      </c>
      <c r="G6" s="445">
        <v>0</v>
      </c>
      <c r="H6" s="445">
        <v>0.24137</v>
      </c>
      <c r="I6" s="446" t="s">
        <v>427</v>
      </c>
      <c r="J6" s="447" t="s">
        <v>1</v>
      </c>
    </row>
    <row r="7" spans="1:10" ht="14.4" customHeight="1" x14ac:dyDescent="0.3">
      <c r="A7" s="443" t="s">
        <v>425</v>
      </c>
      <c r="B7" s="444" t="s">
        <v>515</v>
      </c>
      <c r="C7" s="445">
        <v>0.38211000000000001</v>
      </c>
      <c r="D7" s="445">
        <v>0</v>
      </c>
      <c r="E7" s="445"/>
      <c r="F7" s="445">
        <v>0</v>
      </c>
      <c r="G7" s="445">
        <v>0.16666667175292968</v>
      </c>
      <c r="H7" s="445">
        <v>-0.16666667175292968</v>
      </c>
      <c r="I7" s="446">
        <v>0</v>
      </c>
      <c r="J7" s="447" t="s">
        <v>1</v>
      </c>
    </row>
    <row r="8" spans="1:10" ht="14.4" customHeight="1" x14ac:dyDescent="0.3">
      <c r="A8" s="443" t="s">
        <v>425</v>
      </c>
      <c r="B8" s="444" t="s">
        <v>516</v>
      </c>
      <c r="C8" s="445">
        <v>8.5986300000000018</v>
      </c>
      <c r="D8" s="445">
        <v>8.3001500000000004</v>
      </c>
      <c r="E8" s="445"/>
      <c r="F8" s="445">
        <v>6.4316800000000001</v>
      </c>
      <c r="G8" s="445">
        <v>6.6666665039062503</v>
      </c>
      <c r="H8" s="445">
        <v>-0.2349865039062502</v>
      </c>
      <c r="I8" s="446">
        <v>0.96475202355351619</v>
      </c>
      <c r="J8" s="447" t="s">
        <v>1</v>
      </c>
    </row>
    <row r="9" spans="1:10" ht="14.4" customHeight="1" x14ac:dyDescent="0.3">
      <c r="A9" s="443" t="s">
        <v>425</v>
      </c>
      <c r="B9" s="444" t="s">
        <v>517</v>
      </c>
      <c r="C9" s="445">
        <v>13.782109999999999</v>
      </c>
      <c r="D9" s="445">
        <v>15.708299999999999</v>
      </c>
      <c r="E9" s="445"/>
      <c r="F9" s="445">
        <v>7.8265000000000002</v>
      </c>
      <c r="G9" s="445">
        <v>15</v>
      </c>
      <c r="H9" s="445">
        <v>-7.1734999999999998</v>
      </c>
      <c r="I9" s="446">
        <v>0.52176666666666671</v>
      </c>
      <c r="J9" s="447" t="s">
        <v>1</v>
      </c>
    </row>
    <row r="10" spans="1:10" ht="14.4" customHeight="1" x14ac:dyDescent="0.3">
      <c r="A10" s="443" t="s">
        <v>425</v>
      </c>
      <c r="B10" s="444" t="s">
        <v>518</v>
      </c>
      <c r="C10" s="445">
        <v>18.852689999999999</v>
      </c>
      <c r="D10" s="445">
        <v>5.9911599999999998</v>
      </c>
      <c r="E10" s="445"/>
      <c r="F10" s="445">
        <v>11.76111</v>
      </c>
      <c r="G10" s="445">
        <v>9.1666669921874995</v>
      </c>
      <c r="H10" s="445">
        <v>2.5944430078125009</v>
      </c>
      <c r="I10" s="446">
        <v>1.2830301362560321</v>
      </c>
      <c r="J10" s="447" t="s">
        <v>1</v>
      </c>
    </row>
    <row r="11" spans="1:10" ht="14.4" customHeight="1" x14ac:dyDescent="0.3">
      <c r="A11" s="443" t="s">
        <v>425</v>
      </c>
      <c r="B11" s="444" t="s">
        <v>519</v>
      </c>
      <c r="C11" s="445">
        <v>0.54500000000000004</v>
      </c>
      <c r="D11" s="445">
        <v>1.6220000000000001</v>
      </c>
      <c r="E11" s="445"/>
      <c r="F11" s="445">
        <v>1.554</v>
      </c>
      <c r="G11" s="445">
        <v>2.5</v>
      </c>
      <c r="H11" s="445">
        <v>-0.94599999999999995</v>
      </c>
      <c r="I11" s="446">
        <v>0.62160000000000004</v>
      </c>
      <c r="J11" s="447" t="s">
        <v>1</v>
      </c>
    </row>
    <row r="12" spans="1:10" ht="14.4" customHeight="1" x14ac:dyDescent="0.3">
      <c r="A12" s="443" t="s">
        <v>425</v>
      </c>
      <c r="B12" s="444" t="s">
        <v>520</v>
      </c>
      <c r="C12" s="445">
        <v>25.003260000000001</v>
      </c>
      <c r="D12" s="445">
        <v>21.755059999999997</v>
      </c>
      <c r="E12" s="445"/>
      <c r="F12" s="445">
        <v>22.980820000000001</v>
      </c>
      <c r="G12" s="445">
        <v>28.333333984374999</v>
      </c>
      <c r="H12" s="445">
        <v>-5.3525139843749976</v>
      </c>
      <c r="I12" s="446">
        <v>0.81108774606875589</v>
      </c>
      <c r="J12" s="447" t="s">
        <v>1</v>
      </c>
    </row>
    <row r="13" spans="1:10" ht="14.4" customHeight="1" x14ac:dyDescent="0.3">
      <c r="A13" s="443" t="s">
        <v>425</v>
      </c>
      <c r="B13" s="444" t="s">
        <v>521</v>
      </c>
      <c r="C13" s="445">
        <v>0</v>
      </c>
      <c r="D13" s="445">
        <v>0</v>
      </c>
      <c r="E13" s="445"/>
      <c r="F13" s="445">
        <v>0</v>
      </c>
      <c r="G13" s="445">
        <v>0.16666667175292968</v>
      </c>
      <c r="H13" s="445">
        <v>-0.16666667175292968</v>
      </c>
      <c r="I13" s="446">
        <v>0</v>
      </c>
      <c r="J13" s="447" t="s">
        <v>1</v>
      </c>
    </row>
    <row r="14" spans="1:10" ht="14.4" customHeight="1" x14ac:dyDescent="0.3">
      <c r="A14" s="443" t="s">
        <v>425</v>
      </c>
      <c r="B14" s="444" t="s">
        <v>522</v>
      </c>
      <c r="C14" s="445">
        <v>481.46421000000004</v>
      </c>
      <c r="D14" s="445">
        <v>389.67297000000002</v>
      </c>
      <c r="E14" s="445"/>
      <c r="F14" s="445">
        <v>393.98479000000003</v>
      </c>
      <c r="G14" s="445">
        <v>550</v>
      </c>
      <c r="H14" s="445">
        <v>-156.01520999999997</v>
      </c>
      <c r="I14" s="446">
        <v>0.71633598181818192</v>
      </c>
      <c r="J14" s="447" t="s">
        <v>1</v>
      </c>
    </row>
    <row r="15" spans="1:10" ht="14.4" customHeight="1" x14ac:dyDescent="0.3">
      <c r="A15" s="443" t="s">
        <v>425</v>
      </c>
      <c r="B15" s="444" t="s">
        <v>431</v>
      </c>
      <c r="C15" s="445">
        <v>548.62801000000002</v>
      </c>
      <c r="D15" s="445">
        <v>443.04964000000001</v>
      </c>
      <c r="E15" s="445"/>
      <c r="F15" s="445">
        <v>444.78027000000003</v>
      </c>
      <c r="G15" s="445">
        <v>612.00000082397457</v>
      </c>
      <c r="H15" s="445">
        <v>-167.21973082397454</v>
      </c>
      <c r="I15" s="446">
        <v>0.72676514608033338</v>
      </c>
      <c r="J15" s="447" t="s">
        <v>432</v>
      </c>
    </row>
    <row r="17" spans="1:10" ht="14.4" customHeight="1" x14ac:dyDescent="0.3">
      <c r="A17" s="443" t="s">
        <v>425</v>
      </c>
      <c r="B17" s="444" t="s">
        <v>426</v>
      </c>
      <c r="C17" s="445" t="s">
        <v>427</v>
      </c>
      <c r="D17" s="445" t="s">
        <v>427</v>
      </c>
      <c r="E17" s="445"/>
      <c r="F17" s="445" t="s">
        <v>427</v>
      </c>
      <c r="G17" s="445" t="s">
        <v>427</v>
      </c>
      <c r="H17" s="445" t="s">
        <v>427</v>
      </c>
      <c r="I17" s="446" t="s">
        <v>427</v>
      </c>
      <c r="J17" s="447" t="s">
        <v>55</v>
      </c>
    </row>
    <row r="18" spans="1:10" ht="14.4" customHeight="1" x14ac:dyDescent="0.3">
      <c r="A18" s="443" t="s">
        <v>433</v>
      </c>
      <c r="B18" s="444" t="s">
        <v>434</v>
      </c>
      <c r="C18" s="445" t="s">
        <v>427</v>
      </c>
      <c r="D18" s="445" t="s">
        <v>427</v>
      </c>
      <c r="E18" s="445"/>
      <c r="F18" s="445" t="s">
        <v>427</v>
      </c>
      <c r="G18" s="445" t="s">
        <v>427</v>
      </c>
      <c r="H18" s="445" t="s">
        <v>427</v>
      </c>
      <c r="I18" s="446" t="s">
        <v>427</v>
      </c>
      <c r="J18" s="447" t="s">
        <v>0</v>
      </c>
    </row>
    <row r="19" spans="1:10" ht="14.4" customHeight="1" x14ac:dyDescent="0.3">
      <c r="A19" s="443" t="s">
        <v>433</v>
      </c>
      <c r="B19" s="444" t="s">
        <v>514</v>
      </c>
      <c r="C19" s="445">
        <v>0</v>
      </c>
      <c r="D19" s="445">
        <v>0</v>
      </c>
      <c r="E19" s="445"/>
      <c r="F19" s="445">
        <v>0.24137</v>
      </c>
      <c r="G19" s="445">
        <v>0</v>
      </c>
      <c r="H19" s="445">
        <v>0.24137</v>
      </c>
      <c r="I19" s="446" t="s">
        <v>427</v>
      </c>
      <c r="J19" s="447" t="s">
        <v>1</v>
      </c>
    </row>
    <row r="20" spans="1:10" ht="14.4" customHeight="1" x14ac:dyDescent="0.3">
      <c r="A20" s="443" t="s">
        <v>433</v>
      </c>
      <c r="B20" s="444" t="s">
        <v>515</v>
      </c>
      <c r="C20" s="445">
        <v>0.38211000000000001</v>
      </c>
      <c r="D20" s="445">
        <v>0</v>
      </c>
      <c r="E20" s="445"/>
      <c r="F20" s="445">
        <v>0</v>
      </c>
      <c r="G20" s="445">
        <v>0</v>
      </c>
      <c r="H20" s="445">
        <v>0</v>
      </c>
      <c r="I20" s="446" t="s">
        <v>427</v>
      </c>
      <c r="J20" s="447" t="s">
        <v>1</v>
      </c>
    </row>
    <row r="21" spans="1:10" ht="14.4" customHeight="1" x14ac:dyDescent="0.3">
      <c r="A21" s="443" t="s">
        <v>433</v>
      </c>
      <c r="B21" s="444" t="s">
        <v>516</v>
      </c>
      <c r="C21" s="445">
        <v>8.5986300000000018</v>
      </c>
      <c r="D21" s="445">
        <v>8.3001500000000004</v>
      </c>
      <c r="E21" s="445"/>
      <c r="F21" s="445">
        <v>6.4316800000000001</v>
      </c>
      <c r="G21" s="445">
        <v>7</v>
      </c>
      <c r="H21" s="445">
        <v>-0.56831999999999994</v>
      </c>
      <c r="I21" s="446">
        <v>0.91881142857142861</v>
      </c>
      <c r="J21" s="447" t="s">
        <v>1</v>
      </c>
    </row>
    <row r="22" spans="1:10" ht="14.4" customHeight="1" x14ac:dyDescent="0.3">
      <c r="A22" s="443" t="s">
        <v>433</v>
      </c>
      <c r="B22" s="444" t="s">
        <v>517</v>
      </c>
      <c r="C22" s="445">
        <v>13.782109999999999</v>
      </c>
      <c r="D22" s="445">
        <v>15.708299999999999</v>
      </c>
      <c r="E22" s="445"/>
      <c r="F22" s="445">
        <v>7.8265000000000002</v>
      </c>
      <c r="G22" s="445">
        <v>15</v>
      </c>
      <c r="H22" s="445">
        <v>-7.1734999999999998</v>
      </c>
      <c r="I22" s="446">
        <v>0.52176666666666671</v>
      </c>
      <c r="J22" s="447" t="s">
        <v>1</v>
      </c>
    </row>
    <row r="23" spans="1:10" ht="14.4" customHeight="1" x14ac:dyDescent="0.3">
      <c r="A23" s="443" t="s">
        <v>433</v>
      </c>
      <c r="B23" s="444" t="s">
        <v>518</v>
      </c>
      <c r="C23" s="445">
        <v>18.852689999999999</v>
      </c>
      <c r="D23" s="445">
        <v>5.9911599999999998</v>
      </c>
      <c r="E23" s="445"/>
      <c r="F23" s="445">
        <v>11.76111</v>
      </c>
      <c r="G23" s="445">
        <v>9</v>
      </c>
      <c r="H23" s="445">
        <v>2.7611100000000004</v>
      </c>
      <c r="I23" s="446">
        <v>1.3067900000000001</v>
      </c>
      <c r="J23" s="447" t="s">
        <v>1</v>
      </c>
    </row>
    <row r="24" spans="1:10" ht="14.4" customHeight="1" x14ac:dyDescent="0.3">
      <c r="A24" s="443" t="s">
        <v>433</v>
      </c>
      <c r="B24" s="444" t="s">
        <v>519</v>
      </c>
      <c r="C24" s="445">
        <v>0.54500000000000004</v>
      </c>
      <c r="D24" s="445">
        <v>1.6220000000000001</v>
      </c>
      <c r="E24" s="445"/>
      <c r="F24" s="445">
        <v>1.554</v>
      </c>
      <c r="G24" s="445">
        <v>3</v>
      </c>
      <c r="H24" s="445">
        <v>-1.446</v>
      </c>
      <c r="I24" s="446">
        <v>0.51800000000000002</v>
      </c>
      <c r="J24" s="447" t="s">
        <v>1</v>
      </c>
    </row>
    <row r="25" spans="1:10" ht="14.4" customHeight="1" x14ac:dyDescent="0.3">
      <c r="A25" s="443" t="s">
        <v>433</v>
      </c>
      <c r="B25" s="444" t="s">
        <v>520</v>
      </c>
      <c r="C25" s="445">
        <v>25.003260000000001</v>
      </c>
      <c r="D25" s="445">
        <v>21.755059999999997</v>
      </c>
      <c r="E25" s="445"/>
      <c r="F25" s="445">
        <v>22.980820000000001</v>
      </c>
      <c r="G25" s="445">
        <v>28</v>
      </c>
      <c r="H25" s="445">
        <v>-5.0191799999999986</v>
      </c>
      <c r="I25" s="446">
        <v>0.82074357142857146</v>
      </c>
      <c r="J25" s="447" t="s">
        <v>1</v>
      </c>
    </row>
    <row r="26" spans="1:10" ht="14.4" customHeight="1" x14ac:dyDescent="0.3">
      <c r="A26" s="443" t="s">
        <v>433</v>
      </c>
      <c r="B26" s="444" t="s">
        <v>521</v>
      </c>
      <c r="C26" s="445">
        <v>0</v>
      </c>
      <c r="D26" s="445">
        <v>0</v>
      </c>
      <c r="E26" s="445"/>
      <c r="F26" s="445">
        <v>0</v>
      </c>
      <c r="G26" s="445">
        <v>0</v>
      </c>
      <c r="H26" s="445">
        <v>0</v>
      </c>
      <c r="I26" s="446" t="s">
        <v>427</v>
      </c>
      <c r="J26" s="447" t="s">
        <v>1</v>
      </c>
    </row>
    <row r="27" spans="1:10" ht="14.4" customHeight="1" x14ac:dyDescent="0.3">
      <c r="A27" s="443" t="s">
        <v>433</v>
      </c>
      <c r="B27" s="444" t="s">
        <v>522</v>
      </c>
      <c r="C27" s="445">
        <v>481.46421000000004</v>
      </c>
      <c r="D27" s="445">
        <v>389.67297000000002</v>
      </c>
      <c r="E27" s="445"/>
      <c r="F27" s="445">
        <v>393.98479000000003</v>
      </c>
      <c r="G27" s="445">
        <v>550</v>
      </c>
      <c r="H27" s="445">
        <v>-156.01520999999997</v>
      </c>
      <c r="I27" s="446">
        <v>0.71633598181818192</v>
      </c>
      <c r="J27" s="447" t="s">
        <v>1</v>
      </c>
    </row>
    <row r="28" spans="1:10" ht="14.4" customHeight="1" x14ac:dyDescent="0.3">
      <c r="A28" s="443" t="s">
        <v>433</v>
      </c>
      <c r="B28" s="444" t="s">
        <v>435</v>
      </c>
      <c r="C28" s="445">
        <v>548.62801000000002</v>
      </c>
      <c r="D28" s="445">
        <v>443.04964000000001</v>
      </c>
      <c r="E28" s="445"/>
      <c r="F28" s="445">
        <v>444.78027000000003</v>
      </c>
      <c r="G28" s="445">
        <v>612</v>
      </c>
      <c r="H28" s="445">
        <v>-167.21972999999997</v>
      </c>
      <c r="I28" s="446">
        <v>0.72676514705882356</v>
      </c>
      <c r="J28" s="447" t="s">
        <v>436</v>
      </c>
    </row>
    <row r="29" spans="1:10" ht="14.4" customHeight="1" x14ac:dyDescent="0.3">
      <c r="A29" s="443" t="s">
        <v>427</v>
      </c>
      <c r="B29" s="444" t="s">
        <v>427</v>
      </c>
      <c r="C29" s="445" t="s">
        <v>427</v>
      </c>
      <c r="D29" s="445" t="s">
        <v>427</v>
      </c>
      <c r="E29" s="445"/>
      <c r="F29" s="445" t="s">
        <v>427</v>
      </c>
      <c r="G29" s="445" t="s">
        <v>427</v>
      </c>
      <c r="H29" s="445" t="s">
        <v>427</v>
      </c>
      <c r="I29" s="446" t="s">
        <v>427</v>
      </c>
      <c r="J29" s="447" t="s">
        <v>437</v>
      </c>
    </row>
    <row r="30" spans="1:10" ht="14.4" customHeight="1" x14ac:dyDescent="0.3">
      <c r="A30" s="443" t="s">
        <v>425</v>
      </c>
      <c r="B30" s="444" t="s">
        <v>431</v>
      </c>
      <c r="C30" s="445">
        <v>548.62801000000002</v>
      </c>
      <c r="D30" s="445">
        <v>443.04964000000001</v>
      </c>
      <c r="E30" s="445"/>
      <c r="F30" s="445">
        <v>444.78027000000003</v>
      </c>
      <c r="G30" s="445">
        <v>612</v>
      </c>
      <c r="H30" s="445">
        <v>-167.21972999999997</v>
      </c>
      <c r="I30" s="446">
        <v>0.72676514705882356</v>
      </c>
      <c r="J30" s="447" t="s">
        <v>432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41" t="s">
        <v>855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" customHeight="1" thickBot="1" x14ac:dyDescent="0.3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7.0543985975239938</v>
      </c>
      <c r="J3" s="84">
        <f>SUBTOTAL(9,J5:J1048576)</f>
        <v>53468</v>
      </c>
      <c r="K3" s="85">
        <f>SUBTOTAL(9,K5:K1048576)</f>
        <v>377184.58421241288</v>
      </c>
    </row>
    <row r="4" spans="1:11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" customHeight="1" x14ac:dyDescent="0.3">
      <c r="A5" s="456" t="s">
        <v>425</v>
      </c>
      <c r="B5" s="457" t="s">
        <v>426</v>
      </c>
      <c r="C5" s="458" t="s">
        <v>433</v>
      </c>
      <c r="D5" s="459" t="s">
        <v>434</v>
      </c>
      <c r="E5" s="458" t="s">
        <v>523</v>
      </c>
      <c r="F5" s="459" t="s">
        <v>524</v>
      </c>
      <c r="G5" s="458" t="s">
        <v>525</v>
      </c>
      <c r="H5" s="458" t="s">
        <v>526</v>
      </c>
      <c r="I5" s="461">
        <v>406.75446712023233</v>
      </c>
      <c r="J5" s="461">
        <v>1</v>
      </c>
      <c r="K5" s="462">
        <v>406.75446712023233</v>
      </c>
    </row>
    <row r="6" spans="1:11" ht="14.4" customHeight="1" x14ac:dyDescent="0.3">
      <c r="A6" s="463" t="s">
        <v>425</v>
      </c>
      <c r="B6" s="464" t="s">
        <v>426</v>
      </c>
      <c r="C6" s="465" t="s">
        <v>433</v>
      </c>
      <c r="D6" s="466" t="s">
        <v>434</v>
      </c>
      <c r="E6" s="465" t="s">
        <v>527</v>
      </c>
      <c r="F6" s="466" t="s">
        <v>528</v>
      </c>
      <c r="G6" s="465" t="s">
        <v>529</v>
      </c>
      <c r="H6" s="465" t="s">
        <v>530</v>
      </c>
      <c r="I6" s="468">
        <v>0.15000000596046448</v>
      </c>
      <c r="J6" s="468">
        <v>500</v>
      </c>
      <c r="K6" s="469">
        <v>75</v>
      </c>
    </row>
    <row r="7" spans="1:11" ht="14.4" customHeight="1" x14ac:dyDescent="0.3">
      <c r="A7" s="463" t="s">
        <v>425</v>
      </c>
      <c r="B7" s="464" t="s">
        <v>426</v>
      </c>
      <c r="C7" s="465" t="s">
        <v>433</v>
      </c>
      <c r="D7" s="466" t="s">
        <v>434</v>
      </c>
      <c r="E7" s="465" t="s">
        <v>527</v>
      </c>
      <c r="F7" s="466" t="s">
        <v>528</v>
      </c>
      <c r="G7" s="465" t="s">
        <v>531</v>
      </c>
      <c r="H7" s="465" t="s">
        <v>532</v>
      </c>
      <c r="I7" s="468">
        <v>0.41999998688697815</v>
      </c>
      <c r="J7" s="468">
        <v>1000</v>
      </c>
      <c r="K7" s="469">
        <v>419.75</v>
      </c>
    </row>
    <row r="8" spans="1:11" ht="14.4" customHeight="1" x14ac:dyDescent="0.3">
      <c r="A8" s="463" t="s">
        <v>425</v>
      </c>
      <c r="B8" s="464" t="s">
        <v>426</v>
      </c>
      <c r="C8" s="465" t="s">
        <v>433</v>
      </c>
      <c r="D8" s="466" t="s">
        <v>434</v>
      </c>
      <c r="E8" s="465" t="s">
        <v>527</v>
      </c>
      <c r="F8" s="466" t="s">
        <v>528</v>
      </c>
      <c r="G8" s="465" t="s">
        <v>533</v>
      </c>
      <c r="H8" s="465" t="s">
        <v>534</v>
      </c>
      <c r="I8" s="468">
        <v>0.5899999737739563</v>
      </c>
      <c r="J8" s="468">
        <v>2000</v>
      </c>
      <c r="K8" s="469">
        <v>1180</v>
      </c>
    </row>
    <row r="9" spans="1:11" ht="14.4" customHeight="1" x14ac:dyDescent="0.3">
      <c r="A9" s="463" t="s">
        <v>425</v>
      </c>
      <c r="B9" s="464" t="s">
        <v>426</v>
      </c>
      <c r="C9" s="465" t="s">
        <v>433</v>
      </c>
      <c r="D9" s="466" t="s">
        <v>434</v>
      </c>
      <c r="E9" s="465" t="s">
        <v>527</v>
      </c>
      <c r="F9" s="466" t="s">
        <v>528</v>
      </c>
      <c r="G9" s="465" t="s">
        <v>535</v>
      </c>
      <c r="H9" s="465" t="s">
        <v>536</v>
      </c>
      <c r="I9" s="468">
        <v>1.1699999570846558</v>
      </c>
      <c r="J9" s="468">
        <v>500</v>
      </c>
      <c r="K9" s="469">
        <v>585</v>
      </c>
    </row>
    <row r="10" spans="1:11" ht="14.4" customHeight="1" x14ac:dyDescent="0.3">
      <c r="A10" s="463" t="s">
        <v>425</v>
      </c>
      <c r="B10" s="464" t="s">
        <v>426</v>
      </c>
      <c r="C10" s="465" t="s">
        <v>433</v>
      </c>
      <c r="D10" s="466" t="s">
        <v>434</v>
      </c>
      <c r="E10" s="465" t="s">
        <v>527</v>
      </c>
      <c r="F10" s="466" t="s">
        <v>528</v>
      </c>
      <c r="G10" s="465" t="s">
        <v>537</v>
      </c>
      <c r="H10" s="465" t="s">
        <v>538</v>
      </c>
      <c r="I10" s="468">
        <v>13.020000457763672</v>
      </c>
      <c r="J10" s="468">
        <v>3</v>
      </c>
      <c r="K10" s="469">
        <v>39.060001373291016</v>
      </c>
    </row>
    <row r="11" spans="1:11" ht="14.4" customHeight="1" x14ac:dyDescent="0.3">
      <c r="A11" s="463" t="s">
        <v>425</v>
      </c>
      <c r="B11" s="464" t="s">
        <v>426</v>
      </c>
      <c r="C11" s="465" t="s">
        <v>433</v>
      </c>
      <c r="D11" s="466" t="s">
        <v>434</v>
      </c>
      <c r="E11" s="465" t="s">
        <v>527</v>
      </c>
      <c r="F11" s="466" t="s">
        <v>528</v>
      </c>
      <c r="G11" s="465" t="s">
        <v>539</v>
      </c>
      <c r="H11" s="465" t="s">
        <v>540</v>
      </c>
      <c r="I11" s="468">
        <v>1500.010009765625</v>
      </c>
      <c r="J11" s="468">
        <v>2</v>
      </c>
      <c r="K11" s="469">
        <v>3000.010009765625</v>
      </c>
    </row>
    <row r="12" spans="1:11" ht="14.4" customHeight="1" x14ac:dyDescent="0.3">
      <c r="A12" s="463" t="s">
        <v>425</v>
      </c>
      <c r="B12" s="464" t="s">
        <v>426</v>
      </c>
      <c r="C12" s="465" t="s">
        <v>433</v>
      </c>
      <c r="D12" s="466" t="s">
        <v>434</v>
      </c>
      <c r="E12" s="465" t="s">
        <v>527</v>
      </c>
      <c r="F12" s="466" t="s">
        <v>528</v>
      </c>
      <c r="G12" s="465" t="s">
        <v>541</v>
      </c>
      <c r="H12" s="465" t="s">
        <v>542</v>
      </c>
      <c r="I12" s="468">
        <v>29.329999923706055</v>
      </c>
      <c r="J12" s="468">
        <v>12</v>
      </c>
      <c r="K12" s="469">
        <v>351.95999145507812</v>
      </c>
    </row>
    <row r="13" spans="1:11" ht="14.4" customHeight="1" x14ac:dyDescent="0.3">
      <c r="A13" s="463" t="s">
        <v>425</v>
      </c>
      <c r="B13" s="464" t="s">
        <v>426</v>
      </c>
      <c r="C13" s="465" t="s">
        <v>433</v>
      </c>
      <c r="D13" s="466" t="s">
        <v>434</v>
      </c>
      <c r="E13" s="465" t="s">
        <v>527</v>
      </c>
      <c r="F13" s="466" t="s">
        <v>528</v>
      </c>
      <c r="G13" s="465" t="s">
        <v>543</v>
      </c>
      <c r="H13" s="465" t="s">
        <v>544</v>
      </c>
      <c r="I13" s="468">
        <v>260.29998779296875</v>
      </c>
      <c r="J13" s="468">
        <v>3</v>
      </c>
      <c r="K13" s="469">
        <v>780.9000244140625</v>
      </c>
    </row>
    <row r="14" spans="1:11" ht="14.4" customHeight="1" x14ac:dyDescent="0.3">
      <c r="A14" s="463" t="s">
        <v>425</v>
      </c>
      <c r="B14" s="464" t="s">
        <v>426</v>
      </c>
      <c r="C14" s="465" t="s">
        <v>433</v>
      </c>
      <c r="D14" s="466" t="s">
        <v>434</v>
      </c>
      <c r="E14" s="465" t="s">
        <v>545</v>
      </c>
      <c r="F14" s="466" t="s">
        <v>546</v>
      </c>
      <c r="G14" s="465" t="s">
        <v>547</v>
      </c>
      <c r="H14" s="465" t="s">
        <v>548</v>
      </c>
      <c r="I14" s="468">
        <v>2.9100000858306885</v>
      </c>
      <c r="J14" s="468">
        <v>100</v>
      </c>
      <c r="K14" s="469">
        <v>291</v>
      </c>
    </row>
    <row r="15" spans="1:11" ht="14.4" customHeight="1" x14ac:dyDescent="0.3">
      <c r="A15" s="463" t="s">
        <v>425</v>
      </c>
      <c r="B15" s="464" t="s">
        <v>426</v>
      </c>
      <c r="C15" s="465" t="s">
        <v>433</v>
      </c>
      <c r="D15" s="466" t="s">
        <v>434</v>
      </c>
      <c r="E15" s="465" t="s">
        <v>545</v>
      </c>
      <c r="F15" s="466" t="s">
        <v>546</v>
      </c>
      <c r="G15" s="465" t="s">
        <v>549</v>
      </c>
      <c r="H15" s="465" t="s">
        <v>550</v>
      </c>
      <c r="I15" s="468">
        <v>3.630000114440918</v>
      </c>
      <c r="J15" s="468">
        <v>100</v>
      </c>
      <c r="K15" s="469">
        <v>363</v>
      </c>
    </row>
    <row r="16" spans="1:11" ht="14.4" customHeight="1" x14ac:dyDescent="0.3">
      <c r="A16" s="463" t="s">
        <v>425</v>
      </c>
      <c r="B16" s="464" t="s">
        <v>426</v>
      </c>
      <c r="C16" s="465" t="s">
        <v>433</v>
      </c>
      <c r="D16" s="466" t="s">
        <v>434</v>
      </c>
      <c r="E16" s="465" t="s">
        <v>545</v>
      </c>
      <c r="F16" s="466" t="s">
        <v>546</v>
      </c>
      <c r="G16" s="465" t="s">
        <v>551</v>
      </c>
      <c r="H16" s="465" t="s">
        <v>552</v>
      </c>
      <c r="I16" s="468">
        <v>3.1500000953674316</v>
      </c>
      <c r="J16" s="468">
        <v>50</v>
      </c>
      <c r="K16" s="469">
        <v>157.5</v>
      </c>
    </row>
    <row r="17" spans="1:11" ht="14.4" customHeight="1" x14ac:dyDescent="0.3">
      <c r="A17" s="463" t="s">
        <v>425</v>
      </c>
      <c r="B17" s="464" t="s">
        <v>426</v>
      </c>
      <c r="C17" s="465" t="s">
        <v>433</v>
      </c>
      <c r="D17" s="466" t="s">
        <v>434</v>
      </c>
      <c r="E17" s="465" t="s">
        <v>545</v>
      </c>
      <c r="F17" s="466" t="s">
        <v>546</v>
      </c>
      <c r="G17" s="465" t="s">
        <v>553</v>
      </c>
      <c r="H17" s="465" t="s">
        <v>554</v>
      </c>
      <c r="I17" s="468">
        <v>66.550003051757812</v>
      </c>
      <c r="J17" s="468">
        <v>60</v>
      </c>
      <c r="K17" s="469">
        <v>3993</v>
      </c>
    </row>
    <row r="18" spans="1:11" ht="14.4" customHeight="1" x14ac:dyDescent="0.3">
      <c r="A18" s="463" t="s">
        <v>425</v>
      </c>
      <c r="B18" s="464" t="s">
        <v>426</v>
      </c>
      <c r="C18" s="465" t="s">
        <v>433</v>
      </c>
      <c r="D18" s="466" t="s">
        <v>434</v>
      </c>
      <c r="E18" s="465" t="s">
        <v>545</v>
      </c>
      <c r="F18" s="466" t="s">
        <v>546</v>
      </c>
      <c r="G18" s="465" t="s">
        <v>555</v>
      </c>
      <c r="H18" s="465" t="s">
        <v>556</v>
      </c>
      <c r="I18" s="468">
        <v>1.0900000333786011</v>
      </c>
      <c r="J18" s="468">
        <v>300</v>
      </c>
      <c r="K18" s="469">
        <v>327</v>
      </c>
    </row>
    <row r="19" spans="1:11" ht="14.4" customHeight="1" x14ac:dyDescent="0.3">
      <c r="A19" s="463" t="s">
        <v>425</v>
      </c>
      <c r="B19" s="464" t="s">
        <v>426</v>
      </c>
      <c r="C19" s="465" t="s">
        <v>433</v>
      </c>
      <c r="D19" s="466" t="s">
        <v>434</v>
      </c>
      <c r="E19" s="465" t="s">
        <v>545</v>
      </c>
      <c r="F19" s="466" t="s">
        <v>546</v>
      </c>
      <c r="G19" s="465" t="s">
        <v>557</v>
      </c>
      <c r="H19" s="465" t="s">
        <v>558</v>
      </c>
      <c r="I19" s="468">
        <v>0.47499999403953552</v>
      </c>
      <c r="J19" s="468">
        <v>900</v>
      </c>
      <c r="K19" s="469">
        <v>427</v>
      </c>
    </row>
    <row r="20" spans="1:11" ht="14.4" customHeight="1" x14ac:dyDescent="0.3">
      <c r="A20" s="463" t="s">
        <v>425</v>
      </c>
      <c r="B20" s="464" t="s">
        <v>426</v>
      </c>
      <c r="C20" s="465" t="s">
        <v>433</v>
      </c>
      <c r="D20" s="466" t="s">
        <v>434</v>
      </c>
      <c r="E20" s="465" t="s">
        <v>545</v>
      </c>
      <c r="F20" s="466" t="s">
        <v>546</v>
      </c>
      <c r="G20" s="465" t="s">
        <v>559</v>
      </c>
      <c r="H20" s="465" t="s">
        <v>560</v>
      </c>
      <c r="I20" s="468">
        <v>0.67000001668930054</v>
      </c>
      <c r="J20" s="468">
        <v>1800</v>
      </c>
      <c r="K20" s="469">
        <v>1206</v>
      </c>
    </row>
    <row r="21" spans="1:11" ht="14.4" customHeight="1" x14ac:dyDescent="0.3">
      <c r="A21" s="463" t="s">
        <v>425</v>
      </c>
      <c r="B21" s="464" t="s">
        <v>426</v>
      </c>
      <c r="C21" s="465" t="s">
        <v>433</v>
      </c>
      <c r="D21" s="466" t="s">
        <v>434</v>
      </c>
      <c r="E21" s="465" t="s">
        <v>545</v>
      </c>
      <c r="F21" s="466" t="s">
        <v>546</v>
      </c>
      <c r="G21" s="465" t="s">
        <v>561</v>
      </c>
      <c r="H21" s="465" t="s">
        <v>562</v>
      </c>
      <c r="I21" s="468">
        <v>21.239999771118164</v>
      </c>
      <c r="J21" s="468">
        <v>50</v>
      </c>
      <c r="K21" s="469">
        <v>1062</v>
      </c>
    </row>
    <row r="22" spans="1:11" ht="14.4" customHeight="1" x14ac:dyDescent="0.3">
      <c r="A22" s="463" t="s">
        <v>425</v>
      </c>
      <c r="B22" s="464" t="s">
        <v>426</v>
      </c>
      <c r="C22" s="465" t="s">
        <v>433</v>
      </c>
      <c r="D22" s="466" t="s">
        <v>434</v>
      </c>
      <c r="E22" s="465" t="s">
        <v>563</v>
      </c>
      <c r="F22" s="466" t="s">
        <v>564</v>
      </c>
      <c r="G22" s="465" t="s">
        <v>565</v>
      </c>
      <c r="H22" s="465" t="s">
        <v>566</v>
      </c>
      <c r="I22" s="468">
        <v>96.30999755859375</v>
      </c>
      <c r="J22" s="468">
        <v>48</v>
      </c>
      <c r="K22" s="469">
        <v>4623</v>
      </c>
    </row>
    <row r="23" spans="1:11" ht="14.4" customHeight="1" x14ac:dyDescent="0.3">
      <c r="A23" s="463" t="s">
        <v>425</v>
      </c>
      <c r="B23" s="464" t="s">
        <v>426</v>
      </c>
      <c r="C23" s="465" t="s">
        <v>433</v>
      </c>
      <c r="D23" s="466" t="s">
        <v>434</v>
      </c>
      <c r="E23" s="465" t="s">
        <v>563</v>
      </c>
      <c r="F23" s="466" t="s">
        <v>564</v>
      </c>
      <c r="G23" s="465" t="s">
        <v>567</v>
      </c>
      <c r="H23" s="465" t="s">
        <v>568</v>
      </c>
      <c r="I23" s="468">
        <v>67.419998168945313</v>
      </c>
      <c r="J23" s="468">
        <v>24</v>
      </c>
      <c r="K23" s="469">
        <v>1618.1099853515625</v>
      </c>
    </row>
    <row r="24" spans="1:11" ht="14.4" customHeight="1" x14ac:dyDescent="0.3">
      <c r="A24" s="463" t="s">
        <v>425</v>
      </c>
      <c r="B24" s="464" t="s">
        <v>426</v>
      </c>
      <c r="C24" s="465" t="s">
        <v>433</v>
      </c>
      <c r="D24" s="466" t="s">
        <v>434</v>
      </c>
      <c r="E24" s="465" t="s">
        <v>563</v>
      </c>
      <c r="F24" s="466" t="s">
        <v>564</v>
      </c>
      <c r="G24" s="465" t="s">
        <v>569</v>
      </c>
      <c r="H24" s="465" t="s">
        <v>570</v>
      </c>
      <c r="I24" s="468">
        <v>113.08000183105469</v>
      </c>
      <c r="J24" s="468">
        <v>36</v>
      </c>
      <c r="K24" s="469">
        <v>4071</v>
      </c>
    </row>
    <row r="25" spans="1:11" ht="14.4" customHeight="1" x14ac:dyDescent="0.3">
      <c r="A25" s="463" t="s">
        <v>425</v>
      </c>
      <c r="B25" s="464" t="s">
        <v>426</v>
      </c>
      <c r="C25" s="465" t="s">
        <v>433</v>
      </c>
      <c r="D25" s="466" t="s">
        <v>434</v>
      </c>
      <c r="E25" s="465" t="s">
        <v>563</v>
      </c>
      <c r="F25" s="466" t="s">
        <v>564</v>
      </c>
      <c r="G25" s="465" t="s">
        <v>571</v>
      </c>
      <c r="H25" s="465" t="s">
        <v>572</v>
      </c>
      <c r="I25" s="468">
        <v>60.380001068115234</v>
      </c>
      <c r="J25" s="468">
        <v>24</v>
      </c>
      <c r="K25" s="469">
        <v>1449</v>
      </c>
    </row>
    <row r="26" spans="1:11" ht="14.4" customHeight="1" x14ac:dyDescent="0.3">
      <c r="A26" s="463" t="s">
        <v>425</v>
      </c>
      <c r="B26" s="464" t="s">
        <v>426</v>
      </c>
      <c r="C26" s="465" t="s">
        <v>433</v>
      </c>
      <c r="D26" s="466" t="s">
        <v>434</v>
      </c>
      <c r="E26" s="465" t="s">
        <v>573</v>
      </c>
      <c r="F26" s="466" t="s">
        <v>574</v>
      </c>
      <c r="G26" s="465" t="s">
        <v>575</v>
      </c>
      <c r="H26" s="465" t="s">
        <v>576</v>
      </c>
      <c r="I26" s="468">
        <v>0.30000001192092896</v>
      </c>
      <c r="J26" s="468">
        <v>400</v>
      </c>
      <c r="K26" s="469">
        <v>120</v>
      </c>
    </row>
    <row r="27" spans="1:11" ht="14.4" customHeight="1" x14ac:dyDescent="0.3">
      <c r="A27" s="463" t="s">
        <v>425</v>
      </c>
      <c r="B27" s="464" t="s">
        <v>426</v>
      </c>
      <c r="C27" s="465" t="s">
        <v>433</v>
      </c>
      <c r="D27" s="466" t="s">
        <v>434</v>
      </c>
      <c r="E27" s="465" t="s">
        <v>573</v>
      </c>
      <c r="F27" s="466" t="s">
        <v>574</v>
      </c>
      <c r="G27" s="465" t="s">
        <v>577</v>
      </c>
      <c r="H27" s="465" t="s">
        <v>578</v>
      </c>
      <c r="I27" s="468">
        <v>0.30000001192092896</v>
      </c>
      <c r="J27" s="468">
        <v>900</v>
      </c>
      <c r="K27" s="469">
        <v>270</v>
      </c>
    </row>
    <row r="28" spans="1:11" ht="14.4" customHeight="1" x14ac:dyDescent="0.3">
      <c r="A28" s="463" t="s">
        <v>425</v>
      </c>
      <c r="B28" s="464" t="s">
        <v>426</v>
      </c>
      <c r="C28" s="465" t="s">
        <v>433</v>
      </c>
      <c r="D28" s="466" t="s">
        <v>434</v>
      </c>
      <c r="E28" s="465" t="s">
        <v>573</v>
      </c>
      <c r="F28" s="466" t="s">
        <v>574</v>
      </c>
      <c r="G28" s="465" t="s">
        <v>579</v>
      </c>
      <c r="H28" s="465" t="s">
        <v>580</v>
      </c>
      <c r="I28" s="468">
        <v>0.97000002861022949</v>
      </c>
      <c r="J28" s="468">
        <v>1200</v>
      </c>
      <c r="K28" s="469">
        <v>1164</v>
      </c>
    </row>
    <row r="29" spans="1:11" ht="14.4" customHeight="1" x14ac:dyDescent="0.3">
      <c r="A29" s="463" t="s">
        <v>425</v>
      </c>
      <c r="B29" s="464" t="s">
        <v>426</v>
      </c>
      <c r="C29" s="465" t="s">
        <v>433</v>
      </c>
      <c r="D29" s="466" t="s">
        <v>434</v>
      </c>
      <c r="E29" s="465" t="s">
        <v>581</v>
      </c>
      <c r="F29" s="466" t="s">
        <v>582</v>
      </c>
      <c r="G29" s="465" t="s">
        <v>583</v>
      </c>
      <c r="H29" s="465" t="s">
        <v>584</v>
      </c>
      <c r="I29" s="468">
        <v>1.2200000286102295</v>
      </c>
      <c r="J29" s="468">
        <v>1000</v>
      </c>
      <c r="K29" s="469">
        <v>1219.25</v>
      </c>
    </row>
    <row r="30" spans="1:11" ht="14.4" customHeight="1" x14ac:dyDescent="0.3">
      <c r="A30" s="463" t="s">
        <v>425</v>
      </c>
      <c r="B30" s="464" t="s">
        <v>426</v>
      </c>
      <c r="C30" s="465" t="s">
        <v>433</v>
      </c>
      <c r="D30" s="466" t="s">
        <v>434</v>
      </c>
      <c r="E30" s="465" t="s">
        <v>581</v>
      </c>
      <c r="F30" s="466" t="s">
        <v>582</v>
      </c>
      <c r="G30" s="465" t="s">
        <v>585</v>
      </c>
      <c r="H30" s="465" t="s">
        <v>586</v>
      </c>
      <c r="I30" s="468">
        <v>0.93999999761581421</v>
      </c>
      <c r="J30" s="468">
        <v>1000</v>
      </c>
      <c r="K30" s="469">
        <v>937.75</v>
      </c>
    </row>
    <row r="31" spans="1:11" ht="14.4" customHeight="1" x14ac:dyDescent="0.3">
      <c r="A31" s="463" t="s">
        <v>425</v>
      </c>
      <c r="B31" s="464" t="s">
        <v>426</v>
      </c>
      <c r="C31" s="465" t="s">
        <v>433</v>
      </c>
      <c r="D31" s="466" t="s">
        <v>434</v>
      </c>
      <c r="E31" s="465" t="s">
        <v>581</v>
      </c>
      <c r="F31" s="466" t="s">
        <v>582</v>
      </c>
      <c r="G31" s="465" t="s">
        <v>587</v>
      </c>
      <c r="H31" s="465" t="s">
        <v>588</v>
      </c>
      <c r="I31" s="468">
        <v>0.81999999284744263</v>
      </c>
      <c r="J31" s="468">
        <v>1000</v>
      </c>
      <c r="K31" s="469">
        <v>822.79998779296875</v>
      </c>
    </row>
    <row r="32" spans="1:11" ht="14.4" customHeight="1" x14ac:dyDescent="0.3">
      <c r="A32" s="463" t="s">
        <v>425</v>
      </c>
      <c r="B32" s="464" t="s">
        <v>426</v>
      </c>
      <c r="C32" s="465" t="s">
        <v>433</v>
      </c>
      <c r="D32" s="466" t="s">
        <v>434</v>
      </c>
      <c r="E32" s="465" t="s">
        <v>581</v>
      </c>
      <c r="F32" s="466" t="s">
        <v>582</v>
      </c>
      <c r="G32" s="465" t="s">
        <v>589</v>
      </c>
      <c r="H32" s="465" t="s">
        <v>590</v>
      </c>
      <c r="I32" s="468">
        <v>0.625</v>
      </c>
      <c r="J32" s="468">
        <v>6000</v>
      </c>
      <c r="K32" s="469">
        <v>3740</v>
      </c>
    </row>
    <row r="33" spans="1:11" ht="14.4" customHeight="1" x14ac:dyDescent="0.3">
      <c r="A33" s="463" t="s">
        <v>425</v>
      </c>
      <c r="B33" s="464" t="s">
        <v>426</v>
      </c>
      <c r="C33" s="465" t="s">
        <v>433</v>
      </c>
      <c r="D33" s="466" t="s">
        <v>434</v>
      </c>
      <c r="E33" s="465" t="s">
        <v>581</v>
      </c>
      <c r="F33" s="466" t="s">
        <v>582</v>
      </c>
      <c r="G33" s="465" t="s">
        <v>591</v>
      </c>
      <c r="H33" s="465" t="s">
        <v>592</v>
      </c>
      <c r="I33" s="468">
        <v>0.62999999523162842</v>
      </c>
      <c r="J33" s="468">
        <v>10000</v>
      </c>
      <c r="K33" s="469">
        <v>6300</v>
      </c>
    </row>
    <row r="34" spans="1:11" ht="14.4" customHeight="1" x14ac:dyDescent="0.3">
      <c r="A34" s="463" t="s">
        <v>425</v>
      </c>
      <c r="B34" s="464" t="s">
        <v>426</v>
      </c>
      <c r="C34" s="465" t="s">
        <v>433</v>
      </c>
      <c r="D34" s="466" t="s">
        <v>434</v>
      </c>
      <c r="E34" s="465" t="s">
        <v>581</v>
      </c>
      <c r="F34" s="466" t="s">
        <v>582</v>
      </c>
      <c r="G34" s="465" t="s">
        <v>593</v>
      </c>
      <c r="H34" s="465" t="s">
        <v>594</v>
      </c>
      <c r="I34" s="468">
        <v>0.62999999523162842</v>
      </c>
      <c r="J34" s="468">
        <v>10000</v>
      </c>
      <c r="K34" s="469">
        <v>6300</v>
      </c>
    </row>
    <row r="35" spans="1:11" ht="14.4" customHeight="1" x14ac:dyDescent="0.3">
      <c r="A35" s="463" t="s">
        <v>425</v>
      </c>
      <c r="B35" s="464" t="s">
        <v>426</v>
      </c>
      <c r="C35" s="465" t="s">
        <v>433</v>
      </c>
      <c r="D35" s="466" t="s">
        <v>434</v>
      </c>
      <c r="E35" s="465" t="s">
        <v>581</v>
      </c>
      <c r="F35" s="466" t="s">
        <v>582</v>
      </c>
      <c r="G35" s="465" t="s">
        <v>595</v>
      </c>
      <c r="H35" s="465" t="s">
        <v>596</v>
      </c>
      <c r="I35" s="468">
        <v>0.62999999523162842</v>
      </c>
      <c r="J35" s="468">
        <v>1870</v>
      </c>
      <c r="K35" s="469">
        <v>1178.0999755859375</v>
      </c>
    </row>
    <row r="36" spans="1:11" ht="14.4" customHeight="1" x14ac:dyDescent="0.3">
      <c r="A36" s="463" t="s">
        <v>425</v>
      </c>
      <c r="B36" s="464" t="s">
        <v>426</v>
      </c>
      <c r="C36" s="465" t="s">
        <v>433</v>
      </c>
      <c r="D36" s="466" t="s">
        <v>434</v>
      </c>
      <c r="E36" s="465" t="s">
        <v>581</v>
      </c>
      <c r="F36" s="466" t="s">
        <v>582</v>
      </c>
      <c r="G36" s="465" t="s">
        <v>597</v>
      </c>
      <c r="H36" s="465" t="s">
        <v>598</v>
      </c>
      <c r="I36" s="468">
        <v>0.68999999761581421</v>
      </c>
      <c r="J36" s="468">
        <v>3600</v>
      </c>
      <c r="K36" s="469">
        <v>2482.9200439453125</v>
      </c>
    </row>
    <row r="37" spans="1:11" ht="14.4" customHeight="1" x14ac:dyDescent="0.3">
      <c r="A37" s="463" t="s">
        <v>425</v>
      </c>
      <c r="B37" s="464" t="s">
        <v>426</v>
      </c>
      <c r="C37" s="465" t="s">
        <v>433</v>
      </c>
      <c r="D37" s="466" t="s">
        <v>434</v>
      </c>
      <c r="E37" s="465" t="s">
        <v>599</v>
      </c>
      <c r="F37" s="466" t="s">
        <v>600</v>
      </c>
      <c r="G37" s="465" t="s">
        <v>601</v>
      </c>
      <c r="H37" s="465" t="s">
        <v>602</v>
      </c>
      <c r="I37" s="468">
        <v>2691.840087890625</v>
      </c>
      <c r="J37" s="468">
        <v>2</v>
      </c>
      <c r="K37" s="469">
        <v>5383.68017578125</v>
      </c>
    </row>
    <row r="38" spans="1:11" ht="14.4" customHeight="1" x14ac:dyDescent="0.3">
      <c r="A38" s="463" t="s">
        <v>425</v>
      </c>
      <c r="B38" s="464" t="s">
        <v>426</v>
      </c>
      <c r="C38" s="465" t="s">
        <v>433</v>
      </c>
      <c r="D38" s="466" t="s">
        <v>434</v>
      </c>
      <c r="E38" s="465" t="s">
        <v>599</v>
      </c>
      <c r="F38" s="466" t="s">
        <v>600</v>
      </c>
      <c r="G38" s="465" t="s">
        <v>603</v>
      </c>
      <c r="H38" s="465" t="s">
        <v>604</v>
      </c>
      <c r="I38" s="468">
        <v>590.47998046875</v>
      </c>
      <c r="J38" s="468">
        <v>1</v>
      </c>
      <c r="K38" s="469">
        <v>590.47998046875</v>
      </c>
    </row>
    <row r="39" spans="1:11" ht="14.4" customHeight="1" x14ac:dyDescent="0.3">
      <c r="A39" s="463" t="s">
        <v>425</v>
      </c>
      <c r="B39" s="464" t="s">
        <v>426</v>
      </c>
      <c r="C39" s="465" t="s">
        <v>433</v>
      </c>
      <c r="D39" s="466" t="s">
        <v>434</v>
      </c>
      <c r="E39" s="465" t="s">
        <v>599</v>
      </c>
      <c r="F39" s="466" t="s">
        <v>600</v>
      </c>
      <c r="G39" s="465" t="s">
        <v>605</v>
      </c>
      <c r="H39" s="465" t="s">
        <v>606</v>
      </c>
      <c r="I39" s="468">
        <v>264.9466552734375</v>
      </c>
      <c r="J39" s="468">
        <v>14</v>
      </c>
      <c r="K39" s="469">
        <v>3709.18994140625</v>
      </c>
    </row>
    <row r="40" spans="1:11" ht="14.4" customHeight="1" x14ac:dyDescent="0.3">
      <c r="A40" s="463" t="s">
        <v>425</v>
      </c>
      <c r="B40" s="464" t="s">
        <v>426</v>
      </c>
      <c r="C40" s="465" t="s">
        <v>433</v>
      </c>
      <c r="D40" s="466" t="s">
        <v>434</v>
      </c>
      <c r="E40" s="465" t="s">
        <v>599</v>
      </c>
      <c r="F40" s="466" t="s">
        <v>600</v>
      </c>
      <c r="G40" s="465" t="s">
        <v>607</v>
      </c>
      <c r="H40" s="465" t="s">
        <v>608</v>
      </c>
      <c r="I40" s="468">
        <v>264.97999572753906</v>
      </c>
      <c r="J40" s="468">
        <v>6</v>
      </c>
      <c r="K40" s="469">
        <v>1589.8699951171875</v>
      </c>
    </row>
    <row r="41" spans="1:11" ht="14.4" customHeight="1" x14ac:dyDescent="0.3">
      <c r="A41" s="463" t="s">
        <v>425</v>
      </c>
      <c r="B41" s="464" t="s">
        <v>426</v>
      </c>
      <c r="C41" s="465" t="s">
        <v>433</v>
      </c>
      <c r="D41" s="466" t="s">
        <v>434</v>
      </c>
      <c r="E41" s="465" t="s">
        <v>599</v>
      </c>
      <c r="F41" s="466" t="s">
        <v>600</v>
      </c>
      <c r="G41" s="465" t="s">
        <v>609</v>
      </c>
      <c r="H41" s="465" t="s">
        <v>610</v>
      </c>
      <c r="I41" s="468">
        <v>2288.5</v>
      </c>
      <c r="J41" s="468">
        <v>3</v>
      </c>
      <c r="K41" s="469">
        <v>6865.5</v>
      </c>
    </row>
    <row r="42" spans="1:11" ht="14.4" customHeight="1" x14ac:dyDescent="0.3">
      <c r="A42" s="463" t="s">
        <v>425</v>
      </c>
      <c r="B42" s="464" t="s">
        <v>426</v>
      </c>
      <c r="C42" s="465" t="s">
        <v>433</v>
      </c>
      <c r="D42" s="466" t="s">
        <v>434</v>
      </c>
      <c r="E42" s="465" t="s">
        <v>599</v>
      </c>
      <c r="F42" s="466" t="s">
        <v>600</v>
      </c>
      <c r="G42" s="465" t="s">
        <v>611</v>
      </c>
      <c r="H42" s="465" t="s">
        <v>612</v>
      </c>
      <c r="I42" s="468">
        <v>3974.85009765625</v>
      </c>
      <c r="J42" s="468">
        <v>2</v>
      </c>
      <c r="K42" s="469">
        <v>7949.7001953125</v>
      </c>
    </row>
    <row r="43" spans="1:11" ht="14.4" customHeight="1" x14ac:dyDescent="0.3">
      <c r="A43" s="463" t="s">
        <v>425</v>
      </c>
      <c r="B43" s="464" t="s">
        <v>426</v>
      </c>
      <c r="C43" s="465" t="s">
        <v>433</v>
      </c>
      <c r="D43" s="466" t="s">
        <v>434</v>
      </c>
      <c r="E43" s="465" t="s">
        <v>599</v>
      </c>
      <c r="F43" s="466" t="s">
        <v>600</v>
      </c>
      <c r="G43" s="465" t="s">
        <v>613</v>
      </c>
      <c r="H43" s="465" t="s">
        <v>614</v>
      </c>
      <c r="I43" s="468">
        <v>181.36000061035156</v>
      </c>
      <c r="J43" s="468">
        <v>5</v>
      </c>
      <c r="K43" s="469">
        <v>906.780029296875</v>
      </c>
    </row>
    <row r="44" spans="1:11" ht="14.4" customHeight="1" x14ac:dyDescent="0.3">
      <c r="A44" s="463" t="s">
        <v>425</v>
      </c>
      <c r="B44" s="464" t="s">
        <v>426</v>
      </c>
      <c r="C44" s="465" t="s">
        <v>433</v>
      </c>
      <c r="D44" s="466" t="s">
        <v>434</v>
      </c>
      <c r="E44" s="465" t="s">
        <v>599</v>
      </c>
      <c r="F44" s="466" t="s">
        <v>600</v>
      </c>
      <c r="G44" s="465" t="s">
        <v>615</v>
      </c>
      <c r="H44" s="465" t="s">
        <v>616</v>
      </c>
      <c r="I44" s="468">
        <v>4055.9599609375</v>
      </c>
      <c r="J44" s="468">
        <v>3</v>
      </c>
      <c r="K44" s="469">
        <v>12167.919677734375</v>
      </c>
    </row>
    <row r="45" spans="1:11" ht="14.4" customHeight="1" x14ac:dyDescent="0.3">
      <c r="A45" s="463" t="s">
        <v>425</v>
      </c>
      <c r="B45" s="464" t="s">
        <v>426</v>
      </c>
      <c r="C45" s="465" t="s">
        <v>433</v>
      </c>
      <c r="D45" s="466" t="s">
        <v>434</v>
      </c>
      <c r="E45" s="465" t="s">
        <v>599</v>
      </c>
      <c r="F45" s="466" t="s">
        <v>600</v>
      </c>
      <c r="G45" s="465" t="s">
        <v>617</v>
      </c>
      <c r="H45" s="465" t="s">
        <v>618</v>
      </c>
      <c r="I45" s="468">
        <v>165.92499542236328</v>
      </c>
      <c r="J45" s="468">
        <v>9</v>
      </c>
      <c r="K45" s="469">
        <v>1496.3999633789062</v>
      </c>
    </row>
    <row r="46" spans="1:11" ht="14.4" customHeight="1" x14ac:dyDescent="0.3">
      <c r="A46" s="463" t="s">
        <v>425</v>
      </c>
      <c r="B46" s="464" t="s">
        <v>426</v>
      </c>
      <c r="C46" s="465" t="s">
        <v>433</v>
      </c>
      <c r="D46" s="466" t="s">
        <v>434</v>
      </c>
      <c r="E46" s="465" t="s">
        <v>599</v>
      </c>
      <c r="F46" s="466" t="s">
        <v>600</v>
      </c>
      <c r="G46" s="465" t="s">
        <v>619</v>
      </c>
      <c r="H46" s="465" t="s">
        <v>620</v>
      </c>
      <c r="I46" s="468">
        <v>1368.9599609375</v>
      </c>
      <c r="J46" s="468">
        <v>2</v>
      </c>
      <c r="K46" s="469">
        <v>2737.919921875</v>
      </c>
    </row>
    <row r="47" spans="1:11" ht="14.4" customHeight="1" x14ac:dyDescent="0.3">
      <c r="A47" s="463" t="s">
        <v>425</v>
      </c>
      <c r="B47" s="464" t="s">
        <v>426</v>
      </c>
      <c r="C47" s="465" t="s">
        <v>433</v>
      </c>
      <c r="D47" s="466" t="s">
        <v>434</v>
      </c>
      <c r="E47" s="465" t="s">
        <v>599</v>
      </c>
      <c r="F47" s="466" t="s">
        <v>600</v>
      </c>
      <c r="G47" s="465" t="s">
        <v>621</v>
      </c>
      <c r="H47" s="465" t="s">
        <v>622</v>
      </c>
      <c r="I47" s="468">
        <v>1.8400000333786011</v>
      </c>
      <c r="J47" s="468">
        <v>200</v>
      </c>
      <c r="K47" s="469">
        <v>368.8599853515625</v>
      </c>
    </row>
    <row r="48" spans="1:11" ht="14.4" customHeight="1" x14ac:dyDescent="0.3">
      <c r="A48" s="463" t="s">
        <v>425</v>
      </c>
      <c r="B48" s="464" t="s">
        <v>426</v>
      </c>
      <c r="C48" s="465" t="s">
        <v>433</v>
      </c>
      <c r="D48" s="466" t="s">
        <v>434</v>
      </c>
      <c r="E48" s="465" t="s">
        <v>599</v>
      </c>
      <c r="F48" s="466" t="s">
        <v>600</v>
      </c>
      <c r="G48" s="465" t="s">
        <v>623</v>
      </c>
      <c r="H48" s="465" t="s">
        <v>624</v>
      </c>
      <c r="I48" s="468">
        <v>1.8400000333786011</v>
      </c>
      <c r="J48" s="468">
        <v>400</v>
      </c>
      <c r="K48" s="469">
        <v>737.5</v>
      </c>
    </row>
    <row r="49" spans="1:11" ht="14.4" customHeight="1" x14ac:dyDescent="0.3">
      <c r="A49" s="463" t="s">
        <v>425</v>
      </c>
      <c r="B49" s="464" t="s">
        <v>426</v>
      </c>
      <c r="C49" s="465" t="s">
        <v>433</v>
      </c>
      <c r="D49" s="466" t="s">
        <v>434</v>
      </c>
      <c r="E49" s="465" t="s">
        <v>599</v>
      </c>
      <c r="F49" s="466" t="s">
        <v>600</v>
      </c>
      <c r="G49" s="465" t="s">
        <v>625</v>
      </c>
      <c r="H49" s="465" t="s">
        <v>626</v>
      </c>
      <c r="I49" s="468">
        <v>1.8400000333786011</v>
      </c>
      <c r="J49" s="468">
        <v>500</v>
      </c>
      <c r="K49" s="469">
        <v>921.6099853515625</v>
      </c>
    </row>
    <row r="50" spans="1:11" ht="14.4" customHeight="1" x14ac:dyDescent="0.3">
      <c r="A50" s="463" t="s">
        <v>425</v>
      </c>
      <c r="B50" s="464" t="s">
        <v>426</v>
      </c>
      <c r="C50" s="465" t="s">
        <v>433</v>
      </c>
      <c r="D50" s="466" t="s">
        <v>434</v>
      </c>
      <c r="E50" s="465" t="s">
        <v>599</v>
      </c>
      <c r="F50" s="466" t="s">
        <v>600</v>
      </c>
      <c r="G50" s="465" t="s">
        <v>627</v>
      </c>
      <c r="H50" s="465" t="s">
        <v>628</v>
      </c>
      <c r="I50" s="468">
        <v>1.8400000333786011</v>
      </c>
      <c r="J50" s="468">
        <v>300</v>
      </c>
      <c r="K50" s="469">
        <v>552.969970703125</v>
      </c>
    </row>
    <row r="51" spans="1:11" ht="14.4" customHeight="1" x14ac:dyDescent="0.3">
      <c r="A51" s="463" t="s">
        <v>425</v>
      </c>
      <c r="B51" s="464" t="s">
        <v>426</v>
      </c>
      <c r="C51" s="465" t="s">
        <v>433</v>
      </c>
      <c r="D51" s="466" t="s">
        <v>434</v>
      </c>
      <c r="E51" s="465" t="s">
        <v>599</v>
      </c>
      <c r="F51" s="466" t="s">
        <v>600</v>
      </c>
      <c r="G51" s="465" t="s">
        <v>629</v>
      </c>
      <c r="H51" s="465" t="s">
        <v>630</v>
      </c>
      <c r="I51" s="468">
        <v>1.8400000333786011</v>
      </c>
      <c r="J51" s="468">
        <v>300</v>
      </c>
      <c r="K51" s="469">
        <v>552.96002197265625</v>
      </c>
    </row>
    <row r="52" spans="1:11" ht="14.4" customHeight="1" x14ac:dyDescent="0.3">
      <c r="A52" s="463" t="s">
        <v>425</v>
      </c>
      <c r="B52" s="464" t="s">
        <v>426</v>
      </c>
      <c r="C52" s="465" t="s">
        <v>433</v>
      </c>
      <c r="D52" s="466" t="s">
        <v>434</v>
      </c>
      <c r="E52" s="465" t="s">
        <v>599</v>
      </c>
      <c r="F52" s="466" t="s">
        <v>600</v>
      </c>
      <c r="G52" s="465" t="s">
        <v>631</v>
      </c>
      <c r="H52" s="465" t="s">
        <v>632</v>
      </c>
      <c r="I52" s="468">
        <v>11.949999809265137</v>
      </c>
      <c r="J52" s="468">
        <v>180</v>
      </c>
      <c r="K52" s="469">
        <v>2151.340087890625</v>
      </c>
    </row>
    <row r="53" spans="1:11" ht="14.4" customHeight="1" x14ac:dyDescent="0.3">
      <c r="A53" s="463" t="s">
        <v>425</v>
      </c>
      <c r="B53" s="464" t="s">
        <v>426</v>
      </c>
      <c r="C53" s="465" t="s">
        <v>433</v>
      </c>
      <c r="D53" s="466" t="s">
        <v>434</v>
      </c>
      <c r="E53" s="465" t="s">
        <v>599</v>
      </c>
      <c r="F53" s="466" t="s">
        <v>600</v>
      </c>
      <c r="G53" s="465" t="s">
        <v>633</v>
      </c>
      <c r="H53" s="465" t="s">
        <v>634</v>
      </c>
      <c r="I53" s="468">
        <v>23</v>
      </c>
      <c r="J53" s="468">
        <v>40</v>
      </c>
      <c r="K53" s="469">
        <v>920</v>
      </c>
    </row>
    <row r="54" spans="1:11" ht="14.4" customHeight="1" x14ac:dyDescent="0.3">
      <c r="A54" s="463" t="s">
        <v>425</v>
      </c>
      <c r="B54" s="464" t="s">
        <v>426</v>
      </c>
      <c r="C54" s="465" t="s">
        <v>433</v>
      </c>
      <c r="D54" s="466" t="s">
        <v>434</v>
      </c>
      <c r="E54" s="465" t="s">
        <v>599</v>
      </c>
      <c r="F54" s="466" t="s">
        <v>600</v>
      </c>
      <c r="G54" s="465" t="s">
        <v>635</v>
      </c>
      <c r="H54" s="465" t="s">
        <v>636</v>
      </c>
      <c r="I54" s="468">
        <v>23</v>
      </c>
      <c r="J54" s="468">
        <v>40</v>
      </c>
      <c r="K54" s="469">
        <v>920</v>
      </c>
    </row>
    <row r="55" spans="1:11" ht="14.4" customHeight="1" x14ac:dyDescent="0.3">
      <c r="A55" s="463" t="s">
        <v>425</v>
      </c>
      <c r="B55" s="464" t="s">
        <v>426</v>
      </c>
      <c r="C55" s="465" t="s">
        <v>433</v>
      </c>
      <c r="D55" s="466" t="s">
        <v>434</v>
      </c>
      <c r="E55" s="465" t="s">
        <v>599</v>
      </c>
      <c r="F55" s="466" t="s">
        <v>600</v>
      </c>
      <c r="G55" s="465" t="s">
        <v>637</v>
      </c>
      <c r="H55" s="465" t="s">
        <v>638</v>
      </c>
      <c r="I55" s="468">
        <v>23</v>
      </c>
      <c r="J55" s="468">
        <v>40</v>
      </c>
      <c r="K55" s="469">
        <v>920</v>
      </c>
    </row>
    <row r="56" spans="1:11" ht="14.4" customHeight="1" x14ac:dyDescent="0.3">
      <c r="A56" s="463" t="s">
        <v>425</v>
      </c>
      <c r="B56" s="464" t="s">
        <v>426</v>
      </c>
      <c r="C56" s="465" t="s">
        <v>433</v>
      </c>
      <c r="D56" s="466" t="s">
        <v>434</v>
      </c>
      <c r="E56" s="465" t="s">
        <v>599</v>
      </c>
      <c r="F56" s="466" t="s">
        <v>600</v>
      </c>
      <c r="G56" s="465" t="s">
        <v>639</v>
      </c>
      <c r="H56" s="465" t="s">
        <v>640</v>
      </c>
      <c r="I56" s="468">
        <v>23</v>
      </c>
      <c r="J56" s="468">
        <v>40</v>
      </c>
      <c r="K56" s="469">
        <v>920</v>
      </c>
    </row>
    <row r="57" spans="1:11" ht="14.4" customHeight="1" x14ac:dyDescent="0.3">
      <c r="A57" s="463" t="s">
        <v>425</v>
      </c>
      <c r="B57" s="464" t="s">
        <v>426</v>
      </c>
      <c r="C57" s="465" t="s">
        <v>433</v>
      </c>
      <c r="D57" s="466" t="s">
        <v>434</v>
      </c>
      <c r="E57" s="465" t="s">
        <v>599</v>
      </c>
      <c r="F57" s="466" t="s">
        <v>600</v>
      </c>
      <c r="G57" s="465" t="s">
        <v>641</v>
      </c>
      <c r="H57" s="465" t="s">
        <v>642</v>
      </c>
      <c r="I57" s="468">
        <v>23</v>
      </c>
      <c r="J57" s="468">
        <v>10</v>
      </c>
      <c r="K57" s="469">
        <v>230</v>
      </c>
    </row>
    <row r="58" spans="1:11" ht="14.4" customHeight="1" x14ac:dyDescent="0.3">
      <c r="A58" s="463" t="s">
        <v>425</v>
      </c>
      <c r="B58" s="464" t="s">
        <v>426</v>
      </c>
      <c r="C58" s="465" t="s">
        <v>433</v>
      </c>
      <c r="D58" s="466" t="s">
        <v>434</v>
      </c>
      <c r="E58" s="465" t="s">
        <v>599</v>
      </c>
      <c r="F58" s="466" t="s">
        <v>600</v>
      </c>
      <c r="G58" s="465" t="s">
        <v>643</v>
      </c>
      <c r="H58" s="465" t="s">
        <v>644</v>
      </c>
      <c r="I58" s="468">
        <v>23</v>
      </c>
      <c r="J58" s="468">
        <v>40</v>
      </c>
      <c r="K58" s="469">
        <v>920</v>
      </c>
    </row>
    <row r="59" spans="1:11" ht="14.4" customHeight="1" x14ac:dyDescent="0.3">
      <c r="A59" s="463" t="s">
        <v>425</v>
      </c>
      <c r="B59" s="464" t="s">
        <v>426</v>
      </c>
      <c r="C59" s="465" t="s">
        <v>433</v>
      </c>
      <c r="D59" s="466" t="s">
        <v>434</v>
      </c>
      <c r="E59" s="465" t="s">
        <v>599</v>
      </c>
      <c r="F59" s="466" t="s">
        <v>600</v>
      </c>
      <c r="G59" s="465" t="s">
        <v>645</v>
      </c>
      <c r="H59" s="465" t="s">
        <v>646</v>
      </c>
      <c r="I59" s="468">
        <v>23</v>
      </c>
      <c r="J59" s="468">
        <v>40</v>
      </c>
      <c r="K59" s="469">
        <v>920</v>
      </c>
    </row>
    <row r="60" spans="1:11" ht="14.4" customHeight="1" x14ac:dyDescent="0.3">
      <c r="A60" s="463" t="s">
        <v>425</v>
      </c>
      <c r="B60" s="464" t="s">
        <v>426</v>
      </c>
      <c r="C60" s="465" t="s">
        <v>433</v>
      </c>
      <c r="D60" s="466" t="s">
        <v>434</v>
      </c>
      <c r="E60" s="465" t="s">
        <v>599</v>
      </c>
      <c r="F60" s="466" t="s">
        <v>600</v>
      </c>
      <c r="G60" s="465" t="s">
        <v>647</v>
      </c>
      <c r="H60" s="465" t="s">
        <v>648</v>
      </c>
      <c r="I60" s="468">
        <v>16.010000228881836</v>
      </c>
      <c r="J60" s="468">
        <v>100</v>
      </c>
      <c r="K60" s="469">
        <v>1601.1700439453125</v>
      </c>
    </row>
    <row r="61" spans="1:11" ht="14.4" customHeight="1" x14ac:dyDescent="0.3">
      <c r="A61" s="463" t="s">
        <v>425</v>
      </c>
      <c r="B61" s="464" t="s">
        <v>426</v>
      </c>
      <c r="C61" s="465" t="s">
        <v>433</v>
      </c>
      <c r="D61" s="466" t="s">
        <v>434</v>
      </c>
      <c r="E61" s="465" t="s">
        <v>599</v>
      </c>
      <c r="F61" s="466" t="s">
        <v>600</v>
      </c>
      <c r="G61" s="465" t="s">
        <v>649</v>
      </c>
      <c r="H61" s="465" t="s">
        <v>650</v>
      </c>
      <c r="I61" s="468">
        <v>16</v>
      </c>
      <c r="J61" s="468">
        <v>90</v>
      </c>
      <c r="K61" s="469">
        <v>1440.1099853515625</v>
      </c>
    </row>
    <row r="62" spans="1:11" ht="14.4" customHeight="1" x14ac:dyDescent="0.3">
      <c r="A62" s="463" t="s">
        <v>425</v>
      </c>
      <c r="B62" s="464" t="s">
        <v>426</v>
      </c>
      <c r="C62" s="465" t="s">
        <v>433</v>
      </c>
      <c r="D62" s="466" t="s">
        <v>434</v>
      </c>
      <c r="E62" s="465" t="s">
        <v>599</v>
      </c>
      <c r="F62" s="466" t="s">
        <v>600</v>
      </c>
      <c r="G62" s="465" t="s">
        <v>651</v>
      </c>
      <c r="H62" s="465" t="s">
        <v>652</v>
      </c>
      <c r="I62" s="468">
        <v>300.3800048828125</v>
      </c>
      <c r="J62" s="468">
        <v>1</v>
      </c>
      <c r="K62" s="469">
        <v>300.3800048828125</v>
      </c>
    </row>
    <row r="63" spans="1:11" ht="14.4" customHeight="1" x14ac:dyDescent="0.3">
      <c r="A63" s="463" t="s">
        <v>425</v>
      </c>
      <c r="B63" s="464" t="s">
        <v>426</v>
      </c>
      <c r="C63" s="465" t="s">
        <v>433</v>
      </c>
      <c r="D63" s="466" t="s">
        <v>434</v>
      </c>
      <c r="E63" s="465" t="s">
        <v>599</v>
      </c>
      <c r="F63" s="466" t="s">
        <v>600</v>
      </c>
      <c r="G63" s="465" t="s">
        <v>653</v>
      </c>
      <c r="H63" s="465" t="s">
        <v>654</v>
      </c>
      <c r="I63" s="468">
        <v>2081</v>
      </c>
      <c r="J63" s="468">
        <v>1</v>
      </c>
      <c r="K63" s="469">
        <v>2081</v>
      </c>
    </row>
    <row r="64" spans="1:11" ht="14.4" customHeight="1" x14ac:dyDescent="0.3">
      <c r="A64" s="463" t="s">
        <v>425</v>
      </c>
      <c r="B64" s="464" t="s">
        <v>426</v>
      </c>
      <c r="C64" s="465" t="s">
        <v>433</v>
      </c>
      <c r="D64" s="466" t="s">
        <v>434</v>
      </c>
      <c r="E64" s="465" t="s">
        <v>599</v>
      </c>
      <c r="F64" s="466" t="s">
        <v>600</v>
      </c>
      <c r="G64" s="465" t="s">
        <v>655</v>
      </c>
      <c r="H64" s="465" t="s">
        <v>656</v>
      </c>
      <c r="I64" s="468">
        <v>831.45001220703125</v>
      </c>
      <c r="J64" s="468">
        <v>1</v>
      </c>
      <c r="K64" s="469">
        <v>831.45001220703125</v>
      </c>
    </row>
    <row r="65" spans="1:11" ht="14.4" customHeight="1" x14ac:dyDescent="0.3">
      <c r="A65" s="463" t="s">
        <v>425</v>
      </c>
      <c r="B65" s="464" t="s">
        <v>426</v>
      </c>
      <c r="C65" s="465" t="s">
        <v>433</v>
      </c>
      <c r="D65" s="466" t="s">
        <v>434</v>
      </c>
      <c r="E65" s="465" t="s">
        <v>599</v>
      </c>
      <c r="F65" s="466" t="s">
        <v>600</v>
      </c>
      <c r="G65" s="465" t="s">
        <v>657</v>
      </c>
      <c r="H65" s="465" t="s">
        <v>658</v>
      </c>
      <c r="I65" s="468">
        <v>80.580001831054688</v>
      </c>
      <c r="J65" s="468">
        <v>10</v>
      </c>
      <c r="K65" s="469">
        <v>805.81999206542969</v>
      </c>
    </row>
    <row r="66" spans="1:11" ht="14.4" customHeight="1" x14ac:dyDescent="0.3">
      <c r="A66" s="463" t="s">
        <v>425</v>
      </c>
      <c r="B66" s="464" t="s">
        <v>426</v>
      </c>
      <c r="C66" s="465" t="s">
        <v>433</v>
      </c>
      <c r="D66" s="466" t="s">
        <v>434</v>
      </c>
      <c r="E66" s="465" t="s">
        <v>599</v>
      </c>
      <c r="F66" s="466" t="s">
        <v>600</v>
      </c>
      <c r="G66" s="465" t="s">
        <v>659</v>
      </c>
      <c r="H66" s="465" t="s">
        <v>660</v>
      </c>
      <c r="I66" s="468">
        <v>23.5</v>
      </c>
      <c r="J66" s="468">
        <v>10</v>
      </c>
      <c r="K66" s="469">
        <v>235</v>
      </c>
    </row>
    <row r="67" spans="1:11" ht="14.4" customHeight="1" x14ac:dyDescent="0.3">
      <c r="A67" s="463" t="s">
        <v>425</v>
      </c>
      <c r="B67" s="464" t="s">
        <v>426</v>
      </c>
      <c r="C67" s="465" t="s">
        <v>433</v>
      </c>
      <c r="D67" s="466" t="s">
        <v>434</v>
      </c>
      <c r="E67" s="465" t="s">
        <v>599</v>
      </c>
      <c r="F67" s="466" t="s">
        <v>600</v>
      </c>
      <c r="G67" s="465" t="s">
        <v>661</v>
      </c>
      <c r="H67" s="465" t="s">
        <v>662</v>
      </c>
      <c r="I67" s="468">
        <v>953.29998779296875</v>
      </c>
      <c r="J67" s="468">
        <v>1</v>
      </c>
      <c r="K67" s="469">
        <v>953.29998779296875</v>
      </c>
    </row>
    <row r="68" spans="1:11" ht="14.4" customHeight="1" x14ac:dyDescent="0.3">
      <c r="A68" s="463" t="s">
        <v>425</v>
      </c>
      <c r="B68" s="464" t="s">
        <v>426</v>
      </c>
      <c r="C68" s="465" t="s">
        <v>433</v>
      </c>
      <c r="D68" s="466" t="s">
        <v>434</v>
      </c>
      <c r="E68" s="465" t="s">
        <v>599</v>
      </c>
      <c r="F68" s="466" t="s">
        <v>600</v>
      </c>
      <c r="G68" s="465" t="s">
        <v>663</v>
      </c>
      <c r="H68" s="465" t="s">
        <v>664</v>
      </c>
      <c r="I68" s="468">
        <v>977.31002807617187</v>
      </c>
      <c r="J68" s="468">
        <v>7</v>
      </c>
      <c r="K68" s="469">
        <v>6841.190185546875</v>
      </c>
    </row>
    <row r="69" spans="1:11" ht="14.4" customHeight="1" x14ac:dyDescent="0.3">
      <c r="A69" s="463" t="s">
        <v>425</v>
      </c>
      <c r="B69" s="464" t="s">
        <v>426</v>
      </c>
      <c r="C69" s="465" t="s">
        <v>433</v>
      </c>
      <c r="D69" s="466" t="s">
        <v>434</v>
      </c>
      <c r="E69" s="465" t="s">
        <v>599</v>
      </c>
      <c r="F69" s="466" t="s">
        <v>600</v>
      </c>
      <c r="G69" s="465" t="s">
        <v>665</v>
      </c>
      <c r="H69" s="465" t="s">
        <v>666</v>
      </c>
      <c r="I69" s="468">
        <v>298.8699951171875</v>
      </c>
      <c r="J69" s="468">
        <v>5</v>
      </c>
      <c r="K69" s="469">
        <v>1494.3499755859375</v>
      </c>
    </row>
    <row r="70" spans="1:11" ht="14.4" customHeight="1" x14ac:dyDescent="0.3">
      <c r="A70" s="463" t="s">
        <v>425</v>
      </c>
      <c r="B70" s="464" t="s">
        <v>426</v>
      </c>
      <c r="C70" s="465" t="s">
        <v>433</v>
      </c>
      <c r="D70" s="466" t="s">
        <v>434</v>
      </c>
      <c r="E70" s="465" t="s">
        <v>599</v>
      </c>
      <c r="F70" s="466" t="s">
        <v>600</v>
      </c>
      <c r="G70" s="465" t="s">
        <v>667</v>
      </c>
      <c r="H70" s="465" t="s">
        <v>668</v>
      </c>
      <c r="I70" s="468">
        <v>40</v>
      </c>
      <c r="J70" s="468">
        <v>20</v>
      </c>
      <c r="K70" s="469">
        <v>800</v>
      </c>
    </row>
    <row r="71" spans="1:11" ht="14.4" customHeight="1" x14ac:dyDescent="0.3">
      <c r="A71" s="463" t="s">
        <v>425</v>
      </c>
      <c r="B71" s="464" t="s">
        <v>426</v>
      </c>
      <c r="C71" s="465" t="s">
        <v>433</v>
      </c>
      <c r="D71" s="466" t="s">
        <v>434</v>
      </c>
      <c r="E71" s="465" t="s">
        <v>599</v>
      </c>
      <c r="F71" s="466" t="s">
        <v>600</v>
      </c>
      <c r="G71" s="465" t="s">
        <v>669</v>
      </c>
      <c r="H71" s="465" t="s">
        <v>670</v>
      </c>
      <c r="I71" s="468">
        <v>1322.8800048828125</v>
      </c>
      <c r="J71" s="468">
        <v>2</v>
      </c>
      <c r="K71" s="469">
        <v>2645.760009765625</v>
      </c>
    </row>
    <row r="72" spans="1:11" ht="14.4" customHeight="1" x14ac:dyDescent="0.3">
      <c r="A72" s="463" t="s">
        <v>425</v>
      </c>
      <c r="B72" s="464" t="s">
        <v>426</v>
      </c>
      <c r="C72" s="465" t="s">
        <v>433</v>
      </c>
      <c r="D72" s="466" t="s">
        <v>434</v>
      </c>
      <c r="E72" s="465" t="s">
        <v>599</v>
      </c>
      <c r="F72" s="466" t="s">
        <v>600</v>
      </c>
      <c r="G72" s="465" t="s">
        <v>671</v>
      </c>
      <c r="H72" s="465" t="s">
        <v>672</v>
      </c>
      <c r="I72" s="468">
        <v>484</v>
      </c>
      <c r="J72" s="468">
        <v>6</v>
      </c>
      <c r="K72" s="469">
        <v>2904</v>
      </c>
    </row>
    <row r="73" spans="1:11" ht="14.4" customHeight="1" x14ac:dyDescent="0.3">
      <c r="A73" s="463" t="s">
        <v>425</v>
      </c>
      <c r="B73" s="464" t="s">
        <v>426</v>
      </c>
      <c r="C73" s="465" t="s">
        <v>433</v>
      </c>
      <c r="D73" s="466" t="s">
        <v>434</v>
      </c>
      <c r="E73" s="465" t="s">
        <v>599</v>
      </c>
      <c r="F73" s="466" t="s">
        <v>600</v>
      </c>
      <c r="G73" s="465" t="s">
        <v>673</v>
      </c>
      <c r="H73" s="465" t="s">
        <v>674</v>
      </c>
      <c r="I73" s="468">
        <v>1337.050048828125</v>
      </c>
      <c r="J73" s="468">
        <v>2</v>
      </c>
      <c r="K73" s="469">
        <v>2674.10009765625</v>
      </c>
    </row>
    <row r="74" spans="1:11" ht="14.4" customHeight="1" x14ac:dyDescent="0.3">
      <c r="A74" s="463" t="s">
        <v>425</v>
      </c>
      <c r="B74" s="464" t="s">
        <v>426</v>
      </c>
      <c r="C74" s="465" t="s">
        <v>433</v>
      </c>
      <c r="D74" s="466" t="s">
        <v>434</v>
      </c>
      <c r="E74" s="465" t="s">
        <v>599</v>
      </c>
      <c r="F74" s="466" t="s">
        <v>600</v>
      </c>
      <c r="G74" s="465" t="s">
        <v>675</v>
      </c>
      <c r="H74" s="465" t="s">
        <v>676</v>
      </c>
      <c r="I74" s="468">
        <v>1337.050048828125</v>
      </c>
      <c r="J74" s="468">
        <v>2</v>
      </c>
      <c r="K74" s="469">
        <v>2674.10009765625</v>
      </c>
    </row>
    <row r="75" spans="1:11" ht="14.4" customHeight="1" x14ac:dyDescent="0.3">
      <c r="A75" s="463" t="s">
        <v>425</v>
      </c>
      <c r="B75" s="464" t="s">
        <v>426</v>
      </c>
      <c r="C75" s="465" t="s">
        <v>433</v>
      </c>
      <c r="D75" s="466" t="s">
        <v>434</v>
      </c>
      <c r="E75" s="465" t="s">
        <v>599</v>
      </c>
      <c r="F75" s="466" t="s">
        <v>600</v>
      </c>
      <c r="G75" s="465" t="s">
        <v>677</v>
      </c>
      <c r="H75" s="465" t="s">
        <v>678</v>
      </c>
      <c r="I75" s="468">
        <v>6785</v>
      </c>
      <c r="J75" s="468">
        <v>1</v>
      </c>
      <c r="K75" s="469">
        <v>6785</v>
      </c>
    </row>
    <row r="76" spans="1:11" ht="14.4" customHeight="1" x14ac:dyDescent="0.3">
      <c r="A76" s="463" t="s">
        <v>425</v>
      </c>
      <c r="B76" s="464" t="s">
        <v>426</v>
      </c>
      <c r="C76" s="465" t="s">
        <v>433</v>
      </c>
      <c r="D76" s="466" t="s">
        <v>434</v>
      </c>
      <c r="E76" s="465" t="s">
        <v>599</v>
      </c>
      <c r="F76" s="466" t="s">
        <v>600</v>
      </c>
      <c r="G76" s="465" t="s">
        <v>679</v>
      </c>
      <c r="H76" s="465" t="s">
        <v>680</v>
      </c>
      <c r="I76" s="468">
        <v>6785</v>
      </c>
      <c r="J76" s="468">
        <v>1</v>
      </c>
      <c r="K76" s="469">
        <v>6785</v>
      </c>
    </row>
    <row r="77" spans="1:11" ht="14.4" customHeight="1" x14ac:dyDescent="0.3">
      <c r="A77" s="463" t="s">
        <v>425</v>
      </c>
      <c r="B77" s="464" t="s">
        <v>426</v>
      </c>
      <c r="C77" s="465" t="s">
        <v>433</v>
      </c>
      <c r="D77" s="466" t="s">
        <v>434</v>
      </c>
      <c r="E77" s="465" t="s">
        <v>599</v>
      </c>
      <c r="F77" s="466" t="s">
        <v>600</v>
      </c>
      <c r="G77" s="465" t="s">
        <v>681</v>
      </c>
      <c r="H77" s="465" t="s">
        <v>682</v>
      </c>
      <c r="I77" s="468">
        <v>2169.169921875</v>
      </c>
      <c r="J77" s="468">
        <v>4</v>
      </c>
      <c r="K77" s="469">
        <v>8676.669921875</v>
      </c>
    </row>
    <row r="78" spans="1:11" ht="14.4" customHeight="1" x14ac:dyDescent="0.3">
      <c r="A78" s="463" t="s">
        <v>425</v>
      </c>
      <c r="B78" s="464" t="s">
        <v>426</v>
      </c>
      <c r="C78" s="465" t="s">
        <v>433</v>
      </c>
      <c r="D78" s="466" t="s">
        <v>434</v>
      </c>
      <c r="E78" s="465" t="s">
        <v>599</v>
      </c>
      <c r="F78" s="466" t="s">
        <v>600</v>
      </c>
      <c r="G78" s="465" t="s">
        <v>683</v>
      </c>
      <c r="H78" s="465" t="s">
        <v>684</v>
      </c>
      <c r="I78" s="468">
        <v>571.1199951171875</v>
      </c>
      <c r="J78" s="468">
        <v>1</v>
      </c>
      <c r="K78" s="469">
        <v>571.1199951171875</v>
      </c>
    </row>
    <row r="79" spans="1:11" ht="14.4" customHeight="1" x14ac:dyDescent="0.3">
      <c r="A79" s="463" t="s">
        <v>425</v>
      </c>
      <c r="B79" s="464" t="s">
        <v>426</v>
      </c>
      <c r="C79" s="465" t="s">
        <v>433</v>
      </c>
      <c r="D79" s="466" t="s">
        <v>434</v>
      </c>
      <c r="E79" s="465" t="s">
        <v>599</v>
      </c>
      <c r="F79" s="466" t="s">
        <v>600</v>
      </c>
      <c r="G79" s="465" t="s">
        <v>685</v>
      </c>
      <c r="H79" s="465" t="s">
        <v>686</v>
      </c>
      <c r="I79" s="468">
        <v>435.60000610351562</v>
      </c>
      <c r="J79" s="468">
        <v>2</v>
      </c>
      <c r="K79" s="469">
        <v>871.20001220703125</v>
      </c>
    </row>
    <row r="80" spans="1:11" ht="14.4" customHeight="1" x14ac:dyDescent="0.3">
      <c r="A80" s="463" t="s">
        <v>425</v>
      </c>
      <c r="B80" s="464" t="s">
        <v>426</v>
      </c>
      <c r="C80" s="465" t="s">
        <v>433</v>
      </c>
      <c r="D80" s="466" t="s">
        <v>434</v>
      </c>
      <c r="E80" s="465" t="s">
        <v>599</v>
      </c>
      <c r="F80" s="466" t="s">
        <v>600</v>
      </c>
      <c r="G80" s="465" t="s">
        <v>687</v>
      </c>
      <c r="H80" s="465" t="s">
        <v>688</v>
      </c>
      <c r="I80" s="468">
        <v>135.00999450683594</v>
      </c>
      <c r="J80" s="468">
        <v>10</v>
      </c>
      <c r="K80" s="469">
        <v>1350.0999755859375</v>
      </c>
    </row>
    <row r="81" spans="1:11" ht="14.4" customHeight="1" x14ac:dyDescent="0.3">
      <c r="A81" s="463" t="s">
        <v>425</v>
      </c>
      <c r="B81" s="464" t="s">
        <v>426</v>
      </c>
      <c r="C81" s="465" t="s">
        <v>433</v>
      </c>
      <c r="D81" s="466" t="s">
        <v>434</v>
      </c>
      <c r="E81" s="465" t="s">
        <v>599</v>
      </c>
      <c r="F81" s="466" t="s">
        <v>600</v>
      </c>
      <c r="G81" s="465" t="s">
        <v>689</v>
      </c>
      <c r="H81" s="465" t="s">
        <v>690</v>
      </c>
      <c r="I81" s="468">
        <v>135.00999450683594</v>
      </c>
      <c r="J81" s="468">
        <v>10</v>
      </c>
      <c r="K81" s="469">
        <v>1350.0999755859375</v>
      </c>
    </row>
    <row r="82" spans="1:11" ht="14.4" customHeight="1" x14ac:dyDescent="0.3">
      <c r="A82" s="463" t="s">
        <v>425</v>
      </c>
      <c r="B82" s="464" t="s">
        <v>426</v>
      </c>
      <c r="C82" s="465" t="s">
        <v>433</v>
      </c>
      <c r="D82" s="466" t="s">
        <v>434</v>
      </c>
      <c r="E82" s="465" t="s">
        <v>599</v>
      </c>
      <c r="F82" s="466" t="s">
        <v>600</v>
      </c>
      <c r="G82" s="465" t="s">
        <v>691</v>
      </c>
      <c r="H82" s="465" t="s">
        <v>692</v>
      </c>
      <c r="I82" s="468">
        <v>26.020000457763672</v>
      </c>
      <c r="J82" s="468">
        <v>15</v>
      </c>
      <c r="K82" s="469">
        <v>390.23001098632812</v>
      </c>
    </row>
    <row r="83" spans="1:11" ht="14.4" customHeight="1" x14ac:dyDescent="0.3">
      <c r="A83" s="463" t="s">
        <v>425</v>
      </c>
      <c r="B83" s="464" t="s">
        <v>426</v>
      </c>
      <c r="C83" s="465" t="s">
        <v>433</v>
      </c>
      <c r="D83" s="466" t="s">
        <v>434</v>
      </c>
      <c r="E83" s="465" t="s">
        <v>599</v>
      </c>
      <c r="F83" s="466" t="s">
        <v>600</v>
      </c>
      <c r="G83" s="465" t="s">
        <v>693</v>
      </c>
      <c r="H83" s="465" t="s">
        <v>694</v>
      </c>
      <c r="I83" s="468">
        <v>1380.9200439453125</v>
      </c>
      <c r="J83" s="468">
        <v>5</v>
      </c>
      <c r="K83" s="469">
        <v>6904.599853515625</v>
      </c>
    </row>
    <row r="84" spans="1:11" ht="14.4" customHeight="1" x14ac:dyDescent="0.3">
      <c r="A84" s="463" t="s">
        <v>425</v>
      </c>
      <c r="B84" s="464" t="s">
        <v>426</v>
      </c>
      <c r="C84" s="465" t="s">
        <v>433</v>
      </c>
      <c r="D84" s="466" t="s">
        <v>434</v>
      </c>
      <c r="E84" s="465" t="s">
        <v>599</v>
      </c>
      <c r="F84" s="466" t="s">
        <v>600</v>
      </c>
      <c r="G84" s="465" t="s">
        <v>695</v>
      </c>
      <c r="H84" s="465" t="s">
        <v>696</v>
      </c>
      <c r="I84" s="468">
        <v>1081.5799560546875</v>
      </c>
      <c r="J84" s="468">
        <v>1</v>
      </c>
      <c r="K84" s="469">
        <v>1081.5799560546875</v>
      </c>
    </row>
    <row r="85" spans="1:11" ht="14.4" customHeight="1" x14ac:dyDescent="0.3">
      <c r="A85" s="463" t="s">
        <v>425</v>
      </c>
      <c r="B85" s="464" t="s">
        <v>426</v>
      </c>
      <c r="C85" s="465" t="s">
        <v>433</v>
      </c>
      <c r="D85" s="466" t="s">
        <v>434</v>
      </c>
      <c r="E85" s="465" t="s">
        <v>599</v>
      </c>
      <c r="F85" s="466" t="s">
        <v>600</v>
      </c>
      <c r="G85" s="465" t="s">
        <v>697</v>
      </c>
      <c r="H85" s="465" t="s">
        <v>698</v>
      </c>
      <c r="I85" s="468">
        <v>2383.25</v>
      </c>
      <c r="J85" s="468">
        <v>1</v>
      </c>
      <c r="K85" s="469">
        <v>2383.25</v>
      </c>
    </row>
    <row r="86" spans="1:11" ht="14.4" customHeight="1" x14ac:dyDescent="0.3">
      <c r="A86" s="463" t="s">
        <v>425</v>
      </c>
      <c r="B86" s="464" t="s">
        <v>426</v>
      </c>
      <c r="C86" s="465" t="s">
        <v>433</v>
      </c>
      <c r="D86" s="466" t="s">
        <v>434</v>
      </c>
      <c r="E86" s="465" t="s">
        <v>599</v>
      </c>
      <c r="F86" s="466" t="s">
        <v>600</v>
      </c>
      <c r="G86" s="465" t="s">
        <v>699</v>
      </c>
      <c r="H86" s="465" t="s">
        <v>700</v>
      </c>
      <c r="I86" s="468">
        <v>5.6999998092651367</v>
      </c>
      <c r="J86" s="468">
        <v>100</v>
      </c>
      <c r="K86" s="469">
        <v>570.15001201629639</v>
      </c>
    </row>
    <row r="87" spans="1:11" ht="14.4" customHeight="1" x14ac:dyDescent="0.3">
      <c r="A87" s="463" t="s">
        <v>425</v>
      </c>
      <c r="B87" s="464" t="s">
        <v>426</v>
      </c>
      <c r="C87" s="465" t="s">
        <v>433</v>
      </c>
      <c r="D87" s="466" t="s">
        <v>434</v>
      </c>
      <c r="E87" s="465" t="s">
        <v>599</v>
      </c>
      <c r="F87" s="466" t="s">
        <v>600</v>
      </c>
      <c r="G87" s="465" t="s">
        <v>701</v>
      </c>
      <c r="H87" s="465" t="s">
        <v>702</v>
      </c>
      <c r="I87" s="468">
        <v>940.5</v>
      </c>
      <c r="J87" s="468">
        <v>5</v>
      </c>
      <c r="K87" s="469">
        <v>4702.5</v>
      </c>
    </row>
    <row r="88" spans="1:11" ht="14.4" customHeight="1" x14ac:dyDescent="0.3">
      <c r="A88" s="463" t="s">
        <v>425</v>
      </c>
      <c r="B88" s="464" t="s">
        <v>426</v>
      </c>
      <c r="C88" s="465" t="s">
        <v>433</v>
      </c>
      <c r="D88" s="466" t="s">
        <v>434</v>
      </c>
      <c r="E88" s="465" t="s">
        <v>599</v>
      </c>
      <c r="F88" s="466" t="s">
        <v>600</v>
      </c>
      <c r="G88" s="465" t="s">
        <v>703</v>
      </c>
      <c r="H88" s="465" t="s">
        <v>704</v>
      </c>
      <c r="I88" s="468">
        <v>471.89999389648437</v>
      </c>
      <c r="J88" s="468">
        <v>2</v>
      </c>
      <c r="K88" s="469">
        <v>943.79998779296875</v>
      </c>
    </row>
    <row r="89" spans="1:11" ht="14.4" customHeight="1" x14ac:dyDescent="0.3">
      <c r="A89" s="463" t="s">
        <v>425</v>
      </c>
      <c r="B89" s="464" t="s">
        <v>426</v>
      </c>
      <c r="C89" s="465" t="s">
        <v>433</v>
      </c>
      <c r="D89" s="466" t="s">
        <v>434</v>
      </c>
      <c r="E89" s="465" t="s">
        <v>599</v>
      </c>
      <c r="F89" s="466" t="s">
        <v>600</v>
      </c>
      <c r="G89" s="465" t="s">
        <v>705</v>
      </c>
      <c r="H89" s="465" t="s">
        <v>706</v>
      </c>
      <c r="I89" s="468">
        <v>471.89999389648437</v>
      </c>
      <c r="J89" s="468">
        <v>3</v>
      </c>
      <c r="K89" s="469">
        <v>1415.699951171875</v>
      </c>
    </row>
    <row r="90" spans="1:11" ht="14.4" customHeight="1" x14ac:dyDescent="0.3">
      <c r="A90" s="463" t="s">
        <v>425</v>
      </c>
      <c r="B90" s="464" t="s">
        <v>426</v>
      </c>
      <c r="C90" s="465" t="s">
        <v>433</v>
      </c>
      <c r="D90" s="466" t="s">
        <v>434</v>
      </c>
      <c r="E90" s="465" t="s">
        <v>599</v>
      </c>
      <c r="F90" s="466" t="s">
        <v>600</v>
      </c>
      <c r="G90" s="465" t="s">
        <v>707</v>
      </c>
      <c r="H90" s="465" t="s">
        <v>708</v>
      </c>
      <c r="I90" s="468">
        <v>887.0999755859375</v>
      </c>
      <c r="J90" s="468">
        <v>1</v>
      </c>
      <c r="K90" s="469">
        <v>887.0999755859375</v>
      </c>
    </row>
    <row r="91" spans="1:11" ht="14.4" customHeight="1" x14ac:dyDescent="0.3">
      <c r="A91" s="463" t="s">
        <v>425</v>
      </c>
      <c r="B91" s="464" t="s">
        <v>426</v>
      </c>
      <c r="C91" s="465" t="s">
        <v>433</v>
      </c>
      <c r="D91" s="466" t="s">
        <v>434</v>
      </c>
      <c r="E91" s="465" t="s">
        <v>599</v>
      </c>
      <c r="F91" s="466" t="s">
        <v>600</v>
      </c>
      <c r="G91" s="465" t="s">
        <v>709</v>
      </c>
      <c r="H91" s="465" t="s">
        <v>710</v>
      </c>
      <c r="I91" s="468">
        <v>143.83000183105469</v>
      </c>
      <c r="J91" s="468">
        <v>12</v>
      </c>
      <c r="K91" s="469">
        <v>1726</v>
      </c>
    </row>
    <row r="92" spans="1:11" ht="14.4" customHeight="1" x14ac:dyDescent="0.3">
      <c r="A92" s="463" t="s">
        <v>425</v>
      </c>
      <c r="B92" s="464" t="s">
        <v>426</v>
      </c>
      <c r="C92" s="465" t="s">
        <v>433</v>
      </c>
      <c r="D92" s="466" t="s">
        <v>434</v>
      </c>
      <c r="E92" s="465" t="s">
        <v>599</v>
      </c>
      <c r="F92" s="466" t="s">
        <v>600</v>
      </c>
      <c r="G92" s="465" t="s">
        <v>711</v>
      </c>
      <c r="H92" s="465" t="s">
        <v>712</v>
      </c>
      <c r="I92" s="468">
        <v>180.28999328613281</v>
      </c>
      <c r="J92" s="468">
        <v>25</v>
      </c>
      <c r="K92" s="469">
        <v>4507.2499542236328</v>
      </c>
    </row>
    <row r="93" spans="1:11" ht="14.4" customHeight="1" x14ac:dyDescent="0.3">
      <c r="A93" s="463" t="s">
        <v>425</v>
      </c>
      <c r="B93" s="464" t="s">
        <v>426</v>
      </c>
      <c r="C93" s="465" t="s">
        <v>433</v>
      </c>
      <c r="D93" s="466" t="s">
        <v>434</v>
      </c>
      <c r="E93" s="465" t="s">
        <v>599</v>
      </c>
      <c r="F93" s="466" t="s">
        <v>600</v>
      </c>
      <c r="G93" s="465" t="s">
        <v>713</v>
      </c>
      <c r="H93" s="465" t="s">
        <v>714</v>
      </c>
      <c r="I93" s="468">
        <v>617.5</v>
      </c>
      <c r="J93" s="468">
        <v>1</v>
      </c>
      <c r="K93" s="469">
        <v>617.5</v>
      </c>
    </row>
    <row r="94" spans="1:11" ht="14.4" customHeight="1" x14ac:dyDescent="0.3">
      <c r="A94" s="463" t="s">
        <v>425</v>
      </c>
      <c r="B94" s="464" t="s">
        <v>426</v>
      </c>
      <c r="C94" s="465" t="s">
        <v>433</v>
      </c>
      <c r="D94" s="466" t="s">
        <v>434</v>
      </c>
      <c r="E94" s="465" t="s">
        <v>599</v>
      </c>
      <c r="F94" s="466" t="s">
        <v>600</v>
      </c>
      <c r="G94" s="465" t="s">
        <v>715</v>
      </c>
      <c r="H94" s="465" t="s">
        <v>716</v>
      </c>
      <c r="I94" s="468">
        <v>600.02001953125</v>
      </c>
      <c r="J94" s="468">
        <v>1</v>
      </c>
      <c r="K94" s="469">
        <v>600.02001953125</v>
      </c>
    </row>
    <row r="95" spans="1:11" ht="14.4" customHeight="1" x14ac:dyDescent="0.3">
      <c r="A95" s="463" t="s">
        <v>425</v>
      </c>
      <c r="B95" s="464" t="s">
        <v>426</v>
      </c>
      <c r="C95" s="465" t="s">
        <v>433</v>
      </c>
      <c r="D95" s="466" t="s">
        <v>434</v>
      </c>
      <c r="E95" s="465" t="s">
        <v>599</v>
      </c>
      <c r="F95" s="466" t="s">
        <v>600</v>
      </c>
      <c r="G95" s="465" t="s">
        <v>717</v>
      </c>
      <c r="H95" s="465" t="s">
        <v>718</v>
      </c>
      <c r="I95" s="468">
        <v>693.5999755859375</v>
      </c>
      <c r="J95" s="468">
        <v>1</v>
      </c>
      <c r="K95" s="469">
        <v>693.5999755859375</v>
      </c>
    </row>
    <row r="96" spans="1:11" ht="14.4" customHeight="1" x14ac:dyDescent="0.3">
      <c r="A96" s="463" t="s">
        <v>425</v>
      </c>
      <c r="B96" s="464" t="s">
        <v>426</v>
      </c>
      <c r="C96" s="465" t="s">
        <v>433</v>
      </c>
      <c r="D96" s="466" t="s">
        <v>434</v>
      </c>
      <c r="E96" s="465" t="s">
        <v>599</v>
      </c>
      <c r="F96" s="466" t="s">
        <v>600</v>
      </c>
      <c r="G96" s="465" t="s">
        <v>719</v>
      </c>
      <c r="H96" s="465" t="s">
        <v>720</v>
      </c>
      <c r="I96" s="468">
        <v>715.27499389648437</v>
      </c>
      <c r="J96" s="468">
        <v>2</v>
      </c>
      <c r="K96" s="469">
        <v>1430.5499877929687</v>
      </c>
    </row>
    <row r="97" spans="1:11" ht="14.4" customHeight="1" x14ac:dyDescent="0.3">
      <c r="A97" s="463" t="s">
        <v>425</v>
      </c>
      <c r="B97" s="464" t="s">
        <v>426</v>
      </c>
      <c r="C97" s="465" t="s">
        <v>433</v>
      </c>
      <c r="D97" s="466" t="s">
        <v>434</v>
      </c>
      <c r="E97" s="465" t="s">
        <v>599</v>
      </c>
      <c r="F97" s="466" t="s">
        <v>600</v>
      </c>
      <c r="G97" s="465" t="s">
        <v>721</v>
      </c>
      <c r="H97" s="465" t="s">
        <v>722</v>
      </c>
      <c r="I97" s="468">
        <v>524.97998046875</v>
      </c>
      <c r="J97" s="468">
        <v>1</v>
      </c>
      <c r="K97" s="469">
        <v>524.97998046875</v>
      </c>
    </row>
    <row r="98" spans="1:11" ht="14.4" customHeight="1" x14ac:dyDescent="0.3">
      <c r="A98" s="463" t="s">
        <v>425</v>
      </c>
      <c r="B98" s="464" t="s">
        <v>426</v>
      </c>
      <c r="C98" s="465" t="s">
        <v>433</v>
      </c>
      <c r="D98" s="466" t="s">
        <v>434</v>
      </c>
      <c r="E98" s="465" t="s">
        <v>599</v>
      </c>
      <c r="F98" s="466" t="s">
        <v>600</v>
      </c>
      <c r="G98" s="465" t="s">
        <v>723</v>
      </c>
      <c r="H98" s="465" t="s">
        <v>724</v>
      </c>
      <c r="I98" s="468">
        <v>2362</v>
      </c>
      <c r="J98" s="468">
        <v>1</v>
      </c>
      <c r="K98" s="469">
        <v>2362</v>
      </c>
    </row>
    <row r="99" spans="1:11" ht="14.4" customHeight="1" x14ac:dyDescent="0.3">
      <c r="A99" s="463" t="s">
        <v>425</v>
      </c>
      <c r="B99" s="464" t="s">
        <v>426</v>
      </c>
      <c r="C99" s="465" t="s">
        <v>433</v>
      </c>
      <c r="D99" s="466" t="s">
        <v>434</v>
      </c>
      <c r="E99" s="465" t="s">
        <v>599</v>
      </c>
      <c r="F99" s="466" t="s">
        <v>600</v>
      </c>
      <c r="G99" s="465" t="s">
        <v>725</v>
      </c>
      <c r="H99" s="465" t="s">
        <v>726</v>
      </c>
      <c r="I99" s="468">
        <v>3898.760009765625</v>
      </c>
      <c r="J99" s="468">
        <v>1</v>
      </c>
      <c r="K99" s="469">
        <v>3898.760009765625</v>
      </c>
    </row>
    <row r="100" spans="1:11" ht="14.4" customHeight="1" x14ac:dyDescent="0.3">
      <c r="A100" s="463" t="s">
        <v>425</v>
      </c>
      <c r="B100" s="464" t="s">
        <v>426</v>
      </c>
      <c r="C100" s="465" t="s">
        <v>433</v>
      </c>
      <c r="D100" s="466" t="s">
        <v>434</v>
      </c>
      <c r="E100" s="465" t="s">
        <v>599</v>
      </c>
      <c r="F100" s="466" t="s">
        <v>600</v>
      </c>
      <c r="G100" s="465" t="s">
        <v>727</v>
      </c>
      <c r="H100" s="465" t="s">
        <v>728</v>
      </c>
      <c r="I100" s="468">
        <v>1482.010009765625</v>
      </c>
      <c r="J100" s="468">
        <v>2</v>
      </c>
      <c r="K100" s="469">
        <v>2964.010009765625</v>
      </c>
    </row>
    <row r="101" spans="1:11" ht="14.4" customHeight="1" x14ac:dyDescent="0.3">
      <c r="A101" s="463" t="s">
        <v>425</v>
      </c>
      <c r="B101" s="464" t="s">
        <v>426</v>
      </c>
      <c r="C101" s="465" t="s">
        <v>433</v>
      </c>
      <c r="D101" s="466" t="s">
        <v>434</v>
      </c>
      <c r="E101" s="465" t="s">
        <v>599</v>
      </c>
      <c r="F101" s="466" t="s">
        <v>600</v>
      </c>
      <c r="G101" s="465" t="s">
        <v>729</v>
      </c>
      <c r="H101" s="465" t="s">
        <v>730</v>
      </c>
      <c r="I101" s="468">
        <v>1482.010009765625</v>
      </c>
      <c r="J101" s="468">
        <v>2</v>
      </c>
      <c r="K101" s="469">
        <v>2964.010009765625</v>
      </c>
    </row>
    <row r="102" spans="1:11" ht="14.4" customHeight="1" x14ac:dyDescent="0.3">
      <c r="A102" s="463" t="s">
        <v>425</v>
      </c>
      <c r="B102" s="464" t="s">
        <v>426</v>
      </c>
      <c r="C102" s="465" t="s">
        <v>433</v>
      </c>
      <c r="D102" s="466" t="s">
        <v>434</v>
      </c>
      <c r="E102" s="465" t="s">
        <v>599</v>
      </c>
      <c r="F102" s="466" t="s">
        <v>600</v>
      </c>
      <c r="G102" s="465" t="s">
        <v>731</v>
      </c>
      <c r="H102" s="465" t="s">
        <v>732</v>
      </c>
      <c r="I102" s="468">
        <v>3505.030029296875</v>
      </c>
      <c r="J102" s="468">
        <v>3</v>
      </c>
      <c r="K102" s="469">
        <v>10515.080078125</v>
      </c>
    </row>
    <row r="103" spans="1:11" ht="14.4" customHeight="1" x14ac:dyDescent="0.3">
      <c r="A103" s="463" t="s">
        <v>425</v>
      </c>
      <c r="B103" s="464" t="s">
        <v>426</v>
      </c>
      <c r="C103" s="465" t="s">
        <v>433</v>
      </c>
      <c r="D103" s="466" t="s">
        <v>434</v>
      </c>
      <c r="E103" s="465" t="s">
        <v>599</v>
      </c>
      <c r="F103" s="466" t="s">
        <v>600</v>
      </c>
      <c r="G103" s="465" t="s">
        <v>733</v>
      </c>
      <c r="H103" s="465" t="s">
        <v>734</v>
      </c>
      <c r="I103" s="468">
        <v>4796.7099609375</v>
      </c>
      <c r="J103" s="468">
        <v>3</v>
      </c>
      <c r="K103" s="469">
        <v>14390.1298828125</v>
      </c>
    </row>
    <row r="104" spans="1:11" ht="14.4" customHeight="1" x14ac:dyDescent="0.3">
      <c r="A104" s="463" t="s">
        <v>425</v>
      </c>
      <c r="B104" s="464" t="s">
        <v>426</v>
      </c>
      <c r="C104" s="465" t="s">
        <v>433</v>
      </c>
      <c r="D104" s="466" t="s">
        <v>434</v>
      </c>
      <c r="E104" s="465" t="s">
        <v>599</v>
      </c>
      <c r="F104" s="466" t="s">
        <v>600</v>
      </c>
      <c r="G104" s="465" t="s">
        <v>735</v>
      </c>
      <c r="H104" s="465" t="s">
        <v>736</v>
      </c>
      <c r="I104" s="468">
        <v>3139</v>
      </c>
      <c r="J104" s="468">
        <v>2</v>
      </c>
      <c r="K104" s="469">
        <v>6278</v>
      </c>
    </row>
    <row r="105" spans="1:11" ht="14.4" customHeight="1" x14ac:dyDescent="0.3">
      <c r="A105" s="463" t="s">
        <v>425</v>
      </c>
      <c r="B105" s="464" t="s">
        <v>426</v>
      </c>
      <c r="C105" s="465" t="s">
        <v>433</v>
      </c>
      <c r="D105" s="466" t="s">
        <v>434</v>
      </c>
      <c r="E105" s="465" t="s">
        <v>599</v>
      </c>
      <c r="F105" s="466" t="s">
        <v>600</v>
      </c>
      <c r="G105" s="465" t="s">
        <v>737</v>
      </c>
      <c r="H105" s="465" t="s">
        <v>738</v>
      </c>
      <c r="I105" s="468">
        <v>25.559999465942383</v>
      </c>
      <c r="J105" s="468">
        <v>36</v>
      </c>
      <c r="K105" s="469">
        <v>920</v>
      </c>
    </row>
    <row r="106" spans="1:11" ht="14.4" customHeight="1" x14ac:dyDescent="0.3">
      <c r="A106" s="463" t="s">
        <v>425</v>
      </c>
      <c r="B106" s="464" t="s">
        <v>426</v>
      </c>
      <c r="C106" s="465" t="s">
        <v>433</v>
      </c>
      <c r="D106" s="466" t="s">
        <v>434</v>
      </c>
      <c r="E106" s="465" t="s">
        <v>599</v>
      </c>
      <c r="F106" s="466" t="s">
        <v>600</v>
      </c>
      <c r="G106" s="465" t="s">
        <v>739</v>
      </c>
      <c r="H106" s="465" t="s">
        <v>740</v>
      </c>
      <c r="I106" s="468">
        <v>5.6700000762939453</v>
      </c>
      <c r="J106" s="468">
        <v>240</v>
      </c>
      <c r="K106" s="469">
        <v>1359.989990234375</v>
      </c>
    </row>
    <row r="107" spans="1:11" ht="14.4" customHeight="1" x14ac:dyDescent="0.3">
      <c r="A107" s="463" t="s">
        <v>425</v>
      </c>
      <c r="B107" s="464" t="s">
        <v>426</v>
      </c>
      <c r="C107" s="465" t="s">
        <v>433</v>
      </c>
      <c r="D107" s="466" t="s">
        <v>434</v>
      </c>
      <c r="E107" s="465" t="s">
        <v>599</v>
      </c>
      <c r="F107" s="466" t="s">
        <v>600</v>
      </c>
      <c r="G107" s="465" t="s">
        <v>741</v>
      </c>
      <c r="H107" s="465" t="s">
        <v>742</v>
      </c>
      <c r="I107" s="468">
        <v>5.6700000762939453</v>
      </c>
      <c r="J107" s="468">
        <v>210</v>
      </c>
      <c r="K107" s="469">
        <v>1190</v>
      </c>
    </row>
    <row r="108" spans="1:11" ht="14.4" customHeight="1" x14ac:dyDescent="0.3">
      <c r="A108" s="463" t="s">
        <v>425</v>
      </c>
      <c r="B108" s="464" t="s">
        <v>426</v>
      </c>
      <c r="C108" s="465" t="s">
        <v>433</v>
      </c>
      <c r="D108" s="466" t="s">
        <v>434</v>
      </c>
      <c r="E108" s="465" t="s">
        <v>599</v>
      </c>
      <c r="F108" s="466" t="s">
        <v>600</v>
      </c>
      <c r="G108" s="465" t="s">
        <v>743</v>
      </c>
      <c r="H108" s="465" t="s">
        <v>744</v>
      </c>
      <c r="I108" s="468">
        <v>5.6700000762939453</v>
      </c>
      <c r="J108" s="468">
        <v>120</v>
      </c>
      <c r="K108" s="469">
        <v>680</v>
      </c>
    </row>
    <row r="109" spans="1:11" ht="14.4" customHeight="1" x14ac:dyDescent="0.3">
      <c r="A109" s="463" t="s">
        <v>425</v>
      </c>
      <c r="B109" s="464" t="s">
        <v>426</v>
      </c>
      <c r="C109" s="465" t="s">
        <v>433</v>
      </c>
      <c r="D109" s="466" t="s">
        <v>434</v>
      </c>
      <c r="E109" s="465" t="s">
        <v>599</v>
      </c>
      <c r="F109" s="466" t="s">
        <v>600</v>
      </c>
      <c r="G109" s="465" t="s">
        <v>745</v>
      </c>
      <c r="H109" s="465" t="s">
        <v>746</v>
      </c>
      <c r="I109" s="468">
        <v>5.6700000762939453</v>
      </c>
      <c r="J109" s="468">
        <v>90</v>
      </c>
      <c r="K109" s="469">
        <v>510</v>
      </c>
    </row>
    <row r="110" spans="1:11" ht="14.4" customHeight="1" x14ac:dyDescent="0.3">
      <c r="A110" s="463" t="s">
        <v>425</v>
      </c>
      <c r="B110" s="464" t="s">
        <v>426</v>
      </c>
      <c r="C110" s="465" t="s">
        <v>433</v>
      </c>
      <c r="D110" s="466" t="s">
        <v>434</v>
      </c>
      <c r="E110" s="465" t="s">
        <v>599</v>
      </c>
      <c r="F110" s="466" t="s">
        <v>600</v>
      </c>
      <c r="G110" s="465" t="s">
        <v>747</v>
      </c>
      <c r="H110" s="465" t="s">
        <v>748</v>
      </c>
      <c r="I110" s="468">
        <v>28.549999237060547</v>
      </c>
      <c r="J110" s="468">
        <v>50</v>
      </c>
      <c r="K110" s="469">
        <v>1427.52001953125</v>
      </c>
    </row>
    <row r="111" spans="1:11" ht="14.4" customHeight="1" x14ac:dyDescent="0.3">
      <c r="A111" s="463" t="s">
        <v>425</v>
      </c>
      <c r="B111" s="464" t="s">
        <v>426</v>
      </c>
      <c r="C111" s="465" t="s">
        <v>433</v>
      </c>
      <c r="D111" s="466" t="s">
        <v>434</v>
      </c>
      <c r="E111" s="465" t="s">
        <v>599</v>
      </c>
      <c r="F111" s="466" t="s">
        <v>600</v>
      </c>
      <c r="G111" s="465" t="s">
        <v>749</v>
      </c>
      <c r="H111" s="465" t="s">
        <v>750</v>
      </c>
      <c r="I111" s="468">
        <v>28.549999237060547</v>
      </c>
      <c r="J111" s="468">
        <v>50</v>
      </c>
      <c r="K111" s="469">
        <v>1427.52001953125</v>
      </c>
    </row>
    <row r="112" spans="1:11" ht="14.4" customHeight="1" x14ac:dyDescent="0.3">
      <c r="A112" s="463" t="s">
        <v>425</v>
      </c>
      <c r="B112" s="464" t="s">
        <v>426</v>
      </c>
      <c r="C112" s="465" t="s">
        <v>433</v>
      </c>
      <c r="D112" s="466" t="s">
        <v>434</v>
      </c>
      <c r="E112" s="465" t="s">
        <v>599</v>
      </c>
      <c r="F112" s="466" t="s">
        <v>600</v>
      </c>
      <c r="G112" s="465" t="s">
        <v>751</v>
      </c>
      <c r="H112" s="465" t="s">
        <v>752</v>
      </c>
      <c r="I112" s="468">
        <v>19.780000686645508</v>
      </c>
      <c r="J112" s="468">
        <v>50</v>
      </c>
      <c r="K112" s="469">
        <v>988.96002197265625</v>
      </c>
    </row>
    <row r="113" spans="1:11" ht="14.4" customHeight="1" x14ac:dyDescent="0.3">
      <c r="A113" s="463" t="s">
        <v>425</v>
      </c>
      <c r="B113" s="464" t="s">
        <v>426</v>
      </c>
      <c r="C113" s="465" t="s">
        <v>433</v>
      </c>
      <c r="D113" s="466" t="s">
        <v>434</v>
      </c>
      <c r="E113" s="465" t="s">
        <v>599</v>
      </c>
      <c r="F113" s="466" t="s">
        <v>600</v>
      </c>
      <c r="G113" s="465" t="s">
        <v>753</v>
      </c>
      <c r="H113" s="465" t="s">
        <v>754</v>
      </c>
      <c r="I113" s="468">
        <v>230</v>
      </c>
      <c r="J113" s="468">
        <v>12</v>
      </c>
      <c r="K113" s="469">
        <v>2760</v>
      </c>
    </row>
    <row r="114" spans="1:11" ht="14.4" customHeight="1" x14ac:dyDescent="0.3">
      <c r="A114" s="463" t="s">
        <v>425</v>
      </c>
      <c r="B114" s="464" t="s">
        <v>426</v>
      </c>
      <c r="C114" s="465" t="s">
        <v>433</v>
      </c>
      <c r="D114" s="466" t="s">
        <v>434</v>
      </c>
      <c r="E114" s="465" t="s">
        <v>599</v>
      </c>
      <c r="F114" s="466" t="s">
        <v>600</v>
      </c>
      <c r="G114" s="465" t="s">
        <v>755</v>
      </c>
      <c r="H114" s="465" t="s">
        <v>756</v>
      </c>
      <c r="I114" s="468">
        <v>2903.199951171875</v>
      </c>
      <c r="J114" s="468">
        <v>2</v>
      </c>
      <c r="K114" s="469">
        <v>5806.39013671875</v>
      </c>
    </row>
    <row r="115" spans="1:11" ht="14.4" customHeight="1" x14ac:dyDescent="0.3">
      <c r="A115" s="463" t="s">
        <v>425</v>
      </c>
      <c r="B115" s="464" t="s">
        <v>426</v>
      </c>
      <c r="C115" s="465" t="s">
        <v>433</v>
      </c>
      <c r="D115" s="466" t="s">
        <v>434</v>
      </c>
      <c r="E115" s="465" t="s">
        <v>599</v>
      </c>
      <c r="F115" s="466" t="s">
        <v>600</v>
      </c>
      <c r="G115" s="465" t="s">
        <v>757</v>
      </c>
      <c r="H115" s="465" t="s">
        <v>758</v>
      </c>
      <c r="I115" s="468">
        <v>385.989990234375</v>
      </c>
      <c r="J115" s="468">
        <v>13</v>
      </c>
      <c r="K115" s="469">
        <v>5017.869873046875</v>
      </c>
    </row>
    <row r="116" spans="1:11" ht="14.4" customHeight="1" x14ac:dyDescent="0.3">
      <c r="A116" s="463" t="s">
        <v>425</v>
      </c>
      <c r="B116" s="464" t="s">
        <v>426</v>
      </c>
      <c r="C116" s="465" t="s">
        <v>433</v>
      </c>
      <c r="D116" s="466" t="s">
        <v>434</v>
      </c>
      <c r="E116" s="465" t="s">
        <v>599</v>
      </c>
      <c r="F116" s="466" t="s">
        <v>600</v>
      </c>
      <c r="G116" s="465" t="s">
        <v>759</v>
      </c>
      <c r="H116" s="465" t="s">
        <v>760</v>
      </c>
      <c r="I116" s="468">
        <v>574.760009765625</v>
      </c>
      <c r="J116" s="468">
        <v>1</v>
      </c>
      <c r="K116" s="469">
        <v>574.760009765625</v>
      </c>
    </row>
    <row r="117" spans="1:11" ht="14.4" customHeight="1" x14ac:dyDescent="0.3">
      <c r="A117" s="463" t="s">
        <v>425</v>
      </c>
      <c r="B117" s="464" t="s">
        <v>426</v>
      </c>
      <c r="C117" s="465" t="s">
        <v>433</v>
      </c>
      <c r="D117" s="466" t="s">
        <v>434</v>
      </c>
      <c r="E117" s="465" t="s">
        <v>599</v>
      </c>
      <c r="F117" s="466" t="s">
        <v>600</v>
      </c>
      <c r="G117" s="465" t="s">
        <v>761</v>
      </c>
      <c r="H117" s="465" t="s">
        <v>762</v>
      </c>
      <c r="I117" s="468">
        <v>387.20001220703125</v>
      </c>
      <c r="J117" s="468">
        <v>2</v>
      </c>
      <c r="K117" s="469">
        <v>774.4000244140625</v>
      </c>
    </row>
    <row r="118" spans="1:11" ht="14.4" customHeight="1" x14ac:dyDescent="0.3">
      <c r="A118" s="463" t="s">
        <v>425</v>
      </c>
      <c r="B118" s="464" t="s">
        <v>426</v>
      </c>
      <c r="C118" s="465" t="s">
        <v>433</v>
      </c>
      <c r="D118" s="466" t="s">
        <v>434</v>
      </c>
      <c r="E118" s="465" t="s">
        <v>599</v>
      </c>
      <c r="F118" s="466" t="s">
        <v>600</v>
      </c>
      <c r="G118" s="465" t="s">
        <v>763</v>
      </c>
      <c r="H118" s="465" t="s">
        <v>764</v>
      </c>
      <c r="I118" s="468">
        <v>56.049999237060547</v>
      </c>
      <c r="J118" s="468">
        <v>10</v>
      </c>
      <c r="K118" s="469">
        <v>560.5000114440918</v>
      </c>
    </row>
    <row r="119" spans="1:11" ht="14.4" customHeight="1" x14ac:dyDescent="0.3">
      <c r="A119" s="463" t="s">
        <v>425</v>
      </c>
      <c r="B119" s="464" t="s">
        <v>426</v>
      </c>
      <c r="C119" s="465" t="s">
        <v>433</v>
      </c>
      <c r="D119" s="466" t="s">
        <v>434</v>
      </c>
      <c r="E119" s="465" t="s">
        <v>599</v>
      </c>
      <c r="F119" s="466" t="s">
        <v>600</v>
      </c>
      <c r="G119" s="465" t="s">
        <v>765</v>
      </c>
      <c r="H119" s="465" t="s">
        <v>766</v>
      </c>
      <c r="I119" s="468">
        <v>650.03997802734375</v>
      </c>
      <c r="J119" s="468">
        <v>4</v>
      </c>
      <c r="K119" s="469">
        <v>2600.14990234375</v>
      </c>
    </row>
    <row r="120" spans="1:11" ht="14.4" customHeight="1" x14ac:dyDescent="0.3">
      <c r="A120" s="463" t="s">
        <v>425</v>
      </c>
      <c r="B120" s="464" t="s">
        <v>426</v>
      </c>
      <c r="C120" s="465" t="s">
        <v>433</v>
      </c>
      <c r="D120" s="466" t="s">
        <v>434</v>
      </c>
      <c r="E120" s="465" t="s">
        <v>599</v>
      </c>
      <c r="F120" s="466" t="s">
        <v>600</v>
      </c>
      <c r="G120" s="465" t="s">
        <v>767</v>
      </c>
      <c r="H120" s="465" t="s">
        <v>768</v>
      </c>
      <c r="I120" s="468">
        <v>650.03997802734375</v>
      </c>
      <c r="J120" s="468">
        <v>6</v>
      </c>
      <c r="K120" s="469">
        <v>3900.2299194335937</v>
      </c>
    </row>
    <row r="121" spans="1:11" ht="14.4" customHeight="1" x14ac:dyDescent="0.3">
      <c r="A121" s="463" t="s">
        <v>425</v>
      </c>
      <c r="B121" s="464" t="s">
        <v>426</v>
      </c>
      <c r="C121" s="465" t="s">
        <v>433</v>
      </c>
      <c r="D121" s="466" t="s">
        <v>434</v>
      </c>
      <c r="E121" s="465" t="s">
        <v>599</v>
      </c>
      <c r="F121" s="466" t="s">
        <v>600</v>
      </c>
      <c r="G121" s="465" t="s">
        <v>769</v>
      </c>
      <c r="H121" s="465" t="s">
        <v>770</v>
      </c>
      <c r="I121" s="468">
        <v>350.5</v>
      </c>
      <c r="J121" s="468">
        <v>4</v>
      </c>
      <c r="K121" s="469">
        <v>1402</v>
      </c>
    </row>
    <row r="122" spans="1:11" ht="14.4" customHeight="1" x14ac:dyDescent="0.3">
      <c r="A122" s="463" t="s">
        <v>425</v>
      </c>
      <c r="B122" s="464" t="s">
        <v>426</v>
      </c>
      <c r="C122" s="465" t="s">
        <v>433</v>
      </c>
      <c r="D122" s="466" t="s">
        <v>434</v>
      </c>
      <c r="E122" s="465" t="s">
        <v>599</v>
      </c>
      <c r="F122" s="466" t="s">
        <v>600</v>
      </c>
      <c r="G122" s="465" t="s">
        <v>771</v>
      </c>
      <c r="H122" s="465" t="s">
        <v>772</v>
      </c>
      <c r="I122" s="468">
        <v>470</v>
      </c>
      <c r="J122" s="468">
        <v>10</v>
      </c>
      <c r="K122" s="469">
        <v>4700</v>
      </c>
    </row>
    <row r="123" spans="1:11" ht="14.4" customHeight="1" x14ac:dyDescent="0.3">
      <c r="A123" s="463" t="s">
        <v>425</v>
      </c>
      <c r="B123" s="464" t="s">
        <v>426</v>
      </c>
      <c r="C123" s="465" t="s">
        <v>433</v>
      </c>
      <c r="D123" s="466" t="s">
        <v>434</v>
      </c>
      <c r="E123" s="465" t="s">
        <v>599</v>
      </c>
      <c r="F123" s="466" t="s">
        <v>600</v>
      </c>
      <c r="G123" s="465" t="s">
        <v>773</v>
      </c>
      <c r="H123" s="465" t="s">
        <v>774</v>
      </c>
      <c r="I123" s="468">
        <v>143.69000244140625</v>
      </c>
      <c r="J123" s="468">
        <v>10</v>
      </c>
      <c r="K123" s="469">
        <v>1436.8800048828125</v>
      </c>
    </row>
    <row r="124" spans="1:11" ht="14.4" customHeight="1" x14ac:dyDescent="0.3">
      <c r="A124" s="463" t="s">
        <v>425</v>
      </c>
      <c r="B124" s="464" t="s">
        <v>426</v>
      </c>
      <c r="C124" s="465" t="s">
        <v>433</v>
      </c>
      <c r="D124" s="466" t="s">
        <v>434</v>
      </c>
      <c r="E124" s="465" t="s">
        <v>599</v>
      </c>
      <c r="F124" s="466" t="s">
        <v>600</v>
      </c>
      <c r="G124" s="465" t="s">
        <v>775</v>
      </c>
      <c r="H124" s="465" t="s">
        <v>776</v>
      </c>
      <c r="I124" s="468">
        <v>2134.580078125</v>
      </c>
      <c r="J124" s="468">
        <v>2</v>
      </c>
      <c r="K124" s="469">
        <v>4269.14990234375</v>
      </c>
    </row>
    <row r="125" spans="1:11" ht="14.4" customHeight="1" x14ac:dyDescent="0.3">
      <c r="A125" s="463" t="s">
        <v>425</v>
      </c>
      <c r="B125" s="464" t="s">
        <v>426</v>
      </c>
      <c r="C125" s="465" t="s">
        <v>433</v>
      </c>
      <c r="D125" s="466" t="s">
        <v>434</v>
      </c>
      <c r="E125" s="465" t="s">
        <v>599</v>
      </c>
      <c r="F125" s="466" t="s">
        <v>600</v>
      </c>
      <c r="G125" s="465" t="s">
        <v>777</v>
      </c>
      <c r="H125" s="465" t="s">
        <v>778</v>
      </c>
      <c r="I125" s="468">
        <v>42.349998474121094</v>
      </c>
      <c r="J125" s="468">
        <v>60</v>
      </c>
      <c r="K125" s="469">
        <v>2541</v>
      </c>
    </row>
    <row r="126" spans="1:11" ht="14.4" customHeight="1" x14ac:dyDescent="0.3">
      <c r="A126" s="463" t="s">
        <v>425</v>
      </c>
      <c r="B126" s="464" t="s">
        <v>426</v>
      </c>
      <c r="C126" s="465" t="s">
        <v>433</v>
      </c>
      <c r="D126" s="466" t="s">
        <v>434</v>
      </c>
      <c r="E126" s="465" t="s">
        <v>599</v>
      </c>
      <c r="F126" s="466" t="s">
        <v>600</v>
      </c>
      <c r="G126" s="465" t="s">
        <v>779</v>
      </c>
      <c r="H126" s="465" t="s">
        <v>780</v>
      </c>
      <c r="I126" s="468">
        <v>42.349998474121094</v>
      </c>
      <c r="J126" s="468">
        <v>30</v>
      </c>
      <c r="K126" s="469">
        <v>1270.5</v>
      </c>
    </row>
    <row r="127" spans="1:11" ht="14.4" customHeight="1" x14ac:dyDescent="0.3">
      <c r="A127" s="463" t="s">
        <v>425</v>
      </c>
      <c r="B127" s="464" t="s">
        <v>426</v>
      </c>
      <c r="C127" s="465" t="s">
        <v>433</v>
      </c>
      <c r="D127" s="466" t="s">
        <v>434</v>
      </c>
      <c r="E127" s="465" t="s">
        <v>599</v>
      </c>
      <c r="F127" s="466" t="s">
        <v>600</v>
      </c>
      <c r="G127" s="465" t="s">
        <v>781</v>
      </c>
      <c r="H127" s="465" t="s">
        <v>782</v>
      </c>
      <c r="I127" s="468">
        <v>42.349998474121094</v>
      </c>
      <c r="J127" s="468">
        <v>24</v>
      </c>
      <c r="K127" s="469">
        <v>1016.4000244140625</v>
      </c>
    </row>
    <row r="128" spans="1:11" ht="14.4" customHeight="1" x14ac:dyDescent="0.3">
      <c r="A128" s="463" t="s">
        <v>425</v>
      </c>
      <c r="B128" s="464" t="s">
        <v>426</v>
      </c>
      <c r="C128" s="465" t="s">
        <v>433</v>
      </c>
      <c r="D128" s="466" t="s">
        <v>434</v>
      </c>
      <c r="E128" s="465" t="s">
        <v>599</v>
      </c>
      <c r="F128" s="466" t="s">
        <v>600</v>
      </c>
      <c r="G128" s="465" t="s">
        <v>783</v>
      </c>
      <c r="H128" s="465" t="s">
        <v>784</v>
      </c>
      <c r="I128" s="468">
        <v>107.16000366210937</v>
      </c>
      <c r="J128" s="468">
        <v>14</v>
      </c>
      <c r="K128" s="469">
        <v>1500.2900390625</v>
      </c>
    </row>
    <row r="129" spans="1:11" ht="14.4" customHeight="1" x14ac:dyDescent="0.3">
      <c r="A129" s="463" t="s">
        <v>425</v>
      </c>
      <c r="B129" s="464" t="s">
        <v>426</v>
      </c>
      <c r="C129" s="465" t="s">
        <v>433</v>
      </c>
      <c r="D129" s="466" t="s">
        <v>434</v>
      </c>
      <c r="E129" s="465" t="s">
        <v>599</v>
      </c>
      <c r="F129" s="466" t="s">
        <v>600</v>
      </c>
      <c r="G129" s="465" t="s">
        <v>785</v>
      </c>
      <c r="H129" s="465" t="s">
        <v>786</v>
      </c>
      <c r="I129" s="468">
        <v>109.70999908447266</v>
      </c>
      <c r="J129" s="468">
        <v>12</v>
      </c>
      <c r="K129" s="469">
        <v>1316.47998046875</v>
      </c>
    </row>
    <row r="130" spans="1:11" ht="14.4" customHeight="1" x14ac:dyDescent="0.3">
      <c r="A130" s="463" t="s">
        <v>425</v>
      </c>
      <c r="B130" s="464" t="s">
        <v>426</v>
      </c>
      <c r="C130" s="465" t="s">
        <v>433</v>
      </c>
      <c r="D130" s="466" t="s">
        <v>434</v>
      </c>
      <c r="E130" s="465" t="s">
        <v>599</v>
      </c>
      <c r="F130" s="466" t="s">
        <v>600</v>
      </c>
      <c r="G130" s="465" t="s">
        <v>787</v>
      </c>
      <c r="H130" s="465" t="s">
        <v>788</v>
      </c>
      <c r="I130" s="468">
        <v>827.6400146484375</v>
      </c>
      <c r="J130" s="468">
        <v>2</v>
      </c>
      <c r="K130" s="469">
        <v>1655.280029296875</v>
      </c>
    </row>
    <row r="131" spans="1:11" ht="14.4" customHeight="1" x14ac:dyDescent="0.3">
      <c r="A131" s="463" t="s">
        <v>425</v>
      </c>
      <c r="B131" s="464" t="s">
        <v>426</v>
      </c>
      <c r="C131" s="465" t="s">
        <v>433</v>
      </c>
      <c r="D131" s="466" t="s">
        <v>434</v>
      </c>
      <c r="E131" s="465" t="s">
        <v>599</v>
      </c>
      <c r="F131" s="466" t="s">
        <v>600</v>
      </c>
      <c r="G131" s="465" t="s">
        <v>789</v>
      </c>
      <c r="H131" s="465" t="s">
        <v>790</v>
      </c>
      <c r="I131" s="468">
        <v>42.349998474121094</v>
      </c>
      <c r="J131" s="468">
        <v>60</v>
      </c>
      <c r="K131" s="469">
        <v>2541</v>
      </c>
    </row>
    <row r="132" spans="1:11" ht="14.4" customHeight="1" x14ac:dyDescent="0.3">
      <c r="A132" s="463" t="s">
        <v>425</v>
      </c>
      <c r="B132" s="464" t="s">
        <v>426</v>
      </c>
      <c r="C132" s="465" t="s">
        <v>433</v>
      </c>
      <c r="D132" s="466" t="s">
        <v>434</v>
      </c>
      <c r="E132" s="465" t="s">
        <v>599</v>
      </c>
      <c r="F132" s="466" t="s">
        <v>600</v>
      </c>
      <c r="G132" s="465" t="s">
        <v>791</v>
      </c>
      <c r="H132" s="465" t="s">
        <v>792</v>
      </c>
      <c r="I132" s="468">
        <v>42.349998474121094</v>
      </c>
      <c r="J132" s="468">
        <v>60</v>
      </c>
      <c r="K132" s="469">
        <v>2541</v>
      </c>
    </row>
    <row r="133" spans="1:11" ht="14.4" customHeight="1" x14ac:dyDescent="0.3">
      <c r="A133" s="463" t="s">
        <v>425</v>
      </c>
      <c r="B133" s="464" t="s">
        <v>426</v>
      </c>
      <c r="C133" s="465" t="s">
        <v>433</v>
      </c>
      <c r="D133" s="466" t="s">
        <v>434</v>
      </c>
      <c r="E133" s="465" t="s">
        <v>599</v>
      </c>
      <c r="F133" s="466" t="s">
        <v>600</v>
      </c>
      <c r="G133" s="465" t="s">
        <v>793</v>
      </c>
      <c r="H133" s="465" t="s">
        <v>794</v>
      </c>
      <c r="I133" s="468">
        <v>3197</v>
      </c>
      <c r="J133" s="468">
        <v>1</v>
      </c>
      <c r="K133" s="469">
        <v>3197</v>
      </c>
    </row>
    <row r="134" spans="1:11" ht="14.4" customHeight="1" x14ac:dyDescent="0.3">
      <c r="A134" s="463" t="s">
        <v>425</v>
      </c>
      <c r="B134" s="464" t="s">
        <v>426</v>
      </c>
      <c r="C134" s="465" t="s">
        <v>433</v>
      </c>
      <c r="D134" s="466" t="s">
        <v>434</v>
      </c>
      <c r="E134" s="465" t="s">
        <v>599</v>
      </c>
      <c r="F134" s="466" t="s">
        <v>600</v>
      </c>
      <c r="G134" s="465" t="s">
        <v>795</v>
      </c>
      <c r="H134" s="465" t="s">
        <v>796</v>
      </c>
      <c r="I134" s="468">
        <v>532</v>
      </c>
      <c r="J134" s="468">
        <v>2</v>
      </c>
      <c r="K134" s="469">
        <v>1063.989990234375</v>
      </c>
    </row>
    <row r="135" spans="1:11" ht="14.4" customHeight="1" x14ac:dyDescent="0.3">
      <c r="A135" s="463" t="s">
        <v>425</v>
      </c>
      <c r="B135" s="464" t="s">
        <v>426</v>
      </c>
      <c r="C135" s="465" t="s">
        <v>433</v>
      </c>
      <c r="D135" s="466" t="s">
        <v>434</v>
      </c>
      <c r="E135" s="465" t="s">
        <v>599</v>
      </c>
      <c r="F135" s="466" t="s">
        <v>600</v>
      </c>
      <c r="G135" s="465" t="s">
        <v>797</v>
      </c>
      <c r="H135" s="465" t="s">
        <v>798</v>
      </c>
      <c r="I135" s="468">
        <v>367.83999633789062</v>
      </c>
      <c r="J135" s="468">
        <v>3</v>
      </c>
      <c r="K135" s="469">
        <v>1103.52001953125</v>
      </c>
    </row>
    <row r="136" spans="1:11" ht="14.4" customHeight="1" x14ac:dyDescent="0.3">
      <c r="A136" s="463" t="s">
        <v>425</v>
      </c>
      <c r="B136" s="464" t="s">
        <v>426</v>
      </c>
      <c r="C136" s="465" t="s">
        <v>433</v>
      </c>
      <c r="D136" s="466" t="s">
        <v>434</v>
      </c>
      <c r="E136" s="465" t="s">
        <v>599</v>
      </c>
      <c r="F136" s="466" t="s">
        <v>600</v>
      </c>
      <c r="G136" s="465" t="s">
        <v>799</v>
      </c>
      <c r="H136" s="465" t="s">
        <v>800</v>
      </c>
      <c r="I136" s="468">
        <v>130.04000091552734</v>
      </c>
      <c r="J136" s="468">
        <v>5</v>
      </c>
      <c r="K136" s="469">
        <v>650.16000366210937</v>
      </c>
    </row>
    <row r="137" spans="1:11" ht="14.4" customHeight="1" x14ac:dyDescent="0.3">
      <c r="A137" s="463" t="s">
        <v>425</v>
      </c>
      <c r="B137" s="464" t="s">
        <v>426</v>
      </c>
      <c r="C137" s="465" t="s">
        <v>433</v>
      </c>
      <c r="D137" s="466" t="s">
        <v>434</v>
      </c>
      <c r="E137" s="465" t="s">
        <v>599</v>
      </c>
      <c r="F137" s="466" t="s">
        <v>600</v>
      </c>
      <c r="G137" s="465" t="s">
        <v>801</v>
      </c>
      <c r="H137" s="465" t="s">
        <v>802</v>
      </c>
      <c r="I137" s="468">
        <v>4021.68994140625</v>
      </c>
      <c r="J137" s="468">
        <v>1</v>
      </c>
      <c r="K137" s="469">
        <v>4021.68994140625</v>
      </c>
    </row>
    <row r="138" spans="1:11" ht="14.4" customHeight="1" x14ac:dyDescent="0.3">
      <c r="A138" s="463" t="s">
        <v>425</v>
      </c>
      <c r="B138" s="464" t="s">
        <v>426</v>
      </c>
      <c r="C138" s="465" t="s">
        <v>433</v>
      </c>
      <c r="D138" s="466" t="s">
        <v>434</v>
      </c>
      <c r="E138" s="465" t="s">
        <v>599</v>
      </c>
      <c r="F138" s="466" t="s">
        <v>600</v>
      </c>
      <c r="G138" s="465" t="s">
        <v>803</v>
      </c>
      <c r="H138" s="465" t="s">
        <v>804</v>
      </c>
      <c r="I138" s="468">
        <v>1238.3800048828125</v>
      </c>
      <c r="J138" s="468">
        <v>2</v>
      </c>
      <c r="K138" s="469">
        <v>2476.75</v>
      </c>
    </row>
    <row r="139" spans="1:11" ht="14.4" customHeight="1" x14ac:dyDescent="0.3">
      <c r="A139" s="463" t="s">
        <v>425</v>
      </c>
      <c r="B139" s="464" t="s">
        <v>426</v>
      </c>
      <c r="C139" s="465" t="s">
        <v>433</v>
      </c>
      <c r="D139" s="466" t="s">
        <v>434</v>
      </c>
      <c r="E139" s="465" t="s">
        <v>599</v>
      </c>
      <c r="F139" s="466" t="s">
        <v>600</v>
      </c>
      <c r="G139" s="465" t="s">
        <v>805</v>
      </c>
      <c r="H139" s="465" t="s">
        <v>806</v>
      </c>
      <c r="I139" s="468">
        <v>21.379999160766602</v>
      </c>
      <c r="J139" s="468">
        <v>75</v>
      </c>
      <c r="K139" s="469">
        <v>1603.570068359375</v>
      </c>
    </row>
    <row r="140" spans="1:11" ht="14.4" customHeight="1" x14ac:dyDescent="0.3">
      <c r="A140" s="463" t="s">
        <v>425</v>
      </c>
      <c r="B140" s="464" t="s">
        <v>426</v>
      </c>
      <c r="C140" s="465" t="s">
        <v>433</v>
      </c>
      <c r="D140" s="466" t="s">
        <v>434</v>
      </c>
      <c r="E140" s="465" t="s">
        <v>599</v>
      </c>
      <c r="F140" s="466" t="s">
        <v>600</v>
      </c>
      <c r="G140" s="465" t="s">
        <v>807</v>
      </c>
      <c r="H140" s="465" t="s">
        <v>808</v>
      </c>
      <c r="I140" s="468">
        <v>2344.97998046875</v>
      </c>
      <c r="J140" s="468">
        <v>2</v>
      </c>
      <c r="K140" s="469">
        <v>4689.9599609375</v>
      </c>
    </row>
    <row r="141" spans="1:11" ht="14.4" customHeight="1" x14ac:dyDescent="0.3">
      <c r="A141" s="463" t="s">
        <v>425</v>
      </c>
      <c r="B141" s="464" t="s">
        <v>426</v>
      </c>
      <c r="C141" s="465" t="s">
        <v>433</v>
      </c>
      <c r="D141" s="466" t="s">
        <v>434</v>
      </c>
      <c r="E141" s="465" t="s">
        <v>599</v>
      </c>
      <c r="F141" s="466" t="s">
        <v>600</v>
      </c>
      <c r="G141" s="465" t="s">
        <v>809</v>
      </c>
      <c r="H141" s="465" t="s">
        <v>810</v>
      </c>
      <c r="I141" s="468">
        <v>93.800003051757813</v>
      </c>
      <c r="J141" s="468">
        <v>50</v>
      </c>
      <c r="K141" s="469">
        <v>4689.9599609375</v>
      </c>
    </row>
    <row r="142" spans="1:11" ht="14.4" customHeight="1" x14ac:dyDescent="0.3">
      <c r="A142" s="463" t="s">
        <v>425</v>
      </c>
      <c r="B142" s="464" t="s">
        <v>426</v>
      </c>
      <c r="C142" s="465" t="s">
        <v>433</v>
      </c>
      <c r="D142" s="466" t="s">
        <v>434</v>
      </c>
      <c r="E142" s="465" t="s">
        <v>599</v>
      </c>
      <c r="F142" s="466" t="s">
        <v>600</v>
      </c>
      <c r="G142" s="465" t="s">
        <v>811</v>
      </c>
      <c r="H142" s="465" t="s">
        <v>812</v>
      </c>
      <c r="I142" s="468">
        <v>35.400001525878906</v>
      </c>
      <c r="J142" s="468">
        <v>125</v>
      </c>
      <c r="K142" s="469">
        <v>4425.590087890625</v>
      </c>
    </row>
    <row r="143" spans="1:11" ht="14.4" customHeight="1" x14ac:dyDescent="0.3">
      <c r="A143" s="463" t="s">
        <v>425</v>
      </c>
      <c r="B143" s="464" t="s">
        <v>426</v>
      </c>
      <c r="C143" s="465" t="s">
        <v>433</v>
      </c>
      <c r="D143" s="466" t="s">
        <v>434</v>
      </c>
      <c r="E143" s="465" t="s">
        <v>599</v>
      </c>
      <c r="F143" s="466" t="s">
        <v>600</v>
      </c>
      <c r="G143" s="465" t="s">
        <v>813</v>
      </c>
      <c r="H143" s="465" t="s">
        <v>814</v>
      </c>
      <c r="I143" s="468">
        <v>1.190000057220459</v>
      </c>
      <c r="J143" s="468">
        <v>4000</v>
      </c>
      <c r="K143" s="469">
        <v>4745.2999877929687</v>
      </c>
    </row>
    <row r="144" spans="1:11" ht="14.4" customHeight="1" x14ac:dyDescent="0.3">
      <c r="A144" s="463" t="s">
        <v>425</v>
      </c>
      <c r="B144" s="464" t="s">
        <v>426</v>
      </c>
      <c r="C144" s="465" t="s">
        <v>433</v>
      </c>
      <c r="D144" s="466" t="s">
        <v>434</v>
      </c>
      <c r="E144" s="465" t="s">
        <v>599</v>
      </c>
      <c r="F144" s="466" t="s">
        <v>600</v>
      </c>
      <c r="G144" s="465" t="s">
        <v>815</v>
      </c>
      <c r="H144" s="465" t="s">
        <v>816</v>
      </c>
      <c r="I144" s="468">
        <v>19995</v>
      </c>
      <c r="J144" s="468">
        <v>1</v>
      </c>
      <c r="K144" s="469">
        <v>19995</v>
      </c>
    </row>
    <row r="145" spans="1:11" ht="14.4" customHeight="1" x14ac:dyDescent="0.3">
      <c r="A145" s="463" t="s">
        <v>425</v>
      </c>
      <c r="B145" s="464" t="s">
        <v>426</v>
      </c>
      <c r="C145" s="465" t="s">
        <v>433</v>
      </c>
      <c r="D145" s="466" t="s">
        <v>434</v>
      </c>
      <c r="E145" s="465" t="s">
        <v>599</v>
      </c>
      <c r="F145" s="466" t="s">
        <v>600</v>
      </c>
      <c r="G145" s="465" t="s">
        <v>817</v>
      </c>
      <c r="H145" s="465" t="s">
        <v>818</v>
      </c>
      <c r="I145" s="468">
        <v>316.1099853515625</v>
      </c>
      <c r="J145" s="468">
        <v>1</v>
      </c>
      <c r="K145" s="469">
        <v>316.1099853515625</v>
      </c>
    </row>
    <row r="146" spans="1:11" ht="14.4" customHeight="1" x14ac:dyDescent="0.3">
      <c r="A146" s="463" t="s">
        <v>425</v>
      </c>
      <c r="B146" s="464" t="s">
        <v>426</v>
      </c>
      <c r="C146" s="465" t="s">
        <v>433</v>
      </c>
      <c r="D146" s="466" t="s">
        <v>434</v>
      </c>
      <c r="E146" s="465" t="s">
        <v>599</v>
      </c>
      <c r="F146" s="466" t="s">
        <v>600</v>
      </c>
      <c r="G146" s="465" t="s">
        <v>819</v>
      </c>
      <c r="H146" s="465" t="s">
        <v>820</v>
      </c>
      <c r="I146" s="468">
        <v>558.65997314453125</v>
      </c>
      <c r="J146" s="468">
        <v>1</v>
      </c>
      <c r="K146" s="469">
        <v>558.65997314453125</v>
      </c>
    </row>
    <row r="147" spans="1:11" ht="14.4" customHeight="1" x14ac:dyDescent="0.3">
      <c r="A147" s="463" t="s">
        <v>425</v>
      </c>
      <c r="B147" s="464" t="s">
        <v>426</v>
      </c>
      <c r="C147" s="465" t="s">
        <v>433</v>
      </c>
      <c r="D147" s="466" t="s">
        <v>434</v>
      </c>
      <c r="E147" s="465" t="s">
        <v>599</v>
      </c>
      <c r="F147" s="466" t="s">
        <v>600</v>
      </c>
      <c r="G147" s="465" t="s">
        <v>821</v>
      </c>
      <c r="H147" s="465" t="s">
        <v>822</v>
      </c>
      <c r="I147" s="468">
        <v>229.89999389648437</v>
      </c>
      <c r="J147" s="468">
        <v>10</v>
      </c>
      <c r="K147" s="469">
        <v>2299</v>
      </c>
    </row>
    <row r="148" spans="1:11" ht="14.4" customHeight="1" x14ac:dyDescent="0.3">
      <c r="A148" s="463" t="s">
        <v>425</v>
      </c>
      <c r="B148" s="464" t="s">
        <v>426</v>
      </c>
      <c r="C148" s="465" t="s">
        <v>433</v>
      </c>
      <c r="D148" s="466" t="s">
        <v>434</v>
      </c>
      <c r="E148" s="465" t="s">
        <v>599</v>
      </c>
      <c r="F148" s="466" t="s">
        <v>600</v>
      </c>
      <c r="G148" s="465" t="s">
        <v>823</v>
      </c>
      <c r="H148" s="465" t="s">
        <v>824</v>
      </c>
      <c r="I148" s="468">
        <v>1122.8699951171875</v>
      </c>
      <c r="J148" s="468">
        <v>1</v>
      </c>
      <c r="K148" s="469">
        <v>1122.8699951171875</v>
      </c>
    </row>
    <row r="149" spans="1:11" ht="14.4" customHeight="1" x14ac:dyDescent="0.3">
      <c r="A149" s="463" t="s">
        <v>425</v>
      </c>
      <c r="B149" s="464" t="s">
        <v>426</v>
      </c>
      <c r="C149" s="465" t="s">
        <v>433</v>
      </c>
      <c r="D149" s="466" t="s">
        <v>434</v>
      </c>
      <c r="E149" s="465" t="s">
        <v>599</v>
      </c>
      <c r="F149" s="466" t="s">
        <v>600</v>
      </c>
      <c r="G149" s="465" t="s">
        <v>825</v>
      </c>
      <c r="H149" s="465" t="s">
        <v>826</v>
      </c>
      <c r="I149" s="468">
        <v>168.97999572753906</v>
      </c>
      <c r="J149" s="468">
        <v>2</v>
      </c>
      <c r="K149" s="469">
        <v>337.95001220703125</v>
      </c>
    </row>
    <row r="150" spans="1:11" ht="14.4" customHeight="1" x14ac:dyDescent="0.3">
      <c r="A150" s="463" t="s">
        <v>425</v>
      </c>
      <c r="B150" s="464" t="s">
        <v>426</v>
      </c>
      <c r="C150" s="465" t="s">
        <v>433</v>
      </c>
      <c r="D150" s="466" t="s">
        <v>434</v>
      </c>
      <c r="E150" s="465" t="s">
        <v>599</v>
      </c>
      <c r="F150" s="466" t="s">
        <v>600</v>
      </c>
      <c r="G150" s="465" t="s">
        <v>827</v>
      </c>
      <c r="H150" s="465" t="s">
        <v>828</v>
      </c>
      <c r="I150" s="468">
        <v>597.739990234375</v>
      </c>
      <c r="J150" s="468">
        <v>2</v>
      </c>
      <c r="K150" s="469">
        <v>1195.47998046875</v>
      </c>
    </row>
    <row r="151" spans="1:11" ht="14.4" customHeight="1" x14ac:dyDescent="0.3">
      <c r="A151" s="463" t="s">
        <v>425</v>
      </c>
      <c r="B151" s="464" t="s">
        <v>426</v>
      </c>
      <c r="C151" s="465" t="s">
        <v>433</v>
      </c>
      <c r="D151" s="466" t="s">
        <v>434</v>
      </c>
      <c r="E151" s="465" t="s">
        <v>599</v>
      </c>
      <c r="F151" s="466" t="s">
        <v>600</v>
      </c>
      <c r="G151" s="465" t="s">
        <v>829</v>
      </c>
      <c r="H151" s="465" t="s">
        <v>830</v>
      </c>
      <c r="I151" s="468">
        <v>2990.010009765625</v>
      </c>
      <c r="J151" s="468">
        <v>1</v>
      </c>
      <c r="K151" s="469">
        <v>2990.010009765625</v>
      </c>
    </row>
    <row r="152" spans="1:11" ht="14.4" customHeight="1" x14ac:dyDescent="0.3">
      <c r="A152" s="463" t="s">
        <v>425</v>
      </c>
      <c r="B152" s="464" t="s">
        <v>426</v>
      </c>
      <c r="C152" s="465" t="s">
        <v>433</v>
      </c>
      <c r="D152" s="466" t="s">
        <v>434</v>
      </c>
      <c r="E152" s="465" t="s">
        <v>599</v>
      </c>
      <c r="F152" s="466" t="s">
        <v>600</v>
      </c>
      <c r="G152" s="465" t="s">
        <v>831</v>
      </c>
      <c r="H152" s="465" t="s">
        <v>832</v>
      </c>
      <c r="I152" s="468">
        <v>1045.3599853515625</v>
      </c>
      <c r="J152" s="468">
        <v>1</v>
      </c>
      <c r="K152" s="469">
        <v>1045.3599853515625</v>
      </c>
    </row>
    <row r="153" spans="1:11" ht="14.4" customHeight="1" x14ac:dyDescent="0.3">
      <c r="A153" s="463" t="s">
        <v>425</v>
      </c>
      <c r="B153" s="464" t="s">
        <v>426</v>
      </c>
      <c r="C153" s="465" t="s">
        <v>433</v>
      </c>
      <c r="D153" s="466" t="s">
        <v>434</v>
      </c>
      <c r="E153" s="465" t="s">
        <v>599</v>
      </c>
      <c r="F153" s="466" t="s">
        <v>600</v>
      </c>
      <c r="G153" s="465" t="s">
        <v>833</v>
      </c>
      <c r="H153" s="465" t="s">
        <v>834</v>
      </c>
      <c r="I153" s="468">
        <v>1045.3399658203125</v>
      </c>
      <c r="J153" s="468">
        <v>1</v>
      </c>
      <c r="K153" s="469">
        <v>1045.3399658203125</v>
      </c>
    </row>
    <row r="154" spans="1:11" ht="14.4" customHeight="1" x14ac:dyDescent="0.3">
      <c r="A154" s="463" t="s">
        <v>425</v>
      </c>
      <c r="B154" s="464" t="s">
        <v>426</v>
      </c>
      <c r="C154" s="465" t="s">
        <v>433</v>
      </c>
      <c r="D154" s="466" t="s">
        <v>434</v>
      </c>
      <c r="E154" s="465" t="s">
        <v>599</v>
      </c>
      <c r="F154" s="466" t="s">
        <v>600</v>
      </c>
      <c r="G154" s="465" t="s">
        <v>835</v>
      </c>
      <c r="H154" s="465" t="s">
        <v>836</v>
      </c>
      <c r="I154" s="468">
        <v>2.5699999332427979</v>
      </c>
      <c r="J154" s="468">
        <v>800</v>
      </c>
      <c r="K154" s="469">
        <v>2056.8798828125</v>
      </c>
    </row>
    <row r="155" spans="1:11" ht="14.4" customHeight="1" x14ac:dyDescent="0.3">
      <c r="A155" s="463" t="s">
        <v>425</v>
      </c>
      <c r="B155" s="464" t="s">
        <v>426</v>
      </c>
      <c r="C155" s="465" t="s">
        <v>433</v>
      </c>
      <c r="D155" s="466" t="s">
        <v>434</v>
      </c>
      <c r="E155" s="465" t="s">
        <v>599</v>
      </c>
      <c r="F155" s="466" t="s">
        <v>600</v>
      </c>
      <c r="G155" s="465" t="s">
        <v>837</v>
      </c>
      <c r="H155" s="465" t="s">
        <v>838</v>
      </c>
      <c r="I155" s="468">
        <v>591.6400146484375</v>
      </c>
      <c r="J155" s="468">
        <v>1</v>
      </c>
      <c r="K155" s="469">
        <v>591.6400146484375</v>
      </c>
    </row>
    <row r="156" spans="1:11" ht="14.4" customHeight="1" x14ac:dyDescent="0.3">
      <c r="A156" s="463" t="s">
        <v>425</v>
      </c>
      <c r="B156" s="464" t="s">
        <v>426</v>
      </c>
      <c r="C156" s="465" t="s">
        <v>433</v>
      </c>
      <c r="D156" s="466" t="s">
        <v>434</v>
      </c>
      <c r="E156" s="465" t="s">
        <v>599</v>
      </c>
      <c r="F156" s="466" t="s">
        <v>600</v>
      </c>
      <c r="G156" s="465" t="s">
        <v>839</v>
      </c>
      <c r="H156" s="465" t="s">
        <v>840</v>
      </c>
      <c r="I156" s="468">
        <v>1011.9299926757812</v>
      </c>
      <c r="J156" s="468">
        <v>2</v>
      </c>
      <c r="K156" s="469">
        <v>2023.8499755859375</v>
      </c>
    </row>
    <row r="157" spans="1:11" ht="14.4" customHeight="1" x14ac:dyDescent="0.3">
      <c r="A157" s="463" t="s">
        <v>425</v>
      </c>
      <c r="B157" s="464" t="s">
        <v>426</v>
      </c>
      <c r="C157" s="465" t="s">
        <v>433</v>
      </c>
      <c r="D157" s="466" t="s">
        <v>434</v>
      </c>
      <c r="E157" s="465" t="s">
        <v>599</v>
      </c>
      <c r="F157" s="466" t="s">
        <v>600</v>
      </c>
      <c r="G157" s="465" t="s">
        <v>841</v>
      </c>
      <c r="H157" s="465" t="s">
        <v>842</v>
      </c>
      <c r="I157" s="468">
        <v>3811.5</v>
      </c>
      <c r="J157" s="468">
        <v>1</v>
      </c>
      <c r="K157" s="469">
        <v>3811.5</v>
      </c>
    </row>
    <row r="158" spans="1:11" ht="14.4" customHeight="1" x14ac:dyDescent="0.3">
      <c r="A158" s="463" t="s">
        <v>425</v>
      </c>
      <c r="B158" s="464" t="s">
        <v>426</v>
      </c>
      <c r="C158" s="465" t="s">
        <v>433</v>
      </c>
      <c r="D158" s="466" t="s">
        <v>434</v>
      </c>
      <c r="E158" s="465" t="s">
        <v>599</v>
      </c>
      <c r="F158" s="466" t="s">
        <v>600</v>
      </c>
      <c r="G158" s="465" t="s">
        <v>843</v>
      </c>
      <c r="H158" s="465" t="s">
        <v>844</v>
      </c>
      <c r="I158" s="468">
        <v>767.04998779296875</v>
      </c>
      <c r="J158" s="468">
        <v>4</v>
      </c>
      <c r="K158" s="469">
        <v>3068.179931640625</v>
      </c>
    </row>
    <row r="159" spans="1:11" ht="14.4" customHeight="1" x14ac:dyDescent="0.3">
      <c r="A159" s="463" t="s">
        <v>425</v>
      </c>
      <c r="B159" s="464" t="s">
        <v>426</v>
      </c>
      <c r="C159" s="465" t="s">
        <v>433</v>
      </c>
      <c r="D159" s="466" t="s">
        <v>434</v>
      </c>
      <c r="E159" s="465" t="s">
        <v>599</v>
      </c>
      <c r="F159" s="466" t="s">
        <v>600</v>
      </c>
      <c r="G159" s="465" t="s">
        <v>845</v>
      </c>
      <c r="H159" s="465" t="s">
        <v>846</v>
      </c>
      <c r="I159" s="468">
        <v>275.8800048828125</v>
      </c>
      <c r="J159" s="468">
        <v>2</v>
      </c>
      <c r="K159" s="469">
        <v>551.760009765625</v>
      </c>
    </row>
    <row r="160" spans="1:11" ht="14.4" customHeight="1" x14ac:dyDescent="0.3">
      <c r="A160" s="463" t="s">
        <v>425</v>
      </c>
      <c r="B160" s="464" t="s">
        <v>426</v>
      </c>
      <c r="C160" s="465" t="s">
        <v>433</v>
      </c>
      <c r="D160" s="466" t="s">
        <v>434</v>
      </c>
      <c r="E160" s="465" t="s">
        <v>599</v>
      </c>
      <c r="F160" s="466" t="s">
        <v>600</v>
      </c>
      <c r="G160" s="465" t="s">
        <v>847</v>
      </c>
      <c r="H160" s="465" t="s">
        <v>848</v>
      </c>
      <c r="I160" s="468">
        <v>294</v>
      </c>
      <c r="J160" s="468">
        <v>6</v>
      </c>
      <c r="K160" s="469">
        <v>1764</v>
      </c>
    </row>
    <row r="161" spans="1:11" ht="14.4" customHeight="1" x14ac:dyDescent="0.3">
      <c r="A161" s="463" t="s">
        <v>425</v>
      </c>
      <c r="B161" s="464" t="s">
        <v>426</v>
      </c>
      <c r="C161" s="465" t="s">
        <v>433</v>
      </c>
      <c r="D161" s="466" t="s">
        <v>434</v>
      </c>
      <c r="E161" s="465" t="s">
        <v>599</v>
      </c>
      <c r="F161" s="466" t="s">
        <v>600</v>
      </c>
      <c r="G161" s="465" t="s">
        <v>849</v>
      </c>
      <c r="H161" s="465" t="s">
        <v>850</v>
      </c>
      <c r="I161" s="468">
        <v>1179.989990234375</v>
      </c>
      <c r="J161" s="468">
        <v>4</v>
      </c>
      <c r="K161" s="469">
        <v>4719.97021484375</v>
      </c>
    </row>
    <row r="162" spans="1:11" ht="14.4" customHeight="1" x14ac:dyDescent="0.3">
      <c r="A162" s="463" t="s">
        <v>425</v>
      </c>
      <c r="B162" s="464" t="s">
        <v>426</v>
      </c>
      <c r="C162" s="465" t="s">
        <v>433</v>
      </c>
      <c r="D162" s="466" t="s">
        <v>434</v>
      </c>
      <c r="E162" s="465" t="s">
        <v>599</v>
      </c>
      <c r="F162" s="466" t="s">
        <v>600</v>
      </c>
      <c r="G162" s="465" t="s">
        <v>851</v>
      </c>
      <c r="H162" s="465" t="s">
        <v>852</v>
      </c>
      <c r="I162" s="468">
        <v>138</v>
      </c>
      <c r="J162" s="468">
        <v>20</v>
      </c>
      <c r="K162" s="469">
        <v>2760</v>
      </c>
    </row>
    <row r="163" spans="1:11" ht="14.4" customHeight="1" thickBot="1" x14ac:dyDescent="0.35">
      <c r="A163" s="470" t="s">
        <v>425</v>
      </c>
      <c r="B163" s="471" t="s">
        <v>426</v>
      </c>
      <c r="C163" s="472" t="s">
        <v>433</v>
      </c>
      <c r="D163" s="473" t="s">
        <v>434</v>
      </c>
      <c r="E163" s="472" t="s">
        <v>599</v>
      </c>
      <c r="F163" s="473" t="s">
        <v>600</v>
      </c>
      <c r="G163" s="472" t="s">
        <v>853</v>
      </c>
      <c r="H163" s="472" t="s">
        <v>854</v>
      </c>
      <c r="I163" s="475">
        <v>138</v>
      </c>
      <c r="J163" s="475">
        <v>20</v>
      </c>
      <c r="K163" s="476">
        <v>2760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06" customWidth="1"/>
    <col min="18" max="18" width="7.33203125" style="251" customWidth="1"/>
    <col min="19" max="19" width="8" style="206" customWidth="1"/>
    <col min="21" max="21" width="11.21875" bestFit="1" customWidth="1"/>
  </cols>
  <sheetData>
    <row r="1" spans="1:19" ht="18.600000000000001" thickBot="1" x14ac:dyDescent="0.4">
      <c r="A1" s="375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" thickBot="1" x14ac:dyDescent="0.35">
      <c r="A2" s="207" t="s">
        <v>242</v>
      </c>
      <c r="B2" s="208"/>
    </row>
    <row r="3" spans="1:19" x14ac:dyDescent="0.3">
      <c r="A3" s="387" t="s">
        <v>163</v>
      </c>
      <c r="B3" s="388"/>
      <c r="C3" s="389" t="s">
        <v>152</v>
      </c>
      <c r="D3" s="390"/>
      <c r="E3" s="390"/>
      <c r="F3" s="391"/>
      <c r="G3" s="392" t="s">
        <v>153</v>
      </c>
      <c r="H3" s="393"/>
      <c r="I3" s="393"/>
      <c r="J3" s="394"/>
      <c r="K3" s="395" t="s">
        <v>162</v>
      </c>
      <c r="L3" s="396"/>
      <c r="M3" s="396"/>
      <c r="N3" s="396"/>
      <c r="O3" s="397"/>
      <c r="P3" s="393" t="s">
        <v>217</v>
      </c>
      <c r="Q3" s="393"/>
      <c r="R3" s="393"/>
      <c r="S3" s="394"/>
    </row>
    <row r="4" spans="1:19" ht="15" thickBot="1" x14ac:dyDescent="0.35">
      <c r="A4" s="367">
        <v>2019</v>
      </c>
      <c r="B4" s="368"/>
      <c r="C4" s="369" t="s">
        <v>216</v>
      </c>
      <c r="D4" s="371" t="s">
        <v>91</v>
      </c>
      <c r="E4" s="371" t="s">
        <v>61</v>
      </c>
      <c r="F4" s="373" t="s">
        <v>54</v>
      </c>
      <c r="G4" s="361" t="s">
        <v>154</v>
      </c>
      <c r="H4" s="363" t="s">
        <v>158</v>
      </c>
      <c r="I4" s="363" t="s">
        <v>215</v>
      </c>
      <c r="J4" s="365" t="s">
        <v>155</v>
      </c>
      <c r="K4" s="384" t="s">
        <v>214</v>
      </c>
      <c r="L4" s="385"/>
      <c r="M4" s="385"/>
      <c r="N4" s="386"/>
      <c r="O4" s="373" t="s">
        <v>213</v>
      </c>
      <c r="P4" s="376" t="s">
        <v>212</v>
      </c>
      <c r="Q4" s="376" t="s">
        <v>165</v>
      </c>
      <c r="R4" s="378" t="s">
        <v>61</v>
      </c>
      <c r="S4" s="380" t="s">
        <v>164</v>
      </c>
    </row>
    <row r="5" spans="1:19" s="286" customFormat="1" ht="19.2" customHeight="1" x14ac:dyDescent="0.3">
      <c r="A5" s="382" t="s">
        <v>211</v>
      </c>
      <c r="B5" s="383"/>
      <c r="C5" s="370"/>
      <c r="D5" s="372"/>
      <c r="E5" s="372"/>
      <c r="F5" s="374"/>
      <c r="G5" s="362"/>
      <c r="H5" s="364"/>
      <c r="I5" s="364"/>
      <c r="J5" s="366"/>
      <c r="K5" s="289" t="s">
        <v>156</v>
      </c>
      <c r="L5" s="288" t="s">
        <v>157</v>
      </c>
      <c r="M5" s="288" t="s">
        <v>210</v>
      </c>
      <c r="N5" s="287" t="s">
        <v>3</v>
      </c>
      <c r="O5" s="374"/>
      <c r="P5" s="377"/>
      <c r="Q5" s="377"/>
      <c r="R5" s="379"/>
      <c r="S5" s="381"/>
    </row>
    <row r="6" spans="1:19" ht="15" thickBot="1" x14ac:dyDescent="0.35">
      <c r="A6" s="359" t="s">
        <v>151</v>
      </c>
      <c r="B6" s="360"/>
      <c r="C6" s="285">
        <f ca="1">SUM(Tabulka[01 uv_sk])/2</f>
        <v>52.75</v>
      </c>
      <c r="D6" s="283"/>
      <c r="E6" s="283"/>
      <c r="F6" s="282"/>
      <c r="G6" s="284">
        <f ca="1">SUM(Tabulka[05 h_vram])/2</f>
        <v>16688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273.5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48198</v>
      </c>
      <c r="N6" s="283">
        <f ca="1">SUM(Tabulka[12 m_oc])/2</f>
        <v>48198</v>
      </c>
      <c r="O6" s="282">
        <f ca="1">SUM(Tabulka[13 m_sk])/2</f>
        <v>4145369</v>
      </c>
      <c r="P6" s="281">
        <f ca="1">SUM(Tabulka[14_vzsk])/2</f>
        <v>0</v>
      </c>
      <c r="Q6" s="281">
        <f ca="1">SUM(Tabulka[15_vzpl])/2</f>
        <v>0</v>
      </c>
      <c r="R6" s="280">
        <f ca="1">IF(Q6=0,0,P6/Q6)</f>
        <v>0</v>
      </c>
      <c r="S6" s="279">
        <f ca="1">Q6-P6</f>
        <v>0</v>
      </c>
    </row>
    <row r="7" spans="1:19" hidden="1" x14ac:dyDescent="0.3">
      <c r="A7" s="278" t="s">
        <v>209</v>
      </c>
      <c r="B7" s="277" t="s">
        <v>208</v>
      </c>
      <c r="C7" s="276" t="s">
        <v>207</v>
      </c>
      <c r="D7" s="275" t="s">
        <v>206</v>
      </c>
      <c r="E7" s="274" t="s">
        <v>205</v>
      </c>
      <c r="F7" s="273" t="s">
        <v>204</v>
      </c>
      <c r="G7" s="272" t="s">
        <v>203</v>
      </c>
      <c r="H7" s="270" t="s">
        <v>202</v>
      </c>
      <c r="I7" s="270" t="s">
        <v>201</v>
      </c>
      <c r="J7" s="269" t="s">
        <v>200</v>
      </c>
      <c r="K7" s="271" t="s">
        <v>199</v>
      </c>
      <c r="L7" s="270" t="s">
        <v>198</v>
      </c>
      <c r="M7" s="270" t="s">
        <v>197</v>
      </c>
      <c r="N7" s="269" t="s">
        <v>196</v>
      </c>
      <c r="O7" s="268" t="s">
        <v>195</v>
      </c>
      <c r="P7" s="267" t="s">
        <v>194</v>
      </c>
      <c r="Q7" s="266" t="s">
        <v>193</v>
      </c>
      <c r="R7" s="265" t="s">
        <v>192</v>
      </c>
      <c r="S7" s="264" t="s">
        <v>191</v>
      </c>
    </row>
    <row r="8" spans="1:19" x14ac:dyDescent="0.3">
      <c r="A8" s="261" t="s">
        <v>190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3308.7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23720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23720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1256892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63" t="str">
        <f ca="1">IF(Tabulka[[#This Row],[15_vzpl]]=0,"",Tabulka[[#This Row],[14_vzsk]]/Tabulka[[#This Row],[15_vzpl]])</f>
        <v/>
      </c>
      <c r="S8" s="262" t="str">
        <f ca="1">IF(Tabulka[[#This Row],[15_vzpl]]-Tabulka[[#This Row],[14_vzsk]]=0,"",Tabulka[[#This Row],[15_vzpl]]-Tabulka[[#This Row],[14_vzsk]])</f>
        <v/>
      </c>
    </row>
    <row r="9" spans="1:19" x14ac:dyDescent="0.3">
      <c r="A9" s="261">
        <v>102</v>
      </c>
      <c r="B9" s="260" t="s">
        <v>862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4.0999999999999996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1304.0999999999999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14608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14608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345845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63" t="str">
        <f ca="1">IF(Tabulka[[#This Row],[15_vzpl]]=0,"",Tabulka[[#This Row],[14_vzsk]]/Tabulka[[#This Row],[15_vzpl]])</f>
        <v/>
      </c>
      <c r="S9" s="262" t="str">
        <f ca="1">IF(Tabulka[[#This Row],[15_vzpl]]-Tabulka[[#This Row],[14_vzsk]]=0,"",Tabulka[[#This Row],[15_vzpl]]-Tabulka[[#This Row],[14_vzsk]])</f>
        <v/>
      </c>
    </row>
    <row r="10" spans="1:19" x14ac:dyDescent="0.3">
      <c r="A10" s="261">
        <v>103</v>
      </c>
      <c r="B10" s="260" t="s">
        <v>863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2004.6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9112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9112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911047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3">
      <c r="A11" s="261" t="s">
        <v>856</v>
      </c>
      <c r="B11" s="260"/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40.1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12783.2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19478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19478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2801091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3">
      <c r="A12" s="261">
        <v>303</v>
      </c>
      <c r="B12" s="260" t="s">
        <v>864</v>
      </c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22.6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7140.8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10728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10728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1511771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63" t="str">
        <f ca="1">IF(Tabulka[[#This Row],[15_vzpl]]=0,"",Tabulka[[#This Row],[14_vzsk]]/Tabulka[[#This Row],[15_vzpl]])</f>
        <v/>
      </c>
      <c r="S12" s="262" t="str">
        <f ca="1">IF(Tabulka[[#This Row],[15_vzpl]]-Tabulka[[#This Row],[14_vzsk]]=0,"",Tabulka[[#This Row],[15_vzpl]]-Tabulka[[#This Row],[14_vzsk]])</f>
        <v/>
      </c>
    </row>
    <row r="13" spans="1:19" x14ac:dyDescent="0.3">
      <c r="A13" s="261">
        <v>304</v>
      </c>
      <c r="B13" s="260" t="s">
        <v>865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1696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446989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3" t="str">
        <f ca="1">IF(Tabulka[[#This Row],[15_vzpl]]=0,"",Tabulka[[#This Row],[14_vzsk]]/Tabulka[[#This Row],[15_vzpl]])</f>
        <v/>
      </c>
      <c r="S13" s="262" t="str">
        <f ca="1">IF(Tabulka[[#This Row],[15_vzpl]]-Tabulka[[#This Row],[14_vzsk]]=0,"",Tabulka[[#This Row],[15_vzpl]]-Tabulka[[#This Row],[14_vzsk]])</f>
        <v/>
      </c>
    </row>
    <row r="14" spans="1:19" x14ac:dyDescent="0.3">
      <c r="A14" s="261">
        <v>408</v>
      </c>
      <c r="B14" s="260" t="s">
        <v>866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3">
      <c r="A15" s="261">
        <v>416</v>
      </c>
      <c r="B15" s="260" t="s">
        <v>867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12.5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3946.4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839331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3">
      <c r="A16" s="261" t="s">
        <v>857</v>
      </c>
      <c r="B16" s="260"/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1.9500000000000002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596.1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84056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3">
      <c r="A17" s="261">
        <v>25</v>
      </c>
      <c r="B17" s="260" t="s">
        <v>868</v>
      </c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38120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3">
      <c r="A18" s="261">
        <v>30</v>
      </c>
      <c r="B18" s="260" t="s">
        <v>869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0.95000000000000007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252.10000000000002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45936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3">
      <c r="A19" s="261" t="s">
        <v>858</v>
      </c>
      <c r="B19" s="260"/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18.5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3">
      <c r="A20" s="261">
        <v>417</v>
      </c>
      <c r="B20" s="260" t="s">
        <v>858</v>
      </c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18.5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3">
      <c r="A21" t="s">
        <v>219</v>
      </c>
    </row>
    <row r="22" spans="1:19" x14ac:dyDescent="0.3">
      <c r="A22" s="98" t="s">
        <v>133</v>
      </c>
    </row>
    <row r="23" spans="1:19" x14ac:dyDescent="0.3">
      <c r="A23" s="99" t="s">
        <v>189</v>
      </c>
    </row>
    <row r="24" spans="1:19" x14ac:dyDescent="0.3">
      <c r="A24" s="253" t="s">
        <v>188</v>
      </c>
    </row>
    <row r="25" spans="1:19" x14ac:dyDescent="0.3">
      <c r="A25" s="210" t="s">
        <v>161</v>
      </c>
    </row>
    <row r="26" spans="1:19" x14ac:dyDescent="0.3">
      <c r="A26" s="212" t="s">
        <v>166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861</v>
      </c>
    </row>
    <row r="2" spans="1:19" x14ac:dyDescent="0.3">
      <c r="A2" s="207" t="s">
        <v>242</v>
      </c>
    </row>
    <row r="3" spans="1:19" x14ac:dyDescent="0.3">
      <c r="A3" s="299" t="s">
        <v>138</v>
      </c>
      <c r="B3" s="298">
        <v>2019</v>
      </c>
      <c r="C3" t="s">
        <v>218</v>
      </c>
      <c r="D3" t="s">
        <v>209</v>
      </c>
      <c r="E3" t="s">
        <v>207</v>
      </c>
      <c r="F3" t="s">
        <v>206</v>
      </c>
      <c r="G3" t="s">
        <v>205</v>
      </c>
      <c r="H3" t="s">
        <v>204</v>
      </c>
      <c r="I3" t="s">
        <v>203</v>
      </c>
      <c r="J3" t="s">
        <v>202</v>
      </c>
      <c r="K3" t="s">
        <v>201</v>
      </c>
      <c r="L3" t="s">
        <v>200</v>
      </c>
      <c r="M3" t="s">
        <v>199</v>
      </c>
      <c r="N3" t="s">
        <v>198</v>
      </c>
      <c r="O3" t="s">
        <v>197</v>
      </c>
      <c r="P3" t="s">
        <v>196</v>
      </c>
      <c r="Q3" t="s">
        <v>195</v>
      </c>
      <c r="R3" t="s">
        <v>194</v>
      </c>
      <c r="S3" t="s">
        <v>193</v>
      </c>
    </row>
    <row r="4" spans="1:19" x14ac:dyDescent="0.3">
      <c r="A4" s="297" t="s">
        <v>139</v>
      </c>
      <c r="B4" s="296">
        <v>1</v>
      </c>
      <c r="C4" s="291">
        <v>1</v>
      </c>
      <c r="D4" s="291" t="s">
        <v>190</v>
      </c>
      <c r="E4" s="290">
        <v>10.95</v>
      </c>
      <c r="F4" s="290"/>
      <c r="G4" s="290"/>
      <c r="H4" s="290"/>
      <c r="I4" s="290">
        <v>1853</v>
      </c>
      <c r="J4" s="290"/>
      <c r="K4" s="290"/>
      <c r="L4" s="290">
        <v>70</v>
      </c>
      <c r="M4" s="290"/>
      <c r="N4" s="290"/>
      <c r="O4" s="290">
        <v>750</v>
      </c>
      <c r="P4" s="290">
        <v>750</v>
      </c>
      <c r="Q4" s="290">
        <v>637763</v>
      </c>
      <c r="R4" s="290"/>
      <c r="S4" s="290"/>
    </row>
    <row r="5" spans="1:19" x14ac:dyDescent="0.3">
      <c r="A5" s="295" t="s">
        <v>140</v>
      </c>
      <c r="B5" s="294">
        <v>2</v>
      </c>
      <c r="C5">
        <v>1</v>
      </c>
      <c r="D5">
        <v>102</v>
      </c>
      <c r="E5">
        <v>4.3499999999999996</v>
      </c>
      <c r="I5">
        <v>723</v>
      </c>
      <c r="L5">
        <v>70</v>
      </c>
      <c r="O5">
        <v>750</v>
      </c>
      <c r="P5">
        <v>750</v>
      </c>
      <c r="Q5">
        <v>175177</v>
      </c>
    </row>
    <row r="6" spans="1:19" x14ac:dyDescent="0.3">
      <c r="A6" s="297" t="s">
        <v>141</v>
      </c>
      <c r="B6" s="296">
        <v>3</v>
      </c>
      <c r="C6">
        <v>1</v>
      </c>
      <c r="D6">
        <v>103</v>
      </c>
      <c r="E6">
        <v>6.6</v>
      </c>
      <c r="I6">
        <v>1130</v>
      </c>
      <c r="Q6">
        <v>462586</v>
      </c>
    </row>
    <row r="7" spans="1:19" x14ac:dyDescent="0.3">
      <c r="A7" s="295" t="s">
        <v>142</v>
      </c>
      <c r="B7" s="294">
        <v>4</v>
      </c>
      <c r="C7">
        <v>1</v>
      </c>
      <c r="D7" t="s">
        <v>856</v>
      </c>
      <c r="E7">
        <v>40.1</v>
      </c>
      <c r="I7">
        <v>7079.2000000000007</v>
      </c>
      <c r="O7">
        <v>5000</v>
      </c>
      <c r="P7">
        <v>5000</v>
      </c>
      <c r="Q7">
        <v>1433790</v>
      </c>
    </row>
    <row r="8" spans="1:19" x14ac:dyDescent="0.3">
      <c r="A8" s="297" t="s">
        <v>143</v>
      </c>
      <c r="B8" s="296">
        <v>5</v>
      </c>
      <c r="C8">
        <v>1</v>
      </c>
      <c r="D8">
        <v>303</v>
      </c>
      <c r="E8">
        <v>22.6</v>
      </c>
      <c r="I8">
        <v>4060.8</v>
      </c>
      <c r="Q8">
        <v>792563</v>
      </c>
    </row>
    <row r="9" spans="1:19" x14ac:dyDescent="0.3">
      <c r="A9" s="295" t="s">
        <v>144</v>
      </c>
      <c r="B9" s="294">
        <v>6</v>
      </c>
      <c r="C9">
        <v>1</v>
      </c>
      <c r="D9">
        <v>304</v>
      </c>
      <c r="E9">
        <v>5</v>
      </c>
      <c r="I9">
        <v>904</v>
      </c>
      <c r="Q9">
        <v>223544</v>
      </c>
    </row>
    <row r="10" spans="1:19" x14ac:dyDescent="0.3">
      <c r="A10" s="297" t="s">
        <v>145</v>
      </c>
      <c r="B10" s="296">
        <v>7</v>
      </c>
      <c r="C10">
        <v>1</v>
      </c>
      <c r="D10">
        <v>416</v>
      </c>
      <c r="E10">
        <v>12.5</v>
      </c>
      <c r="I10">
        <v>2114.4</v>
      </c>
      <c r="O10">
        <v>5000</v>
      </c>
      <c r="P10">
        <v>5000</v>
      </c>
      <c r="Q10">
        <v>417683</v>
      </c>
    </row>
    <row r="11" spans="1:19" x14ac:dyDescent="0.3">
      <c r="A11" s="295" t="s">
        <v>146</v>
      </c>
      <c r="B11" s="294">
        <v>8</v>
      </c>
      <c r="C11">
        <v>1</v>
      </c>
      <c r="D11" t="s">
        <v>857</v>
      </c>
      <c r="E11">
        <v>1.9500000000000002</v>
      </c>
      <c r="I11">
        <v>316.10000000000002</v>
      </c>
      <c r="L11">
        <v>55</v>
      </c>
      <c r="O11">
        <v>5000</v>
      </c>
      <c r="P11">
        <v>5000</v>
      </c>
      <c r="Q11">
        <v>42346</v>
      </c>
    </row>
    <row r="12" spans="1:19" x14ac:dyDescent="0.3">
      <c r="A12" s="297" t="s">
        <v>147</v>
      </c>
      <c r="B12" s="296">
        <v>9</v>
      </c>
      <c r="C12">
        <v>1</v>
      </c>
      <c r="D12">
        <v>25</v>
      </c>
      <c r="E12">
        <v>1</v>
      </c>
      <c r="I12">
        <v>184</v>
      </c>
      <c r="O12">
        <v>5000</v>
      </c>
      <c r="P12">
        <v>5000</v>
      </c>
      <c r="Q12">
        <v>19060</v>
      </c>
    </row>
    <row r="13" spans="1:19" x14ac:dyDescent="0.3">
      <c r="A13" s="295" t="s">
        <v>148</v>
      </c>
      <c r="B13" s="294">
        <v>10</v>
      </c>
      <c r="C13">
        <v>1</v>
      </c>
      <c r="D13">
        <v>30</v>
      </c>
      <c r="E13">
        <v>0.95000000000000007</v>
      </c>
      <c r="I13">
        <v>132.10000000000002</v>
      </c>
      <c r="L13">
        <v>55</v>
      </c>
      <c r="Q13">
        <v>23286</v>
      </c>
    </row>
    <row r="14" spans="1:19" x14ac:dyDescent="0.3">
      <c r="A14" s="297" t="s">
        <v>149</v>
      </c>
      <c r="B14" s="296">
        <v>11</v>
      </c>
      <c r="C14">
        <v>1</v>
      </c>
      <c r="D14" t="s">
        <v>858</v>
      </c>
      <c r="L14">
        <v>9.5</v>
      </c>
      <c r="Q14">
        <v>1710</v>
      </c>
    </row>
    <row r="15" spans="1:19" x14ac:dyDescent="0.3">
      <c r="A15" s="295" t="s">
        <v>150</v>
      </c>
      <c r="B15" s="294">
        <v>12</v>
      </c>
      <c r="C15">
        <v>1</v>
      </c>
      <c r="D15">
        <v>417</v>
      </c>
      <c r="L15">
        <v>9.5</v>
      </c>
      <c r="Q15">
        <v>1710</v>
      </c>
    </row>
    <row r="16" spans="1:19" x14ac:dyDescent="0.3">
      <c r="A16" s="293" t="s">
        <v>138</v>
      </c>
      <c r="B16" s="292">
        <v>2019</v>
      </c>
      <c r="C16" t="s">
        <v>859</v>
      </c>
      <c r="E16">
        <v>53</v>
      </c>
      <c r="I16">
        <v>9248.3000000000011</v>
      </c>
      <c r="L16">
        <v>134.5</v>
      </c>
      <c r="O16">
        <v>10750</v>
      </c>
      <c r="P16">
        <v>10750</v>
      </c>
      <c r="Q16">
        <v>2115609</v>
      </c>
    </row>
    <row r="17" spans="3:17" x14ac:dyDescent="0.3">
      <c r="C17">
        <v>2</v>
      </c>
      <c r="D17" t="s">
        <v>190</v>
      </c>
      <c r="E17">
        <v>10.45</v>
      </c>
      <c r="I17">
        <v>1455.7</v>
      </c>
      <c r="L17">
        <v>80</v>
      </c>
      <c r="O17">
        <v>22970</v>
      </c>
      <c r="P17">
        <v>22970</v>
      </c>
      <c r="Q17">
        <v>619129</v>
      </c>
    </row>
    <row r="18" spans="3:17" x14ac:dyDescent="0.3">
      <c r="C18">
        <v>2</v>
      </c>
      <c r="D18">
        <v>102</v>
      </c>
      <c r="E18">
        <v>3.85</v>
      </c>
      <c r="I18">
        <v>581.1</v>
      </c>
      <c r="L18">
        <v>80</v>
      </c>
      <c r="O18">
        <v>13858</v>
      </c>
      <c r="P18">
        <v>13858</v>
      </c>
      <c r="Q18">
        <v>170668</v>
      </c>
    </row>
    <row r="19" spans="3:17" x14ac:dyDescent="0.3">
      <c r="C19">
        <v>2</v>
      </c>
      <c r="D19">
        <v>103</v>
      </c>
      <c r="E19">
        <v>6.6</v>
      </c>
      <c r="I19">
        <v>874.6</v>
      </c>
      <c r="O19">
        <v>9112</v>
      </c>
      <c r="P19">
        <v>9112</v>
      </c>
      <c r="Q19">
        <v>448461</v>
      </c>
    </row>
    <row r="20" spans="3:17" x14ac:dyDescent="0.3">
      <c r="C20">
        <v>2</v>
      </c>
      <c r="D20" t="s">
        <v>856</v>
      </c>
      <c r="E20">
        <v>40.1</v>
      </c>
      <c r="I20">
        <v>5704</v>
      </c>
      <c r="O20">
        <v>14478</v>
      </c>
      <c r="P20">
        <v>14478</v>
      </c>
      <c r="Q20">
        <v>1367301</v>
      </c>
    </row>
    <row r="21" spans="3:17" x14ac:dyDescent="0.3">
      <c r="C21">
        <v>2</v>
      </c>
      <c r="D21">
        <v>303</v>
      </c>
      <c r="E21">
        <v>22.6</v>
      </c>
      <c r="I21">
        <v>3080</v>
      </c>
      <c r="O21">
        <v>10728</v>
      </c>
      <c r="P21">
        <v>10728</v>
      </c>
      <c r="Q21">
        <v>719208</v>
      </c>
    </row>
    <row r="22" spans="3:17" x14ac:dyDescent="0.3">
      <c r="C22">
        <v>2</v>
      </c>
      <c r="D22">
        <v>304</v>
      </c>
      <c r="E22">
        <v>5</v>
      </c>
      <c r="I22">
        <v>792</v>
      </c>
      <c r="Q22">
        <v>223445</v>
      </c>
    </row>
    <row r="23" spans="3:17" x14ac:dyDescent="0.3">
      <c r="C23">
        <v>2</v>
      </c>
      <c r="D23">
        <v>408</v>
      </c>
      <c r="O23">
        <v>3000</v>
      </c>
      <c r="P23">
        <v>3000</v>
      </c>
      <c r="Q23">
        <v>3000</v>
      </c>
    </row>
    <row r="24" spans="3:17" x14ac:dyDescent="0.3">
      <c r="C24">
        <v>2</v>
      </c>
      <c r="D24">
        <v>416</v>
      </c>
      <c r="E24">
        <v>12.5</v>
      </c>
      <c r="I24">
        <v>1832</v>
      </c>
      <c r="O24">
        <v>750</v>
      </c>
      <c r="P24">
        <v>750</v>
      </c>
      <c r="Q24">
        <v>421648</v>
      </c>
    </row>
    <row r="25" spans="3:17" x14ac:dyDescent="0.3">
      <c r="C25">
        <v>2</v>
      </c>
      <c r="D25" t="s">
        <v>857</v>
      </c>
      <c r="E25">
        <v>1.9500000000000002</v>
      </c>
      <c r="I25">
        <v>280</v>
      </c>
      <c r="L25">
        <v>50</v>
      </c>
      <c r="Q25">
        <v>41710</v>
      </c>
    </row>
    <row r="26" spans="3:17" x14ac:dyDescent="0.3">
      <c r="C26">
        <v>2</v>
      </c>
      <c r="D26">
        <v>25</v>
      </c>
      <c r="E26">
        <v>1</v>
      </c>
      <c r="I26">
        <v>160</v>
      </c>
      <c r="Q26">
        <v>19060</v>
      </c>
    </row>
    <row r="27" spans="3:17" x14ac:dyDescent="0.3">
      <c r="C27">
        <v>2</v>
      </c>
      <c r="D27">
        <v>30</v>
      </c>
      <c r="E27">
        <v>0.95000000000000007</v>
      </c>
      <c r="I27">
        <v>120</v>
      </c>
      <c r="L27">
        <v>50</v>
      </c>
      <c r="Q27">
        <v>22650</v>
      </c>
    </row>
    <row r="28" spans="3:17" x14ac:dyDescent="0.3">
      <c r="C28">
        <v>2</v>
      </c>
      <c r="D28" t="s">
        <v>858</v>
      </c>
      <c r="L28">
        <v>9</v>
      </c>
      <c r="Q28">
        <v>1620</v>
      </c>
    </row>
    <row r="29" spans="3:17" x14ac:dyDescent="0.3">
      <c r="C29">
        <v>2</v>
      </c>
      <c r="D29">
        <v>417</v>
      </c>
      <c r="L29">
        <v>9</v>
      </c>
      <c r="Q29">
        <v>1620</v>
      </c>
    </row>
    <row r="30" spans="3:17" x14ac:dyDescent="0.3">
      <c r="C30" t="s">
        <v>860</v>
      </c>
      <c r="E30">
        <v>52.5</v>
      </c>
      <c r="I30">
        <v>7439.7</v>
      </c>
      <c r="L30">
        <v>139</v>
      </c>
      <c r="O30">
        <v>37448</v>
      </c>
      <c r="P30">
        <v>37448</v>
      </c>
      <c r="Q30">
        <v>2029760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98" t="s">
        <v>873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107</v>
      </c>
      <c r="B3" s="199">
        <f>SUBTOTAL(9,B6:B1048576)/4</f>
        <v>3383826.56</v>
      </c>
      <c r="C3" s="200">
        <f t="shared" ref="C3:Z3" si="0">SUBTOTAL(9,C6:C1048576)</f>
        <v>0</v>
      </c>
      <c r="D3" s="200"/>
      <c r="E3" s="200">
        <f>SUBTOTAL(9,E6:E1048576)/4</f>
        <v>3135497.8100000005</v>
      </c>
      <c r="F3" s="200"/>
      <c r="G3" s="200">
        <f t="shared" si="0"/>
        <v>12.22008748683413</v>
      </c>
      <c r="H3" s="200">
        <f>SUBTOTAL(9,H6:H1048576)/4</f>
        <v>3271851.1199999982</v>
      </c>
      <c r="I3" s="203">
        <f>IF(B3&lt;&gt;0,H3/B3,"")</f>
        <v>0.96690863493901946</v>
      </c>
      <c r="J3" s="201">
        <f>IF(E3&lt;&gt;0,H3/E3,"")</f>
        <v>1.0434869734448955</v>
      </c>
      <c r="K3" s="202">
        <f t="shared" si="0"/>
        <v>755150</v>
      </c>
      <c r="L3" s="202"/>
      <c r="M3" s="200">
        <f t="shared" si="0"/>
        <v>3</v>
      </c>
      <c r="N3" s="200">
        <f t="shared" si="0"/>
        <v>569436</v>
      </c>
      <c r="O3" s="200"/>
      <c r="P3" s="200">
        <f t="shared" si="0"/>
        <v>2.2777556798837253</v>
      </c>
      <c r="Q3" s="200">
        <f t="shared" si="0"/>
        <v>700592</v>
      </c>
      <c r="R3" s="203">
        <f>IF(K3&lt;&gt;0,Q3/K3,"")</f>
        <v>0.92775210223134474</v>
      </c>
      <c r="S3" s="203">
        <f>IF(N3&lt;&gt;0,Q3/N3,"")</f>
        <v>1.2303261472755498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16"/>
      <c r="B5" s="517">
        <v>2015</v>
      </c>
      <c r="C5" s="518"/>
      <c r="D5" s="518"/>
      <c r="E5" s="518">
        <v>2018</v>
      </c>
      <c r="F5" s="518"/>
      <c r="G5" s="518"/>
      <c r="H5" s="518">
        <v>2019</v>
      </c>
      <c r="I5" s="519" t="s">
        <v>183</v>
      </c>
      <c r="J5" s="520" t="s">
        <v>2</v>
      </c>
      <c r="K5" s="517">
        <v>2015</v>
      </c>
      <c r="L5" s="518"/>
      <c r="M5" s="518"/>
      <c r="N5" s="518">
        <v>2018</v>
      </c>
      <c r="O5" s="518"/>
      <c r="P5" s="518"/>
      <c r="Q5" s="518">
        <v>2019</v>
      </c>
      <c r="R5" s="519" t="s">
        <v>183</v>
      </c>
      <c r="S5" s="520" t="s">
        <v>2</v>
      </c>
      <c r="T5" s="517">
        <v>2015</v>
      </c>
      <c r="U5" s="518"/>
      <c r="V5" s="518"/>
      <c r="W5" s="518">
        <v>2018</v>
      </c>
      <c r="X5" s="518"/>
      <c r="Y5" s="518"/>
      <c r="Z5" s="518">
        <v>2019</v>
      </c>
      <c r="AA5" s="519" t="s">
        <v>183</v>
      </c>
      <c r="AB5" s="520" t="s">
        <v>2</v>
      </c>
    </row>
    <row r="6" spans="1:28" ht="14.4" customHeight="1" x14ac:dyDescent="0.3">
      <c r="A6" s="521" t="s">
        <v>870</v>
      </c>
      <c r="B6" s="522">
        <v>3383826.5600000005</v>
      </c>
      <c r="C6" s="523"/>
      <c r="D6" s="523">
        <v>1</v>
      </c>
      <c r="E6" s="522">
        <v>3135497.8099999996</v>
      </c>
      <c r="F6" s="523"/>
      <c r="G6" s="523">
        <v>0.92661303834674058</v>
      </c>
      <c r="H6" s="522">
        <v>3271851.1199999978</v>
      </c>
      <c r="I6" s="523"/>
      <c r="J6" s="523">
        <v>0.96690863493901924</v>
      </c>
      <c r="K6" s="522">
        <v>377575</v>
      </c>
      <c r="L6" s="523"/>
      <c r="M6" s="523">
        <v>1</v>
      </c>
      <c r="N6" s="522">
        <v>284718</v>
      </c>
      <c r="O6" s="523"/>
      <c r="P6" s="523">
        <v>0.75407005230748858</v>
      </c>
      <c r="Q6" s="522">
        <v>350296</v>
      </c>
      <c r="R6" s="523"/>
      <c r="S6" s="523">
        <v>0.92775210223134474</v>
      </c>
      <c r="T6" s="522"/>
      <c r="U6" s="523"/>
      <c r="V6" s="523"/>
      <c r="W6" s="522"/>
      <c r="X6" s="523"/>
      <c r="Y6" s="523"/>
      <c r="Z6" s="522"/>
      <c r="AA6" s="523"/>
      <c r="AB6" s="524"/>
    </row>
    <row r="7" spans="1:28" ht="14.4" customHeight="1" x14ac:dyDescent="0.3">
      <c r="A7" s="531" t="s">
        <v>871</v>
      </c>
      <c r="B7" s="525">
        <v>2278076.5500000007</v>
      </c>
      <c r="C7" s="526"/>
      <c r="D7" s="526">
        <v>1</v>
      </c>
      <c r="E7" s="525">
        <v>1993253.3599999996</v>
      </c>
      <c r="F7" s="526"/>
      <c r="G7" s="526">
        <v>0.87497207238272967</v>
      </c>
      <c r="H7" s="525">
        <v>2032358.849999998</v>
      </c>
      <c r="I7" s="526"/>
      <c r="J7" s="526">
        <v>0.89213808464864686</v>
      </c>
      <c r="K7" s="525">
        <v>204570</v>
      </c>
      <c r="L7" s="526"/>
      <c r="M7" s="526">
        <v>1</v>
      </c>
      <c r="N7" s="525">
        <v>136830</v>
      </c>
      <c r="O7" s="526"/>
      <c r="P7" s="526">
        <v>0.66886640269834285</v>
      </c>
      <c r="Q7" s="525">
        <v>138628</v>
      </c>
      <c r="R7" s="526"/>
      <c r="S7" s="526">
        <v>0.67765557022046241</v>
      </c>
      <c r="T7" s="525"/>
      <c r="U7" s="526"/>
      <c r="V7" s="526"/>
      <c r="W7" s="525"/>
      <c r="X7" s="526"/>
      <c r="Y7" s="526"/>
      <c r="Z7" s="525"/>
      <c r="AA7" s="526"/>
      <c r="AB7" s="527"/>
    </row>
    <row r="8" spans="1:28" ht="14.4" customHeight="1" thickBot="1" x14ac:dyDescent="0.35">
      <c r="A8" s="532" t="s">
        <v>872</v>
      </c>
      <c r="B8" s="528">
        <v>1105750.0099999998</v>
      </c>
      <c r="C8" s="529"/>
      <c r="D8" s="529">
        <v>1</v>
      </c>
      <c r="E8" s="528">
        <v>1142244.45</v>
      </c>
      <c r="F8" s="529"/>
      <c r="G8" s="529">
        <v>1.0330042411665907</v>
      </c>
      <c r="H8" s="528">
        <v>1239492.2699999998</v>
      </c>
      <c r="I8" s="529"/>
      <c r="J8" s="529">
        <v>1.1209516244996462</v>
      </c>
      <c r="K8" s="528">
        <v>173005</v>
      </c>
      <c r="L8" s="529"/>
      <c r="M8" s="529">
        <v>1</v>
      </c>
      <c r="N8" s="528">
        <v>147888</v>
      </c>
      <c r="O8" s="529"/>
      <c r="P8" s="529">
        <v>0.85481922487789375</v>
      </c>
      <c r="Q8" s="528">
        <v>211668</v>
      </c>
      <c r="R8" s="529"/>
      <c r="S8" s="529">
        <v>1.2234790901997052</v>
      </c>
      <c r="T8" s="528"/>
      <c r="U8" s="529"/>
      <c r="V8" s="529"/>
      <c r="W8" s="528"/>
      <c r="X8" s="529"/>
      <c r="Y8" s="529"/>
      <c r="Z8" s="528"/>
      <c r="AA8" s="529"/>
      <c r="AB8" s="530"/>
    </row>
    <row r="9" spans="1:28" ht="14.4" customHeight="1" thickBot="1" x14ac:dyDescent="0.35"/>
    <row r="10" spans="1:28" ht="14.4" customHeight="1" x14ac:dyDescent="0.3">
      <c r="A10" s="521" t="s">
        <v>433</v>
      </c>
      <c r="B10" s="522">
        <v>209513.3</v>
      </c>
      <c r="C10" s="523"/>
      <c r="D10" s="523">
        <v>1</v>
      </c>
      <c r="E10" s="522">
        <v>183404.47999999998</v>
      </c>
      <c r="F10" s="523"/>
      <c r="G10" s="523">
        <v>0.8753834720755197</v>
      </c>
      <c r="H10" s="522">
        <v>200618.84</v>
      </c>
      <c r="I10" s="523"/>
      <c r="J10" s="524">
        <v>0.95754703877987701</v>
      </c>
    </row>
    <row r="11" spans="1:28" ht="14.4" customHeight="1" x14ac:dyDescent="0.3">
      <c r="A11" s="531" t="s">
        <v>874</v>
      </c>
      <c r="B11" s="525">
        <v>209513.3</v>
      </c>
      <c r="C11" s="526"/>
      <c r="D11" s="526">
        <v>1</v>
      </c>
      <c r="E11" s="525">
        <v>183404.47999999998</v>
      </c>
      <c r="F11" s="526"/>
      <c r="G11" s="526">
        <v>0.8753834720755197</v>
      </c>
      <c r="H11" s="525">
        <v>200618.84</v>
      </c>
      <c r="I11" s="526"/>
      <c r="J11" s="527">
        <v>0.95754703877987701</v>
      </c>
    </row>
    <row r="12" spans="1:28" ht="14.4" customHeight="1" x14ac:dyDescent="0.3">
      <c r="A12" s="533" t="s">
        <v>875</v>
      </c>
      <c r="B12" s="534">
        <v>1105750.0099999993</v>
      </c>
      <c r="C12" s="535"/>
      <c r="D12" s="535">
        <v>1</v>
      </c>
      <c r="E12" s="534">
        <v>1142244.45</v>
      </c>
      <c r="F12" s="535"/>
      <c r="G12" s="535">
        <v>1.0330042411665912</v>
      </c>
      <c r="H12" s="534">
        <v>1239492.27</v>
      </c>
      <c r="I12" s="535"/>
      <c r="J12" s="536">
        <v>1.1209516244996469</v>
      </c>
    </row>
    <row r="13" spans="1:28" ht="14.4" customHeight="1" x14ac:dyDescent="0.3">
      <c r="A13" s="531" t="s">
        <v>874</v>
      </c>
      <c r="B13" s="525">
        <v>1105750.0099999993</v>
      </c>
      <c r="C13" s="526"/>
      <c r="D13" s="526">
        <v>1</v>
      </c>
      <c r="E13" s="525">
        <v>1142244.45</v>
      </c>
      <c r="F13" s="526"/>
      <c r="G13" s="526">
        <v>1.0330042411665912</v>
      </c>
      <c r="H13" s="525">
        <v>1239492.27</v>
      </c>
      <c r="I13" s="526"/>
      <c r="J13" s="527">
        <v>1.1209516244996469</v>
      </c>
    </row>
    <row r="14" spans="1:28" ht="14.4" customHeight="1" x14ac:dyDescent="0.3">
      <c r="A14" s="533" t="s">
        <v>876</v>
      </c>
      <c r="B14" s="534">
        <v>468051.07000000012</v>
      </c>
      <c r="C14" s="535"/>
      <c r="D14" s="535">
        <v>1</v>
      </c>
      <c r="E14" s="534">
        <v>502104.46999999991</v>
      </c>
      <c r="F14" s="535"/>
      <c r="G14" s="535">
        <v>1.0727557358217337</v>
      </c>
      <c r="H14" s="534">
        <v>595527.79</v>
      </c>
      <c r="I14" s="535"/>
      <c r="J14" s="536">
        <v>1.2723564332413553</v>
      </c>
    </row>
    <row r="15" spans="1:28" ht="14.4" customHeight="1" x14ac:dyDescent="0.3">
      <c r="A15" s="531" t="s">
        <v>874</v>
      </c>
      <c r="B15" s="525">
        <v>468051.07000000012</v>
      </c>
      <c r="C15" s="526"/>
      <c r="D15" s="526">
        <v>1</v>
      </c>
      <c r="E15" s="525">
        <v>502104.46999999991</v>
      </c>
      <c r="F15" s="526"/>
      <c r="G15" s="526">
        <v>1.0727557358217337</v>
      </c>
      <c r="H15" s="525">
        <v>595527.79</v>
      </c>
      <c r="I15" s="526"/>
      <c r="J15" s="527">
        <v>1.2723564332413553</v>
      </c>
    </row>
    <row r="16" spans="1:28" ht="14.4" customHeight="1" x14ac:dyDescent="0.3">
      <c r="A16" s="533" t="s">
        <v>877</v>
      </c>
      <c r="B16" s="534">
        <v>619345.53999999957</v>
      </c>
      <c r="C16" s="535"/>
      <c r="D16" s="535">
        <v>1</v>
      </c>
      <c r="E16" s="534">
        <v>636128.90000000014</v>
      </c>
      <c r="F16" s="535"/>
      <c r="G16" s="535">
        <v>1.0270985401783963</v>
      </c>
      <c r="H16" s="534">
        <v>616132.20000000019</v>
      </c>
      <c r="I16" s="535"/>
      <c r="J16" s="536">
        <v>0.99481171689716308</v>
      </c>
    </row>
    <row r="17" spans="1:10" ht="14.4" customHeight="1" x14ac:dyDescent="0.3">
      <c r="A17" s="531" t="s">
        <v>874</v>
      </c>
      <c r="B17" s="525">
        <v>619345.53999999957</v>
      </c>
      <c r="C17" s="526"/>
      <c r="D17" s="526">
        <v>1</v>
      </c>
      <c r="E17" s="525">
        <v>636128.90000000014</v>
      </c>
      <c r="F17" s="526"/>
      <c r="G17" s="526">
        <v>1.0270985401783963</v>
      </c>
      <c r="H17" s="525">
        <v>616132.20000000019</v>
      </c>
      <c r="I17" s="526"/>
      <c r="J17" s="527">
        <v>0.99481171689716308</v>
      </c>
    </row>
    <row r="18" spans="1:10" ht="14.4" customHeight="1" x14ac:dyDescent="0.3">
      <c r="A18" s="533" t="s">
        <v>878</v>
      </c>
      <c r="B18" s="534">
        <v>981166.6399999999</v>
      </c>
      <c r="C18" s="535"/>
      <c r="D18" s="535">
        <v>1</v>
      </c>
      <c r="E18" s="534">
        <v>671615.51000000013</v>
      </c>
      <c r="F18" s="535"/>
      <c r="G18" s="535">
        <v>0.68450707822679357</v>
      </c>
      <c r="H18" s="534">
        <v>620080.02</v>
      </c>
      <c r="I18" s="535"/>
      <c r="J18" s="536">
        <v>0.63198237151642267</v>
      </c>
    </row>
    <row r="19" spans="1:10" ht="14.4" customHeight="1" thickBot="1" x14ac:dyDescent="0.35">
      <c r="A19" s="532" t="s">
        <v>874</v>
      </c>
      <c r="B19" s="528">
        <v>981166.6399999999</v>
      </c>
      <c r="C19" s="529"/>
      <c r="D19" s="529">
        <v>1</v>
      </c>
      <c r="E19" s="528">
        <v>671615.51000000013</v>
      </c>
      <c r="F19" s="529"/>
      <c r="G19" s="529">
        <v>0.68450707822679357</v>
      </c>
      <c r="H19" s="528">
        <v>620080.02</v>
      </c>
      <c r="I19" s="529"/>
      <c r="J19" s="530">
        <v>0.63198237151642267</v>
      </c>
    </row>
    <row r="20" spans="1:10" ht="14.4" customHeight="1" x14ac:dyDescent="0.3">
      <c r="A20" s="537" t="s">
        <v>219</v>
      </c>
    </row>
    <row r="21" spans="1:10" ht="14.4" customHeight="1" x14ac:dyDescent="0.3">
      <c r="A21" s="538" t="s">
        <v>879</v>
      </c>
    </row>
    <row r="22" spans="1:10" ht="14.4" customHeight="1" x14ac:dyDescent="0.3">
      <c r="A22" s="537" t="s">
        <v>880</v>
      </c>
    </row>
    <row r="23" spans="1:10" ht="14.4" customHeight="1" x14ac:dyDescent="0.3">
      <c r="A23" s="537" t="s">
        <v>881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98" t="s">
        <v>882</v>
      </c>
      <c r="B1" s="304"/>
      <c r="C1" s="304"/>
      <c r="D1" s="304"/>
      <c r="E1" s="304"/>
      <c r="F1" s="304"/>
      <c r="G1" s="304"/>
    </row>
    <row r="2" spans="1:7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48" t="s">
        <v>107</v>
      </c>
      <c r="B3" s="234">
        <f t="shared" ref="B3:G3" si="0">SUBTOTAL(9,B6:B1048576)</f>
        <v>14468</v>
      </c>
      <c r="C3" s="235">
        <f t="shared" si="0"/>
        <v>12787</v>
      </c>
      <c r="D3" s="247">
        <f t="shared" si="0"/>
        <v>12213</v>
      </c>
      <c r="E3" s="202">
        <f t="shared" si="0"/>
        <v>3383826.560000001</v>
      </c>
      <c r="F3" s="200">
        <f t="shared" si="0"/>
        <v>3135497.81</v>
      </c>
      <c r="G3" s="236">
        <f t="shared" si="0"/>
        <v>3271851.1199999982</v>
      </c>
    </row>
    <row r="4" spans="1:7" ht="14.4" customHeight="1" x14ac:dyDescent="0.3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" customHeight="1" thickBot="1" x14ac:dyDescent="0.35">
      <c r="A5" s="516"/>
      <c r="B5" s="517">
        <v>2015</v>
      </c>
      <c r="C5" s="518">
        <v>2018</v>
      </c>
      <c r="D5" s="539">
        <v>2019</v>
      </c>
      <c r="E5" s="517">
        <v>2015</v>
      </c>
      <c r="F5" s="518">
        <v>2018</v>
      </c>
      <c r="G5" s="539">
        <v>2019</v>
      </c>
    </row>
    <row r="6" spans="1:7" ht="14.4" customHeight="1" thickBot="1" x14ac:dyDescent="0.35">
      <c r="A6" s="542" t="s">
        <v>874</v>
      </c>
      <c r="B6" s="484">
        <v>14468</v>
      </c>
      <c r="C6" s="484">
        <v>12787</v>
      </c>
      <c r="D6" s="484">
        <v>12213</v>
      </c>
      <c r="E6" s="540">
        <v>3383826.560000001</v>
      </c>
      <c r="F6" s="540">
        <v>3135497.81</v>
      </c>
      <c r="G6" s="541">
        <v>3271851.1199999982</v>
      </c>
    </row>
    <row r="7" spans="1:7" ht="14.4" customHeight="1" x14ac:dyDescent="0.3">
      <c r="A7" s="537" t="s">
        <v>219</v>
      </c>
    </row>
    <row r="8" spans="1:7" ht="14.4" customHeight="1" x14ac:dyDescent="0.3">
      <c r="A8" s="538" t="s">
        <v>879</v>
      </c>
    </row>
    <row r="9" spans="1:7" ht="14.4" customHeight="1" x14ac:dyDescent="0.3">
      <c r="A9" s="537" t="s">
        <v>880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4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04" t="s">
        <v>1091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" customHeight="1" thickBot="1" x14ac:dyDescent="0.3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107</v>
      </c>
      <c r="G3" s="88">
        <f t="shared" ref="G3:P3" si="0">SUBTOTAL(9,G6:G1048576)</f>
        <v>15027</v>
      </c>
      <c r="H3" s="89">
        <f t="shared" si="0"/>
        <v>3761401.56</v>
      </c>
      <c r="I3" s="66"/>
      <c r="J3" s="66"/>
      <c r="K3" s="89">
        <f t="shared" si="0"/>
        <v>13242</v>
      </c>
      <c r="L3" s="89">
        <f t="shared" si="0"/>
        <v>3420215.81</v>
      </c>
      <c r="M3" s="66"/>
      <c r="N3" s="66"/>
      <c r="O3" s="89">
        <f t="shared" si="0"/>
        <v>12834</v>
      </c>
      <c r="P3" s="89">
        <f t="shared" si="0"/>
        <v>3622147.1199999996</v>
      </c>
      <c r="Q3" s="67">
        <f>IF(L3=0,0,P3/L3)</f>
        <v>1.0590405170953232</v>
      </c>
      <c r="R3" s="90">
        <f>IF(O3=0,0,P3/O3)</f>
        <v>282.23056880162068</v>
      </c>
    </row>
    <row r="4" spans="1:18" ht="14.4" customHeight="1" x14ac:dyDescent="0.3">
      <c r="A4" s="406" t="s">
        <v>184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2018</v>
      </c>
      <c r="L4" s="411"/>
      <c r="M4" s="87"/>
      <c r="N4" s="87"/>
      <c r="O4" s="410">
        <v>2019</v>
      </c>
      <c r="P4" s="411"/>
      <c r="Q4" s="412" t="s">
        <v>2</v>
      </c>
      <c r="R4" s="407" t="s">
        <v>83</v>
      </c>
    </row>
    <row r="5" spans="1:18" ht="14.4" customHeight="1" thickBot="1" x14ac:dyDescent="0.35">
      <c r="A5" s="543"/>
      <c r="B5" s="543"/>
      <c r="C5" s="544"/>
      <c r="D5" s="545"/>
      <c r="E5" s="546"/>
      <c r="F5" s="547"/>
      <c r="G5" s="548" t="s">
        <v>58</v>
      </c>
      <c r="H5" s="549" t="s">
        <v>14</v>
      </c>
      <c r="I5" s="550"/>
      <c r="J5" s="550"/>
      <c r="K5" s="548" t="s">
        <v>58</v>
      </c>
      <c r="L5" s="549" t="s">
        <v>14</v>
      </c>
      <c r="M5" s="550"/>
      <c r="N5" s="550"/>
      <c r="O5" s="548" t="s">
        <v>58</v>
      </c>
      <c r="P5" s="549" t="s">
        <v>14</v>
      </c>
      <c r="Q5" s="551"/>
      <c r="R5" s="552"/>
    </row>
    <row r="6" spans="1:18" ht="14.4" customHeight="1" x14ac:dyDescent="0.3">
      <c r="A6" s="456"/>
      <c r="B6" s="457" t="s">
        <v>883</v>
      </c>
      <c r="C6" s="457" t="s">
        <v>433</v>
      </c>
      <c r="D6" s="457" t="s">
        <v>884</v>
      </c>
      <c r="E6" s="457" t="s">
        <v>885</v>
      </c>
      <c r="F6" s="457"/>
      <c r="G6" s="461">
        <v>40</v>
      </c>
      <c r="H6" s="461">
        <v>4520</v>
      </c>
      <c r="I6" s="457">
        <v>1</v>
      </c>
      <c r="J6" s="457">
        <v>113</v>
      </c>
      <c r="K6" s="461">
        <v>27</v>
      </c>
      <c r="L6" s="461">
        <v>3051</v>
      </c>
      <c r="M6" s="457">
        <v>0.67500000000000004</v>
      </c>
      <c r="N6" s="457">
        <v>113</v>
      </c>
      <c r="O6" s="461">
        <v>21</v>
      </c>
      <c r="P6" s="461">
        <v>2373</v>
      </c>
      <c r="Q6" s="482">
        <v>0.52500000000000002</v>
      </c>
      <c r="R6" s="462">
        <v>113</v>
      </c>
    </row>
    <row r="7" spans="1:18" ht="14.4" customHeight="1" x14ac:dyDescent="0.3">
      <c r="A7" s="463"/>
      <c r="B7" s="464" t="s">
        <v>883</v>
      </c>
      <c r="C7" s="464" t="s">
        <v>433</v>
      </c>
      <c r="D7" s="464" t="s">
        <v>884</v>
      </c>
      <c r="E7" s="464" t="s">
        <v>886</v>
      </c>
      <c r="F7" s="464"/>
      <c r="G7" s="468"/>
      <c r="H7" s="468"/>
      <c r="I7" s="464"/>
      <c r="J7" s="464"/>
      <c r="K7" s="468">
        <v>1</v>
      </c>
      <c r="L7" s="468">
        <v>132</v>
      </c>
      <c r="M7" s="464"/>
      <c r="N7" s="464">
        <v>132</v>
      </c>
      <c r="O7" s="468"/>
      <c r="P7" s="468"/>
      <c r="Q7" s="491"/>
      <c r="R7" s="469"/>
    </row>
    <row r="8" spans="1:18" ht="14.4" customHeight="1" x14ac:dyDescent="0.3">
      <c r="A8" s="463"/>
      <c r="B8" s="464" t="s">
        <v>883</v>
      </c>
      <c r="C8" s="464" t="s">
        <v>433</v>
      </c>
      <c r="D8" s="464" t="s">
        <v>884</v>
      </c>
      <c r="E8" s="464" t="s">
        <v>887</v>
      </c>
      <c r="F8" s="464"/>
      <c r="G8" s="468"/>
      <c r="H8" s="468"/>
      <c r="I8" s="464"/>
      <c r="J8" s="464"/>
      <c r="K8" s="468">
        <v>2</v>
      </c>
      <c r="L8" s="468">
        <v>312</v>
      </c>
      <c r="M8" s="464"/>
      <c r="N8" s="464">
        <v>156</v>
      </c>
      <c r="O8" s="468"/>
      <c r="P8" s="468"/>
      <c r="Q8" s="491"/>
      <c r="R8" s="469"/>
    </row>
    <row r="9" spans="1:18" ht="14.4" customHeight="1" x14ac:dyDescent="0.3">
      <c r="A9" s="463"/>
      <c r="B9" s="464" t="s">
        <v>883</v>
      </c>
      <c r="C9" s="464" t="s">
        <v>433</v>
      </c>
      <c r="D9" s="464" t="s">
        <v>884</v>
      </c>
      <c r="E9" s="464" t="s">
        <v>888</v>
      </c>
      <c r="F9" s="464"/>
      <c r="G9" s="468">
        <v>1</v>
      </c>
      <c r="H9" s="468">
        <v>219</v>
      </c>
      <c r="I9" s="464">
        <v>1</v>
      </c>
      <c r="J9" s="464">
        <v>219</v>
      </c>
      <c r="K9" s="468">
        <v>1</v>
      </c>
      <c r="L9" s="468">
        <v>219</v>
      </c>
      <c r="M9" s="464">
        <v>1</v>
      </c>
      <c r="N9" s="464">
        <v>219</v>
      </c>
      <c r="O9" s="468"/>
      <c r="P9" s="468"/>
      <c r="Q9" s="491"/>
      <c r="R9" s="469"/>
    </row>
    <row r="10" spans="1:18" ht="14.4" customHeight="1" x14ac:dyDescent="0.3">
      <c r="A10" s="463"/>
      <c r="B10" s="464" t="s">
        <v>883</v>
      </c>
      <c r="C10" s="464" t="s">
        <v>433</v>
      </c>
      <c r="D10" s="464" t="s">
        <v>884</v>
      </c>
      <c r="E10" s="464" t="s">
        <v>889</v>
      </c>
      <c r="F10" s="464"/>
      <c r="G10" s="468"/>
      <c r="H10" s="468"/>
      <c r="I10" s="464"/>
      <c r="J10" s="464"/>
      <c r="K10" s="468">
        <v>2</v>
      </c>
      <c r="L10" s="468">
        <v>472</v>
      </c>
      <c r="M10" s="464"/>
      <c r="N10" s="464">
        <v>236</v>
      </c>
      <c r="O10" s="468"/>
      <c r="P10" s="468"/>
      <c r="Q10" s="491"/>
      <c r="R10" s="469"/>
    </row>
    <row r="11" spans="1:18" ht="14.4" customHeight="1" x14ac:dyDescent="0.3">
      <c r="A11" s="463"/>
      <c r="B11" s="464" t="s">
        <v>883</v>
      </c>
      <c r="C11" s="464" t="s">
        <v>433</v>
      </c>
      <c r="D11" s="464" t="s">
        <v>884</v>
      </c>
      <c r="E11" s="464" t="s">
        <v>890</v>
      </c>
      <c r="F11" s="464"/>
      <c r="G11" s="468">
        <v>8</v>
      </c>
      <c r="H11" s="468">
        <v>1248</v>
      </c>
      <c r="I11" s="464">
        <v>1</v>
      </c>
      <c r="J11" s="464">
        <v>156</v>
      </c>
      <c r="K11" s="468">
        <v>2</v>
      </c>
      <c r="L11" s="468">
        <v>312</v>
      </c>
      <c r="M11" s="464">
        <v>0.25</v>
      </c>
      <c r="N11" s="464">
        <v>156</v>
      </c>
      <c r="O11" s="468">
        <v>1</v>
      </c>
      <c r="P11" s="468">
        <v>156</v>
      </c>
      <c r="Q11" s="491">
        <v>0.125</v>
      </c>
      <c r="R11" s="469">
        <v>156</v>
      </c>
    </row>
    <row r="12" spans="1:18" ht="14.4" customHeight="1" x14ac:dyDescent="0.3">
      <c r="A12" s="463"/>
      <c r="B12" s="464" t="s">
        <v>883</v>
      </c>
      <c r="C12" s="464" t="s">
        <v>433</v>
      </c>
      <c r="D12" s="464" t="s">
        <v>884</v>
      </c>
      <c r="E12" s="464" t="s">
        <v>891</v>
      </c>
      <c r="F12" s="464"/>
      <c r="G12" s="468">
        <v>2</v>
      </c>
      <c r="H12" s="468">
        <v>380</v>
      </c>
      <c r="I12" s="464">
        <v>1</v>
      </c>
      <c r="J12" s="464">
        <v>190</v>
      </c>
      <c r="K12" s="468">
        <v>3</v>
      </c>
      <c r="L12" s="468">
        <v>570</v>
      </c>
      <c r="M12" s="464">
        <v>1.5</v>
      </c>
      <c r="N12" s="464">
        <v>190</v>
      </c>
      <c r="O12" s="468"/>
      <c r="P12" s="468"/>
      <c r="Q12" s="491"/>
      <c r="R12" s="469"/>
    </row>
    <row r="13" spans="1:18" ht="14.4" customHeight="1" x14ac:dyDescent="0.3">
      <c r="A13" s="463"/>
      <c r="B13" s="464" t="s">
        <v>883</v>
      </c>
      <c r="C13" s="464" t="s">
        <v>433</v>
      </c>
      <c r="D13" s="464" t="s">
        <v>884</v>
      </c>
      <c r="E13" s="464" t="s">
        <v>892</v>
      </c>
      <c r="F13" s="464"/>
      <c r="G13" s="468">
        <v>1</v>
      </c>
      <c r="H13" s="468">
        <v>596</v>
      </c>
      <c r="I13" s="464">
        <v>1</v>
      </c>
      <c r="J13" s="464">
        <v>596</v>
      </c>
      <c r="K13" s="468">
        <v>1</v>
      </c>
      <c r="L13" s="468">
        <v>596</v>
      </c>
      <c r="M13" s="464">
        <v>1</v>
      </c>
      <c r="N13" s="464">
        <v>596</v>
      </c>
      <c r="O13" s="468"/>
      <c r="P13" s="468"/>
      <c r="Q13" s="491"/>
      <c r="R13" s="469"/>
    </row>
    <row r="14" spans="1:18" ht="14.4" customHeight="1" x14ac:dyDescent="0.3">
      <c r="A14" s="463"/>
      <c r="B14" s="464" t="s">
        <v>883</v>
      </c>
      <c r="C14" s="464" t="s">
        <v>433</v>
      </c>
      <c r="D14" s="464" t="s">
        <v>884</v>
      </c>
      <c r="E14" s="464" t="s">
        <v>893</v>
      </c>
      <c r="F14" s="464"/>
      <c r="G14" s="468">
        <v>2</v>
      </c>
      <c r="H14" s="468">
        <v>1332</v>
      </c>
      <c r="I14" s="464">
        <v>1</v>
      </c>
      <c r="J14" s="464">
        <v>666</v>
      </c>
      <c r="K14" s="468">
        <v>1</v>
      </c>
      <c r="L14" s="468">
        <v>666</v>
      </c>
      <c r="M14" s="464">
        <v>0.5</v>
      </c>
      <c r="N14" s="464">
        <v>666</v>
      </c>
      <c r="O14" s="468"/>
      <c r="P14" s="468"/>
      <c r="Q14" s="491"/>
      <c r="R14" s="469"/>
    </row>
    <row r="15" spans="1:18" ht="14.4" customHeight="1" x14ac:dyDescent="0.3">
      <c r="A15" s="463"/>
      <c r="B15" s="464" t="s">
        <v>883</v>
      </c>
      <c r="C15" s="464" t="s">
        <v>433</v>
      </c>
      <c r="D15" s="464" t="s">
        <v>884</v>
      </c>
      <c r="E15" s="464" t="s">
        <v>894</v>
      </c>
      <c r="F15" s="464"/>
      <c r="G15" s="468">
        <v>3</v>
      </c>
      <c r="H15" s="468">
        <v>3516</v>
      </c>
      <c r="I15" s="464">
        <v>1</v>
      </c>
      <c r="J15" s="464">
        <v>1172</v>
      </c>
      <c r="K15" s="468">
        <v>2</v>
      </c>
      <c r="L15" s="468">
        <v>2344</v>
      </c>
      <c r="M15" s="464">
        <v>0.66666666666666663</v>
      </c>
      <c r="N15" s="464">
        <v>1172</v>
      </c>
      <c r="O15" s="468">
        <v>5</v>
      </c>
      <c r="P15" s="468">
        <v>5860</v>
      </c>
      <c r="Q15" s="491">
        <v>1.6666666666666667</v>
      </c>
      <c r="R15" s="469">
        <v>1172</v>
      </c>
    </row>
    <row r="16" spans="1:18" ht="14.4" customHeight="1" x14ac:dyDescent="0.3">
      <c r="A16" s="463"/>
      <c r="B16" s="464" t="s">
        <v>883</v>
      </c>
      <c r="C16" s="464" t="s">
        <v>433</v>
      </c>
      <c r="D16" s="464" t="s">
        <v>884</v>
      </c>
      <c r="E16" s="464" t="s">
        <v>895</v>
      </c>
      <c r="F16" s="464"/>
      <c r="G16" s="468">
        <v>10</v>
      </c>
      <c r="H16" s="468">
        <v>8000</v>
      </c>
      <c r="I16" s="464">
        <v>1</v>
      </c>
      <c r="J16" s="464">
        <v>800</v>
      </c>
      <c r="K16" s="468">
        <v>5</v>
      </c>
      <c r="L16" s="468">
        <v>4000</v>
      </c>
      <c r="M16" s="464">
        <v>0.5</v>
      </c>
      <c r="N16" s="464">
        <v>800</v>
      </c>
      <c r="O16" s="468">
        <v>5</v>
      </c>
      <c r="P16" s="468">
        <v>4000</v>
      </c>
      <c r="Q16" s="491">
        <v>0.5</v>
      </c>
      <c r="R16" s="469">
        <v>800</v>
      </c>
    </row>
    <row r="17" spans="1:18" ht="14.4" customHeight="1" x14ac:dyDescent="0.3">
      <c r="A17" s="463"/>
      <c r="B17" s="464" t="s">
        <v>883</v>
      </c>
      <c r="C17" s="464" t="s">
        <v>433</v>
      </c>
      <c r="D17" s="464" t="s">
        <v>884</v>
      </c>
      <c r="E17" s="464" t="s">
        <v>896</v>
      </c>
      <c r="F17" s="464"/>
      <c r="G17" s="468">
        <v>1</v>
      </c>
      <c r="H17" s="468">
        <v>745</v>
      </c>
      <c r="I17" s="464">
        <v>1</v>
      </c>
      <c r="J17" s="464">
        <v>745</v>
      </c>
      <c r="K17" s="468">
        <v>1</v>
      </c>
      <c r="L17" s="468">
        <v>745</v>
      </c>
      <c r="M17" s="464">
        <v>1</v>
      </c>
      <c r="N17" s="464">
        <v>745</v>
      </c>
      <c r="O17" s="468">
        <v>1</v>
      </c>
      <c r="P17" s="468">
        <v>745</v>
      </c>
      <c r="Q17" s="491">
        <v>1</v>
      </c>
      <c r="R17" s="469">
        <v>745</v>
      </c>
    </row>
    <row r="18" spans="1:18" ht="14.4" customHeight="1" x14ac:dyDescent="0.3">
      <c r="A18" s="463"/>
      <c r="B18" s="464" t="s">
        <v>883</v>
      </c>
      <c r="C18" s="464" t="s">
        <v>433</v>
      </c>
      <c r="D18" s="464" t="s">
        <v>884</v>
      </c>
      <c r="E18" s="464" t="s">
        <v>897</v>
      </c>
      <c r="F18" s="464"/>
      <c r="G18" s="468">
        <v>26</v>
      </c>
      <c r="H18" s="468">
        <v>19370</v>
      </c>
      <c r="I18" s="464">
        <v>1</v>
      </c>
      <c r="J18" s="464">
        <v>745</v>
      </c>
      <c r="K18" s="468">
        <v>16</v>
      </c>
      <c r="L18" s="468">
        <v>11920</v>
      </c>
      <c r="M18" s="464">
        <v>0.61538461538461542</v>
      </c>
      <c r="N18" s="464">
        <v>745</v>
      </c>
      <c r="O18" s="468">
        <v>12</v>
      </c>
      <c r="P18" s="468">
        <v>8940</v>
      </c>
      <c r="Q18" s="491">
        <v>0.46153846153846156</v>
      </c>
      <c r="R18" s="469">
        <v>745</v>
      </c>
    </row>
    <row r="19" spans="1:18" ht="14.4" customHeight="1" x14ac:dyDescent="0.3">
      <c r="A19" s="463"/>
      <c r="B19" s="464" t="s">
        <v>883</v>
      </c>
      <c r="C19" s="464" t="s">
        <v>433</v>
      </c>
      <c r="D19" s="464" t="s">
        <v>884</v>
      </c>
      <c r="E19" s="464" t="s">
        <v>898</v>
      </c>
      <c r="F19" s="464"/>
      <c r="G19" s="468">
        <v>1</v>
      </c>
      <c r="H19" s="468">
        <v>592</v>
      </c>
      <c r="I19" s="464">
        <v>1</v>
      </c>
      <c r="J19" s="464">
        <v>592</v>
      </c>
      <c r="K19" s="468">
        <v>1</v>
      </c>
      <c r="L19" s="468">
        <v>592</v>
      </c>
      <c r="M19" s="464">
        <v>1</v>
      </c>
      <c r="N19" s="464">
        <v>592</v>
      </c>
      <c r="O19" s="468"/>
      <c r="P19" s="468"/>
      <c r="Q19" s="491"/>
      <c r="R19" s="469"/>
    </row>
    <row r="20" spans="1:18" ht="14.4" customHeight="1" x14ac:dyDescent="0.3">
      <c r="A20" s="463"/>
      <c r="B20" s="464" t="s">
        <v>883</v>
      </c>
      <c r="C20" s="464" t="s">
        <v>433</v>
      </c>
      <c r="D20" s="464" t="s">
        <v>884</v>
      </c>
      <c r="E20" s="464" t="s">
        <v>899</v>
      </c>
      <c r="F20" s="464"/>
      <c r="G20" s="468">
        <v>19</v>
      </c>
      <c r="H20" s="468">
        <v>10659</v>
      </c>
      <c r="I20" s="464">
        <v>1</v>
      </c>
      <c r="J20" s="464">
        <v>561</v>
      </c>
      <c r="K20" s="468">
        <v>14</v>
      </c>
      <c r="L20" s="468">
        <v>7854</v>
      </c>
      <c r="M20" s="464">
        <v>0.73684210526315785</v>
      </c>
      <c r="N20" s="464">
        <v>561</v>
      </c>
      <c r="O20" s="468">
        <v>12</v>
      </c>
      <c r="P20" s="468">
        <v>6732</v>
      </c>
      <c r="Q20" s="491">
        <v>0.63157894736842102</v>
      </c>
      <c r="R20" s="469">
        <v>561</v>
      </c>
    </row>
    <row r="21" spans="1:18" ht="14.4" customHeight="1" x14ac:dyDescent="0.3">
      <c r="A21" s="463"/>
      <c r="B21" s="464" t="s">
        <v>883</v>
      </c>
      <c r="C21" s="464" t="s">
        <v>433</v>
      </c>
      <c r="D21" s="464" t="s">
        <v>884</v>
      </c>
      <c r="E21" s="464" t="s">
        <v>900</v>
      </c>
      <c r="F21" s="464"/>
      <c r="G21" s="468">
        <v>14</v>
      </c>
      <c r="H21" s="468">
        <v>7266</v>
      </c>
      <c r="I21" s="464">
        <v>1</v>
      </c>
      <c r="J21" s="464">
        <v>519</v>
      </c>
      <c r="K21" s="468"/>
      <c r="L21" s="468"/>
      <c r="M21" s="464"/>
      <c r="N21" s="464"/>
      <c r="O21" s="468">
        <v>14</v>
      </c>
      <c r="P21" s="468">
        <v>7266</v>
      </c>
      <c r="Q21" s="491">
        <v>1</v>
      </c>
      <c r="R21" s="469">
        <v>519</v>
      </c>
    </row>
    <row r="22" spans="1:18" ht="14.4" customHeight="1" x14ac:dyDescent="0.3">
      <c r="A22" s="463"/>
      <c r="B22" s="464" t="s">
        <v>883</v>
      </c>
      <c r="C22" s="464" t="s">
        <v>433</v>
      </c>
      <c r="D22" s="464" t="s">
        <v>884</v>
      </c>
      <c r="E22" s="464" t="s">
        <v>901</v>
      </c>
      <c r="F22" s="464"/>
      <c r="G22" s="468"/>
      <c r="H22" s="468"/>
      <c r="I22" s="464"/>
      <c r="J22" s="464"/>
      <c r="K22" s="468">
        <v>2</v>
      </c>
      <c r="L22" s="468">
        <v>642</v>
      </c>
      <c r="M22" s="464"/>
      <c r="N22" s="464">
        <v>321</v>
      </c>
      <c r="O22" s="468"/>
      <c r="P22" s="468"/>
      <c r="Q22" s="491"/>
      <c r="R22" s="469"/>
    </row>
    <row r="23" spans="1:18" ht="14.4" customHeight="1" x14ac:dyDescent="0.3">
      <c r="A23" s="463"/>
      <c r="B23" s="464" t="s">
        <v>883</v>
      </c>
      <c r="C23" s="464" t="s">
        <v>433</v>
      </c>
      <c r="D23" s="464" t="s">
        <v>884</v>
      </c>
      <c r="E23" s="464" t="s">
        <v>902</v>
      </c>
      <c r="F23" s="464"/>
      <c r="G23" s="468">
        <v>2</v>
      </c>
      <c r="H23" s="468">
        <v>642</v>
      </c>
      <c r="I23" s="464">
        <v>1</v>
      </c>
      <c r="J23" s="464">
        <v>321</v>
      </c>
      <c r="K23" s="468">
        <v>1</v>
      </c>
      <c r="L23" s="468">
        <v>321</v>
      </c>
      <c r="M23" s="464">
        <v>0.5</v>
      </c>
      <c r="N23" s="464">
        <v>321</v>
      </c>
      <c r="O23" s="468">
        <v>1</v>
      </c>
      <c r="P23" s="468">
        <v>321</v>
      </c>
      <c r="Q23" s="491">
        <v>0.5</v>
      </c>
      <c r="R23" s="469">
        <v>321</v>
      </c>
    </row>
    <row r="24" spans="1:18" ht="14.4" customHeight="1" x14ac:dyDescent="0.3">
      <c r="A24" s="463"/>
      <c r="B24" s="464" t="s">
        <v>883</v>
      </c>
      <c r="C24" s="464" t="s">
        <v>433</v>
      </c>
      <c r="D24" s="464" t="s">
        <v>884</v>
      </c>
      <c r="E24" s="464" t="s">
        <v>903</v>
      </c>
      <c r="F24" s="464"/>
      <c r="G24" s="468">
        <v>12</v>
      </c>
      <c r="H24" s="468">
        <v>3852</v>
      </c>
      <c r="I24" s="464">
        <v>1</v>
      </c>
      <c r="J24" s="464">
        <v>321</v>
      </c>
      <c r="K24" s="468"/>
      <c r="L24" s="468"/>
      <c r="M24" s="464"/>
      <c r="N24" s="464"/>
      <c r="O24" s="468">
        <v>8</v>
      </c>
      <c r="P24" s="468">
        <v>2568</v>
      </c>
      <c r="Q24" s="491">
        <v>0.66666666666666663</v>
      </c>
      <c r="R24" s="469">
        <v>321</v>
      </c>
    </row>
    <row r="25" spans="1:18" ht="14.4" customHeight="1" x14ac:dyDescent="0.3">
      <c r="A25" s="463"/>
      <c r="B25" s="464" t="s">
        <v>883</v>
      </c>
      <c r="C25" s="464" t="s">
        <v>433</v>
      </c>
      <c r="D25" s="464" t="s">
        <v>884</v>
      </c>
      <c r="E25" s="464" t="s">
        <v>904</v>
      </c>
      <c r="F25" s="464"/>
      <c r="G25" s="468">
        <v>1</v>
      </c>
      <c r="H25" s="468">
        <v>1230</v>
      </c>
      <c r="I25" s="464">
        <v>1</v>
      </c>
      <c r="J25" s="464">
        <v>1230</v>
      </c>
      <c r="K25" s="468"/>
      <c r="L25" s="468"/>
      <c r="M25" s="464"/>
      <c r="N25" s="464"/>
      <c r="O25" s="468"/>
      <c r="P25" s="468"/>
      <c r="Q25" s="491"/>
      <c r="R25" s="469"/>
    </row>
    <row r="26" spans="1:18" ht="14.4" customHeight="1" x14ac:dyDescent="0.3">
      <c r="A26" s="463"/>
      <c r="B26" s="464" t="s">
        <v>883</v>
      </c>
      <c r="C26" s="464" t="s">
        <v>433</v>
      </c>
      <c r="D26" s="464" t="s">
        <v>884</v>
      </c>
      <c r="E26" s="464" t="s">
        <v>905</v>
      </c>
      <c r="F26" s="464"/>
      <c r="G26" s="468">
        <v>12</v>
      </c>
      <c r="H26" s="468">
        <v>3384</v>
      </c>
      <c r="I26" s="464">
        <v>1</v>
      </c>
      <c r="J26" s="464">
        <v>282</v>
      </c>
      <c r="K26" s="468">
        <v>18</v>
      </c>
      <c r="L26" s="468">
        <v>5076</v>
      </c>
      <c r="M26" s="464">
        <v>1.5</v>
      </c>
      <c r="N26" s="464">
        <v>282</v>
      </c>
      <c r="O26" s="468">
        <v>6</v>
      </c>
      <c r="P26" s="468">
        <v>1692</v>
      </c>
      <c r="Q26" s="491">
        <v>0.5</v>
      </c>
      <c r="R26" s="469">
        <v>282</v>
      </c>
    </row>
    <row r="27" spans="1:18" ht="14.4" customHeight="1" x14ac:dyDescent="0.3">
      <c r="A27" s="463"/>
      <c r="B27" s="464" t="s">
        <v>883</v>
      </c>
      <c r="C27" s="464" t="s">
        <v>433</v>
      </c>
      <c r="D27" s="464" t="s">
        <v>884</v>
      </c>
      <c r="E27" s="464" t="s">
        <v>906</v>
      </c>
      <c r="F27" s="464"/>
      <c r="G27" s="468">
        <v>7</v>
      </c>
      <c r="H27" s="468">
        <v>4753</v>
      </c>
      <c r="I27" s="464">
        <v>1</v>
      </c>
      <c r="J27" s="464">
        <v>679</v>
      </c>
      <c r="K27" s="468">
        <v>5</v>
      </c>
      <c r="L27" s="468">
        <v>3395</v>
      </c>
      <c r="M27" s="464">
        <v>0.7142857142857143</v>
      </c>
      <c r="N27" s="464">
        <v>679</v>
      </c>
      <c r="O27" s="468">
        <v>4</v>
      </c>
      <c r="P27" s="468">
        <v>2716</v>
      </c>
      <c r="Q27" s="491">
        <v>0.5714285714285714</v>
      </c>
      <c r="R27" s="469">
        <v>679</v>
      </c>
    </row>
    <row r="28" spans="1:18" ht="14.4" customHeight="1" x14ac:dyDescent="0.3">
      <c r="A28" s="463"/>
      <c r="B28" s="464" t="s">
        <v>883</v>
      </c>
      <c r="C28" s="464" t="s">
        <v>433</v>
      </c>
      <c r="D28" s="464" t="s">
        <v>884</v>
      </c>
      <c r="E28" s="464" t="s">
        <v>907</v>
      </c>
      <c r="F28" s="464"/>
      <c r="G28" s="468">
        <v>7</v>
      </c>
      <c r="H28" s="468">
        <v>6503</v>
      </c>
      <c r="I28" s="464">
        <v>1</v>
      </c>
      <c r="J28" s="464">
        <v>929</v>
      </c>
      <c r="K28" s="468">
        <v>1</v>
      </c>
      <c r="L28" s="468">
        <v>929</v>
      </c>
      <c r="M28" s="464">
        <v>0.14285714285714285</v>
      </c>
      <c r="N28" s="464">
        <v>929</v>
      </c>
      <c r="O28" s="468"/>
      <c r="P28" s="468"/>
      <c r="Q28" s="491"/>
      <c r="R28" s="469"/>
    </row>
    <row r="29" spans="1:18" ht="14.4" customHeight="1" x14ac:dyDescent="0.3">
      <c r="A29" s="463"/>
      <c r="B29" s="464" t="s">
        <v>883</v>
      </c>
      <c r="C29" s="464" t="s">
        <v>433</v>
      </c>
      <c r="D29" s="464" t="s">
        <v>884</v>
      </c>
      <c r="E29" s="464" t="s">
        <v>908</v>
      </c>
      <c r="F29" s="464"/>
      <c r="G29" s="468"/>
      <c r="H29" s="468"/>
      <c r="I29" s="464"/>
      <c r="J29" s="464"/>
      <c r="K29" s="468">
        <v>1</v>
      </c>
      <c r="L29" s="468">
        <v>208</v>
      </c>
      <c r="M29" s="464"/>
      <c r="N29" s="464">
        <v>208</v>
      </c>
      <c r="O29" s="468"/>
      <c r="P29" s="468"/>
      <c r="Q29" s="491"/>
      <c r="R29" s="469"/>
    </row>
    <row r="30" spans="1:18" ht="14.4" customHeight="1" x14ac:dyDescent="0.3">
      <c r="A30" s="463"/>
      <c r="B30" s="464" t="s">
        <v>883</v>
      </c>
      <c r="C30" s="464" t="s">
        <v>433</v>
      </c>
      <c r="D30" s="464" t="s">
        <v>884</v>
      </c>
      <c r="E30" s="464" t="s">
        <v>909</v>
      </c>
      <c r="F30" s="464"/>
      <c r="G30" s="468">
        <v>9</v>
      </c>
      <c r="H30" s="468">
        <v>18000</v>
      </c>
      <c r="I30" s="464">
        <v>1</v>
      </c>
      <c r="J30" s="464">
        <v>2000</v>
      </c>
      <c r="K30" s="468">
        <v>11</v>
      </c>
      <c r="L30" s="468">
        <v>22000</v>
      </c>
      <c r="M30" s="464">
        <v>1.2222222222222223</v>
      </c>
      <c r="N30" s="464">
        <v>2000</v>
      </c>
      <c r="O30" s="468">
        <v>10</v>
      </c>
      <c r="P30" s="468">
        <v>20000</v>
      </c>
      <c r="Q30" s="491">
        <v>1.1111111111111112</v>
      </c>
      <c r="R30" s="469">
        <v>2000</v>
      </c>
    </row>
    <row r="31" spans="1:18" ht="14.4" customHeight="1" x14ac:dyDescent="0.3">
      <c r="A31" s="463"/>
      <c r="B31" s="464" t="s">
        <v>883</v>
      </c>
      <c r="C31" s="464" t="s">
        <v>433</v>
      </c>
      <c r="D31" s="464" t="s">
        <v>884</v>
      </c>
      <c r="E31" s="464" t="s">
        <v>910</v>
      </c>
      <c r="F31" s="464"/>
      <c r="G31" s="468">
        <v>1</v>
      </c>
      <c r="H31" s="468">
        <v>2024</v>
      </c>
      <c r="I31" s="464">
        <v>1</v>
      </c>
      <c r="J31" s="464">
        <v>2024</v>
      </c>
      <c r="K31" s="468">
        <v>2</v>
      </c>
      <c r="L31" s="468">
        <v>4048</v>
      </c>
      <c r="M31" s="464">
        <v>2</v>
      </c>
      <c r="N31" s="464">
        <v>2024</v>
      </c>
      <c r="O31" s="468">
        <v>2</v>
      </c>
      <c r="P31" s="468">
        <v>4048</v>
      </c>
      <c r="Q31" s="491">
        <v>2</v>
      </c>
      <c r="R31" s="469">
        <v>2024</v>
      </c>
    </row>
    <row r="32" spans="1:18" ht="14.4" customHeight="1" x14ac:dyDescent="0.3">
      <c r="A32" s="463"/>
      <c r="B32" s="464" t="s">
        <v>883</v>
      </c>
      <c r="C32" s="464" t="s">
        <v>433</v>
      </c>
      <c r="D32" s="464" t="s">
        <v>884</v>
      </c>
      <c r="E32" s="464" t="s">
        <v>911</v>
      </c>
      <c r="F32" s="464"/>
      <c r="G32" s="468"/>
      <c r="H32" s="468"/>
      <c r="I32" s="464"/>
      <c r="J32" s="464"/>
      <c r="K32" s="468">
        <v>2</v>
      </c>
      <c r="L32" s="468">
        <v>4020</v>
      </c>
      <c r="M32" s="464"/>
      <c r="N32" s="464">
        <v>2010</v>
      </c>
      <c r="O32" s="468"/>
      <c r="P32" s="468"/>
      <c r="Q32" s="491"/>
      <c r="R32" s="469"/>
    </row>
    <row r="33" spans="1:18" ht="14.4" customHeight="1" x14ac:dyDescent="0.3">
      <c r="A33" s="463"/>
      <c r="B33" s="464" t="s">
        <v>883</v>
      </c>
      <c r="C33" s="464" t="s">
        <v>433</v>
      </c>
      <c r="D33" s="464" t="s">
        <v>884</v>
      </c>
      <c r="E33" s="464" t="s">
        <v>912</v>
      </c>
      <c r="F33" s="464"/>
      <c r="G33" s="468"/>
      <c r="H33" s="468"/>
      <c r="I33" s="464"/>
      <c r="J33" s="464"/>
      <c r="K33" s="468">
        <v>1</v>
      </c>
      <c r="L33" s="468">
        <v>1246</v>
      </c>
      <c r="M33" s="464"/>
      <c r="N33" s="464">
        <v>1246</v>
      </c>
      <c r="O33" s="468">
        <v>1</v>
      </c>
      <c r="P33" s="468">
        <v>1246</v>
      </c>
      <c r="Q33" s="491"/>
      <c r="R33" s="469">
        <v>1246</v>
      </c>
    </row>
    <row r="34" spans="1:18" ht="14.4" customHeight="1" x14ac:dyDescent="0.3">
      <c r="A34" s="463"/>
      <c r="B34" s="464" t="s">
        <v>883</v>
      </c>
      <c r="C34" s="464" t="s">
        <v>433</v>
      </c>
      <c r="D34" s="464" t="s">
        <v>884</v>
      </c>
      <c r="E34" s="464" t="s">
        <v>913</v>
      </c>
      <c r="F34" s="464"/>
      <c r="G34" s="468"/>
      <c r="H34" s="468"/>
      <c r="I34" s="464"/>
      <c r="J34" s="464"/>
      <c r="K34" s="468">
        <v>1</v>
      </c>
      <c r="L34" s="468">
        <v>1345</v>
      </c>
      <c r="M34" s="464"/>
      <c r="N34" s="464">
        <v>1345</v>
      </c>
      <c r="O34" s="468"/>
      <c r="P34" s="468"/>
      <c r="Q34" s="491"/>
      <c r="R34" s="469"/>
    </row>
    <row r="35" spans="1:18" ht="14.4" customHeight="1" x14ac:dyDescent="0.3">
      <c r="A35" s="463"/>
      <c r="B35" s="464" t="s">
        <v>883</v>
      </c>
      <c r="C35" s="464" t="s">
        <v>433</v>
      </c>
      <c r="D35" s="464" t="s">
        <v>884</v>
      </c>
      <c r="E35" s="464" t="s">
        <v>914</v>
      </c>
      <c r="F35" s="464"/>
      <c r="G35" s="468">
        <v>12</v>
      </c>
      <c r="H35" s="468">
        <v>46800</v>
      </c>
      <c r="I35" s="464">
        <v>1</v>
      </c>
      <c r="J35" s="464">
        <v>3900</v>
      </c>
      <c r="K35" s="468">
        <v>8</v>
      </c>
      <c r="L35" s="468">
        <v>31200</v>
      </c>
      <c r="M35" s="464">
        <v>0.66666666666666663</v>
      </c>
      <c r="N35" s="464">
        <v>3900</v>
      </c>
      <c r="O35" s="468">
        <v>10</v>
      </c>
      <c r="P35" s="468">
        <v>39000</v>
      </c>
      <c r="Q35" s="491">
        <v>0.83333333333333337</v>
      </c>
      <c r="R35" s="469">
        <v>3900</v>
      </c>
    </row>
    <row r="36" spans="1:18" ht="14.4" customHeight="1" x14ac:dyDescent="0.3">
      <c r="A36" s="463"/>
      <c r="B36" s="464" t="s">
        <v>883</v>
      </c>
      <c r="C36" s="464" t="s">
        <v>433</v>
      </c>
      <c r="D36" s="464" t="s">
        <v>884</v>
      </c>
      <c r="E36" s="464" t="s">
        <v>915</v>
      </c>
      <c r="F36" s="464"/>
      <c r="G36" s="468">
        <v>9</v>
      </c>
      <c r="H36" s="468">
        <v>35100</v>
      </c>
      <c r="I36" s="464">
        <v>1</v>
      </c>
      <c r="J36" s="464">
        <v>3900</v>
      </c>
      <c r="K36" s="468">
        <v>3</v>
      </c>
      <c r="L36" s="468">
        <v>11700</v>
      </c>
      <c r="M36" s="464">
        <v>0.33333333333333331</v>
      </c>
      <c r="N36" s="464">
        <v>3900</v>
      </c>
      <c r="O36" s="468">
        <v>4</v>
      </c>
      <c r="P36" s="468">
        <v>15600</v>
      </c>
      <c r="Q36" s="491">
        <v>0.44444444444444442</v>
      </c>
      <c r="R36" s="469">
        <v>3900</v>
      </c>
    </row>
    <row r="37" spans="1:18" ht="14.4" customHeight="1" x14ac:dyDescent="0.3">
      <c r="A37" s="463"/>
      <c r="B37" s="464" t="s">
        <v>883</v>
      </c>
      <c r="C37" s="464" t="s">
        <v>433</v>
      </c>
      <c r="D37" s="464" t="s">
        <v>884</v>
      </c>
      <c r="E37" s="464" t="s">
        <v>916</v>
      </c>
      <c r="F37" s="464"/>
      <c r="G37" s="468">
        <v>3</v>
      </c>
      <c r="H37" s="468">
        <v>492</v>
      </c>
      <c r="I37" s="464">
        <v>1</v>
      </c>
      <c r="J37" s="464">
        <v>164</v>
      </c>
      <c r="K37" s="468">
        <v>1</v>
      </c>
      <c r="L37" s="468">
        <v>164</v>
      </c>
      <c r="M37" s="464">
        <v>0.33333333333333331</v>
      </c>
      <c r="N37" s="464">
        <v>164</v>
      </c>
      <c r="O37" s="468">
        <v>9</v>
      </c>
      <c r="P37" s="468">
        <v>1476</v>
      </c>
      <c r="Q37" s="491">
        <v>3</v>
      </c>
      <c r="R37" s="469">
        <v>164</v>
      </c>
    </row>
    <row r="38" spans="1:18" ht="14.4" customHeight="1" x14ac:dyDescent="0.3">
      <c r="A38" s="463"/>
      <c r="B38" s="464" t="s">
        <v>883</v>
      </c>
      <c r="C38" s="464" t="s">
        <v>433</v>
      </c>
      <c r="D38" s="464" t="s">
        <v>884</v>
      </c>
      <c r="E38" s="464" t="s">
        <v>917</v>
      </c>
      <c r="F38" s="464"/>
      <c r="G38" s="468">
        <v>12</v>
      </c>
      <c r="H38" s="468">
        <v>2700</v>
      </c>
      <c r="I38" s="464">
        <v>1</v>
      </c>
      <c r="J38" s="464">
        <v>225</v>
      </c>
      <c r="K38" s="468">
        <v>10</v>
      </c>
      <c r="L38" s="468">
        <v>2250</v>
      </c>
      <c r="M38" s="464">
        <v>0.83333333333333337</v>
      </c>
      <c r="N38" s="464">
        <v>225</v>
      </c>
      <c r="O38" s="468">
        <v>12</v>
      </c>
      <c r="P38" s="468">
        <v>2700</v>
      </c>
      <c r="Q38" s="491">
        <v>1</v>
      </c>
      <c r="R38" s="469">
        <v>225</v>
      </c>
    </row>
    <row r="39" spans="1:18" ht="14.4" customHeight="1" x14ac:dyDescent="0.3">
      <c r="A39" s="463"/>
      <c r="B39" s="464" t="s">
        <v>883</v>
      </c>
      <c r="C39" s="464" t="s">
        <v>433</v>
      </c>
      <c r="D39" s="464" t="s">
        <v>884</v>
      </c>
      <c r="E39" s="464" t="s">
        <v>918</v>
      </c>
      <c r="F39" s="464"/>
      <c r="G39" s="468">
        <v>5</v>
      </c>
      <c r="H39" s="468">
        <v>1815</v>
      </c>
      <c r="I39" s="464">
        <v>1</v>
      </c>
      <c r="J39" s="464">
        <v>363</v>
      </c>
      <c r="K39" s="468">
        <v>3</v>
      </c>
      <c r="L39" s="468">
        <v>1089</v>
      </c>
      <c r="M39" s="464">
        <v>0.6</v>
      </c>
      <c r="N39" s="464">
        <v>363</v>
      </c>
      <c r="O39" s="468">
        <v>4</v>
      </c>
      <c r="P39" s="468">
        <v>1452</v>
      </c>
      <c r="Q39" s="491">
        <v>0.8</v>
      </c>
      <c r="R39" s="469">
        <v>363</v>
      </c>
    </row>
    <row r="40" spans="1:18" ht="14.4" customHeight="1" x14ac:dyDescent="0.3">
      <c r="A40" s="463"/>
      <c r="B40" s="464" t="s">
        <v>883</v>
      </c>
      <c r="C40" s="464" t="s">
        <v>433</v>
      </c>
      <c r="D40" s="464" t="s">
        <v>884</v>
      </c>
      <c r="E40" s="464" t="s">
        <v>919</v>
      </c>
      <c r="F40" s="464"/>
      <c r="G40" s="468">
        <v>6</v>
      </c>
      <c r="H40" s="468">
        <v>3522</v>
      </c>
      <c r="I40" s="464">
        <v>1</v>
      </c>
      <c r="J40" s="464">
        <v>587</v>
      </c>
      <c r="K40" s="468">
        <v>6</v>
      </c>
      <c r="L40" s="468">
        <v>3522</v>
      </c>
      <c r="M40" s="464">
        <v>1</v>
      </c>
      <c r="N40" s="464">
        <v>587</v>
      </c>
      <c r="O40" s="468">
        <v>5</v>
      </c>
      <c r="P40" s="468">
        <v>2935</v>
      </c>
      <c r="Q40" s="491">
        <v>0.83333333333333337</v>
      </c>
      <c r="R40" s="469">
        <v>587</v>
      </c>
    </row>
    <row r="41" spans="1:18" ht="14.4" customHeight="1" x14ac:dyDescent="0.3">
      <c r="A41" s="463"/>
      <c r="B41" s="464" t="s">
        <v>883</v>
      </c>
      <c r="C41" s="464" t="s">
        <v>433</v>
      </c>
      <c r="D41" s="464" t="s">
        <v>884</v>
      </c>
      <c r="E41" s="464" t="s">
        <v>920</v>
      </c>
      <c r="F41" s="464"/>
      <c r="G41" s="468">
        <v>1</v>
      </c>
      <c r="H41" s="468">
        <v>600</v>
      </c>
      <c r="I41" s="464">
        <v>1</v>
      </c>
      <c r="J41" s="464">
        <v>600</v>
      </c>
      <c r="K41" s="468">
        <v>3</v>
      </c>
      <c r="L41" s="468">
        <v>1800</v>
      </c>
      <c r="M41" s="464">
        <v>3</v>
      </c>
      <c r="N41" s="464">
        <v>600</v>
      </c>
      <c r="O41" s="468"/>
      <c r="P41" s="468"/>
      <c r="Q41" s="491"/>
      <c r="R41" s="469"/>
    </row>
    <row r="42" spans="1:18" ht="14.4" customHeight="1" x14ac:dyDescent="0.3">
      <c r="A42" s="463"/>
      <c r="B42" s="464" t="s">
        <v>883</v>
      </c>
      <c r="C42" s="464" t="s">
        <v>433</v>
      </c>
      <c r="D42" s="464" t="s">
        <v>884</v>
      </c>
      <c r="E42" s="464" t="s">
        <v>921</v>
      </c>
      <c r="F42" s="464"/>
      <c r="G42" s="468">
        <v>1</v>
      </c>
      <c r="H42" s="468">
        <v>745</v>
      </c>
      <c r="I42" s="464">
        <v>1</v>
      </c>
      <c r="J42" s="464">
        <v>745</v>
      </c>
      <c r="K42" s="468"/>
      <c r="L42" s="468"/>
      <c r="M42" s="464"/>
      <c r="N42" s="464"/>
      <c r="O42" s="468">
        <v>1</v>
      </c>
      <c r="P42" s="468">
        <v>745</v>
      </c>
      <c r="Q42" s="491">
        <v>1</v>
      </c>
      <c r="R42" s="469">
        <v>745</v>
      </c>
    </row>
    <row r="43" spans="1:18" ht="14.4" customHeight="1" x14ac:dyDescent="0.3">
      <c r="A43" s="463"/>
      <c r="B43" s="464" t="s">
        <v>883</v>
      </c>
      <c r="C43" s="464" t="s">
        <v>433</v>
      </c>
      <c r="D43" s="464" t="s">
        <v>884</v>
      </c>
      <c r="E43" s="464" t="s">
        <v>922</v>
      </c>
      <c r="F43" s="464"/>
      <c r="G43" s="468">
        <v>2</v>
      </c>
      <c r="H43" s="468">
        <v>1122</v>
      </c>
      <c r="I43" s="464">
        <v>1</v>
      </c>
      <c r="J43" s="464">
        <v>561</v>
      </c>
      <c r="K43" s="468">
        <v>2</v>
      </c>
      <c r="L43" s="468">
        <v>1122</v>
      </c>
      <c r="M43" s="464">
        <v>1</v>
      </c>
      <c r="N43" s="464">
        <v>561</v>
      </c>
      <c r="O43" s="468">
        <v>2</v>
      </c>
      <c r="P43" s="468">
        <v>1122</v>
      </c>
      <c r="Q43" s="491">
        <v>1</v>
      </c>
      <c r="R43" s="469">
        <v>561</v>
      </c>
    </row>
    <row r="44" spans="1:18" ht="14.4" customHeight="1" x14ac:dyDescent="0.3">
      <c r="A44" s="463"/>
      <c r="B44" s="464" t="s">
        <v>883</v>
      </c>
      <c r="C44" s="464" t="s">
        <v>433</v>
      </c>
      <c r="D44" s="464" t="s">
        <v>884</v>
      </c>
      <c r="E44" s="464" t="s">
        <v>923</v>
      </c>
      <c r="F44" s="464"/>
      <c r="G44" s="468"/>
      <c r="H44" s="468"/>
      <c r="I44" s="464"/>
      <c r="J44" s="464"/>
      <c r="K44" s="468">
        <v>1</v>
      </c>
      <c r="L44" s="468">
        <v>1122</v>
      </c>
      <c r="M44" s="464"/>
      <c r="N44" s="464">
        <v>1122</v>
      </c>
      <c r="O44" s="468"/>
      <c r="P44" s="468"/>
      <c r="Q44" s="491"/>
      <c r="R44" s="469"/>
    </row>
    <row r="45" spans="1:18" ht="14.4" customHeight="1" x14ac:dyDescent="0.3">
      <c r="A45" s="463"/>
      <c r="B45" s="464" t="s">
        <v>883</v>
      </c>
      <c r="C45" s="464" t="s">
        <v>433</v>
      </c>
      <c r="D45" s="464" t="s">
        <v>884</v>
      </c>
      <c r="E45" s="464" t="s">
        <v>924</v>
      </c>
      <c r="F45" s="464"/>
      <c r="G45" s="468">
        <v>2</v>
      </c>
      <c r="H45" s="468">
        <v>1734</v>
      </c>
      <c r="I45" s="464">
        <v>1</v>
      </c>
      <c r="J45" s="464">
        <v>867</v>
      </c>
      <c r="K45" s="468"/>
      <c r="L45" s="468"/>
      <c r="M45" s="464"/>
      <c r="N45" s="464"/>
      <c r="O45" s="468">
        <v>1</v>
      </c>
      <c r="P45" s="468">
        <v>867</v>
      </c>
      <c r="Q45" s="491">
        <v>0.5</v>
      </c>
      <c r="R45" s="469">
        <v>867</v>
      </c>
    </row>
    <row r="46" spans="1:18" ht="14.4" customHeight="1" x14ac:dyDescent="0.3">
      <c r="A46" s="463"/>
      <c r="B46" s="464" t="s">
        <v>883</v>
      </c>
      <c r="C46" s="464" t="s">
        <v>433</v>
      </c>
      <c r="D46" s="464" t="s">
        <v>884</v>
      </c>
      <c r="E46" s="464" t="s">
        <v>925</v>
      </c>
      <c r="F46" s="464"/>
      <c r="G46" s="468"/>
      <c r="H46" s="468"/>
      <c r="I46" s="464"/>
      <c r="J46" s="464"/>
      <c r="K46" s="468">
        <v>2</v>
      </c>
      <c r="L46" s="468">
        <v>1100</v>
      </c>
      <c r="M46" s="464"/>
      <c r="N46" s="464">
        <v>550</v>
      </c>
      <c r="O46" s="468"/>
      <c r="P46" s="468"/>
      <c r="Q46" s="491"/>
      <c r="R46" s="469"/>
    </row>
    <row r="47" spans="1:18" ht="14.4" customHeight="1" x14ac:dyDescent="0.3">
      <c r="A47" s="463"/>
      <c r="B47" s="464" t="s">
        <v>883</v>
      </c>
      <c r="C47" s="464" t="s">
        <v>433</v>
      </c>
      <c r="D47" s="464" t="s">
        <v>884</v>
      </c>
      <c r="E47" s="464" t="s">
        <v>926</v>
      </c>
      <c r="F47" s="464"/>
      <c r="G47" s="468">
        <v>2</v>
      </c>
      <c r="H47" s="468">
        <v>2652</v>
      </c>
      <c r="I47" s="464">
        <v>1</v>
      </c>
      <c r="J47" s="464">
        <v>1326</v>
      </c>
      <c r="K47" s="468"/>
      <c r="L47" s="468"/>
      <c r="M47" s="464"/>
      <c r="N47" s="464"/>
      <c r="O47" s="468"/>
      <c r="P47" s="468"/>
      <c r="Q47" s="491"/>
      <c r="R47" s="469"/>
    </row>
    <row r="48" spans="1:18" ht="14.4" customHeight="1" x14ac:dyDescent="0.3">
      <c r="A48" s="463"/>
      <c r="B48" s="464" t="s">
        <v>883</v>
      </c>
      <c r="C48" s="464" t="s">
        <v>433</v>
      </c>
      <c r="D48" s="464" t="s">
        <v>884</v>
      </c>
      <c r="E48" s="464" t="s">
        <v>927</v>
      </c>
      <c r="F48" s="464"/>
      <c r="G48" s="468"/>
      <c r="H48" s="468"/>
      <c r="I48" s="464"/>
      <c r="J48" s="464"/>
      <c r="K48" s="468">
        <v>2</v>
      </c>
      <c r="L48" s="468">
        <v>810</v>
      </c>
      <c r="M48" s="464"/>
      <c r="N48" s="464">
        <v>405</v>
      </c>
      <c r="O48" s="468"/>
      <c r="P48" s="468"/>
      <c r="Q48" s="491"/>
      <c r="R48" s="469"/>
    </row>
    <row r="49" spans="1:18" ht="14.4" customHeight="1" x14ac:dyDescent="0.3">
      <c r="A49" s="463"/>
      <c r="B49" s="464" t="s">
        <v>883</v>
      </c>
      <c r="C49" s="464" t="s">
        <v>433</v>
      </c>
      <c r="D49" s="464" t="s">
        <v>884</v>
      </c>
      <c r="E49" s="464" t="s">
        <v>928</v>
      </c>
      <c r="F49" s="464"/>
      <c r="G49" s="468">
        <v>6</v>
      </c>
      <c r="H49" s="468">
        <v>3300</v>
      </c>
      <c r="I49" s="464">
        <v>1</v>
      </c>
      <c r="J49" s="464">
        <v>550</v>
      </c>
      <c r="K49" s="468">
        <v>2</v>
      </c>
      <c r="L49" s="468">
        <v>1100</v>
      </c>
      <c r="M49" s="464">
        <v>0.33333333333333331</v>
      </c>
      <c r="N49" s="464">
        <v>550</v>
      </c>
      <c r="O49" s="468">
        <v>2</v>
      </c>
      <c r="P49" s="468">
        <v>1100</v>
      </c>
      <c r="Q49" s="491">
        <v>0.33333333333333331</v>
      </c>
      <c r="R49" s="469">
        <v>550</v>
      </c>
    </row>
    <row r="50" spans="1:18" ht="14.4" customHeight="1" x14ac:dyDescent="0.3">
      <c r="A50" s="463"/>
      <c r="B50" s="464" t="s">
        <v>883</v>
      </c>
      <c r="C50" s="464" t="s">
        <v>433</v>
      </c>
      <c r="D50" s="464" t="s">
        <v>884</v>
      </c>
      <c r="E50" s="464" t="s">
        <v>929</v>
      </c>
      <c r="F50" s="464"/>
      <c r="G50" s="468">
        <v>4</v>
      </c>
      <c r="H50" s="468">
        <v>0</v>
      </c>
      <c r="I50" s="464"/>
      <c r="J50" s="464">
        <v>0</v>
      </c>
      <c r="K50" s="468"/>
      <c r="L50" s="468"/>
      <c r="M50" s="464"/>
      <c r="N50" s="464"/>
      <c r="O50" s="468"/>
      <c r="P50" s="468"/>
      <c r="Q50" s="491"/>
      <c r="R50" s="469"/>
    </row>
    <row r="51" spans="1:18" ht="14.4" customHeight="1" x14ac:dyDescent="0.3">
      <c r="A51" s="463"/>
      <c r="B51" s="464" t="s">
        <v>883</v>
      </c>
      <c r="C51" s="464" t="s">
        <v>433</v>
      </c>
      <c r="D51" s="464" t="s">
        <v>884</v>
      </c>
      <c r="E51" s="464" t="s">
        <v>930</v>
      </c>
      <c r="F51" s="464"/>
      <c r="G51" s="468"/>
      <c r="H51" s="468"/>
      <c r="I51" s="464"/>
      <c r="J51" s="464"/>
      <c r="K51" s="468"/>
      <c r="L51" s="468"/>
      <c r="M51" s="464"/>
      <c r="N51" s="464"/>
      <c r="O51" s="468">
        <v>0</v>
      </c>
      <c r="P51" s="468">
        <v>0</v>
      </c>
      <c r="Q51" s="491"/>
      <c r="R51" s="469"/>
    </row>
    <row r="52" spans="1:18" ht="14.4" customHeight="1" x14ac:dyDescent="0.3">
      <c r="A52" s="463"/>
      <c r="B52" s="464" t="s">
        <v>883</v>
      </c>
      <c r="C52" s="464" t="s">
        <v>433</v>
      </c>
      <c r="D52" s="464" t="s">
        <v>931</v>
      </c>
      <c r="E52" s="464" t="s">
        <v>932</v>
      </c>
      <c r="F52" s="464" t="s">
        <v>933</v>
      </c>
      <c r="G52" s="468"/>
      <c r="H52" s="468"/>
      <c r="I52" s="464"/>
      <c r="J52" s="464"/>
      <c r="K52" s="468"/>
      <c r="L52" s="468"/>
      <c r="M52" s="464"/>
      <c r="N52" s="464"/>
      <c r="O52" s="468">
        <v>1</v>
      </c>
      <c r="P52" s="468">
        <v>508.89</v>
      </c>
      <c r="Q52" s="491"/>
      <c r="R52" s="469">
        <v>508.89</v>
      </c>
    </row>
    <row r="53" spans="1:18" ht="14.4" customHeight="1" x14ac:dyDescent="0.3">
      <c r="A53" s="463"/>
      <c r="B53" s="464" t="s">
        <v>883</v>
      </c>
      <c r="C53" s="464" t="s">
        <v>433</v>
      </c>
      <c r="D53" s="464" t="s">
        <v>931</v>
      </c>
      <c r="E53" s="464" t="s">
        <v>934</v>
      </c>
      <c r="F53" s="464" t="s">
        <v>935</v>
      </c>
      <c r="G53" s="468">
        <v>12</v>
      </c>
      <c r="H53" s="468">
        <v>6000</v>
      </c>
      <c r="I53" s="464">
        <v>1</v>
      </c>
      <c r="J53" s="464">
        <v>500</v>
      </c>
      <c r="K53" s="468">
        <v>1</v>
      </c>
      <c r="L53" s="468">
        <v>500</v>
      </c>
      <c r="M53" s="464">
        <v>8.3333333333333329E-2</v>
      </c>
      <c r="N53" s="464">
        <v>500</v>
      </c>
      <c r="O53" s="468"/>
      <c r="P53" s="468"/>
      <c r="Q53" s="491"/>
      <c r="R53" s="469"/>
    </row>
    <row r="54" spans="1:18" ht="14.4" customHeight="1" x14ac:dyDescent="0.3">
      <c r="A54" s="463"/>
      <c r="B54" s="464" t="s">
        <v>883</v>
      </c>
      <c r="C54" s="464" t="s">
        <v>433</v>
      </c>
      <c r="D54" s="464" t="s">
        <v>931</v>
      </c>
      <c r="E54" s="464" t="s">
        <v>936</v>
      </c>
      <c r="F54" s="464" t="s">
        <v>937</v>
      </c>
      <c r="G54" s="468">
        <v>277</v>
      </c>
      <c r="H54" s="468">
        <v>21544.429999999997</v>
      </c>
      <c r="I54" s="464">
        <v>1</v>
      </c>
      <c r="J54" s="464">
        <v>77.777725631768945</v>
      </c>
      <c r="K54" s="468">
        <v>208</v>
      </c>
      <c r="L54" s="468">
        <v>16177.77</v>
      </c>
      <c r="M54" s="464">
        <v>0.75090266950668938</v>
      </c>
      <c r="N54" s="464">
        <v>77.777740384615385</v>
      </c>
      <c r="O54" s="468">
        <v>211</v>
      </c>
      <c r="P54" s="468">
        <v>16411.099999999999</v>
      </c>
      <c r="Q54" s="491">
        <v>0.76173284695858745</v>
      </c>
      <c r="R54" s="469">
        <v>77.777725118483403</v>
      </c>
    </row>
    <row r="55" spans="1:18" ht="14.4" customHeight="1" x14ac:dyDescent="0.3">
      <c r="A55" s="463"/>
      <c r="B55" s="464" t="s">
        <v>883</v>
      </c>
      <c r="C55" s="464" t="s">
        <v>433</v>
      </c>
      <c r="D55" s="464" t="s">
        <v>931</v>
      </c>
      <c r="E55" s="464" t="s">
        <v>938</v>
      </c>
      <c r="F55" s="464" t="s">
        <v>939</v>
      </c>
      <c r="G55" s="468">
        <v>8</v>
      </c>
      <c r="H55" s="468">
        <v>2000</v>
      </c>
      <c r="I55" s="464">
        <v>1</v>
      </c>
      <c r="J55" s="464">
        <v>250</v>
      </c>
      <c r="K55" s="468">
        <v>4</v>
      </c>
      <c r="L55" s="468">
        <v>1000</v>
      </c>
      <c r="M55" s="464">
        <v>0.5</v>
      </c>
      <c r="N55" s="464">
        <v>250</v>
      </c>
      <c r="O55" s="468">
        <v>5</v>
      </c>
      <c r="P55" s="468">
        <v>1250</v>
      </c>
      <c r="Q55" s="491">
        <v>0.625</v>
      </c>
      <c r="R55" s="469">
        <v>250</v>
      </c>
    </row>
    <row r="56" spans="1:18" ht="14.4" customHeight="1" x14ac:dyDescent="0.3">
      <c r="A56" s="463"/>
      <c r="B56" s="464" t="s">
        <v>883</v>
      </c>
      <c r="C56" s="464" t="s">
        <v>433</v>
      </c>
      <c r="D56" s="464" t="s">
        <v>931</v>
      </c>
      <c r="E56" s="464" t="s">
        <v>940</v>
      </c>
      <c r="F56" s="464" t="s">
        <v>941</v>
      </c>
      <c r="G56" s="468">
        <v>84</v>
      </c>
      <c r="H56" s="468">
        <v>9799.99</v>
      </c>
      <c r="I56" s="464">
        <v>1</v>
      </c>
      <c r="J56" s="464">
        <v>116.66654761904762</v>
      </c>
      <c r="K56" s="468">
        <v>44</v>
      </c>
      <c r="L56" s="468">
        <v>5133.34</v>
      </c>
      <c r="M56" s="464">
        <v>0.52381073858238636</v>
      </c>
      <c r="N56" s="464">
        <v>116.66681818181819</v>
      </c>
      <c r="O56" s="468">
        <v>37</v>
      </c>
      <c r="P56" s="468">
        <v>4316.67</v>
      </c>
      <c r="Q56" s="491">
        <v>0.44047698007855113</v>
      </c>
      <c r="R56" s="469">
        <v>116.66675675675675</v>
      </c>
    </row>
    <row r="57" spans="1:18" ht="14.4" customHeight="1" x14ac:dyDescent="0.3">
      <c r="A57" s="463"/>
      <c r="B57" s="464" t="s">
        <v>883</v>
      </c>
      <c r="C57" s="464" t="s">
        <v>433</v>
      </c>
      <c r="D57" s="464" t="s">
        <v>931</v>
      </c>
      <c r="E57" s="464" t="s">
        <v>942</v>
      </c>
      <c r="F57" s="464" t="s">
        <v>943</v>
      </c>
      <c r="G57" s="468">
        <v>30</v>
      </c>
      <c r="H57" s="468">
        <v>9000</v>
      </c>
      <c r="I57" s="464">
        <v>1</v>
      </c>
      <c r="J57" s="464">
        <v>300</v>
      </c>
      <c r="K57" s="468">
        <v>54</v>
      </c>
      <c r="L57" s="468">
        <v>16200</v>
      </c>
      <c r="M57" s="464">
        <v>1.8</v>
      </c>
      <c r="N57" s="464">
        <v>300</v>
      </c>
      <c r="O57" s="468">
        <v>78</v>
      </c>
      <c r="P57" s="468">
        <v>42900</v>
      </c>
      <c r="Q57" s="491">
        <v>4.7666666666666666</v>
      </c>
      <c r="R57" s="469">
        <v>550</v>
      </c>
    </row>
    <row r="58" spans="1:18" ht="14.4" customHeight="1" x14ac:dyDescent="0.3">
      <c r="A58" s="463"/>
      <c r="B58" s="464" t="s">
        <v>883</v>
      </c>
      <c r="C58" s="464" t="s">
        <v>433</v>
      </c>
      <c r="D58" s="464" t="s">
        <v>931</v>
      </c>
      <c r="E58" s="464" t="s">
        <v>944</v>
      </c>
      <c r="F58" s="464" t="s">
        <v>945</v>
      </c>
      <c r="G58" s="468">
        <v>1</v>
      </c>
      <c r="H58" s="468">
        <v>294.44</v>
      </c>
      <c r="I58" s="464">
        <v>1</v>
      </c>
      <c r="J58" s="464">
        <v>294.44</v>
      </c>
      <c r="K58" s="468">
        <v>10</v>
      </c>
      <c r="L58" s="468">
        <v>2944.45</v>
      </c>
      <c r="M58" s="464">
        <v>10.000169813883982</v>
      </c>
      <c r="N58" s="464">
        <v>294.44499999999999</v>
      </c>
      <c r="O58" s="468"/>
      <c r="P58" s="468"/>
      <c r="Q58" s="491"/>
      <c r="R58" s="469"/>
    </row>
    <row r="59" spans="1:18" ht="14.4" customHeight="1" x14ac:dyDescent="0.3">
      <c r="A59" s="463"/>
      <c r="B59" s="464" t="s">
        <v>883</v>
      </c>
      <c r="C59" s="464" t="s">
        <v>433</v>
      </c>
      <c r="D59" s="464" t="s">
        <v>931</v>
      </c>
      <c r="E59" s="464" t="s">
        <v>946</v>
      </c>
      <c r="F59" s="464" t="s">
        <v>935</v>
      </c>
      <c r="G59" s="468">
        <v>57</v>
      </c>
      <c r="H59" s="468">
        <v>23813.320000000003</v>
      </c>
      <c r="I59" s="464">
        <v>1</v>
      </c>
      <c r="J59" s="464">
        <v>417.7775438596492</v>
      </c>
      <c r="K59" s="468">
        <v>71</v>
      </c>
      <c r="L59" s="468">
        <v>29662.23</v>
      </c>
      <c r="M59" s="464">
        <v>1.2456150591349713</v>
      </c>
      <c r="N59" s="464">
        <v>417.77788732394367</v>
      </c>
      <c r="O59" s="468">
        <v>53</v>
      </c>
      <c r="P59" s="468">
        <v>22142.22</v>
      </c>
      <c r="Q59" s="491">
        <v>0.92982498870380104</v>
      </c>
      <c r="R59" s="469">
        <v>417.77773584905663</v>
      </c>
    </row>
    <row r="60" spans="1:18" ht="14.4" customHeight="1" x14ac:dyDescent="0.3">
      <c r="A60" s="463"/>
      <c r="B60" s="464" t="s">
        <v>883</v>
      </c>
      <c r="C60" s="464" t="s">
        <v>433</v>
      </c>
      <c r="D60" s="464" t="s">
        <v>931</v>
      </c>
      <c r="E60" s="464" t="s">
        <v>947</v>
      </c>
      <c r="F60" s="464" t="s">
        <v>948</v>
      </c>
      <c r="G60" s="468">
        <v>44</v>
      </c>
      <c r="H60" s="468">
        <v>9288.89</v>
      </c>
      <c r="I60" s="464">
        <v>1</v>
      </c>
      <c r="J60" s="464">
        <v>211.11113636363635</v>
      </c>
      <c r="K60" s="468">
        <v>36</v>
      </c>
      <c r="L60" s="468">
        <v>7600.01</v>
      </c>
      <c r="M60" s="464">
        <v>0.81818279686808659</v>
      </c>
      <c r="N60" s="464">
        <v>211.11138888888888</v>
      </c>
      <c r="O60" s="468">
        <v>16</v>
      </c>
      <c r="P60" s="468">
        <v>3555.5499999999997</v>
      </c>
      <c r="Q60" s="491">
        <v>0.38277447574467993</v>
      </c>
      <c r="R60" s="469">
        <v>222.22187499999998</v>
      </c>
    </row>
    <row r="61" spans="1:18" ht="14.4" customHeight="1" x14ac:dyDescent="0.3">
      <c r="A61" s="463"/>
      <c r="B61" s="464" t="s">
        <v>883</v>
      </c>
      <c r="C61" s="464" t="s">
        <v>433</v>
      </c>
      <c r="D61" s="464" t="s">
        <v>931</v>
      </c>
      <c r="E61" s="464" t="s">
        <v>949</v>
      </c>
      <c r="F61" s="464" t="s">
        <v>950</v>
      </c>
      <c r="G61" s="468">
        <v>23</v>
      </c>
      <c r="H61" s="468">
        <v>13416.66</v>
      </c>
      <c r="I61" s="464">
        <v>1</v>
      </c>
      <c r="J61" s="464">
        <v>583.33304347826083</v>
      </c>
      <c r="K61" s="468">
        <v>5</v>
      </c>
      <c r="L61" s="468">
        <v>2916.67</v>
      </c>
      <c r="M61" s="464">
        <v>0.21739166081573208</v>
      </c>
      <c r="N61" s="464">
        <v>583.33400000000006</v>
      </c>
      <c r="O61" s="468">
        <v>4</v>
      </c>
      <c r="P61" s="468">
        <v>2333.3200000000002</v>
      </c>
      <c r="Q61" s="491">
        <v>0.17391213610540926</v>
      </c>
      <c r="R61" s="469">
        <v>583.33000000000004</v>
      </c>
    </row>
    <row r="62" spans="1:18" ht="14.4" customHeight="1" x14ac:dyDescent="0.3">
      <c r="A62" s="463"/>
      <c r="B62" s="464" t="s">
        <v>883</v>
      </c>
      <c r="C62" s="464" t="s">
        <v>433</v>
      </c>
      <c r="D62" s="464" t="s">
        <v>931</v>
      </c>
      <c r="E62" s="464" t="s">
        <v>951</v>
      </c>
      <c r="F62" s="464" t="s">
        <v>952</v>
      </c>
      <c r="G62" s="468">
        <v>25</v>
      </c>
      <c r="H62" s="468">
        <v>11666.68</v>
      </c>
      <c r="I62" s="464">
        <v>1</v>
      </c>
      <c r="J62" s="464">
        <v>466.66720000000004</v>
      </c>
      <c r="K62" s="468">
        <v>40</v>
      </c>
      <c r="L62" s="468">
        <v>18666.669999999998</v>
      </c>
      <c r="M62" s="464">
        <v>1.5999984571446202</v>
      </c>
      <c r="N62" s="464">
        <v>466.66674999999998</v>
      </c>
      <c r="O62" s="468">
        <v>30</v>
      </c>
      <c r="P62" s="468">
        <v>14000</v>
      </c>
      <c r="Q62" s="491">
        <v>1.199998628572996</v>
      </c>
      <c r="R62" s="469">
        <v>466.66666666666669</v>
      </c>
    </row>
    <row r="63" spans="1:18" ht="14.4" customHeight="1" x14ac:dyDescent="0.3">
      <c r="A63" s="463"/>
      <c r="B63" s="464" t="s">
        <v>883</v>
      </c>
      <c r="C63" s="464" t="s">
        <v>433</v>
      </c>
      <c r="D63" s="464" t="s">
        <v>931</v>
      </c>
      <c r="E63" s="464" t="s">
        <v>953</v>
      </c>
      <c r="F63" s="464" t="s">
        <v>954</v>
      </c>
      <c r="G63" s="468">
        <v>14</v>
      </c>
      <c r="H63" s="468">
        <v>700</v>
      </c>
      <c r="I63" s="464">
        <v>1</v>
      </c>
      <c r="J63" s="464">
        <v>50</v>
      </c>
      <c r="K63" s="468">
        <v>27</v>
      </c>
      <c r="L63" s="468">
        <v>1350</v>
      </c>
      <c r="M63" s="464">
        <v>1.9285714285714286</v>
      </c>
      <c r="N63" s="464">
        <v>50</v>
      </c>
      <c r="O63" s="468">
        <v>34</v>
      </c>
      <c r="P63" s="468">
        <v>2077.7799999999997</v>
      </c>
      <c r="Q63" s="491">
        <v>2.9682571428571425</v>
      </c>
      <c r="R63" s="469">
        <v>61.111176470588227</v>
      </c>
    </row>
    <row r="64" spans="1:18" ht="14.4" customHeight="1" x14ac:dyDescent="0.3">
      <c r="A64" s="463"/>
      <c r="B64" s="464" t="s">
        <v>883</v>
      </c>
      <c r="C64" s="464" t="s">
        <v>433</v>
      </c>
      <c r="D64" s="464" t="s">
        <v>931</v>
      </c>
      <c r="E64" s="464" t="s">
        <v>955</v>
      </c>
      <c r="F64" s="464" t="s">
        <v>956</v>
      </c>
      <c r="G64" s="468">
        <v>46</v>
      </c>
      <c r="H64" s="468">
        <v>4651.1099999999997</v>
      </c>
      <c r="I64" s="464">
        <v>1</v>
      </c>
      <c r="J64" s="464">
        <v>101.11108695652173</v>
      </c>
      <c r="K64" s="468">
        <v>49</v>
      </c>
      <c r="L64" s="468">
        <v>4954.45</v>
      </c>
      <c r="M64" s="464">
        <v>1.0652188402338367</v>
      </c>
      <c r="N64" s="464">
        <v>101.11122448979592</v>
      </c>
      <c r="O64" s="468">
        <v>48</v>
      </c>
      <c r="P64" s="468">
        <v>6133.35</v>
      </c>
      <c r="Q64" s="491">
        <v>1.3186852170772141</v>
      </c>
      <c r="R64" s="469">
        <v>127.778125</v>
      </c>
    </row>
    <row r="65" spans="1:18" ht="14.4" customHeight="1" x14ac:dyDescent="0.3">
      <c r="A65" s="463"/>
      <c r="B65" s="464" t="s">
        <v>883</v>
      </c>
      <c r="C65" s="464" t="s">
        <v>433</v>
      </c>
      <c r="D65" s="464" t="s">
        <v>931</v>
      </c>
      <c r="E65" s="464" t="s">
        <v>957</v>
      </c>
      <c r="F65" s="464" t="s">
        <v>958</v>
      </c>
      <c r="G65" s="468">
        <v>32</v>
      </c>
      <c r="H65" s="468">
        <v>2453.33</v>
      </c>
      <c r="I65" s="464">
        <v>1</v>
      </c>
      <c r="J65" s="464">
        <v>76.666562499999998</v>
      </c>
      <c r="K65" s="468">
        <v>13</v>
      </c>
      <c r="L65" s="468">
        <v>996.67</v>
      </c>
      <c r="M65" s="464">
        <v>0.40625191066835686</v>
      </c>
      <c r="N65" s="464">
        <v>76.666923076923069</v>
      </c>
      <c r="O65" s="468">
        <v>9</v>
      </c>
      <c r="P65" s="468">
        <v>689.99000000000012</v>
      </c>
      <c r="Q65" s="491">
        <v>0.28124630604117673</v>
      </c>
      <c r="R65" s="469">
        <v>76.665555555555571</v>
      </c>
    </row>
    <row r="66" spans="1:18" ht="14.4" customHeight="1" x14ac:dyDescent="0.3">
      <c r="A66" s="463"/>
      <c r="B66" s="464" t="s">
        <v>883</v>
      </c>
      <c r="C66" s="464" t="s">
        <v>433</v>
      </c>
      <c r="D66" s="464" t="s">
        <v>931</v>
      </c>
      <c r="E66" s="464" t="s">
        <v>959</v>
      </c>
      <c r="F66" s="464" t="s">
        <v>960</v>
      </c>
      <c r="G66" s="468">
        <v>200</v>
      </c>
      <c r="H66" s="468">
        <v>0</v>
      </c>
      <c r="I66" s="464"/>
      <c r="J66" s="464">
        <v>0</v>
      </c>
      <c r="K66" s="468">
        <v>140</v>
      </c>
      <c r="L66" s="468">
        <v>0</v>
      </c>
      <c r="M66" s="464"/>
      <c r="N66" s="464">
        <v>0</v>
      </c>
      <c r="O66" s="468">
        <v>147</v>
      </c>
      <c r="P66" s="468">
        <v>0</v>
      </c>
      <c r="Q66" s="491"/>
      <c r="R66" s="469">
        <v>0</v>
      </c>
    </row>
    <row r="67" spans="1:18" ht="14.4" customHeight="1" x14ac:dyDescent="0.3">
      <c r="A67" s="463"/>
      <c r="B67" s="464" t="s">
        <v>883</v>
      </c>
      <c r="C67" s="464" t="s">
        <v>433</v>
      </c>
      <c r="D67" s="464" t="s">
        <v>931</v>
      </c>
      <c r="E67" s="464" t="s">
        <v>961</v>
      </c>
      <c r="F67" s="464" t="s">
        <v>962</v>
      </c>
      <c r="G67" s="468">
        <v>71</v>
      </c>
      <c r="H67" s="468">
        <v>21694.44</v>
      </c>
      <c r="I67" s="464">
        <v>1</v>
      </c>
      <c r="J67" s="464">
        <v>305.55549295774648</v>
      </c>
      <c r="K67" s="468">
        <v>68</v>
      </c>
      <c r="L67" s="468">
        <v>20777.78</v>
      </c>
      <c r="M67" s="464">
        <v>0.95774677751534498</v>
      </c>
      <c r="N67" s="464">
        <v>305.55558823529412</v>
      </c>
      <c r="O67" s="468">
        <v>53</v>
      </c>
      <c r="P67" s="468">
        <v>16194.45</v>
      </c>
      <c r="Q67" s="491">
        <v>0.74647928224927684</v>
      </c>
      <c r="R67" s="469">
        <v>305.55566037735849</v>
      </c>
    </row>
    <row r="68" spans="1:18" ht="14.4" customHeight="1" x14ac:dyDescent="0.3">
      <c r="A68" s="463"/>
      <c r="B68" s="464" t="s">
        <v>883</v>
      </c>
      <c r="C68" s="464" t="s">
        <v>433</v>
      </c>
      <c r="D68" s="464" t="s">
        <v>931</v>
      </c>
      <c r="E68" s="464" t="s">
        <v>963</v>
      </c>
      <c r="F68" s="464" t="s">
        <v>964</v>
      </c>
      <c r="G68" s="468">
        <v>77</v>
      </c>
      <c r="H68" s="468">
        <v>2566.67</v>
      </c>
      <c r="I68" s="464">
        <v>1</v>
      </c>
      <c r="J68" s="464">
        <v>33.333376623376623</v>
      </c>
      <c r="K68" s="468">
        <v>28</v>
      </c>
      <c r="L68" s="468">
        <v>933.33</v>
      </c>
      <c r="M68" s="464">
        <v>0.36363459268234716</v>
      </c>
      <c r="N68" s="464">
        <v>33.333214285714284</v>
      </c>
      <c r="O68" s="468">
        <v>37</v>
      </c>
      <c r="P68" s="468">
        <v>1233.3300000000002</v>
      </c>
      <c r="Q68" s="491">
        <v>0.48051755776940552</v>
      </c>
      <c r="R68" s="469">
        <v>33.333243243243246</v>
      </c>
    </row>
    <row r="69" spans="1:18" ht="14.4" customHeight="1" x14ac:dyDescent="0.3">
      <c r="A69" s="463"/>
      <c r="B69" s="464" t="s">
        <v>883</v>
      </c>
      <c r="C69" s="464" t="s">
        <v>433</v>
      </c>
      <c r="D69" s="464" t="s">
        <v>931</v>
      </c>
      <c r="E69" s="464" t="s">
        <v>965</v>
      </c>
      <c r="F69" s="464" t="s">
        <v>966</v>
      </c>
      <c r="G69" s="468">
        <v>80</v>
      </c>
      <c r="H69" s="468">
        <v>36444.44</v>
      </c>
      <c r="I69" s="464">
        <v>1</v>
      </c>
      <c r="J69" s="464">
        <v>455.55550000000005</v>
      </c>
      <c r="K69" s="468">
        <v>74</v>
      </c>
      <c r="L69" s="468">
        <v>33711.11</v>
      </c>
      <c r="M69" s="464">
        <v>0.92500008231708319</v>
      </c>
      <c r="N69" s="464">
        <v>455.55554054054056</v>
      </c>
      <c r="O69" s="468">
        <v>109</v>
      </c>
      <c r="P69" s="468">
        <v>49655.56</v>
      </c>
      <c r="Q69" s="491">
        <v>1.3625002881097912</v>
      </c>
      <c r="R69" s="469">
        <v>455.55559633027519</v>
      </c>
    </row>
    <row r="70" spans="1:18" ht="14.4" customHeight="1" x14ac:dyDescent="0.3">
      <c r="A70" s="463"/>
      <c r="B70" s="464" t="s">
        <v>883</v>
      </c>
      <c r="C70" s="464" t="s">
        <v>433</v>
      </c>
      <c r="D70" s="464" t="s">
        <v>931</v>
      </c>
      <c r="E70" s="464" t="s">
        <v>967</v>
      </c>
      <c r="F70" s="464" t="s">
        <v>968</v>
      </c>
      <c r="G70" s="468"/>
      <c r="H70" s="468"/>
      <c r="I70" s="464"/>
      <c r="J70" s="464"/>
      <c r="K70" s="468"/>
      <c r="L70" s="468"/>
      <c r="M70" s="464"/>
      <c r="N70" s="464"/>
      <c r="O70" s="468">
        <v>1</v>
      </c>
      <c r="P70" s="468">
        <v>58.89</v>
      </c>
      <c r="Q70" s="491"/>
      <c r="R70" s="469">
        <v>58.89</v>
      </c>
    </row>
    <row r="71" spans="1:18" ht="14.4" customHeight="1" x14ac:dyDescent="0.3">
      <c r="A71" s="463"/>
      <c r="B71" s="464" t="s">
        <v>883</v>
      </c>
      <c r="C71" s="464" t="s">
        <v>433</v>
      </c>
      <c r="D71" s="464" t="s">
        <v>931</v>
      </c>
      <c r="E71" s="464" t="s">
        <v>969</v>
      </c>
      <c r="F71" s="464" t="s">
        <v>970</v>
      </c>
      <c r="G71" s="468">
        <v>74</v>
      </c>
      <c r="H71" s="468">
        <v>5755.5599999999995</v>
      </c>
      <c r="I71" s="464">
        <v>1</v>
      </c>
      <c r="J71" s="464">
        <v>77.777837837837836</v>
      </c>
      <c r="K71" s="468">
        <v>69</v>
      </c>
      <c r="L71" s="468">
        <v>5366.6799999999994</v>
      </c>
      <c r="M71" s="464">
        <v>0.93243402900847183</v>
      </c>
      <c r="N71" s="464">
        <v>77.777971014492749</v>
      </c>
      <c r="O71" s="468">
        <v>56</v>
      </c>
      <c r="P71" s="468">
        <v>4355.5499999999993</v>
      </c>
      <c r="Q71" s="491">
        <v>0.75675520713883615</v>
      </c>
      <c r="R71" s="469">
        <v>77.777678571428552</v>
      </c>
    </row>
    <row r="72" spans="1:18" ht="14.4" customHeight="1" x14ac:dyDescent="0.3">
      <c r="A72" s="463"/>
      <c r="B72" s="464" t="s">
        <v>883</v>
      </c>
      <c r="C72" s="464" t="s">
        <v>433</v>
      </c>
      <c r="D72" s="464" t="s">
        <v>931</v>
      </c>
      <c r="E72" s="464" t="s">
        <v>971</v>
      </c>
      <c r="F72" s="464" t="s">
        <v>972</v>
      </c>
      <c r="G72" s="468">
        <v>12</v>
      </c>
      <c r="H72" s="468">
        <v>3240</v>
      </c>
      <c r="I72" s="464">
        <v>1</v>
      </c>
      <c r="J72" s="464">
        <v>270</v>
      </c>
      <c r="K72" s="468"/>
      <c r="L72" s="468"/>
      <c r="M72" s="464"/>
      <c r="N72" s="464"/>
      <c r="O72" s="468"/>
      <c r="P72" s="468"/>
      <c r="Q72" s="491"/>
      <c r="R72" s="469"/>
    </row>
    <row r="73" spans="1:18" ht="14.4" customHeight="1" x14ac:dyDescent="0.3">
      <c r="A73" s="463"/>
      <c r="B73" s="464" t="s">
        <v>883</v>
      </c>
      <c r="C73" s="464" t="s">
        <v>433</v>
      </c>
      <c r="D73" s="464" t="s">
        <v>931</v>
      </c>
      <c r="E73" s="464" t="s">
        <v>973</v>
      </c>
      <c r="F73" s="464" t="s">
        <v>974</v>
      </c>
      <c r="G73" s="468">
        <v>198</v>
      </c>
      <c r="H73" s="468">
        <v>18700</v>
      </c>
      <c r="I73" s="464">
        <v>1</v>
      </c>
      <c r="J73" s="464">
        <v>94.444444444444443</v>
      </c>
      <c r="K73" s="468">
        <v>110</v>
      </c>
      <c r="L73" s="468">
        <v>10388.879999999999</v>
      </c>
      <c r="M73" s="464">
        <v>0.55555508021390365</v>
      </c>
      <c r="N73" s="464">
        <v>94.444363636363633</v>
      </c>
      <c r="O73" s="468">
        <v>83</v>
      </c>
      <c r="P73" s="468">
        <v>7838.880000000001</v>
      </c>
      <c r="Q73" s="491">
        <v>0.41919144385026741</v>
      </c>
      <c r="R73" s="469">
        <v>94.4443373493976</v>
      </c>
    </row>
    <row r="74" spans="1:18" ht="14.4" customHeight="1" x14ac:dyDescent="0.3">
      <c r="A74" s="463"/>
      <c r="B74" s="464" t="s">
        <v>883</v>
      </c>
      <c r="C74" s="464" t="s">
        <v>433</v>
      </c>
      <c r="D74" s="464" t="s">
        <v>931</v>
      </c>
      <c r="E74" s="464" t="s">
        <v>975</v>
      </c>
      <c r="F74" s="464" t="s">
        <v>976</v>
      </c>
      <c r="G74" s="468">
        <v>48</v>
      </c>
      <c r="H74" s="468">
        <v>2080.0100000000002</v>
      </c>
      <c r="I74" s="464">
        <v>1</v>
      </c>
      <c r="J74" s="464">
        <v>43.333541666666669</v>
      </c>
      <c r="K74" s="468">
        <v>45</v>
      </c>
      <c r="L74" s="468">
        <v>1950</v>
      </c>
      <c r="M74" s="464">
        <v>0.93749549281013067</v>
      </c>
      <c r="N74" s="464">
        <v>43.333333333333336</v>
      </c>
      <c r="O74" s="468">
        <v>49</v>
      </c>
      <c r="P74" s="468">
        <v>2123.3200000000002</v>
      </c>
      <c r="Q74" s="491">
        <v>1.0208220152787726</v>
      </c>
      <c r="R74" s="469">
        <v>43.333061224489796</v>
      </c>
    </row>
    <row r="75" spans="1:18" ht="14.4" customHeight="1" x14ac:dyDescent="0.3">
      <c r="A75" s="463"/>
      <c r="B75" s="464" t="s">
        <v>883</v>
      </c>
      <c r="C75" s="464" t="s">
        <v>433</v>
      </c>
      <c r="D75" s="464" t="s">
        <v>931</v>
      </c>
      <c r="E75" s="464" t="s">
        <v>977</v>
      </c>
      <c r="F75" s="464" t="s">
        <v>978</v>
      </c>
      <c r="G75" s="468">
        <v>1</v>
      </c>
      <c r="H75" s="468">
        <v>195.56</v>
      </c>
      <c r="I75" s="464">
        <v>1</v>
      </c>
      <c r="J75" s="464">
        <v>195.56</v>
      </c>
      <c r="K75" s="468"/>
      <c r="L75" s="468"/>
      <c r="M75" s="464"/>
      <c r="N75" s="464"/>
      <c r="O75" s="468"/>
      <c r="P75" s="468"/>
      <c r="Q75" s="491"/>
      <c r="R75" s="469"/>
    </row>
    <row r="76" spans="1:18" ht="14.4" customHeight="1" x14ac:dyDescent="0.3">
      <c r="A76" s="463"/>
      <c r="B76" s="464" t="s">
        <v>883</v>
      </c>
      <c r="C76" s="464" t="s">
        <v>433</v>
      </c>
      <c r="D76" s="464" t="s">
        <v>931</v>
      </c>
      <c r="E76" s="464" t="s">
        <v>979</v>
      </c>
      <c r="F76" s="464" t="s">
        <v>980</v>
      </c>
      <c r="G76" s="468">
        <v>1</v>
      </c>
      <c r="H76" s="468">
        <v>116.67</v>
      </c>
      <c r="I76" s="464">
        <v>1</v>
      </c>
      <c r="J76" s="464">
        <v>116.67</v>
      </c>
      <c r="K76" s="468">
        <v>1</v>
      </c>
      <c r="L76" s="468">
        <v>116.67</v>
      </c>
      <c r="M76" s="464">
        <v>1</v>
      </c>
      <c r="N76" s="464">
        <v>116.67</v>
      </c>
      <c r="O76" s="468"/>
      <c r="P76" s="468"/>
      <c r="Q76" s="491"/>
      <c r="R76" s="469"/>
    </row>
    <row r="77" spans="1:18" ht="14.4" customHeight="1" x14ac:dyDescent="0.3">
      <c r="A77" s="463"/>
      <c r="B77" s="464" t="s">
        <v>883</v>
      </c>
      <c r="C77" s="464" t="s">
        <v>433</v>
      </c>
      <c r="D77" s="464" t="s">
        <v>931</v>
      </c>
      <c r="E77" s="464" t="s">
        <v>981</v>
      </c>
      <c r="F77" s="464" t="s">
        <v>982</v>
      </c>
      <c r="G77" s="468">
        <v>13</v>
      </c>
      <c r="H77" s="468">
        <v>635.55999999999995</v>
      </c>
      <c r="I77" s="464">
        <v>1</v>
      </c>
      <c r="J77" s="464">
        <v>48.889230769230764</v>
      </c>
      <c r="K77" s="468">
        <v>3</v>
      </c>
      <c r="L77" s="468">
        <v>146.66999999999999</v>
      </c>
      <c r="M77" s="464">
        <v>0.23077286172823966</v>
      </c>
      <c r="N77" s="464">
        <v>48.889999999999993</v>
      </c>
      <c r="O77" s="468"/>
      <c r="P77" s="468"/>
      <c r="Q77" s="491"/>
      <c r="R77" s="469"/>
    </row>
    <row r="78" spans="1:18" ht="14.4" customHeight="1" x14ac:dyDescent="0.3">
      <c r="A78" s="463"/>
      <c r="B78" s="464" t="s">
        <v>883</v>
      </c>
      <c r="C78" s="464" t="s">
        <v>433</v>
      </c>
      <c r="D78" s="464" t="s">
        <v>931</v>
      </c>
      <c r="E78" s="464" t="s">
        <v>983</v>
      </c>
      <c r="F78" s="464" t="s">
        <v>984</v>
      </c>
      <c r="G78" s="468">
        <v>1</v>
      </c>
      <c r="H78" s="468">
        <v>344.44</v>
      </c>
      <c r="I78" s="464">
        <v>1</v>
      </c>
      <c r="J78" s="464">
        <v>344.44</v>
      </c>
      <c r="K78" s="468">
        <v>1</v>
      </c>
      <c r="L78" s="468">
        <v>344.44</v>
      </c>
      <c r="M78" s="464">
        <v>1</v>
      </c>
      <c r="N78" s="464">
        <v>344.44</v>
      </c>
      <c r="O78" s="468"/>
      <c r="P78" s="468"/>
      <c r="Q78" s="491"/>
      <c r="R78" s="469"/>
    </row>
    <row r="79" spans="1:18" ht="14.4" customHeight="1" x14ac:dyDescent="0.3">
      <c r="A79" s="463"/>
      <c r="B79" s="464" t="s">
        <v>883</v>
      </c>
      <c r="C79" s="464" t="s">
        <v>433</v>
      </c>
      <c r="D79" s="464" t="s">
        <v>931</v>
      </c>
      <c r="E79" s="464" t="s">
        <v>985</v>
      </c>
      <c r="F79" s="464" t="s">
        <v>986</v>
      </c>
      <c r="G79" s="468"/>
      <c r="H79" s="468"/>
      <c r="I79" s="464"/>
      <c r="J79" s="464"/>
      <c r="K79" s="468"/>
      <c r="L79" s="468"/>
      <c r="M79" s="464"/>
      <c r="N79" s="464"/>
      <c r="O79" s="468">
        <v>2</v>
      </c>
      <c r="P79" s="468">
        <v>584.44000000000005</v>
      </c>
      <c r="Q79" s="491"/>
      <c r="R79" s="469">
        <v>292.22000000000003</v>
      </c>
    </row>
    <row r="80" spans="1:18" ht="14.4" customHeight="1" x14ac:dyDescent="0.3">
      <c r="A80" s="463"/>
      <c r="B80" s="464" t="s">
        <v>883</v>
      </c>
      <c r="C80" s="464" t="s">
        <v>433</v>
      </c>
      <c r="D80" s="464" t="s">
        <v>931</v>
      </c>
      <c r="E80" s="464" t="s">
        <v>987</v>
      </c>
      <c r="F80" s="464" t="s">
        <v>988</v>
      </c>
      <c r="G80" s="468">
        <v>14</v>
      </c>
      <c r="H80" s="468">
        <v>3111.1</v>
      </c>
      <c r="I80" s="464">
        <v>1</v>
      </c>
      <c r="J80" s="464">
        <v>222.22142857142856</v>
      </c>
      <c r="K80" s="468">
        <v>6</v>
      </c>
      <c r="L80" s="468">
        <v>1333.33</v>
      </c>
      <c r="M80" s="464">
        <v>0.42857188775674199</v>
      </c>
      <c r="N80" s="464">
        <v>222.22166666666666</v>
      </c>
      <c r="O80" s="468">
        <v>7</v>
      </c>
      <c r="P80" s="468">
        <v>1555.55</v>
      </c>
      <c r="Q80" s="491">
        <v>0.5</v>
      </c>
      <c r="R80" s="469">
        <v>222.22142857142856</v>
      </c>
    </row>
    <row r="81" spans="1:18" ht="14.4" customHeight="1" x14ac:dyDescent="0.3">
      <c r="A81" s="463"/>
      <c r="B81" s="464" t="s">
        <v>883</v>
      </c>
      <c r="C81" s="464" t="s">
        <v>433</v>
      </c>
      <c r="D81" s="464" t="s">
        <v>931</v>
      </c>
      <c r="E81" s="464" t="s">
        <v>989</v>
      </c>
      <c r="F81" s="464" t="s">
        <v>990</v>
      </c>
      <c r="G81" s="468"/>
      <c r="H81" s="468"/>
      <c r="I81" s="464"/>
      <c r="J81" s="464"/>
      <c r="K81" s="468">
        <v>2</v>
      </c>
      <c r="L81" s="468">
        <v>233.33</v>
      </c>
      <c r="M81" s="464"/>
      <c r="N81" s="464">
        <v>116.66500000000001</v>
      </c>
      <c r="O81" s="468">
        <v>6</v>
      </c>
      <c r="P81" s="468">
        <v>700</v>
      </c>
      <c r="Q81" s="491"/>
      <c r="R81" s="469">
        <v>116.66666666666667</v>
      </c>
    </row>
    <row r="82" spans="1:18" ht="14.4" customHeight="1" x14ac:dyDescent="0.3">
      <c r="A82" s="463"/>
      <c r="B82" s="464" t="s">
        <v>883</v>
      </c>
      <c r="C82" s="464" t="s">
        <v>876</v>
      </c>
      <c r="D82" s="464" t="s">
        <v>931</v>
      </c>
      <c r="E82" s="464" t="s">
        <v>932</v>
      </c>
      <c r="F82" s="464" t="s">
        <v>933</v>
      </c>
      <c r="G82" s="468">
        <v>7</v>
      </c>
      <c r="H82" s="468">
        <v>3562.22</v>
      </c>
      <c r="I82" s="464">
        <v>1</v>
      </c>
      <c r="J82" s="464">
        <v>508.88857142857142</v>
      </c>
      <c r="K82" s="468">
        <v>11</v>
      </c>
      <c r="L82" s="468">
        <v>5597.7800000000007</v>
      </c>
      <c r="M82" s="464">
        <v>1.5714301755646762</v>
      </c>
      <c r="N82" s="464">
        <v>508.88909090909095</v>
      </c>
      <c r="O82" s="468">
        <v>21</v>
      </c>
      <c r="P82" s="468">
        <v>10686.67</v>
      </c>
      <c r="Q82" s="491">
        <v>3.0000028072381832</v>
      </c>
      <c r="R82" s="469">
        <v>508.88904761904763</v>
      </c>
    </row>
    <row r="83" spans="1:18" ht="14.4" customHeight="1" x14ac:dyDescent="0.3">
      <c r="A83" s="463"/>
      <c r="B83" s="464" t="s">
        <v>883</v>
      </c>
      <c r="C83" s="464" t="s">
        <v>876</v>
      </c>
      <c r="D83" s="464" t="s">
        <v>931</v>
      </c>
      <c r="E83" s="464" t="s">
        <v>934</v>
      </c>
      <c r="F83" s="464" t="s">
        <v>935</v>
      </c>
      <c r="G83" s="468">
        <v>97</v>
      </c>
      <c r="H83" s="468">
        <v>48500</v>
      </c>
      <c r="I83" s="464">
        <v>1</v>
      </c>
      <c r="J83" s="464">
        <v>500</v>
      </c>
      <c r="K83" s="468">
        <v>92</v>
      </c>
      <c r="L83" s="468">
        <v>46000</v>
      </c>
      <c r="M83" s="464">
        <v>0.94845360824742264</v>
      </c>
      <c r="N83" s="464">
        <v>500</v>
      </c>
      <c r="O83" s="468">
        <v>113</v>
      </c>
      <c r="P83" s="468">
        <v>56500</v>
      </c>
      <c r="Q83" s="491">
        <v>1.1649484536082475</v>
      </c>
      <c r="R83" s="469">
        <v>500</v>
      </c>
    </row>
    <row r="84" spans="1:18" ht="14.4" customHeight="1" x14ac:dyDescent="0.3">
      <c r="A84" s="463"/>
      <c r="B84" s="464" t="s">
        <v>883</v>
      </c>
      <c r="C84" s="464" t="s">
        <v>876</v>
      </c>
      <c r="D84" s="464" t="s">
        <v>931</v>
      </c>
      <c r="E84" s="464" t="s">
        <v>991</v>
      </c>
      <c r="F84" s="464" t="s">
        <v>992</v>
      </c>
      <c r="G84" s="468">
        <v>18</v>
      </c>
      <c r="H84" s="468">
        <v>1900</v>
      </c>
      <c r="I84" s="464">
        <v>1</v>
      </c>
      <c r="J84" s="464">
        <v>105.55555555555556</v>
      </c>
      <c r="K84" s="468">
        <v>28</v>
      </c>
      <c r="L84" s="468">
        <v>2955.57</v>
      </c>
      <c r="M84" s="464">
        <v>1.5555631578947369</v>
      </c>
      <c r="N84" s="464">
        <v>105.55607142857143</v>
      </c>
      <c r="O84" s="468">
        <v>31</v>
      </c>
      <c r="P84" s="468">
        <v>3272.23</v>
      </c>
      <c r="Q84" s="491">
        <v>1.7222263157894737</v>
      </c>
      <c r="R84" s="469">
        <v>105.55580645161291</v>
      </c>
    </row>
    <row r="85" spans="1:18" ht="14.4" customHeight="1" x14ac:dyDescent="0.3">
      <c r="A85" s="463"/>
      <c r="B85" s="464" t="s">
        <v>883</v>
      </c>
      <c r="C85" s="464" t="s">
        <v>876</v>
      </c>
      <c r="D85" s="464" t="s">
        <v>931</v>
      </c>
      <c r="E85" s="464" t="s">
        <v>936</v>
      </c>
      <c r="F85" s="464" t="s">
        <v>937</v>
      </c>
      <c r="G85" s="468">
        <v>846</v>
      </c>
      <c r="H85" s="468">
        <v>65800.009999999995</v>
      </c>
      <c r="I85" s="464">
        <v>1</v>
      </c>
      <c r="J85" s="464">
        <v>77.77778959810874</v>
      </c>
      <c r="K85" s="468">
        <v>912</v>
      </c>
      <c r="L85" s="468">
        <v>70933.33</v>
      </c>
      <c r="M85" s="464">
        <v>1.0780139699066915</v>
      </c>
      <c r="N85" s="464">
        <v>77.777774122807017</v>
      </c>
      <c r="O85" s="468">
        <v>907</v>
      </c>
      <c r="P85" s="468">
        <v>70544.44</v>
      </c>
      <c r="Q85" s="491">
        <v>1.0721037884340747</v>
      </c>
      <c r="R85" s="469">
        <v>77.777772877618531</v>
      </c>
    </row>
    <row r="86" spans="1:18" ht="14.4" customHeight="1" x14ac:dyDescent="0.3">
      <c r="A86" s="463"/>
      <c r="B86" s="464" t="s">
        <v>883</v>
      </c>
      <c r="C86" s="464" t="s">
        <v>876</v>
      </c>
      <c r="D86" s="464" t="s">
        <v>931</v>
      </c>
      <c r="E86" s="464" t="s">
        <v>938</v>
      </c>
      <c r="F86" s="464" t="s">
        <v>939</v>
      </c>
      <c r="G86" s="468"/>
      <c r="H86" s="468"/>
      <c r="I86" s="464"/>
      <c r="J86" s="464"/>
      <c r="K86" s="468">
        <v>6</v>
      </c>
      <c r="L86" s="468">
        <v>1500</v>
      </c>
      <c r="M86" s="464"/>
      <c r="N86" s="464">
        <v>250</v>
      </c>
      <c r="O86" s="468">
        <v>6</v>
      </c>
      <c r="P86" s="468">
        <v>1500</v>
      </c>
      <c r="Q86" s="491"/>
      <c r="R86" s="469">
        <v>250</v>
      </c>
    </row>
    <row r="87" spans="1:18" ht="14.4" customHeight="1" x14ac:dyDescent="0.3">
      <c r="A87" s="463"/>
      <c r="B87" s="464" t="s">
        <v>883</v>
      </c>
      <c r="C87" s="464" t="s">
        <v>876</v>
      </c>
      <c r="D87" s="464" t="s">
        <v>931</v>
      </c>
      <c r="E87" s="464" t="s">
        <v>940</v>
      </c>
      <c r="F87" s="464" t="s">
        <v>941</v>
      </c>
      <c r="G87" s="468">
        <v>268</v>
      </c>
      <c r="H87" s="468">
        <v>31266.660000000003</v>
      </c>
      <c r="I87" s="464">
        <v>1</v>
      </c>
      <c r="J87" s="464">
        <v>116.6666417910448</v>
      </c>
      <c r="K87" s="468">
        <v>275</v>
      </c>
      <c r="L87" s="468">
        <v>32083.33</v>
      </c>
      <c r="M87" s="464">
        <v>1.0261195151640756</v>
      </c>
      <c r="N87" s="464">
        <v>116.66665454545455</v>
      </c>
      <c r="O87" s="468">
        <v>230</v>
      </c>
      <c r="P87" s="468">
        <v>26833.33</v>
      </c>
      <c r="Q87" s="491">
        <v>0.85820903160107276</v>
      </c>
      <c r="R87" s="469">
        <v>116.66665217391305</v>
      </c>
    </row>
    <row r="88" spans="1:18" ht="14.4" customHeight="1" x14ac:dyDescent="0.3">
      <c r="A88" s="463"/>
      <c r="B88" s="464" t="s">
        <v>883</v>
      </c>
      <c r="C88" s="464" t="s">
        <v>876</v>
      </c>
      <c r="D88" s="464" t="s">
        <v>931</v>
      </c>
      <c r="E88" s="464" t="s">
        <v>993</v>
      </c>
      <c r="F88" s="464" t="s">
        <v>994</v>
      </c>
      <c r="G88" s="468"/>
      <c r="H88" s="468"/>
      <c r="I88" s="464"/>
      <c r="J88" s="464"/>
      <c r="K88" s="468"/>
      <c r="L88" s="468"/>
      <c r="M88" s="464"/>
      <c r="N88" s="464"/>
      <c r="O88" s="468">
        <v>1</v>
      </c>
      <c r="P88" s="468">
        <v>555.55999999999995</v>
      </c>
      <c r="Q88" s="491"/>
      <c r="R88" s="469">
        <v>555.55999999999995</v>
      </c>
    </row>
    <row r="89" spans="1:18" ht="14.4" customHeight="1" x14ac:dyDescent="0.3">
      <c r="A89" s="463"/>
      <c r="B89" s="464" t="s">
        <v>883</v>
      </c>
      <c r="C89" s="464" t="s">
        <v>876</v>
      </c>
      <c r="D89" s="464" t="s">
        <v>931</v>
      </c>
      <c r="E89" s="464" t="s">
        <v>942</v>
      </c>
      <c r="F89" s="464" t="s">
        <v>943</v>
      </c>
      <c r="G89" s="468">
        <v>267</v>
      </c>
      <c r="H89" s="468">
        <v>80100</v>
      </c>
      <c r="I89" s="464">
        <v>1</v>
      </c>
      <c r="J89" s="464">
        <v>300</v>
      </c>
      <c r="K89" s="468">
        <v>310</v>
      </c>
      <c r="L89" s="468">
        <v>93000</v>
      </c>
      <c r="M89" s="464">
        <v>1.1610486891385767</v>
      </c>
      <c r="N89" s="464">
        <v>300</v>
      </c>
      <c r="O89" s="468">
        <v>359</v>
      </c>
      <c r="P89" s="468">
        <v>197450</v>
      </c>
      <c r="Q89" s="491">
        <v>2.4650436953807739</v>
      </c>
      <c r="R89" s="469">
        <v>550</v>
      </c>
    </row>
    <row r="90" spans="1:18" ht="14.4" customHeight="1" x14ac:dyDescent="0.3">
      <c r="A90" s="463"/>
      <c r="B90" s="464" t="s">
        <v>883</v>
      </c>
      <c r="C90" s="464" t="s">
        <v>876</v>
      </c>
      <c r="D90" s="464" t="s">
        <v>931</v>
      </c>
      <c r="E90" s="464" t="s">
        <v>944</v>
      </c>
      <c r="F90" s="464" t="s">
        <v>945</v>
      </c>
      <c r="G90" s="468">
        <v>48</v>
      </c>
      <c r="H90" s="468">
        <v>14133.33</v>
      </c>
      <c r="I90" s="464">
        <v>1</v>
      </c>
      <c r="J90" s="464">
        <v>294.44437499999998</v>
      </c>
      <c r="K90" s="468">
        <v>79</v>
      </c>
      <c r="L90" s="468">
        <v>23261.11</v>
      </c>
      <c r="M90" s="464">
        <v>1.6458336428852931</v>
      </c>
      <c r="N90" s="464">
        <v>294.44443037974685</v>
      </c>
      <c r="O90" s="468">
        <v>55</v>
      </c>
      <c r="P90" s="468">
        <v>16194.439999999999</v>
      </c>
      <c r="Q90" s="491">
        <v>1.1458332891116247</v>
      </c>
      <c r="R90" s="469">
        <v>294.44436363636362</v>
      </c>
    </row>
    <row r="91" spans="1:18" ht="14.4" customHeight="1" x14ac:dyDescent="0.3">
      <c r="A91" s="463"/>
      <c r="B91" s="464" t="s">
        <v>883</v>
      </c>
      <c r="C91" s="464" t="s">
        <v>876</v>
      </c>
      <c r="D91" s="464" t="s">
        <v>931</v>
      </c>
      <c r="E91" s="464" t="s">
        <v>995</v>
      </c>
      <c r="F91" s="464" t="s">
        <v>996</v>
      </c>
      <c r="G91" s="468"/>
      <c r="H91" s="468"/>
      <c r="I91" s="464"/>
      <c r="J91" s="464"/>
      <c r="K91" s="468"/>
      <c r="L91" s="468"/>
      <c r="M91" s="464"/>
      <c r="N91" s="464"/>
      <c r="O91" s="468">
        <v>1</v>
      </c>
      <c r="P91" s="468">
        <v>33.33</v>
      </c>
      <c r="Q91" s="491"/>
      <c r="R91" s="469">
        <v>33.33</v>
      </c>
    </row>
    <row r="92" spans="1:18" ht="14.4" customHeight="1" x14ac:dyDescent="0.3">
      <c r="A92" s="463"/>
      <c r="B92" s="464" t="s">
        <v>883</v>
      </c>
      <c r="C92" s="464" t="s">
        <v>876</v>
      </c>
      <c r="D92" s="464" t="s">
        <v>931</v>
      </c>
      <c r="E92" s="464" t="s">
        <v>946</v>
      </c>
      <c r="F92" s="464" t="s">
        <v>935</v>
      </c>
      <c r="G92" s="468">
        <v>164</v>
      </c>
      <c r="H92" s="468">
        <v>68515.55</v>
      </c>
      <c r="I92" s="464">
        <v>1</v>
      </c>
      <c r="J92" s="464">
        <v>417.77774390243906</v>
      </c>
      <c r="K92" s="468">
        <v>140</v>
      </c>
      <c r="L92" s="468">
        <v>58488.89</v>
      </c>
      <c r="M92" s="464">
        <v>0.85365862202084053</v>
      </c>
      <c r="N92" s="464">
        <v>417.7777857142857</v>
      </c>
      <c r="O92" s="468">
        <v>143</v>
      </c>
      <c r="P92" s="468">
        <v>59742.22</v>
      </c>
      <c r="Q92" s="491">
        <v>0.87195125778016813</v>
      </c>
      <c r="R92" s="469">
        <v>417.77776223776226</v>
      </c>
    </row>
    <row r="93" spans="1:18" ht="14.4" customHeight="1" x14ac:dyDescent="0.3">
      <c r="A93" s="463"/>
      <c r="B93" s="464" t="s">
        <v>883</v>
      </c>
      <c r="C93" s="464" t="s">
        <v>876</v>
      </c>
      <c r="D93" s="464" t="s">
        <v>931</v>
      </c>
      <c r="E93" s="464" t="s">
        <v>947</v>
      </c>
      <c r="F93" s="464" t="s">
        <v>948</v>
      </c>
      <c r="G93" s="468">
        <v>24</v>
      </c>
      <c r="H93" s="468">
        <v>5066.66</v>
      </c>
      <c r="I93" s="464">
        <v>1</v>
      </c>
      <c r="J93" s="464">
        <v>211.11083333333332</v>
      </c>
      <c r="K93" s="468">
        <v>18</v>
      </c>
      <c r="L93" s="468">
        <v>3800</v>
      </c>
      <c r="M93" s="464">
        <v>0.75000098684340377</v>
      </c>
      <c r="N93" s="464">
        <v>211.11111111111111</v>
      </c>
      <c r="O93" s="468">
        <v>20</v>
      </c>
      <c r="P93" s="468">
        <v>4444.45</v>
      </c>
      <c r="Q93" s="491">
        <v>0.87719523315162251</v>
      </c>
      <c r="R93" s="469">
        <v>222.2225</v>
      </c>
    </row>
    <row r="94" spans="1:18" ht="14.4" customHeight="1" x14ac:dyDescent="0.3">
      <c r="A94" s="463"/>
      <c r="B94" s="464" t="s">
        <v>883</v>
      </c>
      <c r="C94" s="464" t="s">
        <v>876</v>
      </c>
      <c r="D94" s="464" t="s">
        <v>931</v>
      </c>
      <c r="E94" s="464" t="s">
        <v>949</v>
      </c>
      <c r="F94" s="464" t="s">
        <v>950</v>
      </c>
      <c r="G94" s="468">
        <v>14</v>
      </c>
      <c r="H94" s="468">
        <v>8166.66</v>
      </c>
      <c r="I94" s="464">
        <v>1</v>
      </c>
      <c r="J94" s="464">
        <v>583.33285714285716</v>
      </c>
      <c r="K94" s="468">
        <v>12</v>
      </c>
      <c r="L94" s="468">
        <v>6999.99</v>
      </c>
      <c r="M94" s="464">
        <v>0.85714233236108761</v>
      </c>
      <c r="N94" s="464">
        <v>583.33249999999998</v>
      </c>
      <c r="O94" s="468">
        <v>11</v>
      </c>
      <c r="P94" s="468">
        <v>6416.66</v>
      </c>
      <c r="Q94" s="491">
        <v>0.78571411078702924</v>
      </c>
      <c r="R94" s="469">
        <v>583.33272727272731</v>
      </c>
    </row>
    <row r="95" spans="1:18" ht="14.4" customHeight="1" x14ac:dyDescent="0.3">
      <c r="A95" s="463"/>
      <c r="B95" s="464" t="s">
        <v>883</v>
      </c>
      <c r="C95" s="464" t="s">
        <v>876</v>
      </c>
      <c r="D95" s="464" t="s">
        <v>931</v>
      </c>
      <c r="E95" s="464" t="s">
        <v>951</v>
      </c>
      <c r="F95" s="464" t="s">
        <v>952</v>
      </c>
      <c r="G95" s="468">
        <v>29</v>
      </c>
      <c r="H95" s="468">
        <v>13533.33</v>
      </c>
      <c r="I95" s="464">
        <v>1</v>
      </c>
      <c r="J95" s="464">
        <v>466.66655172413795</v>
      </c>
      <c r="K95" s="468">
        <v>28</v>
      </c>
      <c r="L95" s="468">
        <v>13066.67</v>
      </c>
      <c r="M95" s="464">
        <v>0.96551772549697679</v>
      </c>
      <c r="N95" s="464">
        <v>466.66678571428571</v>
      </c>
      <c r="O95" s="468"/>
      <c r="P95" s="468"/>
      <c r="Q95" s="491"/>
      <c r="R95" s="469"/>
    </row>
    <row r="96" spans="1:18" ht="14.4" customHeight="1" x14ac:dyDescent="0.3">
      <c r="A96" s="463"/>
      <c r="B96" s="464" t="s">
        <v>883</v>
      </c>
      <c r="C96" s="464" t="s">
        <v>876</v>
      </c>
      <c r="D96" s="464" t="s">
        <v>931</v>
      </c>
      <c r="E96" s="464" t="s">
        <v>953</v>
      </c>
      <c r="F96" s="464" t="s">
        <v>954</v>
      </c>
      <c r="G96" s="468">
        <v>13</v>
      </c>
      <c r="H96" s="468">
        <v>650</v>
      </c>
      <c r="I96" s="464">
        <v>1</v>
      </c>
      <c r="J96" s="464">
        <v>50</v>
      </c>
      <c r="K96" s="468">
        <v>11</v>
      </c>
      <c r="L96" s="468">
        <v>550</v>
      </c>
      <c r="M96" s="464">
        <v>0.84615384615384615</v>
      </c>
      <c r="N96" s="464">
        <v>50</v>
      </c>
      <c r="O96" s="468">
        <v>21</v>
      </c>
      <c r="P96" s="468">
        <v>1283.3300000000002</v>
      </c>
      <c r="Q96" s="491">
        <v>1.9743538461538463</v>
      </c>
      <c r="R96" s="469">
        <v>61.110952380952391</v>
      </c>
    </row>
    <row r="97" spans="1:18" ht="14.4" customHeight="1" x14ac:dyDescent="0.3">
      <c r="A97" s="463"/>
      <c r="B97" s="464" t="s">
        <v>883</v>
      </c>
      <c r="C97" s="464" t="s">
        <v>876</v>
      </c>
      <c r="D97" s="464" t="s">
        <v>931</v>
      </c>
      <c r="E97" s="464" t="s">
        <v>955</v>
      </c>
      <c r="F97" s="464" t="s">
        <v>956</v>
      </c>
      <c r="G97" s="468">
        <v>4</v>
      </c>
      <c r="H97" s="468">
        <v>404.44</v>
      </c>
      <c r="I97" s="464">
        <v>1</v>
      </c>
      <c r="J97" s="464">
        <v>101.11</v>
      </c>
      <c r="K97" s="468"/>
      <c r="L97" s="468"/>
      <c r="M97" s="464"/>
      <c r="N97" s="464"/>
      <c r="O97" s="468">
        <v>1</v>
      </c>
      <c r="P97" s="468">
        <v>127.78</v>
      </c>
      <c r="Q97" s="491">
        <v>0.31594303234101473</v>
      </c>
      <c r="R97" s="469">
        <v>127.78</v>
      </c>
    </row>
    <row r="98" spans="1:18" ht="14.4" customHeight="1" x14ac:dyDescent="0.3">
      <c r="A98" s="463"/>
      <c r="B98" s="464" t="s">
        <v>883</v>
      </c>
      <c r="C98" s="464" t="s">
        <v>876</v>
      </c>
      <c r="D98" s="464" t="s">
        <v>931</v>
      </c>
      <c r="E98" s="464" t="s">
        <v>961</v>
      </c>
      <c r="F98" s="464" t="s">
        <v>962</v>
      </c>
      <c r="G98" s="468">
        <v>113</v>
      </c>
      <c r="H98" s="468">
        <v>34527.769999999997</v>
      </c>
      <c r="I98" s="464">
        <v>1</v>
      </c>
      <c r="J98" s="464">
        <v>305.55548672566368</v>
      </c>
      <c r="K98" s="468">
        <v>107</v>
      </c>
      <c r="L98" s="468">
        <v>32694.46</v>
      </c>
      <c r="M98" s="464">
        <v>0.94690331869101307</v>
      </c>
      <c r="N98" s="464">
        <v>305.55570093457942</v>
      </c>
      <c r="O98" s="468">
        <v>122</v>
      </c>
      <c r="P98" s="468">
        <v>37277.78</v>
      </c>
      <c r="Q98" s="491">
        <v>1.0796463252622455</v>
      </c>
      <c r="R98" s="469">
        <v>305.55557377049178</v>
      </c>
    </row>
    <row r="99" spans="1:18" ht="14.4" customHeight="1" x14ac:dyDescent="0.3">
      <c r="A99" s="463"/>
      <c r="B99" s="464" t="s">
        <v>883</v>
      </c>
      <c r="C99" s="464" t="s">
        <v>876</v>
      </c>
      <c r="D99" s="464" t="s">
        <v>931</v>
      </c>
      <c r="E99" s="464" t="s">
        <v>963</v>
      </c>
      <c r="F99" s="464" t="s">
        <v>964</v>
      </c>
      <c r="G99" s="468">
        <v>120</v>
      </c>
      <c r="H99" s="468">
        <v>4000</v>
      </c>
      <c r="I99" s="464">
        <v>1</v>
      </c>
      <c r="J99" s="464">
        <v>33.333333333333336</v>
      </c>
      <c r="K99" s="468">
        <v>95</v>
      </c>
      <c r="L99" s="468">
        <v>3166.67</v>
      </c>
      <c r="M99" s="464">
        <v>0.79166749999999997</v>
      </c>
      <c r="N99" s="464">
        <v>33.333368421052633</v>
      </c>
      <c r="O99" s="468">
        <v>98</v>
      </c>
      <c r="P99" s="468">
        <v>3266.67</v>
      </c>
      <c r="Q99" s="491">
        <v>0.81666749999999999</v>
      </c>
      <c r="R99" s="469">
        <v>33.333367346938779</v>
      </c>
    </row>
    <row r="100" spans="1:18" ht="14.4" customHeight="1" x14ac:dyDescent="0.3">
      <c r="A100" s="463"/>
      <c r="B100" s="464" t="s">
        <v>883</v>
      </c>
      <c r="C100" s="464" t="s">
        <v>876</v>
      </c>
      <c r="D100" s="464" t="s">
        <v>931</v>
      </c>
      <c r="E100" s="464" t="s">
        <v>965</v>
      </c>
      <c r="F100" s="464" t="s">
        <v>966</v>
      </c>
      <c r="G100" s="468">
        <v>134</v>
      </c>
      <c r="H100" s="468">
        <v>61044.43</v>
      </c>
      <c r="I100" s="464">
        <v>1</v>
      </c>
      <c r="J100" s="464">
        <v>455.55544776119405</v>
      </c>
      <c r="K100" s="468">
        <v>152</v>
      </c>
      <c r="L100" s="468">
        <v>69244.44</v>
      </c>
      <c r="M100" s="464">
        <v>1.1343285538090864</v>
      </c>
      <c r="N100" s="464">
        <v>455.55552631578951</v>
      </c>
      <c r="O100" s="468">
        <v>142</v>
      </c>
      <c r="P100" s="468">
        <v>64688.89</v>
      </c>
      <c r="Q100" s="491">
        <v>1.0597017614874935</v>
      </c>
      <c r="R100" s="469">
        <v>455.55556338028168</v>
      </c>
    </row>
    <row r="101" spans="1:18" ht="14.4" customHeight="1" x14ac:dyDescent="0.3">
      <c r="A101" s="463"/>
      <c r="B101" s="464" t="s">
        <v>883</v>
      </c>
      <c r="C101" s="464" t="s">
        <v>876</v>
      </c>
      <c r="D101" s="464" t="s">
        <v>931</v>
      </c>
      <c r="E101" s="464" t="s">
        <v>969</v>
      </c>
      <c r="F101" s="464" t="s">
        <v>970</v>
      </c>
      <c r="G101" s="468">
        <v>113</v>
      </c>
      <c r="H101" s="468">
        <v>8788.89</v>
      </c>
      <c r="I101" s="464">
        <v>1</v>
      </c>
      <c r="J101" s="464">
        <v>77.77778761061947</v>
      </c>
      <c r="K101" s="468">
        <v>108</v>
      </c>
      <c r="L101" s="468">
        <v>8399.9999999999982</v>
      </c>
      <c r="M101" s="464">
        <v>0.95575209156105023</v>
      </c>
      <c r="N101" s="464">
        <v>77.777777777777757</v>
      </c>
      <c r="O101" s="468">
        <v>127</v>
      </c>
      <c r="P101" s="468">
        <v>9877.7899999999991</v>
      </c>
      <c r="Q101" s="491">
        <v>1.1238950538691461</v>
      </c>
      <c r="R101" s="469">
        <v>77.777874015748026</v>
      </c>
    </row>
    <row r="102" spans="1:18" ht="14.4" customHeight="1" x14ac:dyDescent="0.3">
      <c r="A102" s="463"/>
      <c r="B102" s="464" t="s">
        <v>883</v>
      </c>
      <c r="C102" s="464" t="s">
        <v>876</v>
      </c>
      <c r="D102" s="464" t="s">
        <v>931</v>
      </c>
      <c r="E102" s="464" t="s">
        <v>973</v>
      </c>
      <c r="F102" s="464" t="s">
        <v>974</v>
      </c>
      <c r="G102" s="468">
        <v>177</v>
      </c>
      <c r="H102" s="468">
        <v>16716.68</v>
      </c>
      <c r="I102" s="464">
        <v>1</v>
      </c>
      <c r="J102" s="464">
        <v>94.444519774011297</v>
      </c>
      <c r="K102" s="468">
        <v>288</v>
      </c>
      <c r="L102" s="468">
        <v>27200</v>
      </c>
      <c r="M102" s="464">
        <v>1.627117346267321</v>
      </c>
      <c r="N102" s="464">
        <v>94.444444444444443</v>
      </c>
      <c r="O102" s="468">
        <v>232</v>
      </c>
      <c r="P102" s="468">
        <v>21911.1</v>
      </c>
      <c r="Q102" s="491">
        <v>1.3107327531543345</v>
      </c>
      <c r="R102" s="469">
        <v>94.444396551724125</v>
      </c>
    </row>
    <row r="103" spans="1:18" ht="14.4" customHeight="1" x14ac:dyDescent="0.3">
      <c r="A103" s="463"/>
      <c r="B103" s="464" t="s">
        <v>883</v>
      </c>
      <c r="C103" s="464" t="s">
        <v>876</v>
      </c>
      <c r="D103" s="464" t="s">
        <v>931</v>
      </c>
      <c r="E103" s="464" t="s">
        <v>997</v>
      </c>
      <c r="F103" s="464" t="s">
        <v>998</v>
      </c>
      <c r="G103" s="468"/>
      <c r="H103" s="468"/>
      <c r="I103" s="464"/>
      <c r="J103" s="464"/>
      <c r="K103" s="468">
        <v>1</v>
      </c>
      <c r="L103" s="468">
        <v>96.67</v>
      </c>
      <c r="M103" s="464"/>
      <c r="N103" s="464">
        <v>96.67</v>
      </c>
      <c r="O103" s="468">
        <v>1</v>
      </c>
      <c r="P103" s="468">
        <v>96.67</v>
      </c>
      <c r="Q103" s="491"/>
      <c r="R103" s="469">
        <v>96.67</v>
      </c>
    </row>
    <row r="104" spans="1:18" ht="14.4" customHeight="1" x14ac:dyDescent="0.3">
      <c r="A104" s="463"/>
      <c r="B104" s="464" t="s">
        <v>883</v>
      </c>
      <c r="C104" s="464" t="s">
        <v>876</v>
      </c>
      <c r="D104" s="464" t="s">
        <v>931</v>
      </c>
      <c r="E104" s="464" t="s">
        <v>977</v>
      </c>
      <c r="F104" s="464" t="s">
        <v>978</v>
      </c>
      <c r="G104" s="468"/>
      <c r="H104" s="468"/>
      <c r="I104" s="464"/>
      <c r="J104" s="464"/>
      <c r="K104" s="468">
        <v>1</v>
      </c>
      <c r="L104" s="468">
        <v>433.33</v>
      </c>
      <c r="M104" s="464"/>
      <c r="N104" s="464">
        <v>433.33</v>
      </c>
      <c r="O104" s="468"/>
      <c r="P104" s="468"/>
      <c r="Q104" s="491"/>
      <c r="R104" s="469"/>
    </row>
    <row r="105" spans="1:18" ht="14.4" customHeight="1" x14ac:dyDescent="0.3">
      <c r="A105" s="463"/>
      <c r="B105" s="464" t="s">
        <v>883</v>
      </c>
      <c r="C105" s="464" t="s">
        <v>876</v>
      </c>
      <c r="D105" s="464" t="s">
        <v>931</v>
      </c>
      <c r="E105" s="464" t="s">
        <v>999</v>
      </c>
      <c r="F105" s="464" t="s">
        <v>1000</v>
      </c>
      <c r="G105" s="468"/>
      <c r="H105" s="468"/>
      <c r="I105" s="464"/>
      <c r="J105" s="464"/>
      <c r="K105" s="468">
        <v>3</v>
      </c>
      <c r="L105" s="468">
        <v>226.67000000000002</v>
      </c>
      <c r="M105" s="464"/>
      <c r="N105" s="464">
        <v>75.556666666666672</v>
      </c>
      <c r="O105" s="468">
        <v>3</v>
      </c>
      <c r="P105" s="468">
        <v>226.67</v>
      </c>
      <c r="Q105" s="491"/>
      <c r="R105" s="469">
        <v>75.556666666666658</v>
      </c>
    </row>
    <row r="106" spans="1:18" ht="14.4" customHeight="1" x14ac:dyDescent="0.3">
      <c r="A106" s="463"/>
      <c r="B106" s="464" t="s">
        <v>883</v>
      </c>
      <c r="C106" s="464" t="s">
        <v>876</v>
      </c>
      <c r="D106" s="464" t="s">
        <v>931</v>
      </c>
      <c r="E106" s="464" t="s">
        <v>979</v>
      </c>
      <c r="F106" s="464" t="s">
        <v>980</v>
      </c>
      <c r="G106" s="468">
        <v>3</v>
      </c>
      <c r="H106" s="468">
        <v>350</v>
      </c>
      <c r="I106" s="464">
        <v>1</v>
      </c>
      <c r="J106" s="464">
        <v>116.66666666666667</v>
      </c>
      <c r="K106" s="468">
        <v>5</v>
      </c>
      <c r="L106" s="468">
        <v>583.33000000000004</v>
      </c>
      <c r="M106" s="464">
        <v>1.6666571428571431</v>
      </c>
      <c r="N106" s="464">
        <v>116.66600000000001</v>
      </c>
      <c r="O106" s="468">
        <v>3</v>
      </c>
      <c r="P106" s="468">
        <v>399.99</v>
      </c>
      <c r="Q106" s="491">
        <v>1.1428285714285715</v>
      </c>
      <c r="R106" s="469">
        <v>133.33000000000001</v>
      </c>
    </row>
    <row r="107" spans="1:18" ht="14.4" customHeight="1" x14ac:dyDescent="0.3">
      <c r="A107" s="463"/>
      <c r="B107" s="464" t="s">
        <v>883</v>
      </c>
      <c r="C107" s="464" t="s">
        <v>876</v>
      </c>
      <c r="D107" s="464" t="s">
        <v>931</v>
      </c>
      <c r="E107" s="464" t="s">
        <v>981</v>
      </c>
      <c r="F107" s="464" t="s">
        <v>982</v>
      </c>
      <c r="G107" s="468">
        <v>9</v>
      </c>
      <c r="H107" s="468">
        <v>440</v>
      </c>
      <c r="I107" s="464">
        <v>1</v>
      </c>
      <c r="J107" s="464">
        <v>48.888888888888886</v>
      </c>
      <c r="K107" s="468">
        <v>4</v>
      </c>
      <c r="L107" s="468">
        <v>195.56</v>
      </c>
      <c r="M107" s="464">
        <v>0.44445454545454544</v>
      </c>
      <c r="N107" s="464">
        <v>48.89</v>
      </c>
      <c r="O107" s="468">
        <v>3</v>
      </c>
      <c r="P107" s="468">
        <v>146.66999999999999</v>
      </c>
      <c r="Q107" s="491">
        <v>0.33334090909090908</v>
      </c>
      <c r="R107" s="469">
        <v>48.889999999999993</v>
      </c>
    </row>
    <row r="108" spans="1:18" ht="14.4" customHeight="1" x14ac:dyDescent="0.3">
      <c r="A108" s="463"/>
      <c r="B108" s="464" t="s">
        <v>883</v>
      </c>
      <c r="C108" s="464" t="s">
        <v>876</v>
      </c>
      <c r="D108" s="464" t="s">
        <v>931</v>
      </c>
      <c r="E108" s="464" t="s">
        <v>985</v>
      </c>
      <c r="F108" s="464" t="s">
        <v>986</v>
      </c>
      <c r="G108" s="468">
        <v>2</v>
      </c>
      <c r="H108" s="468">
        <v>584.44000000000005</v>
      </c>
      <c r="I108" s="464">
        <v>1</v>
      </c>
      <c r="J108" s="464">
        <v>292.22000000000003</v>
      </c>
      <c r="K108" s="468"/>
      <c r="L108" s="468"/>
      <c r="M108" s="464"/>
      <c r="N108" s="464"/>
      <c r="O108" s="468"/>
      <c r="P108" s="468"/>
      <c r="Q108" s="491"/>
      <c r="R108" s="469"/>
    </row>
    <row r="109" spans="1:18" ht="14.4" customHeight="1" x14ac:dyDescent="0.3">
      <c r="A109" s="463"/>
      <c r="B109" s="464" t="s">
        <v>883</v>
      </c>
      <c r="C109" s="464" t="s">
        <v>876</v>
      </c>
      <c r="D109" s="464" t="s">
        <v>931</v>
      </c>
      <c r="E109" s="464" t="s">
        <v>1001</v>
      </c>
      <c r="F109" s="464" t="s">
        <v>1002</v>
      </c>
      <c r="G109" s="468"/>
      <c r="H109" s="468"/>
      <c r="I109" s="464"/>
      <c r="J109" s="464"/>
      <c r="K109" s="468">
        <v>3</v>
      </c>
      <c r="L109" s="468">
        <v>1076.67</v>
      </c>
      <c r="M109" s="464"/>
      <c r="N109" s="464">
        <v>358.89000000000004</v>
      </c>
      <c r="O109" s="468">
        <v>2</v>
      </c>
      <c r="P109" s="468">
        <v>717.78</v>
      </c>
      <c r="Q109" s="491"/>
      <c r="R109" s="469">
        <v>358.89</v>
      </c>
    </row>
    <row r="110" spans="1:18" ht="14.4" customHeight="1" x14ac:dyDescent="0.3">
      <c r="A110" s="463"/>
      <c r="B110" s="464" t="s">
        <v>883</v>
      </c>
      <c r="C110" s="464" t="s">
        <v>876</v>
      </c>
      <c r="D110" s="464" t="s">
        <v>931</v>
      </c>
      <c r="E110" s="464" t="s">
        <v>1003</v>
      </c>
      <c r="F110" s="464" t="s">
        <v>1004</v>
      </c>
      <c r="G110" s="468"/>
      <c r="H110" s="468"/>
      <c r="I110" s="464"/>
      <c r="J110" s="464"/>
      <c r="K110" s="468">
        <v>1</v>
      </c>
      <c r="L110" s="468">
        <v>550</v>
      </c>
      <c r="M110" s="464"/>
      <c r="N110" s="464">
        <v>550</v>
      </c>
      <c r="O110" s="468">
        <v>2</v>
      </c>
      <c r="P110" s="468">
        <v>1100</v>
      </c>
      <c r="Q110" s="491"/>
      <c r="R110" s="469">
        <v>550</v>
      </c>
    </row>
    <row r="111" spans="1:18" ht="14.4" customHeight="1" x14ac:dyDescent="0.3">
      <c r="A111" s="463"/>
      <c r="B111" s="464" t="s">
        <v>883</v>
      </c>
      <c r="C111" s="464" t="s">
        <v>876</v>
      </c>
      <c r="D111" s="464" t="s">
        <v>931</v>
      </c>
      <c r="E111" s="464" t="s">
        <v>989</v>
      </c>
      <c r="F111" s="464" t="s">
        <v>990</v>
      </c>
      <c r="G111" s="468"/>
      <c r="H111" s="468"/>
      <c r="I111" s="464"/>
      <c r="J111" s="464"/>
      <c r="K111" s="468"/>
      <c r="L111" s="468"/>
      <c r="M111" s="464"/>
      <c r="N111" s="464"/>
      <c r="O111" s="468">
        <v>2</v>
      </c>
      <c r="P111" s="468">
        <v>233.34</v>
      </c>
      <c r="Q111" s="491"/>
      <c r="R111" s="469">
        <v>116.67</v>
      </c>
    </row>
    <row r="112" spans="1:18" ht="14.4" customHeight="1" x14ac:dyDescent="0.3">
      <c r="A112" s="463"/>
      <c r="B112" s="464" t="s">
        <v>883</v>
      </c>
      <c r="C112" s="464" t="s">
        <v>877</v>
      </c>
      <c r="D112" s="464" t="s">
        <v>884</v>
      </c>
      <c r="E112" s="464" t="s">
        <v>1005</v>
      </c>
      <c r="F112" s="464"/>
      <c r="G112" s="468">
        <v>1</v>
      </c>
      <c r="H112" s="468">
        <v>1657</v>
      </c>
      <c r="I112" s="464">
        <v>1</v>
      </c>
      <c r="J112" s="464">
        <v>1657</v>
      </c>
      <c r="K112" s="468">
        <v>1</v>
      </c>
      <c r="L112" s="468">
        <v>1657</v>
      </c>
      <c r="M112" s="464">
        <v>1</v>
      </c>
      <c r="N112" s="464">
        <v>1657</v>
      </c>
      <c r="O112" s="468"/>
      <c r="P112" s="468"/>
      <c r="Q112" s="491"/>
      <c r="R112" s="469"/>
    </row>
    <row r="113" spans="1:18" ht="14.4" customHeight="1" x14ac:dyDescent="0.3">
      <c r="A113" s="463"/>
      <c r="B113" s="464" t="s">
        <v>883</v>
      </c>
      <c r="C113" s="464" t="s">
        <v>877</v>
      </c>
      <c r="D113" s="464" t="s">
        <v>884</v>
      </c>
      <c r="E113" s="464" t="s">
        <v>1006</v>
      </c>
      <c r="F113" s="464"/>
      <c r="G113" s="468"/>
      <c r="H113" s="468"/>
      <c r="I113" s="464"/>
      <c r="J113" s="464"/>
      <c r="K113" s="468">
        <v>1</v>
      </c>
      <c r="L113" s="468">
        <v>1179</v>
      </c>
      <c r="M113" s="464"/>
      <c r="N113" s="464">
        <v>1179</v>
      </c>
      <c r="O113" s="468"/>
      <c r="P113" s="468"/>
      <c r="Q113" s="491"/>
      <c r="R113" s="469"/>
    </row>
    <row r="114" spans="1:18" ht="14.4" customHeight="1" x14ac:dyDescent="0.3">
      <c r="A114" s="463"/>
      <c r="B114" s="464" t="s">
        <v>883</v>
      </c>
      <c r="C114" s="464" t="s">
        <v>877</v>
      </c>
      <c r="D114" s="464" t="s">
        <v>884</v>
      </c>
      <c r="E114" s="464" t="s">
        <v>1007</v>
      </c>
      <c r="F114" s="464"/>
      <c r="G114" s="468">
        <v>1</v>
      </c>
      <c r="H114" s="468">
        <v>1281</v>
      </c>
      <c r="I114" s="464">
        <v>1</v>
      </c>
      <c r="J114" s="464">
        <v>1281</v>
      </c>
      <c r="K114" s="468"/>
      <c r="L114" s="468"/>
      <c r="M114" s="464"/>
      <c r="N114" s="464"/>
      <c r="O114" s="468"/>
      <c r="P114" s="468"/>
      <c r="Q114" s="491"/>
      <c r="R114" s="469"/>
    </row>
    <row r="115" spans="1:18" ht="14.4" customHeight="1" x14ac:dyDescent="0.3">
      <c r="A115" s="463"/>
      <c r="B115" s="464" t="s">
        <v>883</v>
      </c>
      <c r="C115" s="464" t="s">
        <v>877</v>
      </c>
      <c r="D115" s="464" t="s">
        <v>884</v>
      </c>
      <c r="E115" s="464" t="s">
        <v>888</v>
      </c>
      <c r="F115" s="464"/>
      <c r="G115" s="468">
        <v>1</v>
      </c>
      <c r="H115" s="468">
        <v>219</v>
      </c>
      <c r="I115" s="464">
        <v>1</v>
      </c>
      <c r="J115" s="464">
        <v>219</v>
      </c>
      <c r="K115" s="468"/>
      <c r="L115" s="468"/>
      <c r="M115" s="464"/>
      <c r="N115" s="464"/>
      <c r="O115" s="468"/>
      <c r="P115" s="468"/>
      <c r="Q115" s="491"/>
      <c r="R115" s="469"/>
    </row>
    <row r="116" spans="1:18" ht="14.4" customHeight="1" x14ac:dyDescent="0.3">
      <c r="A116" s="463"/>
      <c r="B116" s="464" t="s">
        <v>883</v>
      </c>
      <c r="C116" s="464" t="s">
        <v>877</v>
      </c>
      <c r="D116" s="464" t="s">
        <v>884</v>
      </c>
      <c r="E116" s="464" t="s">
        <v>909</v>
      </c>
      <c r="F116" s="464"/>
      <c r="G116" s="468">
        <v>1</v>
      </c>
      <c r="H116" s="468">
        <v>2000</v>
      </c>
      <c r="I116" s="464">
        <v>1</v>
      </c>
      <c r="J116" s="464">
        <v>2000</v>
      </c>
      <c r="K116" s="468"/>
      <c r="L116" s="468"/>
      <c r="M116" s="464"/>
      <c r="N116" s="464"/>
      <c r="O116" s="468"/>
      <c r="P116" s="468"/>
      <c r="Q116" s="491"/>
      <c r="R116" s="469"/>
    </row>
    <row r="117" spans="1:18" ht="14.4" customHeight="1" x14ac:dyDescent="0.3">
      <c r="A117" s="463"/>
      <c r="B117" s="464" t="s">
        <v>883</v>
      </c>
      <c r="C117" s="464" t="s">
        <v>877</v>
      </c>
      <c r="D117" s="464" t="s">
        <v>884</v>
      </c>
      <c r="E117" s="464" t="s">
        <v>1008</v>
      </c>
      <c r="F117" s="464"/>
      <c r="G117" s="468"/>
      <c r="H117" s="468"/>
      <c r="I117" s="464"/>
      <c r="J117" s="464"/>
      <c r="K117" s="468"/>
      <c r="L117" s="468"/>
      <c r="M117" s="464"/>
      <c r="N117" s="464"/>
      <c r="O117" s="468">
        <v>4</v>
      </c>
      <c r="P117" s="468">
        <v>2968</v>
      </c>
      <c r="Q117" s="491"/>
      <c r="R117" s="469">
        <v>742</v>
      </c>
    </row>
    <row r="118" spans="1:18" ht="14.4" customHeight="1" x14ac:dyDescent="0.3">
      <c r="A118" s="463"/>
      <c r="B118" s="464" t="s">
        <v>883</v>
      </c>
      <c r="C118" s="464" t="s">
        <v>877</v>
      </c>
      <c r="D118" s="464" t="s">
        <v>931</v>
      </c>
      <c r="E118" s="464" t="s">
        <v>932</v>
      </c>
      <c r="F118" s="464" t="s">
        <v>933</v>
      </c>
      <c r="G118" s="468">
        <v>17</v>
      </c>
      <c r="H118" s="468">
        <v>8651.1200000000008</v>
      </c>
      <c r="I118" s="464">
        <v>1</v>
      </c>
      <c r="J118" s="464">
        <v>508.88941176470593</v>
      </c>
      <c r="K118" s="468">
        <v>7</v>
      </c>
      <c r="L118" s="468">
        <v>3562.23</v>
      </c>
      <c r="M118" s="464">
        <v>0.41176518184928651</v>
      </c>
      <c r="N118" s="464">
        <v>508.89</v>
      </c>
      <c r="O118" s="468">
        <v>13</v>
      </c>
      <c r="P118" s="468">
        <v>6615.5499999999993</v>
      </c>
      <c r="Q118" s="491">
        <v>0.76470445445214019</v>
      </c>
      <c r="R118" s="469">
        <v>508.88846153846146</v>
      </c>
    </row>
    <row r="119" spans="1:18" ht="14.4" customHeight="1" x14ac:dyDescent="0.3">
      <c r="A119" s="463"/>
      <c r="B119" s="464" t="s">
        <v>883</v>
      </c>
      <c r="C119" s="464" t="s">
        <v>877</v>
      </c>
      <c r="D119" s="464" t="s">
        <v>931</v>
      </c>
      <c r="E119" s="464" t="s">
        <v>934</v>
      </c>
      <c r="F119" s="464" t="s">
        <v>935</v>
      </c>
      <c r="G119" s="468">
        <v>42</v>
      </c>
      <c r="H119" s="468">
        <v>21000</v>
      </c>
      <c r="I119" s="464">
        <v>1</v>
      </c>
      <c r="J119" s="464">
        <v>500</v>
      </c>
      <c r="K119" s="468">
        <v>26</v>
      </c>
      <c r="L119" s="468">
        <v>13000</v>
      </c>
      <c r="M119" s="464">
        <v>0.61904761904761907</v>
      </c>
      <c r="N119" s="464">
        <v>500</v>
      </c>
      <c r="O119" s="468">
        <v>25</v>
      </c>
      <c r="P119" s="468">
        <v>12500</v>
      </c>
      <c r="Q119" s="491">
        <v>0.59523809523809523</v>
      </c>
      <c r="R119" s="469">
        <v>500</v>
      </c>
    </row>
    <row r="120" spans="1:18" ht="14.4" customHeight="1" x14ac:dyDescent="0.3">
      <c r="A120" s="463"/>
      <c r="B120" s="464" t="s">
        <v>883</v>
      </c>
      <c r="C120" s="464" t="s">
        <v>877</v>
      </c>
      <c r="D120" s="464" t="s">
        <v>931</v>
      </c>
      <c r="E120" s="464" t="s">
        <v>991</v>
      </c>
      <c r="F120" s="464" t="s">
        <v>992</v>
      </c>
      <c r="G120" s="468">
        <v>191</v>
      </c>
      <c r="H120" s="468">
        <v>20161.11</v>
      </c>
      <c r="I120" s="464">
        <v>1</v>
      </c>
      <c r="J120" s="464">
        <v>105.5555497382199</v>
      </c>
      <c r="K120" s="468">
        <v>158</v>
      </c>
      <c r="L120" s="468">
        <v>16677.78</v>
      </c>
      <c r="M120" s="464">
        <v>0.82722528670296414</v>
      </c>
      <c r="N120" s="464">
        <v>105.55556962025315</v>
      </c>
      <c r="O120" s="468">
        <v>155</v>
      </c>
      <c r="P120" s="468">
        <v>16361.099999999999</v>
      </c>
      <c r="Q120" s="491">
        <v>0.81151781821536606</v>
      </c>
      <c r="R120" s="469">
        <v>105.55548387096773</v>
      </c>
    </row>
    <row r="121" spans="1:18" ht="14.4" customHeight="1" x14ac:dyDescent="0.3">
      <c r="A121" s="463"/>
      <c r="B121" s="464" t="s">
        <v>883</v>
      </c>
      <c r="C121" s="464" t="s">
        <v>877</v>
      </c>
      <c r="D121" s="464" t="s">
        <v>931</v>
      </c>
      <c r="E121" s="464" t="s">
        <v>936</v>
      </c>
      <c r="F121" s="464" t="s">
        <v>937</v>
      </c>
      <c r="G121" s="468">
        <v>126</v>
      </c>
      <c r="H121" s="468">
        <v>9799.99</v>
      </c>
      <c r="I121" s="464">
        <v>1</v>
      </c>
      <c r="J121" s="464">
        <v>77.777698412698413</v>
      </c>
      <c r="K121" s="468">
        <v>136</v>
      </c>
      <c r="L121" s="468">
        <v>10577.779999999999</v>
      </c>
      <c r="M121" s="464">
        <v>1.0793664075167422</v>
      </c>
      <c r="N121" s="464">
        <v>77.777794117647048</v>
      </c>
      <c r="O121" s="468">
        <v>107</v>
      </c>
      <c r="P121" s="468">
        <v>8322.2200000000012</v>
      </c>
      <c r="Q121" s="491">
        <v>0.84920698898672364</v>
      </c>
      <c r="R121" s="469">
        <v>77.777757009345805</v>
      </c>
    </row>
    <row r="122" spans="1:18" ht="14.4" customHeight="1" x14ac:dyDescent="0.3">
      <c r="A122" s="463"/>
      <c r="B122" s="464" t="s">
        <v>883</v>
      </c>
      <c r="C122" s="464" t="s">
        <v>877</v>
      </c>
      <c r="D122" s="464" t="s">
        <v>931</v>
      </c>
      <c r="E122" s="464" t="s">
        <v>940</v>
      </c>
      <c r="F122" s="464" t="s">
        <v>941</v>
      </c>
      <c r="G122" s="468">
        <v>95</v>
      </c>
      <c r="H122" s="468">
        <v>11083.34</v>
      </c>
      <c r="I122" s="464">
        <v>1</v>
      </c>
      <c r="J122" s="464">
        <v>116.66673684210527</v>
      </c>
      <c r="K122" s="468">
        <v>101</v>
      </c>
      <c r="L122" s="468">
        <v>11783.32</v>
      </c>
      <c r="M122" s="464">
        <v>1.063156052236961</v>
      </c>
      <c r="N122" s="464">
        <v>116.66653465346535</v>
      </c>
      <c r="O122" s="468">
        <v>72</v>
      </c>
      <c r="P122" s="468">
        <v>8400.01</v>
      </c>
      <c r="Q122" s="491">
        <v>0.7578951832209424</v>
      </c>
      <c r="R122" s="469">
        <v>116.66680555555556</v>
      </c>
    </row>
    <row r="123" spans="1:18" ht="14.4" customHeight="1" x14ac:dyDescent="0.3">
      <c r="A123" s="463"/>
      <c r="B123" s="464" t="s">
        <v>883</v>
      </c>
      <c r="C123" s="464" t="s">
        <v>877</v>
      </c>
      <c r="D123" s="464" t="s">
        <v>931</v>
      </c>
      <c r="E123" s="464" t="s">
        <v>993</v>
      </c>
      <c r="F123" s="464" t="s">
        <v>994</v>
      </c>
      <c r="G123" s="468">
        <v>25</v>
      </c>
      <c r="H123" s="468">
        <v>9722.2199999999993</v>
      </c>
      <c r="I123" s="464">
        <v>1</v>
      </c>
      <c r="J123" s="464">
        <v>388.88879999999995</v>
      </c>
      <c r="K123" s="468">
        <v>15</v>
      </c>
      <c r="L123" s="468">
        <v>5833.34</v>
      </c>
      <c r="M123" s="464">
        <v>0.60000082285733103</v>
      </c>
      <c r="N123" s="464">
        <v>388.88933333333335</v>
      </c>
      <c r="O123" s="468">
        <v>15</v>
      </c>
      <c r="P123" s="468">
        <v>8333.34</v>
      </c>
      <c r="Q123" s="491">
        <v>0.85714373877571182</v>
      </c>
      <c r="R123" s="469">
        <v>555.55600000000004</v>
      </c>
    </row>
    <row r="124" spans="1:18" ht="14.4" customHeight="1" x14ac:dyDescent="0.3">
      <c r="A124" s="463"/>
      <c r="B124" s="464" t="s">
        <v>883</v>
      </c>
      <c r="C124" s="464" t="s">
        <v>877</v>
      </c>
      <c r="D124" s="464" t="s">
        <v>931</v>
      </c>
      <c r="E124" s="464" t="s">
        <v>942</v>
      </c>
      <c r="F124" s="464" t="s">
        <v>943</v>
      </c>
      <c r="G124" s="468">
        <v>184</v>
      </c>
      <c r="H124" s="468">
        <v>55200</v>
      </c>
      <c r="I124" s="464">
        <v>1</v>
      </c>
      <c r="J124" s="464">
        <v>300</v>
      </c>
      <c r="K124" s="468">
        <v>107</v>
      </c>
      <c r="L124" s="468">
        <v>32100</v>
      </c>
      <c r="M124" s="464">
        <v>0.58152173913043481</v>
      </c>
      <c r="N124" s="464">
        <v>300</v>
      </c>
      <c r="O124" s="468">
        <v>61</v>
      </c>
      <c r="P124" s="468">
        <v>33550</v>
      </c>
      <c r="Q124" s="491">
        <v>0.60778985507246375</v>
      </c>
      <c r="R124" s="469">
        <v>550</v>
      </c>
    </row>
    <row r="125" spans="1:18" ht="14.4" customHeight="1" x14ac:dyDescent="0.3">
      <c r="A125" s="463"/>
      <c r="B125" s="464" t="s">
        <v>883</v>
      </c>
      <c r="C125" s="464" t="s">
        <v>877</v>
      </c>
      <c r="D125" s="464" t="s">
        <v>931</v>
      </c>
      <c r="E125" s="464" t="s">
        <v>944</v>
      </c>
      <c r="F125" s="464" t="s">
        <v>945</v>
      </c>
      <c r="G125" s="468">
        <v>3</v>
      </c>
      <c r="H125" s="468">
        <v>883.33</v>
      </c>
      <c r="I125" s="464">
        <v>1</v>
      </c>
      <c r="J125" s="464">
        <v>294.44333333333333</v>
      </c>
      <c r="K125" s="468"/>
      <c r="L125" s="468"/>
      <c r="M125" s="464"/>
      <c r="N125" s="464"/>
      <c r="O125" s="468"/>
      <c r="P125" s="468"/>
      <c r="Q125" s="491"/>
      <c r="R125" s="469"/>
    </row>
    <row r="126" spans="1:18" ht="14.4" customHeight="1" x14ac:dyDescent="0.3">
      <c r="A126" s="463"/>
      <c r="B126" s="464" t="s">
        <v>883</v>
      </c>
      <c r="C126" s="464" t="s">
        <v>877</v>
      </c>
      <c r="D126" s="464" t="s">
        <v>931</v>
      </c>
      <c r="E126" s="464" t="s">
        <v>995</v>
      </c>
      <c r="F126" s="464" t="s">
        <v>996</v>
      </c>
      <c r="G126" s="468">
        <v>1</v>
      </c>
      <c r="H126" s="468">
        <v>33.33</v>
      </c>
      <c r="I126" s="464">
        <v>1</v>
      </c>
      <c r="J126" s="464">
        <v>33.33</v>
      </c>
      <c r="K126" s="468">
        <v>5</v>
      </c>
      <c r="L126" s="468">
        <v>166.67000000000002</v>
      </c>
      <c r="M126" s="464">
        <v>5.0006000600060014</v>
      </c>
      <c r="N126" s="464">
        <v>33.334000000000003</v>
      </c>
      <c r="O126" s="468"/>
      <c r="P126" s="468"/>
      <c r="Q126" s="491"/>
      <c r="R126" s="469"/>
    </row>
    <row r="127" spans="1:18" ht="14.4" customHeight="1" x14ac:dyDescent="0.3">
      <c r="A127" s="463"/>
      <c r="B127" s="464" t="s">
        <v>883</v>
      </c>
      <c r="C127" s="464" t="s">
        <v>877</v>
      </c>
      <c r="D127" s="464" t="s">
        <v>931</v>
      </c>
      <c r="E127" s="464" t="s">
        <v>946</v>
      </c>
      <c r="F127" s="464" t="s">
        <v>935</v>
      </c>
      <c r="G127" s="468">
        <v>235</v>
      </c>
      <c r="H127" s="468">
        <v>98177.77</v>
      </c>
      <c r="I127" s="464">
        <v>1</v>
      </c>
      <c r="J127" s="464">
        <v>417.77774468085107</v>
      </c>
      <c r="K127" s="468">
        <v>254</v>
      </c>
      <c r="L127" s="468">
        <v>106115.55</v>
      </c>
      <c r="M127" s="464">
        <v>1.0808510928695976</v>
      </c>
      <c r="N127" s="464">
        <v>417.77775590551181</v>
      </c>
      <c r="O127" s="468">
        <v>316</v>
      </c>
      <c r="P127" s="468">
        <v>132017.76999999999</v>
      </c>
      <c r="Q127" s="491">
        <v>1.34468087836992</v>
      </c>
      <c r="R127" s="469">
        <v>417.77775316455694</v>
      </c>
    </row>
    <row r="128" spans="1:18" ht="14.4" customHeight="1" x14ac:dyDescent="0.3">
      <c r="A128" s="463"/>
      <c r="B128" s="464" t="s">
        <v>883</v>
      </c>
      <c r="C128" s="464" t="s">
        <v>877</v>
      </c>
      <c r="D128" s="464" t="s">
        <v>931</v>
      </c>
      <c r="E128" s="464" t="s">
        <v>947</v>
      </c>
      <c r="F128" s="464" t="s">
        <v>948</v>
      </c>
      <c r="G128" s="468">
        <v>22</v>
      </c>
      <c r="H128" s="468">
        <v>4644.43</v>
      </c>
      <c r="I128" s="464">
        <v>1</v>
      </c>
      <c r="J128" s="464">
        <v>211.11045454545456</v>
      </c>
      <c r="K128" s="468">
        <v>27</v>
      </c>
      <c r="L128" s="468">
        <v>5700.0099999999993</v>
      </c>
      <c r="M128" s="464">
        <v>1.2272786972782448</v>
      </c>
      <c r="N128" s="464">
        <v>211.11148148148146</v>
      </c>
      <c r="O128" s="468">
        <v>25</v>
      </c>
      <c r="P128" s="468">
        <v>5555.5499999999993</v>
      </c>
      <c r="Q128" s="491">
        <v>1.1961747727923553</v>
      </c>
      <c r="R128" s="469">
        <v>222.22199999999998</v>
      </c>
    </row>
    <row r="129" spans="1:18" ht="14.4" customHeight="1" x14ac:dyDescent="0.3">
      <c r="A129" s="463"/>
      <c r="B129" s="464" t="s">
        <v>883</v>
      </c>
      <c r="C129" s="464" t="s">
        <v>877</v>
      </c>
      <c r="D129" s="464" t="s">
        <v>931</v>
      </c>
      <c r="E129" s="464" t="s">
        <v>949</v>
      </c>
      <c r="F129" s="464" t="s">
        <v>950</v>
      </c>
      <c r="G129" s="468">
        <v>10</v>
      </c>
      <c r="H129" s="468">
        <v>5833.34</v>
      </c>
      <c r="I129" s="464">
        <v>1</v>
      </c>
      <c r="J129" s="464">
        <v>583.33400000000006</v>
      </c>
      <c r="K129" s="468">
        <v>9</v>
      </c>
      <c r="L129" s="468">
        <v>5249.99</v>
      </c>
      <c r="M129" s="464">
        <v>0.89999725714599177</v>
      </c>
      <c r="N129" s="464">
        <v>583.33222222222219</v>
      </c>
      <c r="O129" s="468">
        <v>31</v>
      </c>
      <c r="P129" s="468">
        <v>18083.339999999997</v>
      </c>
      <c r="Q129" s="491">
        <v>3.0999976000027423</v>
      </c>
      <c r="R129" s="469">
        <v>583.3335483870967</v>
      </c>
    </row>
    <row r="130" spans="1:18" ht="14.4" customHeight="1" x14ac:dyDescent="0.3">
      <c r="A130" s="463"/>
      <c r="B130" s="464" t="s">
        <v>883</v>
      </c>
      <c r="C130" s="464" t="s">
        <v>877</v>
      </c>
      <c r="D130" s="464" t="s">
        <v>931</v>
      </c>
      <c r="E130" s="464" t="s">
        <v>951</v>
      </c>
      <c r="F130" s="464" t="s">
        <v>952</v>
      </c>
      <c r="G130" s="468">
        <v>5</v>
      </c>
      <c r="H130" s="468">
        <v>2333.34</v>
      </c>
      <c r="I130" s="464">
        <v>1</v>
      </c>
      <c r="J130" s="464">
        <v>466.66800000000001</v>
      </c>
      <c r="K130" s="468">
        <v>6</v>
      </c>
      <c r="L130" s="468">
        <v>2800</v>
      </c>
      <c r="M130" s="464">
        <v>1.1999965714383674</v>
      </c>
      <c r="N130" s="464">
        <v>466.66666666666669</v>
      </c>
      <c r="O130" s="468">
        <v>16</v>
      </c>
      <c r="P130" s="468">
        <v>7466.67</v>
      </c>
      <c r="Q130" s="491">
        <v>3.1999922857363261</v>
      </c>
      <c r="R130" s="469">
        <v>466.666875</v>
      </c>
    </row>
    <row r="131" spans="1:18" ht="14.4" customHeight="1" x14ac:dyDescent="0.3">
      <c r="A131" s="463"/>
      <c r="B131" s="464" t="s">
        <v>883</v>
      </c>
      <c r="C131" s="464" t="s">
        <v>877</v>
      </c>
      <c r="D131" s="464" t="s">
        <v>931</v>
      </c>
      <c r="E131" s="464" t="s">
        <v>1009</v>
      </c>
      <c r="F131" s="464" t="s">
        <v>952</v>
      </c>
      <c r="G131" s="468"/>
      <c r="H131" s="468"/>
      <c r="I131" s="464"/>
      <c r="J131" s="464"/>
      <c r="K131" s="468">
        <v>2</v>
      </c>
      <c r="L131" s="468">
        <v>2000</v>
      </c>
      <c r="M131" s="464"/>
      <c r="N131" s="464">
        <v>1000</v>
      </c>
      <c r="O131" s="468"/>
      <c r="P131" s="468"/>
      <c r="Q131" s="491"/>
      <c r="R131" s="469"/>
    </row>
    <row r="132" spans="1:18" ht="14.4" customHeight="1" x14ac:dyDescent="0.3">
      <c r="A132" s="463"/>
      <c r="B132" s="464" t="s">
        <v>883</v>
      </c>
      <c r="C132" s="464" t="s">
        <v>877</v>
      </c>
      <c r="D132" s="464" t="s">
        <v>931</v>
      </c>
      <c r="E132" s="464" t="s">
        <v>953</v>
      </c>
      <c r="F132" s="464" t="s">
        <v>954</v>
      </c>
      <c r="G132" s="468">
        <v>47</v>
      </c>
      <c r="H132" s="468">
        <v>2350</v>
      </c>
      <c r="I132" s="464">
        <v>1</v>
      </c>
      <c r="J132" s="464">
        <v>50</v>
      </c>
      <c r="K132" s="468">
        <v>56</v>
      </c>
      <c r="L132" s="468">
        <v>2800</v>
      </c>
      <c r="M132" s="464">
        <v>1.1914893617021276</v>
      </c>
      <c r="N132" s="464">
        <v>50</v>
      </c>
      <c r="O132" s="468">
        <v>61</v>
      </c>
      <c r="P132" s="468">
        <v>3727.78</v>
      </c>
      <c r="Q132" s="491">
        <v>1.5862893617021276</v>
      </c>
      <c r="R132" s="469">
        <v>61.111147540983609</v>
      </c>
    </row>
    <row r="133" spans="1:18" ht="14.4" customHeight="1" x14ac:dyDescent="0.3">
      <c r="A133" s="463"/>
      <c r="B133" s="464" t="s">
        <v>883</v>
      </c>
      <c r="C133" s="464" t="s">
        <v>877</v>
      </c>
      <c r="D133" s="464" t="s">
        <v>931</v>
      </c>
      <c r="E133" s="464" t="s">
        <v>959</v>
      </c>
      <c r="F133" s="464" t="s">
        <v>960</v>
      </c>
      <c r="G133" s="468">
        <v>2</v>
      </c>
      <c r="H133" s="468">
        <v>0</v>
      </c>
      <c r="I133" s="464"/>
      <c r="J133" s="464">
        <v>0</v>
      </c>
      <c r="K133" s="468">
        <v>3</v>
      </c>
      <c r="L133" s="468">
        <v>0</v>
      </c>
      <c r="M133" s="464"/>
      <c r="N133" s="464">
        <v>0</v>
      </c>
      <c r="O133" s="468">
        <v>1</v>
      </c>
      <c r="P133" s="468">
        <v>0</v>
      </c>
      <c r="Q133" s="491"/>
      <c r="R133" s="469">
        <v>0</v>
      </c>
    </row>
    <row r="134" spans="1:18" ht="14.4" customHeight="1" x14ac:dyDescent="0.3">
      <c r="A134" s="463"/>
      <c r="B134" s="464" t="s">
        <v>883</v>
      </c>
      <c r="C134" s="464" t="s">
        <v>877</v>
      </c>
      <c r="D134" s="464" t="s">
        <v>931</v>
      </c>
      <c r="E134" s="464" t="s">
        <v>961</v>
      </c>
      <c r="F134" s="464" t="s">
        <v>962</v>
      </c>
      <c r="G134" s="468">
        <v>130</v>
      </c>
      <c r="H134" s="468">
        <v>39722.219999999994</v>
      </c>
      <c r="I134" s="464">
        <v>1</v>
      </c>
      <c r="J134" s="464">
        <v>305.55553846153839</v>
      </c>
      <c r="K134" s="468">
        <v>122</v>
      </c>
      <c r="L134" s="468">
        <v>37277.770000000004</v>
      </c>
      <c r="M134" s="464">
        <v>0.93846139515867966</v>
      </c>
      <c r="N134" s="464">
        <v>305.5554918032787</v>
      </c>
      <c r="O134" s="468">
        <v>72</v>
      </c>
      <c r="P134" s="468">
        <v>22000</v>
      </c>
      <c r="Q134" s="491">
        <v>0.55384618483055592</v>
      </c>
      <c r="R134" s="469">
        <v>305.55555555555554</v>
      </c>
    </row>
    <row r="135" spans="1:18" ht="14.4" customHeight="1" x14ac:dyDescent="0.3">
      <c r="A135" s="463"/>
      <c r="B135" s="464" t="s">
        <v>883</v>
      </c>
      <c r="C135" s="464" t="s">
        <v>877</v>
      </c>
      <c r="D135" s="464" t="s">
        <v>931</v>
      </c>
      <c r="E135" s="464" t="s">
        <v>963</v>
      </c>
      <c r="F135" s="464" t="s">
        <v>964</v>
      </c>
      <c r="G135" s="468">
        <v>24</v>
      </c>
      <c r="H135" s="468">
        <v>800</v>
      </c>
      <c r="I135" s="464">
        <v>1</v>
      </c>
      <c r="J135" s="464">
        <v>33.333333333333336</v>
      </c>
      <c r="K135" s="468">
        <v>31</v>
      </c>
      <c r="L135" s="468">
        <v>1033.3399999999999</v>
      </c>
      <c r="M135" s="464">
        <v>1.2916749999999999</v>
      </c>
      <c r="N135" s="464">
        <v>33.333548387096769</v>
      </c>
      <c r="O135" s="468">
        <v>11</v>
      </c>
      <c r="P135" s="468">
        <v>366.67</v>
      </c>
      <c r="Q135" s="491">
        <v>0.45833750000000001</v>
      </c>
      <c r="R135" s="469">
        <v>33.333636363636366</v>
      </c>
    </row>
    <row r="136" spans="1:18" ht="14.4" customHeight="1" x14ac:dyDescent="0.3">
      <c r="A136" s="463"/>
      <c r="B136" s="464" t="s">
        <v>883</v>
      </c>
      <c r="C136" s="464" t="s">
        <v>877</v>
      </c>
      <c r="D136" s="464" t="s">
        <v>931</v>
      </c>
      <c r="E136" s="464" t="s">
        <v>965</v>
      </c>
      <c r="F136" s="464" t="s">
        <v>966</v>
      </c>
      <c r="G136" s="468">
        <v>355</v>
      </c>
      <c r="H136" s="468">
        <v>161722.23999999999</v>
      </c>
      <c r="I136" s="464">
        <v>1</v>
      </c>
      <c r="J136" s="464">
        <v>455.55560563380277</v>
      </c>
      <c r="K136" s="468">
        <v>345</v>
      </c>
      <c r="L136" s="468">
        <v>157166.66</v>
      </c>
      <c r="M136" s="464">
        <v>0.97183083786126145</v>
      </c>
      <c r="N136" s="464">
        <v>455.55553623188405</v>
      </c>
      <c r="O136" s="468">
        <v>294</v>
      </c>
      <c r="P136" s="468">
        <v>133933.33000000002</v>
      </c>
      <c r="Q136" s="491">
        <v>0.82816890243419838</v>
      </c>
      <c r="R136" s="469">
        <v>455.55554421768716</v>
      </c>
    </row>
    <row r="137" spans="1:18" ht="14.4" customHeight="1" x14ac:dyDescent="0.3">
      <c r="A137" s="463"/>
      <c r="B137" s="464" t="s">
        <v>883</v>
      </c>
      <c r="C137" s="464" t="s">
        <v>877</v>
      </c>
      <c r="D137" s="464" t="s">
        <v>931</v>
      </c>
      <c r="E137" s="464" t="s">
        <v>969</v>
      </c>
      <c r="F137" s="464" t="s">
        <v>970</v>
      </c>
      <c r="G137" s="468">
        <v>160</v>
      </c>
      <c r="H137" s="468">
        <v>12444.45</v>
      </c>
      <c r="I137" s="464">
        <v>1</v>
      </c>
      <c r="J137" s="464">
        <v>77.77781250000001</v>
      </c>
      <c r="K137" s="468">
        <v>169</v>
      </c>
      <c r="L137" s="468">
        <v>13144.449999999999</v>
      </c>
      <c r="M137" s="464">
        <v>1.056249974888404</v>
      </c>
      <c r="N137" s="464">
        <v>77.777810650887574</v>
      </c>
      <c r="O137" s="468">
        <v>103</v>
      </c>
      <c r="P137" s="468">
        <v>8011.1</v>
      </c>
      <c r="Q137" s="491">
        <v>0.64374881975499121</v>
      </c>
      <c r="R137" s="469">
        <v>77.777669902912621</v>
      </c>
    </row>
    <row r="138" spans="1:18" ht="14.4" customHeight="1" x14ac:dyDescent="0.3">
      <c r="A138" s="463"/>
      <c r="B138" s="464" t="s">
        <v>883</v>
      </c>
      <c r="C138" s="464" t="s">
        <v>877</v>
      </c>
      <c r="D138" s="464" t="s">
        <v>931</v>
      </c>
      <c r="E138" s="464" t="s">
        <v>1010</v>
      </c>
      <c r="F138" s="464" t="s">
        <v>1011</v>
      </c>
      <c r="G138" s="468">
        <v>20</v>
      </c>
      <c r="H138" s="468">
        <v>14000</v>
      </c>
      <c r="I138" s="464">
        <v>1</v>
      </c>
      <c r="J138" s="464">
        <v>700</v>
      </c>
      <c r="K138" s="468">
        <v>20</v>
      </c>
      <c r="L138" s="468">
        <v>14000</v>
      </c>
      <c r="M138" s="464">
        <v>1</v>
      </c>
      <c r="N138" s="464">
        <v>700</v>
      </c>
      <c r="O138" s="468">
        <v>9</v>
      </c>
      <c r="P138" s="468">
        <v>6300</v>
      </c>
      <c r="Q138" s="491">
        <v>0.45</v>
      </c>
      <c r="R138" s="469">
        <v>700</v>
      </c>
    </row>
    <row r="139" spans="1:18" ht="14.4" customHeight="1" x14ac:dyDescent="0.3">
      <c r="A139" s="463"/>
      <c r="B139" s="464" t="s">
        <v>883</v>
      </c>
      <c r="C139" s="464" t="s">
        <v>877</v>
      </c>
      <c r="D139" s="464" t="s">
        <v>931</v>
      </c>
      <c r="E139" s="464" t="s">
        <v>973</v>
      </c>
      <c r="F139" s="464" t="s">
        <v>974</v>
      </c>
      <c r="G139" s="468">
        <v>231</v>
      </c>
      <c r="H139" s="468">
        <v>21816.66</v>
      </c>
      <c r="I139" s="464">
        <v>1</v>
      </c>
      <c r="J139" s="464">
        <v>94.44441558441558</v>
      </c>
      <c r="K139" s="468">
        <v>215</v>
      </c>
      <c r="L139" s="468">
        <v>20305.55</v>
      </c>
      <c r="M139" s="464">
        <v>0.93073596049991147</v>
      </c>
      <c r="N139" s="464">
        <v>94.444418604651162</v>
      </c>
      <c r="O139" s="468">
        <v>176</v>
      </c>
      <c r="P139" s="468">
        <v>16622.23</v>
      </c>
      <c r="Q139" s="491">
        <v>0.76190535123158176</v>
      </c>
      <c r="R139" s="469">
        <v>94.44448863636363</v>
      </c>
    </row>
    <row r="140" spans="1:18" ht="14.4" customHeight="1" x14ac:dyDescent="0.3">
      <c r="A140" s="463"/>
      <c r="B140" s="464" t="s">
        <v>883</v>
      </c>
      <c r="C140" s="464" t="s">
        <v>877</v>
      </c>
      <c r="D140" s="464" t="s">
        <v>931</v>
      </c>
      <c r="E140" s="464" t="s">
        <v>997</v>
      </c>
      <c r="F140" s="464" t="s">
        <v>998</v>
      </c>
      <c r="G140" s="468">
        <v>227</v>
      </c>
      <c r="H140" s="468">
        <v>21943.33</v>
      </c>
      <c r="I140" s="464">
        <v>1</v>
      </c>
      <c r="J140" s="464">
        <v>96.666651982378866</v>
      </c>
      <c r="K140" s="468">
        <v>182</v>
      </c>
      <c r="L140" s="468">
        <v>17593.34</v>
      </c>
      <c r="M140" s="464">
        <v>0.80176254014317783</v>
      </c>
      <c r="N140" s="464">
        <v>96.666703296703304</v>
      </c>
      <c r="O140" s="468">
        <v>126</v>
      </c>
      <c r="P140" s="468">
        <v>12180</v>
      </c>
      <c r="Q140" s="491">
        <v>0.5550661636132711</v>
      </c>
      <c r="R140" s="469">
        <v>96.666666666666671</v>
      </c>
    </row>
    <row r="141" spans="1:18" ht="14.4" customHeight="1" x14ac:dyDescent="0.3">
      <c r="A141" s="463"/>
      <c r="B141" s="464" t="s">
        <v>883</v>
      </c>
      <c r="C141" s="464" t="s">
        <v>877</v>
      </c>
      <c r="D141" s="464" t="s">
        <v>931</v>
      </c>
      <c r="E141" s="464" t="s">
        <v>977</v>
      </c>
      <c r="F141" s="464" t="s">
        <v>978</v>
      </c>
      <c r="G141" s="468">
        <v>204</v>
      </c>
      <c r="H141" s="468">
        <v>39893.32</v>
      </c>
      <c r="I141" s="464">
        <v>1</v>
      </c>
      <c r="J141" s="464">
        <v>195.55549019607844</v>
      </c>
      <c r="K141" s="468">
        <v>164</v>
      </c>
      <c r="L141" s="468">
        <v>71066.67</v>
      </c>
      <c r="M141" s="464">
        <v>1.7814177912492617</v>
      </c>
      <c r="N141" s="464">
        <v>433.33335365853657</v>
      </c>
      <c r="O141" s="468">
        <v>108</v>
      </c>
      <c r="P141" s="468">
        <v>46799.990000000005</v>
      </c>
      <c r="Q141" s="491">
        <v>1.1731284836659372</v>
      </c>
      <c r="R141" s="469">
        <v>433.33324074074079</v>
      </c>
    </row>
    <row r="142" spans="1:18" ht="14.4" customHeight="1" x14ac:dyDescent="0.3">
      <c r="A142" s="463"/>
      <c r="B142" s="464" t="s">
        <v>883</v>
      </c>
      <c r="C142" s="464" t="s">
        <v>877</v>
      </c>
      <c r="D142" s="464" t="s">
        <v>931</v>
      </c>
      <c r="E142" s="464" t="s">
        <v>999</v>
      </c>
      <c r="F142" s="464" t="s">
        <v>1000</v>
      </c>
      <c r="G142" s="468">
        <v>279</v>
      </c>
      <c r="H142" s="468">
        <v>21080</v>
      </c>
      <c r="I142" s="464">
        <v>1</v>
      </c>
      <c r="J142" s="464">
        <v>75.555555555555557</v>
      </c>
      <c r="K142" s="468">
        <v>219</v>
      </c>
      <c r="L142" s="468">
        <v>16546.669999999998</v>
      </c>
      <c r="M142" s="464">
        <v>0.78494639468690697</v>
      </c>
      <c r="N142" s="464">
        <v>75.555570776255706</v>
      </c>
      <c r="O142" s="468">
        <v>219</v>
      </c>
      <c r="P142" s="468">
        <v>16546.669999999998</v>
      </c>
      <c r="Q142" s="491">
        <v>0.78494639468690697</v>
      </c>
      <c r="R142" s="469">
        <v>75.555570776255706</v>
      </c>
    </row>
    <row r="143" spans="1:18" ht="14.4" customHeight="1" x14ac:dyDescent="0.3">
      <c r="A143" s="463"/>
      <c r="B143" s="464" t="s">
        <v>883</v>
      </c>
      <c r="C143" s="464" t="s">
        <v>877</v>
      </c>
      <c r="D143" s="464" t="s">
        <v>931</v>
      </c>
      <c r="E143" s="464" t="s">
        <v>1012</v>
      </c>
      <c r="F143" s="464" t="s">
        <v>1013</v>
      </c>
      <c r="G143" s="468">
        <v>28</v>
      </c>
      <c r="H143" s="468">
        <v>35933.33</v>
      </c>
      <c r="I143" s="464">
        <v>1</v>
      </c>
      <c r="J143" s="464">
        <v>1283.3332142857143</v>
      </c>
      <c r="K143" s="468">
        <v>30</v>
      </c>
      <c r="L143" s="468">
        <v>38500</v>
      </c>
      <c r="M143" s="464">
        <v>1.0714286708189862</v>
      </c>
      <c r="N143" s="464">
        <v>1283.3333333333333</v>
      </c>
      <c r="O143" s="468">
        <v>37</v>
      </c>
      <c r="P143" s="468">
        <v>47483.33</v>
      </c>
      <c r="Q143" s="491">
        <v>1.3214286012456957</v>
      </c>
      <c r="R143" s="469">
        <v>1283.3332432432433</v>
      </c>
    </row>
    <row r="144" spans="1:18" ht="14.4" customHeight="1" x14ac:dyDescent="0.3">
      <c r="A144" s="463"/>
      <c r="B144" s="464" t="s">
        <v>883</v>
      </c>
      <c r="C144" s="464" t="s">
        <v>877</v>
      </c>
      <c r="D144" s="464" t="s">
        <v>931</v>
      </c>
      <c r="E144" s="464" t="s">
        <v>1014</v>
      </c>
      <c r="F144" s="464" t="s">
        <v>1015</v>
      </c>
      <c r="G144" s="468"/>
      <c r="H144" s="468"/>
      <c r="I144" s="464"/>
      <c r="J144" s="464"/>
      <c r="K144" s="468">
        <v>1</v>
      </c>
      <c r="L144" s="468">
        <v>466.67</v>
      </c>
      <c r="M144" s="464"/>
      <c r="N144" s="464">
        <v>466.67</v>
      </c>
      <c r="O144" s="468"/>
      <c r="P144" s="468"/>
      <c r="Q144" s="491"/>
      <c r="R144" s="469"/>
    </row>
    <row r="145" spans="1:18" ht="14.4" customHeight="1" x14ac:dyDescent="0.3">
      <c r="A145" s="463"/>
      <c r="B145" s="464" t="s">
        <v>883</v>
      </c>
      <c r="C145" s="464" t="s">
        <v>877</v>
      </c>
      <c r="D145" s="464" t="s">
        <v>931</v>
      </c>
      <c r="E145" s="464" t="s">
        <v>979</v>
      </c>
      <c r="F145" s="464" t="s">
        <v>980</v>
      </c>
      <c r="G145" s="468">
        <v>1</v>
      </c>
      <c r="H145" s="468">
        <v>116.67</v>
      </c>
      <c r="I145" s="464">
        <v>1</v>
      </c>
      <c r="J145" s="464">
        <v>116.67</v>
      </c>
      <c r="K145" s="468">
        <v>1</v>
      </c>
      <c r="L145" s="468">
        <v>116.67</v>
      </c>
      <c r="M145" s="464">
        <v>1</v>
      </c>
      <c r="N145" s="464">
        <v>116.67</v>
      </c>
      <c r="O145" s="468"/>
      <c r="P145" s="468"/>
      <c r="Q145" s="491"/>
      <c r="R145" s="469"/>
    </row>
    <row r="146" spans="1:18" ht="14.4" customHeight="1" x14ac:dyDescent="0.3">
      <c r="A146" s="463"/>
      <c r="B146" s="464" t="s">
        <v>883</v>
      </c>
      <c r="C146" s="464" t="s">
        <v>877</v>
      </c>
      <c r="D146" s="464" t="s">
        <v>931</v>
      </c>
      <c r="E146" s="464" t="s">
        <v>983</v>
      </c>
      <c r="F146" s="464" t="s">
        <v>984</v>
      </c>
      <c r="G146" s="468"/>
      <c r="H146" s="468"/>
      <c r="I146" s="464"/>
      <c r="J146" s="464"/>
      <c r="K146" s="468">
        <v>1</v>
      </c>
      <c r="L146" s="468">
        <v>344.44</v>
      </c>
      <c r="M146" s="464"/>
      <c r="N146" s="464">
        <v>344.44</v>
      </c>
      <c r="O146" s="468">
        <v>2</v>
      </c>
      <c r="P146" s="468">
        <v>688.88</v>
      </c>
      <c r="Q146" s="491"/>
      <c r="R146" s="469">
        <v>344.44</v>
      </c>
    </row>
    <row r="147" spans="1:18" ht="14.4" customHeight="1" x14ac:dyDescent="0.3">
      <c r="A147" s="463"/>
      <c r="B147" s="464" t="s">
        <v>883</v>
      </c>
      <c r="C147" s="464" t="s">
        <v>877</v>
      </c>
      <c r="D147" s="464" t="s">
        <v>931</v>
      </c>
      <c r="E147" s="464" t="s">
        <v>1016</v>
      </c>
      <c r="F147" s="464" t="s">
        <v>1017</v>
      </c>
      <c r="G147" s="468"/>
      <c r="H147" s="468"/>
      <c r="I147" s="464"/>
      <c r="J147" s="464"/>
      <c r="K147" s="468">
        <v>108</v>
      </c>
      <c r="L147" s="468">
        <v>12600</v>
      </c>
      <c r="M147" s="464"/>
      <c r="N147" s="464">
        <v>116.66666666666667</v>
      </c>
      <c r="O147" s="468">
        <v>137</v>
      </c>
      <c r="P147" s="468">
        <v>15983.34</v>
      </c>
      <c r="Q147" s="491"/>
      <c r="R147" s="469">
        <v>116.66671532846715</v>
      </c>
    </row>
    <row r="148" spans="1:18" ht="14.4" customHeight="1" x14ac:dyDescent="0.3">
      <c r="A148" s="463"/>
      <c r="B148" s="464" t="s">
        <v>883</v>
      </c>
      <c r="C148" s="464" t="s">
        <v>877</v>
      </c>
      <c r="D148" s="464" t="s">
        <v>931</v>
      </c>
      <c r="E148" s="464" t="s">
        <v>1003</v>
      </c>
      <c r="F148" s="464" t="s">
        <v>1004</v>
      </c>
      <c r="G148" s="468"/>
      <c r="H148" s="468"/>
      <c r="I148" s="464"/>
      <c r="J148" s="464"/>
      <c r="K148" s="468">
        <v>32</v>
      </c>
      <c r="L148" s="468">
        <v>17600</v>
      </c>
      <c r="M148" s="464"/>
      <c r="N148" s="464">
        <v>550</v>
      </c>
      <c r="O148" s="468">
        <v>51</v>
      </c>
      <c r="P148" s="468">
        <v>28050</v>
      </c>
      <c r="Q148" s="491"/>
      <c r="R148" s="469">
        <v>550</v>
      </c>
    </row>
    <row r="149" spans="1:18" ht="14.4" customHeight="1" x14ac:dyDescent="0.3">
      <c r="A149" s="463"/>
      <c r="B149" s="464" t="s">
        <v>883</v>
      </c>
      <c r="C149" s="464" t="s">
        <v>877</v>
      </c>
      <c r="D149" s="464" t="s">
        <v>931</v>
      </c>
      <c r="E149" s="464" t="s">
        <v>989</v>
      </c>
      <c r="F149" s="464" t="s">
        <v>990</v>
      </c>
      <c r="G149" s="468"/>
      <c r="H149" s="468"/>
      <c r="I149" s="464"/>
      <c r="J149" s="464"/>
      <c r="K149" s="468"/>
      <c r="L149" s="468"/>
      <c r="M149" s="464"/>
      <c r="N149" s="464"/>
      <c r="O149" s="468">
        <v>2</v>
      </c>
      <c r="P149" s="468">
        <v>233.33</v>
      </c>
      <c r="Q149" s="491"/>
      <c r="R149" s="469">
        <v>116.66500000000001</v>
      </c>
    </row>
    <row r="150" spans="1:18" ht="14.4" customHeight="1" x14ac:dyDescent="0.3">
      <c r="A150" s="463"/>
      <c r="B150" s="464" t="s">
        <v>883</v>
      </c>
      <c r="C150" s="464" t="s">
        <v>878</v>
      </c>
      <c r="D150" s="464" t="s">
        <v>931</v>
      </c>
      <c r="E150" s="464" t="s">
        <v>936</v>
      </c>
      <c r="F150" s="464" t="s">
        <v>937</v>
      </c>
      <c r="G150" s="468">
        <v>122</v>
      </c>
      <c r="H150" s="468">
        <v>9488.89</v>
      </c>
      <c r="I150" s="464">
        <v>1</v>
      </c>
      <c r="J150" s="464">
        <v>77.777786885245902</v>
      </c>
      <c r="K150" s="468">
        <v>191</v>
      </c>
      <c r="L150" s="468">
        <v>14855.560000000001</v>
      </c>
      <c r="M150" s="464">
        <v>1.5655740555533895</v>
      </c>
      <c r="N150" s="464">
        <v>77.77780104712042</v>
      </c>
      <c r="O150" s="468">
        <v>155</v>
      </c>
      <c r="P150" s="468">
        <v>12055.549999999997</v>
      </c>
      <c r="Q150" s="491">
        <v>1.2704910690291487</v>
      </c>
      <c r="R150" s="469">
        <v>77.77774193548386</v>
      </c>
    </row>
    <row r="151" spans="1:18" ht="14.4" customHeight="1" x14ac:dyDescent="0.3">
      <c r="A151" s="463"/>
      <c r="B151" s="464" t="s">
        <v>883</v>
      </c>
      <c r="C151" s="464" t="s">
        <v>878</v>
      </c>
      <c r="D151" s="464" t="s">
        <v>931</v>
      </c>
      <c r="E151" s="464" t="s">
        <v>938</v>
      </c>
      <c r="F151" s="464" t="s">
        <v>939</v>
      </c>
      <c r="G151" s="468">
        <v>4</v>
      </c>
      <c r="H151" s="468">
        <v>1000</v>
      </c>
      <c r="I151" s="464">
        <v>1</v>
      </c>
      <c r="J151" s="464">
        <v>250</v>
      </c>
      <c r="K151" s="468">
        <v>7</v>
      </c>
      <c r="L151" s="468">
        <v>1750</v>
      </c>
      <c r="M151" s="464">
        <v>1.75</v>
      </c>
      <c r="N151" s="464">
        <v>250</v>
      </c>
      <c r="O151" s="468">
        <v>2</v>
      </c>
      <c r="P151" s="468">
        <v>500</v>
      </c>
      <c r="Q151" s="491">
        <v>0.5</v>
      </c>
      <c r="R151" s="469">
        <v>250</v>
      </c>
    </row>
    <row r="152" spans="1:18" ht="14.4" customHeight="1" x14ac:dyDescent="0.3">
      <c r="A152" s="463"/>
      <c r="B152" s="464" t="s">
        <v>883</v>
      </c>
      <c r="C152" s="464" t="s">
        <v>878</v>
      </c>
      <c r="D152" s="464" t="s">
        <v>931</v>
      </c>
      <c r="E152" s="464" t="s">
        <v>940</v>
      </c>
      <c r="F152" s="464" t="s">
        <v>941</v>
      </c>
      <c r="G152" s="468">
        <v>126</v>
      </c>
      <c r="H152" s="468">
        <v>14700</v>
      </c>
      <c r="I152" s="464">
        <v>1</v>
      </c>
      <c r="J152" s="464">
        <v>116.66666666666667</v>
      </c>
      <c r="K152" s="468">
        <v>94</v>
      </c>
      <c r="L152" s="468">
        <v>10966.66</v>
      </c>
      <c r="M152" s="464">
        <v>0.74603129251700684</v>
      </c>
      <c r="N152" s="464">
        <v>116.66659574468085</v>
      </c>
      <c r="O152" s="468">
        <v>71</v>
      </c>
      <c r="P152" s="468">
        <v>8283.34</v>
      </c>
      <c r="Q152" s="491">
        <v>0.5634925170068027</v>
      </c>
      <c r="R152" s="469">
        <v>116.66676056338028</v>
      </c>
    </row>
    <row r="153" spans="1:18" ht="14.4" customHeight="1" x14ac:dyDescent="0.3">
      <c r="A153" s="463"/>
      <c r="B153" s="464" t="s">
        <v>883</v>
      </c>
      <c r="C153" s="464" t="s">
        <v>878</v>
      </c>
      <c r="D153" s="464" t="s">
        <v>931</v>
      </c>
      <c r="E153" s="464" t="s">
        <v>942</v>
      </c>
      <c r="F153" s="464" t="s">
        <v>943</v>
      </c>
      <c r="G153" s="468">
        <v>18</v>
      </c>
      <c r="H153" s="468">
        <v>5400</v>
      </c>
      <c r="I153" s="464">
        <v>1</v>
      </c>
      <c r="J153" s="464">
        <v>300</v>
      </c>
      <c r="K153" s="468">
        <v>8</v>
      </c>
      <c r="L153" s="468">
        <v>2400</v>
      </c>
      <c r="M153" s="464">
        <v>0.44444444444444442</v>
      </c>
      <c r="N153" s="464">
        <v>300</v>
      </c>
      <c r="O153" s="468"/>
      <c r="P153" s="468"/>
      <c r="Q153" s="491"/>
      <c r="R153" s="469"/>
    </row>
    <row r="154" spans="1:18" ht="14.4" customHeight="1" x14ac:dyDescent="0.3">
      <c r="A154" s="463"/>
      <c r="B154" s="464" t="s">
        <v>883</v>
      </c>
      <c r="C154" s="464" t="s">
        <v>878</v>
      </c>
      <c r="D154" s="464" t="s">
        <v>931</v>
      </c>
      <c r="E154" s="464" t="s">
        <v>944</v>
      </c>
      <c r="F154" s="464" t="s">
        <v>945</v>
      </c>
      <c r="G154" s="468">
        <v>3</v>
      </c>
      <c r="H154" s="468">
        <v>883.33</v>
      </c>
      <c r="I154" s="464">
        <v>1</v>
      </c>
      <c r="J154" s="464">
        <v>294.44333333333333</v>
      </c>
      <c r="K154" s="468"/>
      <c r="L154" s="468"/>
      <c r="M154" s="464"/>
      <c r="N154" s="464"/>
      <c r="O154" s="468"/>
      <c r="P154" s="468"/>
      <c r="Q154" s="491"/>
      <c r="R154" s="469"/>
    </row>
    <row r="155" spans="1:18" ht="14.4" customHeight="1" x14ac:dyDescent="0.3">
      <c r="A155" s="463"/>
      <c r="B155" s="464" t="s">
        <v>883</v>
      </c>
      <c r="C155" s="464" t="s">
        <v>878</v>
      </c>
      <c r="D155" s="464" t="s">
        <v>931</v>
      </c>
      <c r="E155" s="464" t="s">
        <v>1018</v>
      </c>
      <c r="F155" s="464" t="s">
        <v>1019</v>
      </c>
      <c r="G155" s="468">
        <v>404</v>
      </c>
      <c r="H155" s="468">
        <v>314222.23000000004</v>
      </c>
      <c r="I155" s="464">
        <v>1</v>
      </c>
      <c r="J155" s="464">
        <v>777.77779702970304</v>
      </c>
      <c r="K155" s="468">
        <v>208</v>
      </c>
      <c r="L155" s="468">
        <v>161777.77000000002</v>
      </c>
      <c r="M155" s="464">
        <v>0.51485144765219193</v>
      </c>
      <c r="N155" s="464">
        <v>777.77774038461553</v>
      </c>
      <c r="O155" s="468">
        <v>226</v>
      </c>
      <c r="P155" s="468">
        <v>175777.78</v>
      </c>
      <c r="Q155" s="491">
        <v>0.55940593381951353</v>
      </c>
      <c r="R155" s="469">
        <v>777.7777876106195</v>
      </c>
    </row>
    <row r="156" spans="1:18" ht="14.4" customHeight="1" x14ac:dyDescent="0.3">
      <c r="A156" s="463"/>
      <c r="B156" s="464" t="s">
        <v>883</v>
      </c>
      <c r="C156" s="464" t="s">
        <v>878</v>
      </c>
      <c r="D156" s="464" t="s">
        <v>931</v>
      </c>
      <c r="E156" s="464" t="s">
        <v>1020</v>
      </c>
      <c r="F156" s="464" t="s">
        <v>1021</v>
      </c>
      <c r="G156" s="468">
        <v>1505</v>
      </c>
      <c r="H156" s="468">
        <v>140466.66999999998</v>
      </c>
      <c r="I156" s="464">
        <v>1</v>
      </c>
      <c r="J156" s="464">
        <v>93.333335548172741</v>
      </c>
      <c r="K156" s="468">
        <v>648</v>
      </c>
      <c r="L156" s="468">
        <v>60480</v>
      </c>
      <c r="M156" s="464">
        <v>0.43056477383567227</v>
      </c>
      <c r="N156" s="464">
        <v>93.333333333333329</v>
      </c>
      <c r="O156" s="468">
        <v>420</v>
      </c>
      <c r="P156" s="468">
        <v>39200</v>
      </c>
      <c r="Q156" s="491">
        <v>0.2790697608194172</v>
      </c>
      <c r="R156" s="469">
        <v>93.333333333333329</v>
      </c>
    </row>
    <row r="157" spans="1:18" ht="14.4" customHeight="1" x14ac:dyDescent="0.3">
      <c r="A157" s="463"/>
      <c r="B157" s="464" t="s">
        <v>883</v>
      </c>
      <c r="C157" s="464" t="s">
        <v>878</v>
      </c>
      <c r="D157" s="464" t="s">
        <v>931</v>
      </c>
      <c r="E157" s="464" t="s">
        <v>1022</v>
      </c>
      <c r="F157" s="464" t="s">
        <v>1023</v>
      </c>
      <c r="G157" s="468">
        <v>19</v>
      </c>
      <c r="H157" s="468">
        <v>12666.67</v>
      </c>
      <c r="I157" s="464">
        <v>1</v>
      </c>
      <c r="J157" s="464">
        <v>666.66684210526319</v>
      </c>
      <c r="K157" s="468">
        <v>21</v>
      </c>
      <c r="L157" s="468">
        <v>13999.99</v>
      </c>
      <c r="M157" s="464">
        <v>1.1052620775626112</v>
      </c>
      <c r="N157" s="464">
        <v>666.66619047619042</v>
      </c>
      <c r="O157" s="468">
        <v>22</v>
      </c>
      <c r="P157" s="468">
        <v>14666.68</v>
      </c>
      <c r="Q157" s="491">
        <v>1.1578954847643461</v>
      </c>
      <c r="R157" s="469">
        <v>666.66727272727269</v>
      </c>
    </row>
    <row r="158" spans="1:18" ht="14.4" customHeight="1" x14ac:dyDescent="0.3">
      <c r="A158" s="463"/>
      <c r="B158" s="464" t="s">
        <v>883</v>
      </c>
      <c r="C158" s="464" t="s">
        <v>878</v>
      </c>
      <c r="D158" s="464" t="s">
        <v>931</v>
      </c>
      <c r="E158" s="464" t="s">
        <v>1024</v>
      </c>
      <c r="F158" s="464" t="s">
        <v>1025</v>
      </c>
      <c r="G158" s="468">
        <v>58</v>
      </c>
      <c r="H158" s="468">
        <v>45111.119999999995</v>
      </c>
      <c r="I158" s="464">
        <v>1</v>
      </c>
      <c r="J158" s="464">
        <v>777.77793103448266</v>
      </c>
      <c r="K158" s="468">
        <v>47</v>
      </c>
      <c r="L158" s="468">
        <v>36555.56</v>
      </c>
      <c r="M158" s="464">
        <v>0.8103447664345288</v>
      </c>
      <c r="N158" s="464">
        <v>777.77787234042546</v>
      </c>
      <c r="O158" s="468">
        <v>36</v>
      </c>
      <c r="P158" s="468">
        <v>28000.000000000004</v>
      </c>
      <c r="Q158" s="491">
        <v>0.6206895328690577</v>
      </c>
      <c r="R158" s="469">
        <v>777.77777777777783</v>
      </c>
    </row>
    <row r="159" spans="1:18" ht="14.4" customHeight="1" x14ac:dyDescent="0.3">
      <c r="A159" s="463"/>
      <c r="B159" s="464" t="s">
        <v>883</v>
      </c>
      <c r="C159" s="464" t="s">
        <v>878</v>
      </c>
      <c r="D159" s="464" t="s">
        <v>931</v>
      </c>
      <c r="E159" s="464" t="s">
        <v>1026</v>
      </c>
      <c r="F159" s="464" t="s">
        <v>1027</v>
      </c>
      <c r="G159" s="468">
        <v>20</v>
      </c>
      <c r="H159" s="468">
        <v>6666.66</v>
      </c>
      <c r="I159" s="464">
        <v>1</v>
      </c>
      <c r="J159" s="464">
        <v>333.33299999999997</v>
      </c>
      <c r="K159" s="468">
        <v>29</v>
      </c>
      <c r="L159" s="468">
        <v>9666.67</v>
      </c>
      <c r="M159" s="464">
        <v>1.4500019500019501</v>
      </c>
      <c r="N159" s="464">
        <v>333.33344827586205</v>
      </c>
      <c r="O159" s="468">
        <v>51</v>
      </c>
      <c r="P159" s="468">
        <v>16999.989999999998</v>
      </c>
      <c r="Q159" s="491">
        <v>2.5500010500010499</v>
      </c>
      <c r="R159" s="469">
        <v>333.33313725490194</v>
      </c>
    </row>
    <row r="160" spans="1:18" ht="14.4" customHeight="1" x14ac:dyDescent="0.3">
      <c r="A160" s="463"/>
      <c r="B160" s="464" t="s">
        <v>883</v>
      </c>
      <c r="C160" s="464" t="s">
        <v>878</v>
      </c>
      <c r="D160" s="464" t="s">
        <v>931</v>
      </c>
      <c r="E160" s="464" t="s">
        <v>946</v>
      </c>
      <c r="F160" s="464" t="s">
        <v>935</v>
      </c>
      <c r="G160" s="468">
        <v>7</v>
      </c>
      <c r="H160" s="468">
        <v>2924.4399999999996</v>
      </c>
      <c r="I160" s="464">
        <v>1</v>
      </c>
      <c r="J160" s="464">
        <v>417.77714285714279</v>
      </c>
      <c r="K160" s="468">
        <v>4</v>
      </c>
      <c r="L160" s="468">
        <v>1671.12</v>
      </c>
      <c r="M160" s="464">
        <v>0.57143247938066777</v>
      </c>
      <c r="N160" s="464">
        <v>417.78</v>
      </c>
      <c r="O160" s="468"/>
      <c r="P160" s="468"/>
      <c r="Q160" s="491"/>
      <c r="R160" s="469"/>
    </row>
    <row r="161" spans="1:18" ht="14.4" customHeight="1" x14ac:dyDescent="0.3">
      <c r="A161" s="463"/>
      <c r="B161" s="464" t="s">
        <v>883</v>
      </c>
      <c r="C161" s="464" t="s">
        <v>878</v>
      </c>
      <c r="D161" s="464" t="s">
        <v>931</v>
      </c>
      <c r="E161" s="464" t="s">
        <v>947</v>
      </c>
      <c r="F161" s="464" t="s">
        <v>948</v>
      </c>
      <c r="G161" s="468">
        <v>25</v>
      </c>
      <c r="H161" s="468">
        <v>5277.77</v>
      </c>
      <c r="I161" s="464">
        <v>1</v>
      </c>
      <c r="J161" s="464">
        <v>211.11080000000001</v>
      </c>
      <c r="K161" s="468">
        <v>15</v>
      </c>
      <c r="L161" s="468">
        <v>3166.6600000000003</v>
      </c>
      <c r="M161" s="464">
        <v>0.59999962105207316</v>
      </c>
      <c r="N161" s="464">
        <v>211.11066666666667</v>
      </c>
      <c r="O161" s="468">
        <v>27</v>
      </c>
      <c r="P161" s="468">
        <v>6000</v>
      </c>
      <c r="Q161" s="491">
        <v>1.1368437806118872</v>
      </c>
      <c r="R161" s="469">
        <v>222.22222222222223</v>
      </c>
    </row>
    <row r="162" spans="1:18" ht="14.4" customHeight="1" x14ac:dyDescent="0.3">
      <c r="A162" s="463"/>
      <c r="B162" s="464" t="s">
        <v>883</v>
      </c>
      <c r="C162" s="464" t="s">
        <v>878</v>
      </c>
      <c r="D162" s="464" t="s">
        <v>931</v>
      </c>
      <c r="E162" s="464" t="s">
        <v>949</v>
      </c>
      <c r="F162" s="464" t="s">
        <v>950</v>
      </c>
      <c r="G162" s="468">
        <v>24</v>
      </c>
      <c r="H162" s="468">
        <v>14000</v>
      </c>
      <c r="I162" s="464">
        <v>1</v>
      </c>
      <c r="J162" s="464">
        <v>583.33333333333337</v>
      </c>
      <c r="K162" s="468">
        <v>11</v>
      </c>
      <c r="L162" s="468">
        <v>6416.66</v>
      </c>
      <c r="M162" s="464">
        <v>0.45833285714285715</v>
      </c>
      <c r="N162" s="464">
        <v>583.33272727272731</v>
      </c>
      <c r="O162" s="468">
        <v>8</v>
      </c>
      <c r="P162" s="468">
        <v>4666.66</v>
      </c>
      <c r="Q162" s="491">
        <v>0.33333285714285715</v>
      </c>
      <c r="R162" s="469">
        <v>583.33249999999998</v>
      </c>
    </row>
    <row r="163" spans="1:18" ht="14.4" customHeight="1" x14ac:dyDescent="0.3">
      <c r="A163" s="463"/>
      <c r="B163" s="464" t="s">
        <v>883</v>
      </c>
      <c r="C163" s="464" t="s">
        <v>878</v>
      </c>
      <c r="D163" s="464" t="s">
        <v>931</v>
      </c>
      <c r="E163" s="464" t="s">
        <v>951</v>
      </c>
      <c r="F163" s="464" t="s">
        <v>952</v>
      </c>
      <c r="G163" s="468">
        <v>20</v>
      </c>
      <c r="H163" s="468">
        <v>9333.34</v>
      </c>
      <c r="I163" s="464">
        <v>1</v>
      </c>
      <c r="J163" s="464">
        <v>466.66700000000003</v>
      </c>
      <c r="K163" s="468">
        <v>12</v>
      </c>
      <c r="L163" s="468">
        <v>5600</v>
      </c>
      <c r="M163" s="464">
        <v>0.5999995714288775</v>
      </c>
      <c r="N163" s="464">
        <v>466.66666666666669</v>
      </c>
      <c r="O163" s="468">
        <v>9</v>
      </c>
      <c r="P163" s="468">
        <v>4200</v>
      </c>
      <c r="Q163" s="491">
        <v>0.44999967857165818</v>
      </c>
      <c r="R163" s="469">
        <v>466.66666666666669</v>
      </c>
    </row>
    <row r="164" spans="1:18" ht="14.4" customHeight="1" x14ac:dyDescent="0.3">
      <c r="A164" s="463"/>
      <c r="B164" s="464" t="s">
        <v>883</v>
      </c>
      <c r="C164" s="464" t="s">
        <v>878</v>
      </c>
      <c r="D164" s="464" t="s">
        <v>931</v>
      </c>
      <c r="E164" s="464" t="s">
        <v>1009</v>
      </c>
      <c r="F164" s="464" t="s">
        <v>952</v>
      </c>
      <c r="G164" s="468">
        <v>8</v>
      </c>
      <c r="H164" s="468">
        <v>8000</v>
      </c>
      <c r="I164" s="464">
        <v>1</v>
      </c>
      <c r="J164" s="464">
        <v>1000</v>
      </c>
      <c r="K164" s="468">
        <v>9</v>
      </c>
      <c r="L164" s="468">
        <v>9000</v>
      </c>
      <c r="M164" s="464">
        <v>1.125</v>
      </c>
      <c r="N164" s="464">
        <v>1000</v>
      </c>
      <c r="O164" s="468">
        <v>11</v>
      </c>
      <c r="P164" s="468">
        <v>11000</v>
      </c>
      <c r="Q164" s="491">
        <v>1.375</v>
      </c>
      <c r="R164" s="469">
        <v>1000</v>
      </c>
    </row>
    <row r="165" spans="1:18" ht="14.4" customHeight="1" x14ac:dyDescent="0.3">
      <c r="A165" s="463"/>
      <c r="B165" s="464" t="s">
        <v>883</v>
      </c>
      <c r="C165" s="464" t="s">
        <v>878</v>
      </c>
      <c r="D165" s="464" t="s">
        <v>931</v>
      </c>
      <c r="E165" s="464" t="s">
        <v>953</v>
      </c>
      <c r="F165" s="464" t="s">
        <v>954</v>
      </c>
      <c r="G165" s="468">
        <v>120</v>
      </c>
      <c r="H165" s="468">
        <v>6000</v>
      </c>
      <c r="I165" s="464">
        <v>1</v>
      </c>
      <c r="J165" s="464">
        <v>50</v>
      </c>
      <c r="K165" s="468">
        <v>80</v>
      </c>
      <c r="L165" s="468">
        <v>4000</v>
      </c>
      <c r="M165" s="464">
        <v>0.66666666666666663</v>
      </c>
      <c r="N165" s="464">
        <v>50</v>
      </c>
      <c r="O165" s="468">
        <v>70</v>
      </c>
      <c r="P165" s="468">
        <v>4277.78</v>
      </c>
      <c r="Q165" s="491">
        <v>0.71296333333333328</v>
      </c>
      <c r="R165" s="469">
        <v>61.111142857142852</v>
      </c>
    </row>
    <row r="166" spans="1:18" ht="14.4" customHeight="1" x14ac:dyDescent="0.3">
      <c r="A166" s="463"/>
      <c r="B166" s="464" t="s">
        <v>883</v>
      </c>
      <c r="C166" s="464" t="s">
        <v>878</v>
      </c>
      <c r="D166" s="464" t="s">
        <v>931</v>
      </c>
      <c r="E166" s="464" t="s">
        <v>955</v>
      </c>
      <c r="F166" s="464" t="s">
        <v>956</v>
      </c>
      <c r="G166" s="468">
        <v>1</v>
      </c>
      <c r="H166" s="468">
        <v>101.11</v>
      </c>
      <c r="I166" s="464">
        <v>1</v>
      </c>
      <c r="J166" s="464">
        <v>101.11</v>
      </c>
      <c r="K166" s="468"/>
      <c r="L166" s="468"/>
      <c r="M166" s="464"/>
      <c r="N166" s="464"/>
      <c r="O166" s="468">
        <v>1</v>
      </c>
      <c r="P166" s="468">
        <v>127.78</v>
      </c>
      <c r="Q166" s="491">
        <v>1.2637721293640589</v>
      </c>
      <c r="R166" s="469">
        <v>127.78</v>
      </c>
    </row>
    <row r="167" spans="1:18" ht="14.4" customHeight="1" x14ac:dyDescent="0.3">
      <c r="A167" s="463"/>
      <c r="B167" s="464" t="s">
        <v>883</v>
      </c>
      <c r="C167" s="464" t="s">
        <v>878</v>
      </c>
      <c r="D167" s="464" t="s">
        <v>931</v>
      </c>
      <c r="E167" s="464" t="s">
        <v>1028</v>
      </c>
      <c r="F167" s="464" t="s">
        <v>1029</v>
      </c>
      <c r="G167" s="468"/>
      <c r="H167" s="468"/>
      <c r="I167" s="464"/>
      <c r="J167" s="464"/>
      <c r="K167" s="468">
        <v>1</v>
      </c>
      <c r="L167" s="468">
        <v>0</v>
      </c>
      <c r="M167" s="464"/>
      <c r="N167" s="464">
        <v>0</v>
      </c>
      <c r="O167" s="468"/>
      <c r="P167" s="468"/>
      <c r="Q167" s="491"/>
      <c r="R167" s="469"/>
    </row>
    <row r="168" spans="1:18" ht="14.4" customHeight="1" x14ac:dyDescent="0.3">
      <c r="A168" s="463"/>
      <c r="B168" s="464" t="s">
        <v>883</v>
      </c>
      <c r="C168" s="464" t="s">
        <v>878</v>
      </c>
      <c r="D168" s="464" t="s">
        <v>931</v>
      </c>
      <c r="E168" s="464" t="s">
        <v>961</v>
      </c>
      <c r="F168" s="464" t="s">
        <v>962</v>
      </c>
      <c r="G168" s="468">
        <v>167</v>
      </c>
      <c r="H168" s="468">
        <v>51027.770000000004</v>
      </c>
      <c r="I168" s="464">
        <v>1</v>
      </c>
      <c r="J168" s="464">
        <v>305.55550898203597</v>
      </c>
      <c r="K168" s="468">
        <v>113</v>
      </c>
      <c r="L168" s="468">
        <v>34527.770000000004</v>
      </c>
      <c r="M168" s="464">
        <v>0.67664665730052487</v>
      </c>
      <c r="N168" s="464">
        <v>305.55548672566374</v>
      </c>
      <c r="O168" s="468">
        <v>112</v>
      </c>
      <c r="P168" s="468">
        <v>34222.229999999996</v>
      </c>
      <c r="Q168" s="491">
        <v>0.67065893728062176</v>
      </c>
      <c r="R168" s="469">
        <v>305.55562499999996</v>
      </c>
    </row>
    <row r="169" spans="1:18" ht="14.4" customHeight="1" x14ac:dyDescent="0.3">
      <c r="A169" s="463"/>
      <c r="B169" s="464" t="s">
        <v>883</v>
      </c>
      <c r="C169" s="464" t="s">
        <v>878</v>
      </c>
      <c r="D169" s="464" t="s">
        <v>931</v>
      </c>
      <c r="E169" s="464" t="s">
        <v>963</v>
      </c>
      <c r="F169" s="464" t="s">
        <v>964</v>
      </c>
      <c r="G169" s="468">
        <v>985</v>
      </c>
      <c r="H169" s="468">
        <v>32833.32</v>
      </c>
      <c r="I169" s="464">
        <v>1</v>
      </c>
      <c r="J169" s="464">
        <v>33.333319796954314</v>
      </c>
      <c r="K169" s="468">
        <v>844</v>
      </c>
      <c r="L169" s="468">
        <v>28133.35</v>
      </c>
      <c r="M169" s="464">
        <v>0.85685364745325776</v>
      </c>
      <c r="N169" s="464">
        <v>33.33335308056872</v>
      </c>
      <c r="O169" s="468">
        <v>709</v>
      </c>
      <c r="P169" s="468">
        <v>23633.33</v>
      </c>
      <c r="Q169" s="491">
        <v>0.71979714509528736</v>
      </c>
      <c r="R169" s="469">
        <v>33.333328631875887</v>
      </c>
    </row>
    <row r="170" spans="1:18" ht="14.4" customHeight="1" x14ac:dyDescent="0.3">
      <c r="A170" s="463"/>
      <c r="B170" s="464" t="s">
        <v>883</v>
      </c>
      <c r="C170" s="464" t="s">
        <v>878</v>
      </c>
      <c r="D170" s="464" t="s">
        <v>931</v>
      </c>
      <c r="E170" s="464" t="s">
        <v>965</v>
      </c>
      <c r="F170" s="464" t="s">
        <v>966</v>
      </c>
      <c r="G170" s="468">
        <v>86</v>
      </c>
      <c r="H170" s="468">
        <v>39177.770000000004</v>
      </c>
      <c r="I170" s="464">
        <v>1</v>
      </c>
      <c r="J170" s="464">
        <v>455.55546511627909</v>
      </c>
      <c r="K170" s="468">
        <v>84</v>
      </c>
      <c r="L170" s="468">
        <v>38266.660000000003</v>
      </c>
      <c r="M170" s="464">
        <v>0.976744209790399</v>
      </c>
      <c r="N170" s="464">
        <v>455.55547619047621</v>
      </c>
      <c r="O170" s="468">
        <v>66</v>
      </c>
      <c r="P170" s="468">
        <v>30066.66</v>
      </c>
      <c r="Q170" s="491">
        <v>0.76744184265720072</v>
      </c>
      <c r="R170" s="469">
        <v>455.55545454545455</v>
      </c>
    </row>
    <row r="171" spans="1:18" ht="14.4" customHeight="1" x14ac:dyDescent="0.3">
      <c r="A171" s="463"/>
      <c r="B171" s="464" t="s">
        <v>883</v>
      </c>
      <c r="C171" s="464" t="s">
        <v>878</v>
      </c>
      <c r="D171" s="464" t="s">
        <v>931</v>
      </c>
      <c r="E171" s="464" t="s">
        <v>967</v>
      </c>
      <c r="F171" s="464" t="s">
        <v>968</v>
      </c>
      <c r="G171" s="468">
        <v>43</v>
      </c>
      <c r="H171" s="468">
        <v>2532.2200000000003</v>
      </c>
      <c r="I171" s="464">
        <v>1</v>
      </c>
      <c r="J171" s="464">
        <v>58.888837209302331</v>
      </c>
      <c r="K171" s="468">
        <v>41</v>
      </c>
      <c r="L171" s="468">
        <v>2414.44</v>
      </c>
      <c r="M171" s="464">
        <v>0.95348745369675614</v>
      </c>
      <c r="N171" s="464">
        <v>58.88878048780488</v>
      </c>
      <c r="O171" s="468">
        <v>42</v>
      </c>
      <c r="P171" s="468">
        <v>2473.33</v>
      </c>
      <c r="Q171" s="491">
        <v>0.97674372684837796</v>
      </c>
      <c r="R171" s="469">
        <v>58.88880952380952</v>
      </c>
    </row>
    <row r="172" spans="1:18" ht="14.4" customHeight="1" x14ac:dyDescent="0.3">
      <c r="A172" s="463"/>
      <c r="B172" s="464" t="s">
        <v>883</v>
      </c>
      <c r="C172" s="464" t="s">
        <v>878</v>
      </c>
      <c r="D172" s="464" t="s">
        <v>931</v>
      </c>
      <c r="E172" s="464" t="s">
        <v>969</v>
      </c>
      <c r="F172" s="464" t="s">
        <v>970</v>
      </c>
      <c r="G172" s="468">
        <v>167</v>
      </c>
      <c r="H172" s="468">
        <v>12988.9</v>
      </c>
      <c r="I172" s="464">
        <v>1</v>
      </c>
      <c r="J172" s="464">
        <v>77.777844311377237</v>
      </c>
      <c r="K172" s="468">
        <v>134</v>
      </c>
      <c r="L172" s="468">
        <v>10422.209999999999</v>
      </c>
      <c r="M172" s="464">
        <v>0.80239358221250445</v>
      </c>
      <c r="N172" s="464">
        <v>77.777686567164167</v>
      </c>
      <c r="O172" s="468">
        <v>97</v>
      </c>
      <c r="P172" s="468">
        <v>7544.4400000000005</v>
      </c>
      <c r="Q172" s="491">
        <v>0.58083748431352933</v>
      </c>
      <c r="R172" s="469">
        <v>77.777731958762885</v>
      </c>
    </row>
    <row r="173" spans="1:18" ht="14.4" customHeight="1" x14ac:dyDescent="0.3">
      <c r="A173" s="463"/>
      <c r="B173" s="464" t="s">
        <v>883</v>
      </c>
      <c r="C173" s="464" t="s">
        <v>878</v>
      </c>
      <c r="D173" s="464" t="s">
        <v>931</v>
      </c>
      <c r="E173" s="464" t="s">
        <v>1030</v>
      </c>
      <c r="F173" s="464" t="s">
        <v>1031</v>
      </c>
      <c r="G173" s="468">
        <v>67</v>
      </c>
      <c r="H173" s="468">
        <v>74444.44</v>
      </c>
      <c r="I173" s="464">
        <v>1</v>
      </c>
      <c r="J173" s="464">
        <v>1111.1110447761193</v>
      </c>
      <c r="K173" s="468">
        <v>43</v>
      </c>
      <c r="L173" s="468">
        <v>47777.77</v>
      </c>
      <c r="M173" s="464">
        <v>0.64179097861438672</v>
      </c>
      <c r="N173" s="464">
        <v>1111.1109302325581</v>
      </c>
      <c r="O173" s="468">
        <v>38</v>
      </c>
      <c r="P173" s="468">
        <v>42222.21</v>
      </c>
      <c r="Q173" s="491">
        <v>0.56716404878591331</v>
      </c>
      <c r="R173" s="469">
        <v>1111.1107894736842</v>
      </c>
    </row>
    <row r="174" spans="1:18" ht="14.4" customHeight="1" x14ac:dyDescent="0.3">
      <c r="A174" s="463"/>
      <c r="B174" s="464" t="s">
        <v>883</v>
      </c>
      <c r="C174" s="464" t="s">
        <v>878</v>
      </c>
      <c r="D174" s="464" t="s">
        <v>931</v>
      </c>
      <c r="E174" s="464" t="s">
        <v>971</v>
      </c>
      <c r="F174" s="464" t="s">
        <v>972</v>
      </c>
      <c r="G174" s="468">
        <v>440</v>
      </c>
      <c r="H174" s="468">
        <v>118800</v>
      </c>
      <c r="I174" s="464">
        <v>1</v>
      </c>
      <c r="J174" s="464">
        <v>270</v>
      </c>
      <c r="K174" s="468">
        <v>395</v>
      </c>
      <c r="L174" s="468">
        <v>106650</v>
      </c>
      <c r="M174" s="464">
        <v>0.89772727272727271</v>
      </c>
      <c r="N174" s="464">
        <v>270</v>
      </c>
      <c r="O174" s="468">
        <v>406</v>
      </c>
      <c r="P174" s="468">
        <v>109620</v>
      </c>
      <c r="Q174" s="491">
        <v>0.92272727272727273</v>
      </c>
      <c r="R174" s="469">
        <v>270</v>
      </c>
    </row>
    <row r="175" spans="1:18" ht="14.4" customHeight="1" x14ac:dyDescent="0.3">
      <c r="A175" s="463"/>
      <c r="B175" s="464" t="s">
        <v>883</v>
      </c>
      <c r="C175" s="464" t="s">
        <v>878</v>
      </c>
      <c r="D175" s="464" t="s">
        <v>931</v>
      </c>
      <c r="E175" s="464" t="s">
        <v>973</v>
      </c>
      <c r="F175" s="464" t="s">
        <v>974</v>
      </c>
      <c r="G175" s="468">
        <v>316</v>
      </c>
      <c r="H175" s="468">
        <v>29844.45</v>
      </c>
      <c r="I175" s="464">
        <v>1</v>
      </c>
      <c r="J175" s="464">
        <v>94.444462025316454</v>
      </c>
      <c r="K175" s="468">
        <v>210</v>
      </c>
      <c r="L175" s="468">
        <v>19833.339999999997</v>
      </c>
      <c r="M175" s="464">
        <v>0.66455706169823858</v>
      </c>
      <c r="N175" s="464">
        <v>94.44447619047618</v>
      </c>
      <c r="O175" s="468">
        <v>139</v>
      </c>
      <c r="P175" s="468">
        <v>13127.78</v>
      </c>
      <c r="Q175" s="491">
        <v>0.43987341029906735</v>
      </c>
      <c r="R175" s="469">
        <v>94.444460431654676</v>
      </c>
    </row>
    <row r="176" spans="1:18" ht="14.4" customHeight="1" x14ac:dyDescent="0.3">
      <c r="A176" s="463"/>
      <c r="B176" s="464" t="s">
        <v>883</v>
      </c>
      <c r="C176" s="464" t="s">
        <v>878</v>
      </c>
      <c r="D176" s="464" t="s">
        <v>931</v>
      </c>
      <c r="E176" s="464" t="s">
        <v>997</v>
      </c>
      <c r="F176" s="464" t="s">
        <v>998</v>
      </c>
      <c r="G176" s="468"/>
      <c r="H176" s="468"/>
      <c r="I176" s="464"/>
      <c r="J176" s="464"/>
      <c r="K176" s="468">
        <v>1</v>
      </c>
      <c r="L176" s="468">
        <v>96.67</v>
      </c>
      <c r="M176" s="464"/>
      <c r="N176" s="464">
        <v>96.67</v>
      </c>
      <c r="O176" s="468"/>
      <c r="P176" s="468"/>
      <c r="Q176" s="491"/>
      <c r="R176" s="469"/>
    </row>
    <row r="177" spans="1:18" ht="14.4" customHeight="1" x14ac:dyDescent="0.3">
      <c r="A177" s="463"/>
      <c r="B177" s="464" t="s">
        <v>883</v>
      </c>
      <c r="C177" s="464" t="s">
        <v>878</v>
      </c>
      <c r="D177" s="464" t="s">
        <v>931</v>
      </c>
      <c r="E177" s="464" t="s">
        <v>1032</v>
      </c>
      <c r="F177" s="464" t="s">
        <v>1033</v>
      </c>
      <c r="G177" s="468"/>
      <c r="H177" s="468"/>
      <c r="I177" s="464"/>
      <c r="J177" s="464"/>
      <c r="K177" s="468"/>
      <c r="L177" s="468"/>
      <c r="M177" s="464"/>
      <c r="N177" s="464"/>
      <c r="O177" s="468">
        <v>2</v>
      </c>
      <c r="P177" s="468">
        <v>666.67</v>
      </c>
      <c r="Q177" s="491"/>
      <c r="R177" s="469">
        <v>333.33499999999998</v>
      </c>
    </row>
    <row r="178" spans="1:18" ht="14.4" customHeight="1" x14ac:dyDescent="0.3">
      <c r="A178" s="463"/>
      <c r="B178" s="464" t="s">
        <v>883</v>
      </c>
      <c r="C178" s="464" t="s">
        <v>878</v>
      </c>
      <c r="D178" s="464" t="s">
        <v>931</v>
      </c>
      <c r="E178" s="464" t="s">
        <v>999</v>
      </c>
      <c r="F178" s="464" t="s">
        <v>1000</v>
      </c>
      <c r="G178" s="468"/>
      <c r="H178" s="468"/>
      <c r="I178" s="464"/>
      <c r="J178" s="464"/>
      <c r="K178" s="468">
        <v>13</v>
      </c>
      <c r="L178" s="468">
        <v>982.22</v>
      </c>
      <c r="M178" s="464"/>
      <c r="N178" s="464">
        <v>75.555384615384611</v>
      </c>
      <c r="O178" s="468">
        <v>5</v>
      </c>
      <c r="P178" s="468">
        <v>377.79</v>
      </c>
      <c r="Q178" s="491"/>
      <c r="R178" s="469">
        <v>75.558000000000007</v>
      </c>
    </row>
    <row r="179" spans="1:18" ht="14.4" customHeight="1" x14ac:dyDescent="0.3">
      <c r="A179" s="463"/>
      <c r="B179" s="464" t="s">
        <v>883</v>
      </c>
      <c r="C179" s="464" t="s">
        <v>878</v>
      </c>
      <c r="D179" s="464" t="s">
        <v>931</v>
      </c>
      <c r="E179" s="464" t="s">
        <v>1012</v>
      </c>
      <c r="F179" s="464" t="s">
        <v>1013</v>
      </c>
      <c r="G179" s="468">
        <v>13</v>
      </c>
      <c r="H179" s="468">
        <v>16683.330000000002</v>
      </c>
      <c r="I179" s="464">
        <v>1</v>
      </c>
      <c r="J179" s="464">
        <v>1283.333076923077</v>
      </c>
      <c r="K179" s="468">
        <v>12</v>
      </c>
      <c r="L179" s="468">
        <v>15399.99</v>
      </c>
      <c r="M179" s="464">
        <v>0.92307650810719433</v>
      </c>
      <c r="N179" s="464">
        <v>1283.3325</v>
      </c>
      <c r="O179" s="468">
        <v>8</v>
      </c>
      <c r="P179" s="468">
        <v>10266.67</v>
      </c>
      <c r="Q179" s="491">
        <v>0.61538493813884876</v>
      </c>
      <c r="R179" s="469">
        <v>1283.33375</v>
      </c>
    </row>
    <row r="180" spans="1:18" ht="14.4" customHeight="1" x14ac:dyDescent="0.3">
      <c r="A180" s="463"/>
      <c r="B180" s="464" t="s">
        <v>883</v>
      </c>
      <c r="C180" s="464" t="s">
        <v>878</v>
      </c>
      <c r="D180" s="464" t="s">
        <v>931</v>
      </c>
      <c r="E180" s="464" t="s">
        <v>979</v>
      </c>
      <c r="F180" s="464" t="s">
        <v>980</v>
      </c>
      <c r="G180" s="468">
        <v>1</v>
      </c>
      <c r="H180" s="468">
        <v>116.67</v>
      </c>
      <c r="I180" s="464">
        <v>1</v>
      </c>
      <c r="J180" s="464">
        <v>116.67</v>
      </c>
      <c r="K180" s="468"/>
      <c r="L180" s="468"/>
      <c r="M180" s="464"/>
      <c r="N180" s="464"/>
      <c r="O180" s="468"/>
      <c r="P180" s="468"/>
      <c r="Q180" s="491"/>
      <c r="R180" s="469"/>
    </row>
    <row r="181" spans="1:18" ht="14.4" customHeight="1" x14ac:dyDescent="0.3">
      <c r="A181" s="463"/>
      <c r="B181" s="464" t="s">
        <v>883</v>
      </c>
      <c r="C181" s="464" t="s">
        <v>878</v>
      </c>
      <c r="D181" s="464" t="s">
        <v>931</v>
      </c>
      <c r="E181" s="464" t="s">
        <v>981</v>
      </c>
      <c r="F181" s="464" t="s">
        <v>982</v>
      </c>
      <c r="G181" s="468">
        <v>23</v>
      </c>
      <c r="H181" s="468">
        <v>1124.44</v>
      </c>
      <c r="I181" s="464">
        <v>1</v>
      </c>
      <c r="J181" s="464">
        <v>48.888695652173915</v>
      </c>
      <c r="K181" s="468">
        <v>2</v>
      </c>
      <c r="L181" s="468">
        <v>97.78</v>
      </c>
      <c r="M181" s="464">
        <v>8.6958841734552303E-2</v>
      </c>
      <c r="N181" s="464">
        <v>48.89</v>
      </c>
      <c r="O181" s="468">
        <v>9</v>
      </c>
      <c r="P181" s="468">
        <v>440</v>
      </c>
      <c r="Q181" s="491">
        <v>0.39130589448970154</v>
      </c>
      <c r="R181" s="469">
        <v>48.888888888888886</v>
      </c>
    </row>
    <row r="182" spans="1:18" ht="14.4" customHeight="1" x14ac:dyDescent="0.3">
      <c r="A182" s="463"/>
      <c r="B182" s="464" t="s">
        <v>883</v>
      </c>
      <c r="C182" s="464" t="s">
        <v>878</v>
      </c>
      <c r="D182" s="464" t="s">
        <v>931</v>
      </c>
      <c r="E182" s="464" t="s">
        <v>1034</v>
      </c>
      <c r="F182" s="464" t="s">
        <v>1035</v>
      </c>
      <c r="G182" s="468"/>
      <c r="H182" s="468"/>
      <c r="I182" s="464"/>
      <c r="J182" s="464"/>
      <c r="K182" s="468">
        <v>3</v>
      </c>
      <c r="L182" s="468">
        <v>1400</v>
      </c>
      <c r="M182" s="464"/>
      <c r="N182" s="464">
        <v>466.66666666666669</v>
      </c>
      <c r="O182" s="468">
        <v>1</v>
      </c>
      <c r="P182" s="468">
        <v>466.67</v>
      </c>
      <c r="Q182" s="491"/>
      <c r="R182" s="469">
        <v>466.67</v>
      </c>
    </row>
    <row r="183" spans="1:18" ht="14.4" customHeight="1" x14ac:dyDescent="0.3">
      <c r="A183" s="463"/>
      <c r="B183" s="464" t="s">
        <v>883</v>
      </c>
      <c r="C183" s="464" t="s">
        <v>878</v>
      </c>
      <c r="D183" s="464" t="s">
        <v>931</v>
      </c>
      <c r="E183" s="464" t="s">
        <v>983</v>
      </c>
      <c r="F183" s="464" t="s">
        <v>984</v>
      </c>
      <c r="G183" s="468"/>
      <c r="H183" s="468"/>
      <c r="I183" s="464"/>
      <c r="J183" s="464"/>
      <c r="K183" s="468">
        <v>2</v>
      </c>
      <c r="L183" s="468">
        <v>688.88</v>
      </c>
      <c r="M183" s="464"/>
      <c r="N183" s="464">
        <v>344.44</v>
      </c>
      <c r="O183" s="468"/>
      <c r="P183" s="468"/>
      <c r="Q183" s="491"/>
      <c r="R183" s="469"/>
    </row>
    <row r="184" spans="1:18" ht="14.4" customHeight="1" x14ac:dyDescent="0.3">
      <c r="A184" s="463"/>
      <c r="B184" s="464" t="s">
        <v>883</v>
      </c>
      <c r="C184" s="464" t="s">
        <v>878</v>
      </c>
      <c r="D184" s="464" t="s">
        <v>931</v>
      </c>
      <c r="E184" s="464" t="s">
        <v>1036</v>
      </c>
      <c r="F184" s="464" t="s">
        <v>1037</v>
      </c>
      <c r="G184" s="468">
        <v>10</v>
      </c>
      <c r="H184" s="468">
        <v>4666.66</v>
      </c>
      <c r="I184" s="464">
        <v>1</v>
      </c>
      <c r="J184" s="464">
        <v>466.666</v>
      </c>
      <c r="K184" s="468">
        <v>47</v>
      </c>
      <c r="L184" s="468">
        <v>21933.33</v>
      </c>
      <c r="M184" s="464">
        <v>4.7000060000085719</v>
      </c>
      <c r="N184" s="464">
        <v>466.66659574468088</v>
      </c>
      <c r="O184" s="468">
        <v>39</v>
      </c>
      <c r="P184" s="468">
        <v>18200</v>
      </c>
      <c r="Q184" s="491">
        <v>3.9000055714365307</v>
      </c>
      <c r="R184" s="469">
        <v>466.66666666666669</v>
      </c>
    </row>
    <row r="185" spans="1:18" ht="14.4" customHeight="1" x14ac:dyDescent="0.3">
      <c r="A185" s="463"/>
      <c r="B185" s="464" t="s">
        <v>883</v>
      </c>
      <c r="C185" s="464" t="s">
        <v>878</v>
      </c>
      <c r="D185" s="464" t="s">
        <v>931</v>
      </c>
      <c r="E185" s="464" t="s">
        <v>1038</v>
      </c>
      <c r="F185" s="464" t="s">
        <v>1039</v>
      </c>
      <c r="G185" s="468">
        <v>7</v>
      </c>
      <c r="H185" s="468">
        <v>684.44</v>
      </c>
      <c r="I185" s="464">
        <v>1</v>
      </c>
      <c r="J185" s="464">
        <v>97.777142857142863</v>
      </c>
      <c r="K185" s="468">
        <v>7</v>
      </c>
      <c r="L185" s="468">
        <v>684.45</v>
      </c>
      <c r="M185" s="464">
        <v>1.0000146104844836</v>
      </c>
      <c r="N185" s="464">
        <v>97.778571428571439</v>
      </c>
      <c r="O185" s="468">
        <v>9</v>
      </c>
      <c r="P185" s="468">
        <v>880.01</v>
      </c>
      <c r="Q185" s="491">
        <v>1.2857372450470457</v>
      </c>
      <c r="R185" s="469">
        <v>97.778888888888886</v>
      </c>
    </row>
    <row r="186" spans="1:18" ht="14.4" customHeight="1" x14ac:dyDescent="0.3">
      <c r="A186" s="463"/>
      <c r="B186" s="464" t="s">
        <v>883</v>
      </c>
      <c r="C186" s="464" t="s">
        <v>878</v>
      </c>
      <c r="D186" s="464" t="s">
        <v>931</v>
      </c>
      <c r="E186" s="464" t="s">
        <v>989</v>
      </c>
      <c r="F186" s="464" t="s">
        <v>990</v>
      </c>
      <c r="G186" s="468"/>
      <c r="H186" s="468"/>
      <c r="I186" s="464"/>
      <c r="J186" s="464"/>
      <c r="K186" s="468"/>
      <c r="L186" s="468"/>
      <c r="M186" s="464"/>
      <c r="N186" s="464"/>
      <c r="O186" s="468">
        <v>1</v>
      </c>
      <c r="P186" s="468">
        <v>116.67</v>
      </c>
      <c r="Q186" s="491"/>
      <c r="R186" s="469">
        <v>116.67</v>
      </c>
    </row>
    <row r="187" spans="1:18" ht="14.4" customHeight="1" x14ac:dyDescent="0.3">
      <c r="A187" s="463"/>
      <c r="B187" s="464" t="s">
        <v>1040</v>
      </c>
      <c r="C187" s="464" t="s">
        <v>875</v>
      </c>
      <c r="D187" s="464" t="s">
        <v>884</v>
      </c>
      <c r="E187" s="464" t="s">
        <v>1041</v>
      </c>
      <c r="F187" s="464"/>
      <c r="G187" s="468">
        <v>6</v>
      </c>
      <c r="H187" s="468">
        <v>678</v>
      </c>
      <c r="I187" s="464">
        <v>1</v>
      </c>
      <c r="J187" s="464">
        <v>113</v>
      </c>
      <c r="K187" s="468">
        <v>3</v>
      </c>
      <c r="L187" s="468">
        <v>339</v>
      </c>
      <c r="M187" s="464">
        <v>0.5</v>
      </c>
      <c r="N187" s="464">
        <v>113</v>
      </c>
      <c r="O187" s="468">
        <v>8</v>
      </c>
      <c r="P187" s="468">
        <v>904</v>
      </c>
      <c r="Q187" s="491">
        <v>1.3333333333333333</v>
      </c>
      <c r="R187" s="469">
        <v>113</v>
      </c>
    </row>
    <row r="188" spans="1:18" ht="14.4" customHeight="1" x14ac:dyDescent="0.3">
      <c r="A188" s="463"/>
      <c r="B188" s="464" t="s">
        <v>1040</v>
      </c>
      <c r="C188" s="464" t="s">
        <v>875</v>
      </c>
      <c r="D188" s="464" t="s">
        <v>884</v>
      </c>
      <c r="E188" s="464" t="s">
        <v>1042</v>
      </c>
      <c r="F188" s="464"/>
      <c r="G188" s="468">
        <v>4</v>
      </c>
      <c r="H188" s="468">
        <v>4032</v>
      </c>
      <c r="I188" s="464">
        <v>1</v>
      </c>
      <c r="J188" s="464">
        <v>1008</v>
      </c>
      <c r="K188" s="468">
        <v>1</v>
      </c>
      <c r="L188" s="468">
        <v>1008</v>
      </c>
      <c r="M188" s="464">
        <v>0.25</v>
      </c>
      <c r="N188" s="464">
        <v>1008</v>
      </c>
      <c r="O188" s="468">
        <v>1</v>
      </c>
      <c r="P188" s="468">
        <v>1008</v>
      </c>
      <c r="Q188" s="491">
        <v>0.25</v>
      </c>
      <c r="R188" s="469">
        <v>1008</v>
      </c>
    </row>
    <row r="189" spans="1:18" ht="14.4" customHeight="1" x14ac:dyDescent="0.3">
      <c r="A189" s="463"/>
      <c r="B189" s="464" t="s">
        <v>1040</v>
      </c>
      <c r="C189" s="464" t="s">
        <v>875</v>
      </c>
      <c r="D189" s="464" t="s">
        <v>884</v>
      </c>
      <c r="E189" s="464" t="s">
        <v>1043</v>
      </c>
      <c r="F189" s="464"/>
      <c r="G189" s="468">
        <v>102</v>
      </c>
      <c r="H189" s="468">
        <v>22134</v>
      </c>
      <c r="I189" s="464">
        <v>1</v>
      </c>
      <c r="J189" s="464">
        <v>217</v>
      </c>
      <c r="K189" s="468">
        <v>86</v>
      </c>
      <c r="L189" s="468">
        <v>18662</v>
      </c>
      <c r="M189" s="464">
        <v>0.84313725490196079</v>
      </c>
      <c r="N189" s="464">
        <v>217</v>
      </c>
      <c r="O189" s="468">
        <v>92</v>
      </c>
      <c r="P189" s="468">
        <v>19964</v>
      </c>
      <c r="Q189" s="491">
        <v>0.90196078431372551</v>
      </c>
      <c r="R189" s="469">
        <v>217</v>
      </c>
    </row>
    <row r="190" spans="1:18" ht="14.4" customHeight="1" x14ac:dyDescent="0.3">
      <c r="A190" s="463"/>
      <c r="B190" s="464" t="s">
        <v>1040</v>
      </c>
      <c r="C190" s="464" t="s">
        <v>875</v>
      </c>
      <c r="D190" s="464" t="s">
        <v>884</v>
      </c>
      <c r="E190" s="464" t="s">
        <v>1044</v>
      </c>
      <c r="F190" s="464"/>
      <c r="G190" s="468">
        <v>1</v>
      </c>
      <c r="H190" s="468">
        <v>1770</v>
      </c>
      <c r="I190" s="464">
        <v>1</v>
      </c>
      <c r="J190" s="464">
        <v>1770</v>
      </c>
      <c r="K190" s="468"/>
      <c r="L190" s="468"/>
      <c r="M190" s="464"/>
      <c r="N190" s="464"/>
      <c r="O190" s="468"/>
      <c r="P190" s="468"/>
      <c r="Q190" s="491"/>
      <c r="R190" s="469"/>
    </row>
    <row r="191" spans="1:18" ht="14.4" customHeight="1" x14ac:dyDescent="0.3">
      <c r="A191" s="463"/>
      <c r="B191" s="464" t="s">
        <v>1040</v>
      </c>
      <c r="C191" s="464" t="s">
        <v>875</v>
      </c>
      <c r="D191" s="464" t="s">
        <v>884</v>
      </c>
      <c r="E191" s="464" t="s">
        <v>1045</v>
      </c>
      <c r="F191" s="464"/>
      <c r="G191" s="468">
        <v>1</v>
      </c>
      <c r="H191" s="468">
        <v>2450</v>
      </c>
      <c r="I191" s="464">
        <v>1</v>
      </c>
      <c r="J191" s="464">
        <v>2450</v>
      </c>
      <c r="K191" s="468">
        <v>1</v>
      </c>
      <c r="L191" s="468">
        <v>2450</v>
      </c>
      <c r="M191" s="464">
        <v>1</v>
      </c>
      <c r="N191" s="464">
        <v>2450</v>
      </c>
      <c r="O191" s="468"/>
      <c r="P191" s="468"/>
      <c r="Q191" s="491"/>
      <c r="R191" s="469"/>
    </row>
    <row r="192" spans="1:18" ht="14.4" customHeight="1" x14ac:dyDescent="0.3">
      <c r="A192" s="463"/>
      <c r="B192" s="464" t="s">
        <v>1040</v>
      </c>
      <c r="C192" s="464" t="s">
        <v>875</v>
      </c>
      <c r="D192" s="464" t="s">
        <v>884</v>
      </c>
      <c r="E192" s="464" t="s">
        <v>1046</v>
      </c>
      <c r="F192" s="464"/>
      <c r="G192" s="468"/>
      <c r="H192" s="468"/>
      <c r="I192" s="464"/>
      <c r="J192" s="464"/>
      <c r="K192" s="468">
        <v>2</v>
      </c>
      <c r="L192" s="468">
        <v>2606</v>
      </c>
      <c r="M192" s="464"/>
      <c r="N192" s="464">
        <v>1303</v>
      </c>
      <c r="O192" s="468"/>
      <c r="P192" s="468"/>
      <c r="Q192" s="491"/>
      <c r="R192" s="469"/>
    </row>
    <row r="193" spans="1:18" ht="14.4" customHeight="1" x14ac:dyDescent="0.3">
      <c r="A193" s="463"/>
      <c r="B193" s="464" t="s">
        <v>1040</v>
      </c>
      <c r="C193" s="464" t="s">
        <v>875</v>
      </c>
      <c r="D193" s="464" t="s">
        <v>884</v>
      </c>
      <c r="E193" s="464" t="s">
        <v>1047</v>
      </c>
      <c r="F193" s="464"/>
      <c r="G193" s="468">
        <v>60</v>
      </c>
      <c r="H193" s="468">
        <v>62580</v>
      </c>
      <c r="I193" s="464">
        <v>1</v>
      </c>
      <c r="J193" s="464">
        <v>1043</v>
      </c>
      <c r="K193" s="468">
        <v>28</v>
      </c>
      <c r="L193" s="468">
        <v>29204</v>
      </c>
      <c r="M193" s="464">
        <v>0.46666666666666667</v>
      </c>
      <c r="N193" s="464">
        <v>1043</v>
      </c>
      <c r="O193" s="468">
        <v>50</v>
      </c>
      <c r="P193" s="468">
        <v>52150</v>
      </c>
      <c r="Q193" s="491">
        <v>0.83333333333333337</v>
      </c>
      <c r="R193" s="469">
        <v>1043</v>
      </c>
    </row>
    <row r="194" spans="1:18" ht="14.4" customHeight="1" x14ac:dyDescent="0.3">
      <c r="A194" s="463"/>
      <c r="B194" s="464" t="s">
        <v>1040</v>
      </c>
      <c r="C194" s="464" t="s">
        <v>875</v>
      </c>
      <c r="D194" s="464" t="s">
        <v>884</v>
      </c>
      <c r="E194" s="464" t="s">
        <v>1048</v>
      </c>
      <c r="F194" s="464"/>
      <c r="G194" s="468"/>
      <c r="H194" s="468"/>
      <c r="I194" s="464"/>
      <c r="J194" s="464"/>
      <c r="K194" s="468">
        <v>1</v>
      </c>
      <c r="L194" s="468">
        <v>1654</v>
      </c>
      <c r="M194" s="464"/>
      <c r="N194" s="464">
        <v>1654</v>
      </c>
      <c r="O194" s="468"/>
      <c r="P194" s="468"/>
      <c r="Q194" s="491"/>
      <c r="R194" s="469"/>
    </row>
    <row r="195" spans="1:18" ht="14.4" customHeight="1" x14ac:dyDescent="0.3">
      <c r="A195" s="463"/>
      <c r="B195" s="464" t="s">
        <v>1040</v>
      </c>
      <c r="C195" s="464" t="s">
        <v>875</v>
      </c>
      <c r="D195" s="464" t="s">
        <v>884</v>
      </c>
      <c r="E195" s="464" t="s">
        <v>1049</v>
      </c>
      <c r="F195" s="464"/>
      <c r="G195" s="468">
        <v>5</v>
      </c>
      <c r="H195" s="468">
        <v>6615</v>
      </c>
      <c r="I195" s="464">
        <v>1</v>
      </c>
      <c r="J195" s="464">
        <v>1323</v>
      </c>
      <c r="K195" s="468">
        <v>1</v>
      </c>
      <c r="L195" s="468">
        <v>1323</v>
      </c>
      <c r="M195" s="464">
        <v>0.2</v>
      </c>
      <c r="N195" s="464">
        <v>1323</v>
      </c>
      <c r="O195" s="468">
        <v>5</v>
      </c>
      <c r="P195" s="468">
        <v>6615</v>
      </c>
      <c r="Q195" s="491">
        <v>1</v>
      </c>
      <c r="R195" s="469">
        <v>1323</v>
      </c>
    </row>
    <row r="196" spans="1:18" ht="14.4" customHeight="1" x14ac:dyDescent="0.3">
      <c r="A196" s="463"/>
      <c r="B196" s="464" t="s">
        <v>1040</v>
      </c>
      <c r="C196" s="464" t="s">
        <v>875</v>
      </c>
      <c r="D196" s="464" t="s">
        <v>884</v>
      </c>
      <c r="E196" s="464" t="s">
        <v>1050</v>
      </c>
      <c r="F196" s="464"/>
      <c r="G196" s="468"/>
      <c r="H196" s="468"/>
      <c r="I196" s="464"/>
      <c r="J196" s="464"/>
      <c r="K196" s="468">
        <v>1</v>
      </c>
      <c r="L196" s="468">
        <v>1933</v>
      </c>
      <c r="M196" s="464"/>
      <c r="N196" s="464">
        <v>1933</v>
      </c>
      <c r="O196" s="468">
        <v>1</v>
      </c>
      <c r="P196" s="468">
        <v>1933</v>
      </c>
      <c r="Q196" s="491"/>
      <c r="R196" s="469">
        <v>1933</v>
      </c>
    </row>
    <row r="197" spans="1:18" ht="14.4" customHeight="1" x14ac:dyDescent="0.3">
      <c r="A197" s="463"/>
      <c r="B197" s="464" t="s">
        <v>1040</v>
      </c>
      <c r="C197" s="464" t="s">
        <v>875</v>
      </c>
      <c r="D197" s="464" t="s">
        <v>884</v>
      </c>
      <c r="E197" s="464" t="s">
        <v>1051</v>
      </c>
      <c r="F197" s="464"/>
      <c r="G197" s="468"/>
      <c r="H197" s="468"/>
      <c r="I197" s="464"/>
      <c r="J197" s="464"/>
      <c r="K197" s="468">
        <v>2</v>
      </c>
      <c r="L197" s="468">
        <v>1356</v>
      </c>
      <c r="M197" s="464"/>
      <c r="N197" s="464">
        <v>678</v>
      </c>
      <c r="O197" s="468">
        <v>2</v>
      </c>
      <c r="P197" s="468">
        <v>1356</v>
      </c>
      <c r="Q197" s="491"/>
      <c r="R197" s="469">
        <v>678</v>
      </c>
    </row>
    <row r="198" spans="1:18" ht="14.4" customHeight="1" x14ac:dyDescent="0.3">
      <c r="A198" s="463"/>
      <c r="B198" s="464" t="s">
        <v>1040</v>
      </c>
      <c r="C198" s="464" t="s">
        <v>875</v>
      </c>
      <c r="D198" s="464" t="s">
        <v>884</v>
      </c>
      <c r="E198" s="464" t="s">
        <v>1052</v>
      </c>
      <c r="F198" s="464"/>
      <c r="G198" s="468">
        <v>20</v>
      </c>
      <c r="H198" s="468">
        <v>10840</v>
      </c>
      <c r="I198" s="464">
        <v>1</v>
      </c>
      <c r="J198" s="464">
        <v>542</v>
      </c>
      <c r="K198" s="468">
        <v>18</v>
      </c>
      <c r="L198" s="468">
        <v>9756</v>
      </c>
      <c r="M198" s="464">
        <v>0.9</v>
      </c>
      <c r="N198" s="464">
        <v>542</v>
      </c>
      <c r="O198" s="468">
        <v>22</v>
      </c>
      <c r="P198" s="468">
        <v>11924</v>
      </c>
      <c r="Q198" s="491">
        <v>1.1000000000000001</v>
      </c>
      <c r="R198" s="469">
        <v>542</v>
      </c>
    </row>
    <row r="199" spans="1:18" ht="14.4" customHeight="1" x14ac:dyDescent="0.3">
      <c r="A199" s="463"/>
      <c r="B199" s="464" t="s">
        <v>1040</v>
      </c>
      <c r="C199" s="464" t="s">
        <v>875</v>
      </c>
      <c r="D199" s="464" t="s">
        <v>884</v>
      </c>
      <c r="E199" s="464" t="s">
        <v>1053</v>
      </c>
      <c r="F199" s="464"/>
      <c r="G199" s="468"/>
      <c r="H199" s="468"/>
      <c r="I199" s="464"/>
      <c r="J199" s="464"/>
      <c r="K199" s="468">
        <v>2</v>
      </c>
      <c r="L199" s="468">
        <v>596</v>
      </c>
      <c r="M199" s="464"/>
      <c r="N199" s="464">
        <v>298</v>
      </c>
      <c r="O199" s="468"/>
      <c r="P199" s="468"/>
      <c r="Q199" s="491"/>
      <c r="R199" s="469"/>
    </row>
    <row r="200" spans="1:18" ht="14.4" customHeight="1" x14ac:dyDescent="0.3">
      <c r="A200" s="463"/>
      <c r="B200" s="464" t="s">
        <v>1040</v>
      </c>
      <c r="C200" s="464" t="s">
        <v>875</v>
      </c>
      <c r="D200" s="464" t="s">
        <v>884</v>
      </c>
      <c r="E200" s="464" t="s">
        <v>1054</v>
      </c>
      <c r="F200" s="464"/>
      <c r="G200" s="468">
        <v>14</v>
      </c>
      <c r="H200" s="468">
        <v>8106</v>
      </c>
      <c r="I200" s="464">
        <v>1</v>
      </c>
      <c r="J200" s="464">
        <v>579</v>
      </c>
      <c r="K200" s="468">
        <v>23</v>
      </c>
      <c r="L200" s="468">
        <v>13317</v>
      </c>
      <c r="M200" s="464">
        <v>1.6428571428571428</v>
      </c>
      <c r="N200" s="464">
        <v>579</v>
      </c>
      <c r="O200" s="468">
        <v>13</v>
      </c>
      <c r="P200" s="468">
        <v>7527</v>
      </c>
      <c r="Q200" s="491">
        <v>0.9285714285714286</v>
      </c>
      <c r="R200" s="469">
        <v>579</v>
      </c>
    </row>
    <row r="201" spans="1:18" ht="14.4" customHeight="1" x14ac:dyDescent="0.3">
      <c r="A201" s="463"/>
      <c r="B201" s="464" t="s">
        <v>1040</v>
      </c>
      <c r="C201" s="464" t="s">
        <v>875</v>
      </c>
      <c r="D201" s="464" t="s">
        <v>884</v>
      </c>
      <c r="E201" s="464" t="s">
        <v>885</v>
      </c>
      <c r="F201" s="464"/>
      <c r="G201" s="468">
        <v>5</v>
      </c>
      <c r="H201" s="468">
        <v>565</v>
      </c>
      <c r="I201" s="464">
        <v>1</v>
      </c>
      <c r="J201" s="464">
        <v>113</v>
      </c>
      <c r="K201" s="468">
        <v>10</v>
      </c>
      <c r="L201" s="468">
        <v>1130</v>
      </c>
      <c r="M201" s="464">
        <v>2</v>
      </c>
      <c r="N201" s="464">
        <v>113</v>
      </c>
      <c r="O201" s="468">
        <v>21</v>
      </c>
      <c r="P201" s="468">
        <v>2373</v>
      </c>
      <c r="Q201" s="491">
        <v>4.2</v>
      </c>
      <c r="R201" s="469">
        <v>113</v>
      </c>
    </row>
    <row r="202" spans="1:18" ht="14.4" customHeight="1" x14ac:dyDescent="0.3">
      <c r="A202" s="463"/>
      <c r="B202" s="464" t="s">
        <v>1040</v>
      </c>
      <c r="C202" s="464" t="s">
        <v>875</v>
      </c>
      <c r="D202" s="464" t="s">
        <v>884</v>
      </c>
      <c r="E202" s="464" t="s">
        <v>886</v>
      </c>
      <c r="F202" s="464"/>
      <c r="G202" s="468"/>
      <c r="H202" s="468"/>
      <c r="I202" s="464"/>
      <c r="J202" s="464"/>
      <c r="K202" s="468">
        <v>2</v>
      </c>
      <c r="L202" s="468">
        <v>264</v>
      </c>
      <c r="M202" s="464"/>
      <c r="N202" s="464">
        <v>132</v>
      </c>
      <c r="O202" s="468">
        <v>5</v>
      </c>
      <c r="P202" s="468">
        <v>660</v>
      </c>
      <c r="Q202" s="491"/>
      <c r="R202" s="469">
        <v>132</v>
      </c>
    </row>
    <row r="203" spans="1:18" ht="14.4" customHeight="1" x14ac:dyDescent="0.3">
      <c r="A203" s="463"/>
      <c r="B203" s="464" t="s">
        <v>1040</v>
      </c>
      <c r="C203" s="464" t="s">
        <v>875</v>
      </c>
      <c r="D203" s="464" t="s">
        <v>884</v>
      </c>
      <c r="E203" s="464" t="s">
        <v>887</v>
      </c>
      <c r="F203" s="464"/>
      <c r="G203" s="468"/>
      <c r="H203" s="468"/>
      <c r="I203" s="464"/>
      <c r="J203" s="464"/>
      <c r="K203" s="468">
        <v>2</v>
      </c>
      <c r="L203" s="468">
        <v>312</v>
      </c>
      <c r="M203" s="464"/>
      <c r="N203" s="464">
        <v>156</v>
      </c>
      <c r="O203" s="468">
        <v>81</v>
      </c>
      <c r="P203" s="468">
        <v>12636</v>
      </c>
      <c r="Q203" s="491"/>
      <c r="R203" s="469">
        <v>156</v>
      </c>
    </row>
    <row r="204" spans="1:18" ht="14.4" customHeight="1" x14ac:dyDescent="0.3">
      <c r="A204" s="463"/>
      <c r="B204" s="464" t="s">
        <v>1040</v>
      </c>
      <c r="C204" s="464" t="s">
        <v>875</v>
      </c>
      <c r="D204" s="464" t="s">
        <v>884</v>
      </c>
      <c r="E204" s="464" t="s">
        <v>909</v>
      </c>
      <c r="F204" s="464"/>
      <c r="G204" s="468">
        <v>1</v>
      </c>
      <c r="H204" s="468">
        <v>2000</v>
      </c>
      <c r="I204" s="464">
        <v>1</v>
      </c>
      <c r="J204" s="464">
        <v>2000</v>
      </c>
      <c r="K204" s="468"/>
      <c r="L204" s="468"/>
      <c r="M204" s="464"/>
      <c r="N204" s="464"/>
      <c r="O204" s="468"/>
      <c r="P204" s="468"/>
      <c r="Q204" s="491"/>
      <c r="R204" s="469"/>
    </row>
    <row r="205" spans="1:18" ht="14.4" customHeight="1" x14ac:dyDescent="0.3">
      <c r="A205" s="463"/>
      <c r="B205" s="464" t="s">
        <v>1040</v>
      </c>
      <c r="C205" s="464" t="s">
        <v>875</v>
      </c>
      <c r="D205" s="464" t="s">
        <v>884</v>
      </c>
      <c r="E205" s="464" t="s">
        <v>1055</v>
      </c>
      <c r="F205" s="464"/>
      <c r="G205" s="468"/>
      <c r="H205" s="468"/>
      <c r="I205" s="464"/>
      <c r="J205" s="464"/>
      <c r="K205" s="468">
        <v>2</v>
      </c>
      <c r="L205" s="468">
        <v>2016</v>
      </c>
      <c r="M205" s="464"/>
      <c r="N205" s="464">
        <v>1008</v>
      </c>
      <c r="O205" s="468"/>
      <c r="P205" s="468"/>
      <c r="Q205" s="491"/>
      <c r="R205" s="469"/>
    </row>
    <row r="206" spans="1:18" ht="14.4" customHeight="1" x14ac:dyDescent="0.3">
      <c r="A206" s="463"/>
      <c r="B206" s="464" t="s">
        <v>1040</v>
      </c>
      <c r="C206" s="464" t="s">
        <v>875</v>
      </c>
      <c r="D206" s="464" t="s">
        <v>884</v>
      </c>
      <c r="E206" s="464" t="s">
        <v>1056</v>
      </c>
      <c r="F206" s="464"/>
      <c r="G206" s="468">
        <v>39</v>
      </c>
      <c r="H206" s="468">
        <v>8463</v>
      </c>
      <c r="I206" s="464">
        <v>1</v>
      </c>
      <c r="J206" s="464">
        <v>217</v>
      </c>
      <c r="K206" s="468">
        <v>44</v>
      </c>
      <c r="L206" s="468">
        <v>9548</v>
      </c>
      <c r="M206" s="464">
        <v>1.1282051282051282</v>
      </c>
      <c r="N206" s="464">
        <v>217</v>
      </c>
      <c r="O206" s="468">
        <v>47</v>
      </c>
      <c r="P206" s="468">
        <v>10199</v>
      </c>
      <c r="Q206" s="491">
        <v>1.2051282051282051</v>
      </c>
      <c r="R206" s="469">
        <v>217</v>
      </c>
    </row>
    <row r="207" spans="1:18" ht="14.4" customHeight="1" x14ac:dyDescent="0.3">
      <c r="A207" s="463"/>
      <c r="B207" s="464" t="s">
        <v>1040</v>
      </c>
      <c r="C207" s="464" t="s">
        <v>875</v>
      </c>
      <c r="D207" s="464" t="s">
        <v>884</v>
      </c>
      <c r="E207" s="464" t="s">
        <v>1057</v>
      </c>
      <c r="F207" s="464"/>
      <c r="G207" s="468">
        <v>25</v>
      </c>
      <c r="H207" s="468">
        <v>26075</v>
      </c>
      <c r="I207" s="464">
        <v>1</v>
      </c>
      <c r="J207" s="464">
        <v>1043</v>
      </c>
      <c r="K207" s="468">
        <v>36</v>
      </c>
      <c r="L207" s="468">
        <v>37548</v>
      </c>
      <c r="M207" s="464">
        <v>1.44</v>
      </c>
      <c r="N207" s="464">
        <v>1043</v>
      </c>
      <c r="O207" s="468">
        <v>52</v>
      </c>
      <c r="P207" s="468">
        <v>54236</v>
      </c>
      <c r="Q207" s="491">
        <v>2.08</v>
      </c>
      <c r="R207" s="469">
        <v>1043</v>
      </c>
    </row>
    <row r="208" spans="1:18" ht="14.4" customHeight="1" x14ac:dyDescent="0.3">
      <c r="A208" s="463"/>
      <c r="B208" s="464" t="s">
        <v>1040</v>
      </c>
      <c r="C208" s="464" t="s">
        <v>875</v>
      </c>
      <c r="D208" s="464" t="s">
        <v>884</v>
      </c>
      <c r="E208" s="464" t="s">
        <v>1058</v>
      </c>
      <c r="F208" s="464"/>
      <c r="G208" s="468">
        <v>1</v>
      </c>
      <c r="H208" s="468">
        <v>1323</v>
      </c>
      <c r="I208" s="464">
        <v>1</v>
      </c>
      <c r="J208" s="464">
        <v>1323</v>
      </c>
      <c r="K208" s="468">
        <v>1</v>
      </c>
      <c r="L208" s="468">
        <v>1323</v>
      </c>
      <c r="M208" s="464">
        <v>1</v>
      </c>
      <c r="N208" s="464">
        <v>1323</v>
      </c>
      <c r="O208" s="468">
        <v>2</v>
      </c>
      <c r="P208" s="468">
        <v>2646</v>
      </c>
      <c r="Q208" s="491">
        <v>2</v>
      </c>
      <c r="R208" s="469">
        <v>1323</v>
      </c>
    </row>
    <row r="209" spans="1:18" ht="14.4" customHeight="1" x14ac:dyDescent="0.3">
      <c r="A209" s="463"/>
      <c r="B209" s="464" t="s">
        <v>1040</v>
      </c>
      <c r="C209" s="464" t="s">
        <v>875</v>
      </c>
      <c r="D209" s="464" t="s">
        <v>884</v>
      </c>
      <c r="E209" s="464" t="s">
        <v>1059</v>
      </c>
      <c r="F209" s="464"/>
      <c r="G209" s="468">
        <v>7</v>
      </c>
      <c r="H209" s="468">
        <v>3794</v>
      </c>
      <c r="I209" s="464">
        <v>1</v>
      </c>
      <c r="J209" s="464">
        <v>542</v>
      </c>
      <c r="K209" s="468">
        <v>1</v>
      </c>
      <c r="L209" s="468">
        <v>542</v>
      </c>
      <c r="M209" s="464">
        <v>0.14285714285714285</v>
      </c>
      <c r="N209" s="464">
        <v>542</v>
      </c>
      <c r="O209" s="468">
        <v>2</v>
      </c>
      <c r="P209" s="468">
        <v>1084</v>
      </c>
      <c r="Q209" s="491">
        <v>0.2857142857142857</v>
      </c>
      <c r="R209" s="469">
        <v>542</v>
      </c>
    </row>
    <row r="210" spans="1:18" ht="14.4" customHeight="1" x14ac:dyDescent="0.3">
      <c r="A210" s="463"/>
      <c r="B210" s="464" t="s">
        <v>1040</v>
      </c>
      <c r="C210" s="464" t="s">
        <v>875</v>
      </c>
      <c r="D210" s="464" t="s">
        <v>884</v>
      </c>
      <c r="E210" s="464" t="s">
        <v>1060</v>
      </c>
      <c r="F210" s="464"/>
      <c r="G210" s="468">
        <v>20</v>
      </c>
      <c r="H210" s="468">
        <v>11580</v>
      </c>
      <c r="I210" s="464">
        <v>1</v>
      </c>
      <c r="J210" s="464">
        <v>579</v>
      </c>
      <c r="K210" s="468">
        <v>19</v>
      </c>
      <c r="L210" s="468">
        <v>11001</v>
      </c>
      <c r="M210" s="464">
        <v>0.95</v>
      </c>
      <c r="N210" s="464">
        <v>579</v>
      </c>
      <c r="O210" s="468">
        <v>17</v>
      </c>
      <c r="P210" s="468">
        <v>9843</v>
      </c>
      <c r="Q210" s="491">
        <v>0.85</v>
      </c>
      <c r="R210" s="469">
        <v>579</v>
      </c>
    </row>
    <row r="211" spans="1:18" ht="14.4" customHeight="1" x14ac:dyDescent="0.3">
      <c r="A211" s="463"/>
      <c r="B211" s="464" t="s">
        <v>1040</v>
      </c>
      <c r="C211" s="464" t="s">
        <v>875</v>
      </c>
      <c r="D211" s="464" t="s">
        <v>884</v>
      </c>
      <c r="E211" s="464" t="s">
        <v>1061</v>
      </c>
      <c r="F211" s="464"/>
      <c r="G211" s="468"/>
      <c r="H211" s="468"/>
      <c r="I211" s="464"/>
      <c r="J211" s="464"/>
      <c r="K211" s="468"/>
      <c r="L211" s="468"/>
      <c r="M211" s="464"/>
      <c r="N211" s="464"/>
      <c r="O211" s="468">
        <v>2</v>
      </c>
      <c r="P211" s="468">
        <v>272</v>
      </c>
      <c r="Q211" s="491"/>
      <c r="R211" s="469">
        <v>136</v>
      </c>
    </row>
    <row r="212" spans="1:18" ht="14.4" customHeight="1" x14ac:dyDescent="0.3">
      <c r="A212" s="463"/>
      <c r="B212" s="464" t="s">
        <v>1040</v>
      </c>
      <c r="C212" s="464" t="s">
        <v>875</v>
      </c>
      <c r="D212" s="464" t="s">
        <v>884</v>
      </c>
      <c r="E212" s="464" t="s">
        <v>1062</v>
      </c>
      <c r="F212" s="464"/>
      <c r="G212" s="468"/>
      <c r="H212" s="468"/>
      <c r="I212" s="464"/>
      <c r="J212" s="464"/>
      <c r="K212" s="468"/>
      <c r="L212" s="468"/>
      <c r="M212" s="464"/>
      <c r="N212" s="464"/>
      <c r="O212" s="468">
        <v>35</v>
      </c>
      <c r="P212" s="468">
        <v>7840</v>
      </c>
      <c r="Q212" s="491"/>
      <c r="R212" s="469">
        <v>224</v>
      </c>
    </row>
    <row r="213" spans="1:18" ht="14.4" customHeight="1" x14ac:dyDescent="0.3">
      <c r="A213" s="463"/>
      <c r="B213" s="464" t="s">
        <v>1040</v>
      </c>
      <c r="C213" s="464" t="s">
        <v>875</v>
      </c>
      <c r="D213" s="464" t="s">
        <v>884</v>
      </c>
      <c r="E213" s="464" t="s">
        <v>1063</v>
      </c>
      <c r="F213" s="464"/>
      <c r="G213" s="468"/>
      <c r="H213" s="468"/>
      <c r="I213" s="464"/>
      <c r="J213" s="464"/>
      <c r="K213" s="468"/>
      <c r="L213" s="468"/>
      <c r="M213" s="464"/>
      <c r="N213" s="464"/>
      <c r="O213" s="468">
        <v>2</v>
      </c>
      <c r="P213" s="468">
        <v>2166</v>
      </c>
      <c r="Q213" s="491"/>
      <c r="R213" s="469">
        <v>1083</v>
      </c>
    </row>
    <row r="214" spans="1:18" ht="14.4" customHeight="1" x14ac:dyDescent="0.3">
      <c r="A214" s="463"/>
      <c r="B214" s="464" t="s">
        <v>1040</v>
      </c>
      <c r="C214" s="464" t="s">
        <v>875</v>
      </c>
      <c r="D214" s="464" t="s">
        <v>884</v>
      </c>
      <c r="E214" s="464" t="s">
        <v>1064</v>
      </c>
      <c r="F214" s="464"/>
      <c r="G214" s="468"/>
      <c r="H214" s="468"/>
      <c r="I214" s="464"/>
      <c r="J214" s="464"/>
      <c r="K214" s="468"/>
      <c r="L214" s="468"/>
      <c r="M214" s="464"/>
      <c r="N214" s="464"/>
      <c r="O214" s="468">
        <v>4</v>
      </c>
      <c r="P214" s="468">
        <v>4332</v>
      </c>
      <c r="Q214" s="491"/>
      <c r="R214" s="469">
        <v>1083</v>
      </c>
    </row>
    <row r="215" spans="1:18" ht="14.4" customHeight="1" x14ac:dyDescent="0.3">
      <c r="A215" s="463"/>
      <c r="B215" s="464" t="s">
        <v>1040</v>
      </c>
      <c r="C215" s="464" t="s">
        <v>875</v>
      </c>
      <c r="D215" s="464" t="s">
        <v>931</v>
      </c>
      <c r="E215" s="464" t="s">
        <v>936</v>
      </c>
      <c r="F215" s="464" t="s">
        <v>937</v>
      </c>
      <c r="G215" s="468">
        <v>3</v>
      </c>
      <c r="H215" s="468">
        <v>233.34</v>
      </c>
      <c r="I215" s="464">
        <v>1</v>
      </c>
      <c r="J215" s="464">
        <v>77.78</v>
      </c>
      <c r="K215" s="468">
        <v>6</v>
      </c>
      <c r="L215" s="468">
        <v>466.67</v>
      </c>
      <c r="M215" s="464">
        <v>1.9999571440815977</v>
      </c>
      <c r="N215" s="464">
        <v>77.778333333333336</v>
      </c>
      <c r="O215" s="468">
        <v>11</v>
      </c>
      <c r="P215" s="468">
        <v>855.56</v>
      </c>
      <c r="Q215" s="491">
        <v>3.6665809548298616</v>
      </c>
      <c r="R215" s="469">
        <v>77.778181818181807</v>
      </c>
    </row>
    <row r="216" spans="1:18" ht="14.4" customHeight="1" x14ac:dyDescent="0.3">
      <c r="A216" s="463"/>
      <c r="B216" s="464" t="s">
        <v>1040</v>
      </c>
      <c r="C216" s="464" t="s">
        <v>875</v>
      </c>
      <c r="D216" s="464" t="s">
        <v>931</v>
      </c>
      <c r="E216" s="464" t="s">
        <v>938</v>
      </c>
      <c r="F216" s="464" t="s">
        <v>939</v>
      </c>
      <c r="G216" s="468">
        <v>7</v>
      </c>
      <c r="H216" s="468">
        <v>1750</v>
      </c>
      <c r="I216" s="464">
        <v>1</v>
      </c>
      <c r="J216" s="464">
        <v>250</v>
      </c>
      <c r="K216" s="468">
        <v>11</v>
      </c>
      <c r="L216" s="468">
        <v>2750</v>
      </c>
      <c r="M216" s="464">
        <v>1.5714285714285714</v>
      </c>
      <c r="N216" s="464">
        <v>250</v>
      </c>
      <c r="O216" s="468">
        <v>4</v>
      </c>
      <c r="P216" s="468">
        <v>1000</v>
      </c>
      <c r="Q216" s="491">
        <v>0.5714285714285714</v>
      </c>
      <c r="R216" s="469">
        <v>250</v>
      </c>
    </row>
    <row r="217" spans="1:18" ht="14.4" customHeight="1" x14ac:dyDescent="0.3">
      <c r="A217" s="463"/>
      <c r="B217" s="464" t="s">
        <v>1040</v>
      </c>
      <c r="C217" s="464" t="s">
        <v>875</v>
      </c>
      <c r="D217" s="464" t="s">
        <v>931</v>
      </c>
      <c r="E217" s="464" t="s">
        <v>1065</v>
      </c>
      <c r="F217" s="464" t="s">
        <v>1066</v>
      </c>
      <c r="G217" s="468">
        <v>130</v>
      </c>
      <c r="H217" s="468">
        <v>39000</v>
      </c>
      <c r="I217" s="464">
        <v>1</v>
      </c>
      <c r="J217" s="464">
        <v>300</v>
      </c>
      <c r="K217" s="468">
        <v>129</v>
      </c>
      <c r="L217" s="468">
        <v>38700</v>
      </c>
      <c r="M217" s="464">
        <v>0.99230769230769234</v>
      </c>
      <c r="N217" s="464">
        <v>300</v>
      </c>
      <c r="O217" s="468">
        <v>130</v>
      </c>
      <c r="P217" s="468">
        <v>39000</v>
      </c>
      <c r="Q217" s="491">
        <v>1</v>
      </c>
      <c r="R217" s="469">
        <v>300</v>
      </c>
    </row>
    <row r="218" spans="1:18" ht="14.4" customHeight="1" x14ac:dyDescent="0.3">
      <c r="A218" s="463"/>
      <c r="B218" s="464" t="s">
        <v>1040</v>
      </c>
      <c r="C218" s="464" t="s">
        <v>875</v>
      </c>
      <c r="D218" s="464" t="s">
        <v>931</v>
      </c>
      <c r="E218" s="464" t="s">
        <v>942</v>
      </c>
      <c r="F218" s="464" t="s">
        <v>943</v>
      </c>
      <c r="G218" s="468"/>
      <c r="H218" s="468"/>
      <c r="I218" s="464"/>
      <c r="J218" s="464"/>
      <c r="K218" s="468"/>
      <c r="L218" s="468"/>
      <c r="M218" s="464"/>
      <c r="N218" s="464"/>
      <c r="O218" s="468">
        <v>1</v>
      </c>
      <c r="P218" s="468">
        <v>550</v>
      </c>
      <c r="Q218" s="491"/>
      <c r="R218" s="469">
        <v>550</v>
      </c>
    </row>
    <row r="219" spans="1:18" ht="14.4" customHeight="1" x14ac:dyDescent="0.3">
      <c r="A219" s="463"/>
      <c r="B219" s="464" t="s">
        <v>1040</v>
      </c>
      <c r="C219" s="464" t="s">
        <v>875</v>
      </c>
      <c r="D219" s="464" t="s">
        <v>931</v>
      </c>
      <c r="E219" s="464" t="s">
        <v>1067</v>
      </c>
      <c r="F219" s="464" t="s">
        <v>1068</v>
      </c>
      <c r="G219" s="468">
        <v>71</v>
      </c>
      <c r="H219" s="468">
        <v>47333.34</v>
      </c>
      <c r="I219" s="464">
        <v>1</v>
      </c>
      <c r="J219" s="464">
        <v>666.66676056338019</v>
      </c>
      <c r="K219" s="468">
        <v>71</v>
      </c>
      <c r="L219" s="468">
        <v>47333.33</v>
      </c>
      <c r="M219" s="464">
        <v>0.99999978873242423</v>
      </c>
      <c r="N219" s="464">
        <v>666.6666197183099</v>
      </c>
      <c r="O219" s="468">
        <v>61</v>
      </c>
      <c r="P219" s="468">
        <v>40666.68</v>
      </c>
      <c r="Q219" s="491">
        <v>0.85915509025984649</v>
      </c>
      <c r="R219" s="469">
        <v>666.66688524590165</v>
      </c>
    </row>
    <row r="220" spans="1:18" ht="14.4" customHeight="1" x14ac:dyDescent="0.3">
      <c r="A220" s="463"/>
      <c r="B220" s="464" t="s">
        <v>1040</v>
      </c>
      <c r="C220" s="464" t="s">
        <v>875</v>
      </c>
      <c r="D220" s="464" t="s">
        <v>931</v>
      </c>
      <c r="E220" s="464" t="s">
        <v>1069</v>
      </c>
      <c r="F220" s="464" t="s">
        <v>1070</v>
      </c>
      <c r="G220" s="468">
        <v>159</v>
      </c>
      <c r="H220" s="468">
        <v>37100.019999999997</v>
      </c>
      <c r="I220" s="464">
        <v>1</v>
      </c>
      <c r="J220" s="464">
        <v>233.33345911949684</v>
      </c>
      <c r="K220" s="468">
        <v>157</v>
      </c>
      <c r="L220" s="468">
        <v>36633.33</v>
      </c>
      <c r="M220" s="464">
        <v>0.98742076149824187</v>
      </c>
      <c r="N220" s="464">
        <v>233.33331210191085</v>
      </c>
      <c r="O220" s="468">
        <v>184</v>
      </c>
      <c r="P220" s="468">
        <v>42933.33</v>
      </c>
      <c r="Q220" s="491">
        <v>1.1572319907105173</v>
      </c>
      <c r="R220" s="469">
        <v>233.33331521739132</v>
      </c>
    </row>
    <row r="221" spans="1:18" ht="14.4" customHeight="1" x14ac:dyDescent="0.3">
      <c r="A221" s="463"/>
      <c r="B221" s="464" t="s">
        <v>1040</v>
      </c>
      <c r="C221" s="464" t="s">
        <v>875</v>
      </c>
      <c r="D221" s="464" t="s">
        <v>931</v>
      </c>
      <c r="E221" s="464" t="s">
        <v>1071</v>
      </c>
      <c r="F221" s="464" t="s">
        <v>1072</v>
      </c>
      <c r="G221" s="468">
        <v>96</v>
      </c>
      <c r="H221" s="468">
        <v>74666.67</v>
      </c>
      <c r="I221" s="464">
        <v>1</v>
      </c>
      <c r="J221" s="464">
        <v>777.77781249999998</v>
      </c>
      <c r="K221" s="468">
        <v>69</v>
      </c>
      <c r="L221" s="468">
        <v>53666.66</v>
      </c>
      <c r="M221" s="464">
        <v>0.7187498786272376</v>
      </c>
      <c r="N221" s="464">
        <v>777.77768115942035</v>
      </c>
      <c r="O221" s="468">
        <v>97</v>
      </c>
      <c r="P221" s="468">
        <v>75444.45</v>
      </c>
      <c r="Q221" s="491">
        <v>1.0104166959635403</v>
      </c>
      <c r="R221" s="469">
        <v>777.77783505154639</v>
      </c>
    </row>
    <row r="222" spans="1:18" ht="14.4" customHeight="1" x14ac:dyDescent="0.3">
      <c r="A222" s="463"/>
      <c r="B222" s="464" t="s">
        <v>1040</v>
      </c>
      <c r="C222" s="464" t="s">
        <v>875</v>
      </c>
      <c r="D222" s="464" t="s">
        <v>931</v>
      </c>
      <c r="E222" s="464" t="s">
        <v>1073</v>
      </c>
      <c r="F222" s="464" t="s">
        <v>1074</v>
      </c>
      <c r="G222" s="468">
        <v>241</v>
      </c>
      <c r="H222" s="468">
        <v>58911.119999999995</v>
      </c>
      <c r="I222" s="464">
        <v>1</v>
      </c>
      <c r="J222" s="464">
        <v>244.44448132780082</v>
      </c>
      <c r="K222" s="468">
        <v>194</v>
      </c>
      <c r="L222" s="468">
        <v>47422.22</v>
      </c>
      <c r="M222" s="464">
        <v>0.80497909392997458</v>
      </c>
      <c r="N222" s="464">
        <v>244.44443298969074</v>
      </c>
      <c r="O222" s="468">
        <v>249</v>
      </c>
      <c r="P222" s="468">
        <v>60866.67</v>
      </c>
      <c r="Q222" s="491">
        <v>1.0331949214341878</v>
      </c>
      <c r="R222" s="469">
        <v>244.44445783132528</v>
      </c>
    </row>
    <row r="223" spans="1:18" ht="14.4" customHeight="1" x14ac:dyDescent="0.3">
      <c r="A223" s="463"/>
      <c r="B223" s="464" t="s">
        <v>1040</v>
      </c>
      <c r="C223" s="464" t="s">
        <v>875</v>
      </c>
      <c r="D223" s="464" t="s">
        <v>931</v>
      </c>
      <c r="E223" s="464" t="s">
        <v>1075</v>
      </c>
      <c r="F223" s="464" t="s">
        <v>1076</v>
      </c>
      <c r="G223" s="468">
        <v>5</v>
      </c>
      <c r="H223" s="468">
        <v>2627.7799999999997</v>
      </c>
      <c r="I223" s="464">
        <v>1</v>
      </c>
      <c r="J223" s="464">
        <v>525.55599999999993</v>
      </c>
      <c r="K223" s="468">
        <v>6</v>
      </c>
      <c r="L223" s="468">
        <v>3153.33</v>
      </c>
      <c r="M223" s="464">
        <v>1.1999977167038338</v>
      </c>
      <c r="N223" s="464">
        <v>525.55499999999995</v>
      </c>
      <c r="O223" s="468">
        <v>14</v>
      </c>
      <c r="P223" s="468">
        <v>7357.7699999999986</v>
      </c>
      <c r="Q223" s="491">
        <v>2.7999946723089448</v>
      </c>
      <c r="R223" s="469">
        <v>525.55499999999995</v>
      </c>
    </row>
    <row r="224" spans="1:18" ht="14.4" customHeight="1" x14ac:dyDescent="0.3">
      <c r="A224" s="463"/>
      <c r="B224" s="464" t="s">
        <v>1040</v>
      </c>
      <c r="C224" s="464" t="s">
        <v>875</v>
      </c>
      <c r="D224" s="464" t="s">
        <v>931</v>
      </c>
      <c r="E224" s="464" t="s">
        <v>1077</v>
      </c>
      <c r="F224" s="464" t="s">
        <v>1078</v>
      </c>
      <c r="G224" s="468"/>
      <c r="H224" s="468"/>
      <c r="I224" s="464"/>
      <c r="J224" s="464"/>
      <c r="K224" s="468">
        <v>5</v>
      </c>
      <c r="L224" s="468">
        <v>5000</v>
      </c>
      <c r="M224" s="464"/>
      <c r="N224" s="464">
        <v>1000</v>
      </c>
      <c r="O224" s="468">
        <v>3</v>
      </c>
      <c r="P224" s="468">
        <v>3000</v>
      </c>
      <c r="Q224" s="491"/>
      <c r="R224" s="469">
        <v>1000</v>
      </c>
    </row>
    <row r="225" spans="1:18" ht="14.4" customHeight="1" x14ac:dyDescent="0.3">
      <c r="A225" s="463"/>
      <c r="B225" s="464" t="s">
        <v>1040</v>
      </c>
      <c r="C225" s="464" t="s">
        <v>875</v>
      </c>
      <c r="D225" s="464" t="s">
        <v>931</v>
      </c>
      <c r="E225" s="464" t="s">
        <v>1028</v>
      </c>
      <c r="F225" s="464" t="s">
        <v>1029</v>
      </c>
      <c r="G225" s="468"/>
      <c r="H225" s="468"/>
      <c r="I225" s="464"/>
      <c r="J225" s="464"/>
      <c r="K225" s="468"/>
      <c r="L225" s="468"/>
      <c r="M225" s="464"/>
      <c r="N225" s="464"/>
      <c r="O225" s="468">
        <v>2</v>
      </c>
      <c r="P225" s="468">
        <v>0</v>
      </c>
      <c r="Q225" s="491"/>
      <c r="R225" s="469">
        <v>0</v>
      </c>
    </row>
    <row r="226" spans="1:18" ht="14.4" customHeight="1" x14ac:dyDescent="0.3">
      <c r="A226" s="463"/>
      <c r="B226" s="464" t="s">
        <v>1040</v>
      </c>
      <c r="C226" s="464" t="s">
        <v>875</v>
      </c>
      <c r="D226" s="464" t="s">
        <v>931</v>
      </c>
      <c r="E226" s="464" t="s">
        <v>959</v>
      </c>
      <c r="F226" s="464" t="s">
        <v>960</v>
      </c>
      <c r="G226" s="468">
        <v>220</v>
      </c>
      <c r="H226" s="468">
        <v>0</v>
      </c>
      <c r="I226" s="464"/>
      <c r="J226" s="464">
        <v>0</v>
      </c>
      <c r="K226" s="468">
        <v>222</v>
      </c>
      <c r="L226" s="468">
        <v>0</v>
      </c>
      <c r="M226" s="464"/>
      <c r="N226" s="464">
        <v>0</v>
      </c>
      <c r="O226" s="468">
        <v>227</v>
      </c>
      <c r="P226" s="468">
        <v>0</v>
      </c>
      <c r="Q226" s="491"/>
      <c r="R226" s="469">
        <v>0</v>
      </c>
    </row>
    <row r="227" spans="1:18" ht="14.4" customHeight="1" x14ac:dyDescent="0.3">
      <c r="A227" s="463"/>
      <c r="B227" s="464" t="s">
        <v>1040</v>
      </c>
      <c r="C227" s="464" t="s">
        <v>875</v>
      </c>
      <c r="D227" s="464" t="s">
        <v>931</v>
      </c>
      <c r="E227" s="464" t="s">
        <v>961</v>
      </c>
      <c r="F227" s="464" t="s">
        <v>962</v>
      </c>
      <c r="G227" s="468">
        <v>162</v>
      </c>
      <c r="H227" s="468">
        <v>49499.990000000005</v>
      </c>
      <c r="I227" s="464">
        <v>1</v>
      </c>
      <c r="J227" s="464">
        <v>305.55549382716055</v>
      </c>
      <c r="K227" s="468">
        <v>152</v>
      </c>
      <c r="L227" s="468">
        <v>46444.45</v>
      </c>
      <c r="M227" s="464">
        <v>0.9382719067215971</v>
      </c>
      <c r="N227" s="464">
        <v>305.55559210526314</v>
      </c>
      <c r="O227" s="468">
        <v>164</v>
      </c>
      <c r="P227" s="468">
        <v>50111.11</v>
      </c>
      <c r="Q227" s="491">
        <v>1.0123458610799718</v>
      </c>
      <c r="R227" s="469">
        <v>305.55554878048781</v>
      </c>
    </row>
    <row r="228" spans="1:18" ht="14.4" customHeight="1" x14ac:dyDescent="0.3">
      <c r="A228" s="463"/>
      <c r="B228" s="464" t="s">
        <v>1040</v>
      </c>
      <c r="C228" s="464" t="s">
        <v>875</v>
      </c>
      <c r="D228" s="464" t="s">
        <v>931</v>
      </c>
      <c r="E228" s="464" t="s">
        <v>963</v>
      </c>
      <c r="F228" s="464" t="s">
        <v>964</v>
      </c>
      <c r="G228" s="468">
        <v>439</v>
      </c>
      <c r="H228" s="468">
        <v>14633.33</v>
      </c>
      <c r="I228" s="464">
        <v>1</v>
      </c>
      <c r="J228" s="464">
        <v>33.333325740318905</v>
      </c>
      <c r="K228" s="468">
        <v>451</v>
      </c>
      <c r="L228" s="468">
        <v>15033.34</v>
      </c>
      <c r="M228" s="464">
        <v>1.027335541534292</v>
      </c>
      <c r="N228" s="464">
        <v>33.333348115299337</v>
      </c>
      <c r="O228" s="468">
        <v>487</v>
      </c>
      <c r="P228" s="468">
        <v>16233.34</v>
      </c>
      <c r="Q228" s="491">
        <v>1.1093401160228056</v>
      </c>
      <c r="R228" s="469">
        <v>33.333347022587269</v>
      </c>
    </row>
    <row r="229" spans="1:18" ht="14.4" customHeight="1" x14ac:dyDescent="0.3">
      <c r="A229" s="463"/>
      <c r="B229" s="464" t="s">
        <v>1040</v>
      </c>
      <c r="C229" s="464" t="s">
        <v>875</v>
      </c>
      <c r="D229" s="464" t="s">
        <v>931</v>
      </c>
      <c r="E229" s="464" t="s">
        <v>965</v>
      </c>
      <c r="F229" s="464" t="s">
        <v>966</v>
      </c>
      <c r="G229" s="468">
        <v>127</v>
      </c>
      <c r="H229" s="468">
        <v>57855.56</v>
      </c>
      <c r="I229" s="464">
        <v>1</v>
      </c>
      <c r="J229" s="464">
        <v>455.55559055118107</v>
      </c>
      <c r="K229" s="468">
        <v>192</v>
      </c>
      <c r="L229" s="468">
        <v>87466.67</v>
      </c>
      <c r="M229" s="464">
        <v>1.5118109650999836</v>
      </c>
      <c r="N229" s="464">
        <v>455.55557291666668</v>
      </c>
      <c r="O229" s="468">
        <v>171</v>
      </c>
      <c r="P229" s="468">
        <v>77900</v>
      </c>
      <c r="Q229" s="491">
        <v>1.3464565894790406</v>
      </c>
      <c r="R229" s="469">
        <v>455.55555555555554</v>
      </c>
    </row>
    <row r="230" spans="1:18" ht="14.4" customHeight="1" x14ac:dyDescent="0.3">
      <c r="A230" s="463"/>
      <c r="B230" s="464" t="s">
        <v>1040</v>
      </c>
      <c r="C230" s="464" t="s">
        <v>875</v>
      </c>
      <c r="D230" s="464" t="s">
        <v>931</v>
      </c>
      <c r="E230" s="464" t="s">
        <v>969</v>
      </c>
      <c r="F230" s="464" t="s">
        <v>970</v>
      </c>
      <c r="G230" s="468">
        <v>173</v>
      </c>
      <c r="H230" s="468">
        <v>13455.549999999997</v>
      </c>
      <c r="I230" s="464">
        <v>1</v>
      </c>
      <c r="J230" s="464">
        <v>77.777745664739868</v>
      </c>
      <c r="K230" s="468">
        <v>170</v>
      </c>
      <c r="L230" s="468">
        <v>13222.22</v>
      </c>
      <c r="M230" s="464">
        <v>0.98265920010701913</v>
      </c>
      <c r="N230" s="464">
        <v>77.777764705882348</v>
      </c>
      <c r="O230" s="468">
        <v>191</v>
      </c>
      <c r="P230" s="468">
        <v>14855.559999999998</v>
      </c>
      <c r="Q230" s="491">
        <v>1.1040470289211515</v>
      </c>
      <c r="R230" s="469">
        <v>77.777801047120406</v>
      </c>
    </row>
    <row r="231" spans="1:18" ht="14.4" customHeight="1" x14ac:dyDescent="0.3">
      <c r="A231" s="463"/>
      <c r="B231" s="464" t="s">
        <v>1040</v>
      </c>
      <c r="C231" s="464" t="s">
        <v>875</v>
      </c>
      <c r="D231" s="464" t="s">
        <v>931</v>
      </c>
      <c r="E231" s="464" t="s">
        <v>1079</v>
      </c>
      <c r="F231" s="464" t="s">
        <v>1080</v>
      </c>
      <c r="G231" s="468">
        <v>83</v>
      </c>
      <c r="H231" s="468">
        <v>119888.89</v>
      </c>
      <c r="I231" s="464">
        <v>1</v>
      </c>
      <c r="J231" s="464">
        <v>1444.4444578313253</v>
      </c>
      <c r="K231" s="468">
        <v>96</v>
      </c>
      <c r="L231" s="468">
        <v>138666.66999999998</v>
      </c>
      <c r="M231" s="464">
        <v>1.1566265231081878</v>
      </c>
      <c r="N231" s="464">
        <v>1444.4444791666665</v>
      </c>
      <c r="O231" s="468">
        <v>95</v>
      </c>
      <c r="P231" s="468">
        <v>137222.23000000001</v>
      </c>
      <c r="Q231" s="491">
        <v>1.1445783675201264</v>
      </c>
      <c r="R231" s="469">
        <v>1444.4445263157895</v>
      </c>
    </row>
    <row r="232" spans="1:18" ht="14.4" customHeight="1" x14ac:dyDescent="0.3">
      <c r="A232" s="463"/>
      <c r="B232" s="464" t="s">
        <v>1040</v>
      </c>
      <c r="C232" s="464" t="s">
        <v>875</v>
      </c>
      <c r="D232" s="464" t="s">
        <v>931</v>
      </c>
      <c r="E232" s="464" t="s">
        <v>973</v>
      </c>
      <c r="F232" s="464" t="s">
        <v>974</v>
      </c>
      <c r="G232" s="468">
        <v>1</v>
      </c>
      <c r="H232" s="468">
        <v>94.44</v>
      </c>
      <c r="I232" s="464">
        <v>1</v>
      </c>
      <c r="J232" s="464">
        <v>94.44</v>
      </c>
      <c r="K232" s="468">
        <v>1</v>
      </c>
      <c r="L232" s="468">
        <v>94.44</v>
      </c>
      <c r="M232" s="464">
        <v>1</v>
      </c>
      <c r="N232" s="464">
        <v>94.44</v>
      </c>
      <c r="O232" s="468">
        <v>5</v>
      </c>
      <c r="P232" s="468">
        <v>472.21999999999997</v>
      </c>
      <c r="Q232" s="491">
        <v>5.0002117746717492</v>
      </c>
      <c r="R232" s="469">
        <v>94.443999999999988</v>
      </c>
    </row>
    <row r="233" spans="1:18" ht="14.4" customHeight="1" x14ac:dyDescent="0.3">
      <c r="A233" s="463"/>
      <c r="B233" s="464" t="s">
        <v>1040</v>
      </c>
      <c r="C233" s="464" t="s">
        <v>875</v>
      </c>
      <c r="D233" s="464" t="s">
        <v>931</v>
      </c>
      <c r="E233" s="464" t="s">
        <v>997</v>
      </c>
      <c r="F233" s="464" t="s">
        <v>998</v>
      </c>
      <c r="G233" s="468"/>
      <c r="H233" s="468"/>
      <c r="I233" s="464"/>
      <c r="J233" s="464"/>
      <c r="K233" s="468">
        <v>10</v>
      </c>
      <c r="L233" s="468">
        <v>966.67</v>
      </c>
      <c r="M233" s="464"/>
      <c r="N233" s="464">
        <v>96.667000000000002</v>
      </c>
      <c r="O233" s="468">
        <v>4</v>
      </c>
      <c r="P233" s="468">
        <v>386.67</v>
      </c>
      <c r="Q233" s="491"/>
      <c r="R233" s="469">
        <v>96.667500000000004</v>
      </c>
    </row>
    <row r="234" spans="1:18" ht="14.4" customHeight="1" x14ac:dyDescent="0.3">
      <c r="A234" s="463"/>
      <c r="B234" s="464" t="s">
        <v>1040</v>
      </c>
      <c r="C234" s="464" t="s">
        <v>875</v>
      </c>
      <c r="D234" s="464" t="s">
        <v>931</v>
      </c>
      <c r="E234" s="464" t="s">
        <v>1081</v>
      </c>
      <c r="F234" s="464" t="s">
        <v>1082</v>
      </c>
      <c r="G234" s="468">
        <v>85</v>
      </c>
      <c r="H234" s="468">
        <v>29750</v>
      </c>
      <c r="I234" s="464">
        <v>1</v>
      </c>
      <c r="J234" s="464">
        <v>350</v>
      </c>
      <c r="K234" s="468">
        <v>96</v>
      </c>
      <c r="L234" s="468">
        <v>33600</v>
      </c>
      <c r="M234" s="464">
        <v>1.1294117647058823</v>
      </c>
      <c r="N234" s="464">
        <v>350</v>
      </c>
      <c r="O234" s="468">
        <v>83</v>
      </c>
      <c r="P234" s="468">
        <v>29050</v>
      </c>
      <c r="Q234" s="491">
        <v>0.97647058823529409</v>
      </c>
      <c r="R234" s="469">
        <v>350</v>
      </c>
    </row>
    <row r="235" spans="1:18" ht="14.4" customHeight="1" x14ac:dyDescent="0.3">
      <c r="A235" s="463"/>
      <c r="B235" s="464" t="s">
        <v>1040</v>
      </c>
      <c r="C235" s="464" t="s">
        <v>875</v>
      </c>
      <c r="D235" s="464" t="s">
        <v>931</v>
      </c>
      <c r="E235" s="464" t="s">
        <v>1083</v>
      </c>
      <c r="F235" s="464" t="s">
        <v>1084</v>
      </c>
      <c r="G235" s="468">
        <v>7</v>
      </c>
      <c r="H235" s="468">
        <v>412.21999999999997</v>
      </c>
      <c r="I235" s="464">
        <v>1</v>
      </c>
      <c r="J235" s="464">
        <v>58.888571428571424</v>
      </c>
      <c r="K235" s="468">
        <v>10</v>
      </c>
      <c r="L235" s="468">
        <v>588.9</v>
      </c>
      <c r="M235" s="464">
        <v>1.4286060841298336</v>
      </c>
      <c r="N235" s="464">
        <v>58.89</v>
      </c>
      <c r="O235" s="468">
        <v>4</v>
      </c>
      <c r="P235" s="468">
        <v>235.56</v>
      </c>
      <c r="Q235" s="491">
        <v>0.57144243365193348</v>
      </c>
      <c r="R235" s="469">
        <v>58.89</v>
      </c>
    </row>
    <row r="236" spans="1:18" ht="14.4" customHeight="1" x14ac:dyDescent="0.3">
      <c r="A236" s="463"/>
      <c r="B236" s="464" t="s">
        <v>1040</v>
      </c>
      <c r="C236" s="464" t="s">
        <v>875</v>
      </c>
      <c r="D236" s="464" t="s">
        <v>931</v>
      </c>
      <c r="E236" s="464" t="s">
        <v>1085</v>
      </c>
      <c r="F236" s="464" t="s">
        <v>1086</v>
      </c>
      <c r="G236" s="468">
        <v>128</v>
      </c>
      <c r="H236" s="468">
        <v>16497.77</v>
      </c>
      <c r="I236" s="464">
        <v>1</v>
      </c>
      <c r="J236" s="464">
        <v>128.888828125</v>
      </c>
      <c r="K236" s="468">
        <v>128</v>
      </c>
      <c r="L236" s="468">
        <v>16497.78</v>
      </c>
      <c r="M236" s="464">
        <v>1.0000006061425271</v>
      </c>
      <c r="N236" s="464">
        <v>128.88890624999999</v>
      </c>
      <c r="O236" s="468">
        <v>130</v>
      </c>
      <c r="P236" s="468">
        <v>16755.55</v>
      </c>
      <c r="Q236" s="491">
        <v>1.0156251420646547</v>
      </c>
      <c r="R236" s="469">
        <v>128.88884615384615</v>
      </c>
    </row>
    <row r="237" spans="1:18" ht="14.4" customHeight="1" x14ac:dyDescent="0.3">
      <c r="A237" s="463"/>
      <c r="B237" s="464" t="s">
        <v>1040</v>
      </c>
      <c r="C237" s="464" t="s">
        <v>875</v>
      </c>
      <c r="D237" s="464" t="s">
        <v>931</v>
      </c>
      <c r="E237" s="464" t="s">
        <v>981</v>
      </c>
      <c r="F237" s="464" t="s">
        <v>982</v>
      </c>
      <c r="G237" s="468">
        <v>344</v>
      </c>
      <c r="H237" s="468">
        <v>16817.77</v>
      </c>
      <c r="I237" s="464">
        <v>1</v>
      </c>
      <c r="J237" s="464">
        <v>48.888866279069767</v>
      </c>
      <c r="K237" s="468">
        <v>311</v>
      </c>
      <c r="L237" s="468">
        <v>15204.43</v>
      </c>
      <c r="M237" s="464">
        <v>0.90406932667053952</v>
      </c>
      <c r="N237" s="464">
        <v>48.888842443729907</v>
      </c>
      <c r="O237" s="468">
        <v>444</v>
      </c>
      <c r="P237" s="468">
        <v>21706.67</v>
      </c>
      <c r="Q237" s="491">
        <v>1.2906984695354971</v>
      </c>
      <c r="R237" s="469">
        <v>48.88889639639639</v>
      </c>
    </row>
    <row r="238" spans="1:18" ht="14.4" customHeight="1" x14ac:dyDescent="0.3">
      <c r="A238" s="463"/>
      <c r="B238" s="464" t="s">
        <v>1040</v>
      </c>
      <c r="C238" s="464" t="s">
        <v>875</v>
      </c>
      <c r="D238" s="464" t="s">
        <v>931</v>
      </c>
      <c r="E238" s="464" t="s">
        <v>1087</v>
      </c>
      <c r="F238" s="464" t="s">
        <v>1088</v>
      </c>
      <c r="G238" s="468">
        <v>585</v>
      </c>
      <c r="H238" s="468">
        <v>519999.99</v>
      </c>
      <c r="I238" s="464">
        <v>1</v>
      </c>
      <c r="J238" s="464">
        <v>888.88887179487176</v>
      </c>
      <c r="K238" s="468">
        <v>603</v>
      </c>
      <c r="L238" s="468">
        <v>536000</v>
      </c>
      <c r="M238" s="464">
        <v>1.0307692505917163</v>
      </c>
      <c r="N238" s="464">
        <v>888.88888888888891</v>
      </c>
      <c r="O238" s="468">
        <v>676</v>
      </c>
      <c r="P238" s="468">
        <v>600888.89999999991</v>
      </c>
      <c r="Q238" s="491">
        <v>1.1555555991452999</v>
      </c>
      <c r="R238" s="469">
        <v>888.8889053254436</v>
      </c>
    </row>
    <row r="239" spans="1:18" ht="14.4" customHeight="1" x14ac:dyDescent="0.3">
      <c r="A239" s="463"/>
      <c r="B239" s="464" t="s">
        <v>1040</v>
      </c>
      <c r="C239" s="464" t="s">
        <v>875</v>
      </c>
      <c r="D239" s="464" t="s">
        <v>931</v>
      </c>
      <c r="E239" s="464" t="s">
        <v>1089</v>
      </c>
      <c r="F239" s="464" t="s">
        <v>1090</v>
      </c>
      <c r="G239" s="468">
        <v>15</v>
      </c>
      <c r="H239" s="468">
        <v>5000.01</v>
      </c>
      <c r="I239" s="464">
        <v>1</v>
      </c>
      <c r="J239" s="464">
        <v>333.334</v>
      </c>
      <c r="K239" s="468">
        <v>10</v>
      </c>
      <c r="L239" s="468">
        <v>3333.34</v>
      </c>
      <c r="M239" s="464">
        <v>0.66666666666666663</v>
      </c>
      <c r="N239" s="464">
        <v>333.334</v>
      </c>
      <c r="O239" s="468">
        <v>6</v>
      </c>
      <c r="P239" s="468">
        <v>2000</v>
      </c>
      <c r="Q239" s="491">
        <v>0.3999992000016</v>
      </c>
      <c r="R239" s="469">
        <v>333.33333333333331</v>
      </c>
    </row>
    <row r="240" spans="1:18" ht="14.4" customHeight="1" thickBot="1" x14ac:dyDescent="0.35">
      <c r="A240" s="470"/>
      <c r="B240" s="471" t="s">
        <v>1040</v>
      </c>
      <c r="C240" s="471" t="s">
        <v>875</v>
      </c>
      <c r="D240" s="471" t="s">
        <v>931</v>
      </c>
      <c r="E240" s="471" t="s">
        <v>987</v>
      </c>
      <c r="F240" s="471" t="s">
        <v>988</v>
      </c>
      <c r="G240" s="475">
        <v>1</v>
      </c>
      <c r="H240" s="475">
        <v>222.22</v>
      </c>
      <c r="I240" s="471">
        <v>1</v>
      </c>
      <c r="J240" s="471">
        <v>222.22</v>
      </c>
      <c r="K240" s="475"/>
      <c r="L240" s="475"/>
      <c r="M240" s="471"/>
      <c r="N240" s="471"/>
      <c r="O240" s="475"/>
      <c r="P240" s="475"/>
      <c r="Q240" s="483"/>
      <c r="R240" s="476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4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04" t="s">
        <v>1092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107</v>
      </c>
      <c r="H3" s="88">
        <f t="shared" ref="H3:Q3" si="0">SUBTOTAL(9,H6:H1048576)</f>
        <v>15027</v>
      </c>
      <c r="I3" s="89">
        <f t="shared" si="0"/>
        <v>3761401.56</v>
      </c>
      <c r="J3" s="66"/>
      <c r="K3" s="66"/>
      <c r="L3" s="89">
        <f t="shared" si="0"/>
        <v>13242</v>
      </c>
      <c r="M3" s="89">
        <f t="shared" si="0"/>
        <v>3420215.81</v>
      </c>
      <c r="N3" s="66"/>
      <c r="O3" s="66"/>
      <c r="P3" s="89">
        <f t="shared" si="0"/>
        <v>12834</v>
      </c>
      <c r="Q3" s="89">
        <f t="shared" si="0"/>
        <v>3622147.1199999996</v>
      </c>
      <c r="R3" s="67">
        <f>IF(M3=0,0,Q3/M3)</f>
        <v>1.0590405170953232</v>
      </c>
      <c r="S3" s="90">
        <f>IF(P3=0,0,Q3/P3)</f>
        <v>282.23056880162068</v>
      </c>
    </row>
    <row r="4" spans="1:19" ht="14.4" customHeight="1" x14ac:dyDescent="0.3">
      <c r="A4" s="406" t="s">
        <v>184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2018</v>
      </c>
      <c r="M4" s="411"/>
      <c r="N4" s="87"/>
      <c r="O4" s="87"/>
      <c r="P4" s="410">
        <v>2019</v>
      </c>
      <c r="Q4" s="411"/>
      <c r="R4" s="412" t="s">
        <v>2</v>
      </c>
      <c r="S4" s="407" t="s">
        <v>83</v>
      </c>
    </row>
    <row r="5" spans="1:19" ht="14.4" customHeight="1" thickBot="1" x14ac:dyDescent="0.35">
      <c r="A5" s="543"/>
      <c r="B5" s="543"/>
      <c r="C5" s="544"/>
      <c r="D5" s="553"/>
      <c r="E5" s="545"/>
      <c r="F5" s="546"/>
      <c r="G5" s="547"/>
      <c r="H5" s="548" t="s">
        <v>58</v>
      </c>
      <c r="I5" s="549" t="s">
        <v>14</v>
      </c>
      <c r="J5" s="550"/>
      <c r="K5" s="550"/>
      <c r="L5" s="548" t="s">
        <v>58</v>
      </c>
      <c r="M5" s="549" t="s">
        <v>14</v>
      </c>
      <c r="N5" s="550"/>
      <c r="O5" s="550"/>
      <c r="P5" s="548" t="s">
        <v>58</v>
      </c>
      <c r="Q5" s="549" t="s">
        <v>14</v>
      </c>
      <c r="R5" s="551"/>
      <c r="S5" s="552"/>
    </row>
    <row r="6" spans="1:19" ht="14.4" customHeight="1" x14ac:dyDescent="0.3">
      <c r="A6" s="456"/>
      <c r="B6" s="457" t="s">
        <v>883</v>
      </c>
      <c r="C6" s="457" t="s">
        <v>433</v>
      </c>
      <c r="D6" s="457" t="s">
        <v>874</v>
      </c>
      <c r="E6" s="457" t="s">
        <v>884</v>
      </c>
      <c r="F6" s="457" t="s">
        <v>885</v>
      </c>
      <c r="G6" s="457"/>
      <c r="H6" s="461">
        <v>40</v>
      </c>
      <c r="I6" s="461">
        <v>4520</v>
      </c>
      <c r="J6" s="457">
        <v>1</v>
      </c>
      <c r="K6" s="457">
        <v>113</v>
      </c>
      <c r="L6" s="461">
        <v>27</v>
      </c>
      <c r="M6" s="461">
        <v>3051</v>
      </c>
      <c r="N6" s="457">
        <v>0.67500000000000004</v>
      </c>
      <c r="O6" s="457">
        <v>113</v>
      </c>
      <c r="P6" s="461">
        <v>21</v>
      </c>
      <c r="Q6" s="461">
        <v>2373</v>
      </c>
      <c r="R6" s="482">
        <v>0.52500000000000002</v>
      </c>
      <c r="S6" s="462">
        <v>113</v>
      </c>
    </row>
    <row r="7" spans="1:19" ht="14.4" customHeight="1" x14ac:dyDescent="0.3">
      <c r="A7" s="463"/>
      <c r="B7" s="464" t="s">
        <v>883</v>
      </c>
      <c r="C7" s="464" t="s">
        <v>433</v>
      </c>
      <c r="D7" s="464" t="s">
        <v>874</v>
      </c>
      <c r="E7" s="464" t="s">
        <v>884</v>
      </c>
      <c r="F7" s="464" t="s">
        <v>886</v>
      </c>
      <c r="G7" s="464"/>
      <c r="H7" s="468"/>
      <c r="I7" s="468"/>
      <c r="J7" s="464"/>
      <c r="K7" s="464"/>
      <c r="L7" s="468">
        <v>1</v>
      </c>
      <c r="M7" s="468">
        <v>132</v>
      </c>
      <c r="N7" s="464"/>
      <c r="O7" s="464">
        <v>132</v>
      </c>
      <c r="P7" s="468"/>
      <c r="Q7" s="468"/>
      <c r="R7" s="491"/>
      <c r="S7" s="469"/>
    </row>
    <row r="8" spans="1:19" ht="14.4" customHeight="1" x14ac:dyDescent="0.3">
      <c r="A8" s="463"/>
      <c r="B8" s="464" t="s">
        <v>883</v>
      </c>
      <c r="C8" s="464" t="s">
        <v>433</v>
      </c>
      <c r="D8" s="464" t="s">
        <v>874</v>
      </c>
      <c r="E8" s="464" t="s">
        <v>884</v>
      </c>
      <c r="F8" s="464" t="s">
        <v>887</v>
      </c>
      <c r="G8" s="464"/>
      <c r="H8" s="468"/>
      <c r="I8" s="468"/>
      <c r="J8" s="464"/>
      <c r="K8" s="464"/>
      <c r="L8" s="468">
        <v>2</v>
      </c>
      <c r="M8" s="468">
        <v>312</v>
      </c>
      <c r="N8" s="464"/>
      <c r="O8" s="464">
        <v>156</v>
      </c>
      <c r="P8" s="468"/>
      <c r="Q8" s="468"/>
      <c r="R8" s="491"/>
      <c r="S8" s="469"/>
    </row>
    <row r="9" spans="1:19" ht="14.4" customHeight="1" x14ac:dyDescent="0.3">
      <c r="A9" s="463"/>
      <c r="B9" s="464" t="s">
        <v>883</v>
      </c>
      <c r="C9" s="464" t="s">
        <v>433</v>
      </c>
      <c r="D9" s="464" t="s">
        <v>874</v>
      </c>
      <c r="E9" s="464" t="s">
        <v>884</v>
      </c>
      <c r="F9" s="464" t="s">
        <v>888</v>
      </c>
      <c r="G9" s="464"/>
      <c r="H9" s="468">
        <v>1</v>
      </c>
      <c r="I9" s="468">
        <v>219</v>
      </c>
      <c r="J9" s="464">
        <v>1</v>
      </c>
      <c r="K9" s="464">
        <v>219</v>
      </c>
      <c r="L9" s="468">
        <v>1</v>
      </c>
      <c r="M9" s="468">
        <v>219</v>
      </c>
      <c r="N9" s="464">
        <v>1</v>
      </c>
      <c r="O9" s="464">
        <v>219</v>
      </c>
      <c r="P9" s="468"/>
      <c r="Q9" s="468"/>
      <c r="R9" s="491"/>
      <c r="S9" s="469"/>
    </row>
    <row r="10" spans="1:19" ht="14.4" customHeight="1" x14ac:dyDescent="0.3">
      <c r="A10" s="463"/>
      <c r="B10" s="464" t="s">
        <v>883</v>
      </c>
      <c r="C10" s="464" t="s">
        <v>433</v>
      </c>
      <c r="D10" s="464" t="s">
        <v>874</v>
      </c>
      <c r="E10" s="464" t="s">
        <v>884</v>
      </c>
      <c r="F10" s="464" t="s">
        <v>889</v>
      </c>
      <c r="G10" s="464"/>
      <c r="H10" s="468"/>
      <c r="I10" s="468"/>
      <c r="J10" s="464"/>
      <c r="K10" s="464"/>
      <c r="L10" s="468">
        <v>2</v>
      </c>
      <c r="M10" s="468">
        <v>472</v>
      </c>
      <c r="N10" s="464"/>
      <c r="O10" s="464">
        <v>236</v>
      </c>
      <c r="P10" s="468"/>
      <c r="Q10" s="468"/>
      <c r="R10" s="491"/>
      <c r="S10" s="469"/>
    </row>
    <row r="11" spans="1:19" ht="14.4" customHeight="1" x14ac:dyDescent="0.3">
      <c r="A11" s="463"/>
      <c r="B11" s="464" t="s">
        <v>883</v>
      </c>
      <c r="C11" s="464" t="s">
        <v>433</v>
      </c>
      <c r="D11" s="464" t="s">
        <v>874</v>
      </c>
      <c r="E11" s="464" t="s">
        <v>884</v>
      </c>
      <c r="F11" s="464" t="s">
        <v>890</v>
      </c>
      <c r="G11" s="464"/>
      <c r="H11" s="468">
        <v>8</v>
      </c>
      <c r="I11" s="468">
        <v>1248</v>
      </c>
      <c r="J11" s="464">
        <v>1</v>
      </c>
      <c r="K11" s="464">
        <v>156</v>
      </c>
      <c r="L11" s="468">
        <v>2</v>
      </c>
      <c r="M11" s="468">
        <v>312</v>
      </c>
      <c r="N11" s="464">
        <v>0.25</v>
      </c>
      <c r="O11" s="464">
        <v>156</v>
      </c>
      <c r="P11" s="468">
        <v>1</v>
      </c>
      <c r="Q11" s="468">
        <v>156</v>
      </c>
      <c r="R11" s="491">
        <v>0.125</v>
      </c>
      <c r="S11" s="469">
        <v>156</v>
      </c>
    </row>
    <row r="12" spans="1:19" ht="14.4" customHeight="1" x14ac:dyDescent="0.3">
      <c r="A12" s="463"/>
      <c r="B12" s="464" t="s">
        <v>883</v>
      </c>
      <c r="C12" s="464" t="s">
        <v>433</v>
      </c>
      <c r="D12" s="464" t="s">
        <v>874</v>
      </c>
      <c r="E12" s="464" t="s">
        <v>884</v>
      </c>
      <c r="F12" s="464" t="s">
        <v>891</v>
      </c>
      <c r="G12" s="464"/>
      <c r="H12" s="468">
        <v>2</v>
      </c>
      <c r="I12" s="468">
        <v>380</v>
      </c>
      <c r="J12" s="464">
        <v>1</v>
      </c>
      <c r="K12" s="464">
        <v>190</v>
      </c>
      <c r="L12" s="468">
        <v>3</v>
      </c>
      <c r="M12" s="468">
        <v>570</v>
      </c>
      <c r="N12" s="464">
        <v>1.5</v>
      </c>
      <c r="O12" s="464">
        <v>190</v>
      </c>
      <c r="P12" s="468"/>
      <c r="Q12" s="468"/>
      <c r="R12" s="491"/>
      <c r="S12" s="469"/>
    </row>
    <row r="13" spans="1:19" ht="14.4" customHeight="1" x14ac:dyDescent="0.3">
      <c r="A13" s="463"/>
      <c r="B13" s="464" t="s">
        <v>883</v>
      </c>
      <c r="C13" s="464" t="s">
        <v>433</v>
      </c>
      <c r="D13" s="464" t="s">
        <v>874</v>
      </c>
      <c r="E13" s="464" t="s">
        <v>884</v>
      </c>
      <c r="F13" s="464" t="s">
        <v>892</v>
      </c>
      <c r="G13" s="464"/>
      <c r="H13" s="468">
        <v>1</v>
      </c>
      <c r="I13" s="468">
        <v>596</v>
      </c>
      <c r="J13" s="464">
        <v>1</v>
      </c>
      <c r="K13" s="464">
        <v>596</v>
      </c>
      <c r="L13" s="468">
        <v>1</v>
      </c>
      <c r="M13" s="468">
        <v>596</v>
      </c>
      <c r="N13" s="464">
        <v>1</v>
      </c>
      <c r="O13" s="464">
        <v>596</v>
      </c>
      <c r="P13" s="468"/>
      <c r="Q13" s="468"/>
      <c r="R13" s="491"/>
      <c r="S13" s="469"/>
    </row>
    <row r="14" spans="1:19" ht="14.4" customHeight="1" x14ac:dyDescent="0.3">
      <c r="A14" s="463"/>
      <c r="B14" s="464" t="s">
        <v>883</v>
      </c>
      <c r="C14" s="464" t="s">
        <v>433</v>
      </c>
      <c r="D14" s="464" t="s">
        <v>874</v>
      </c>
      <c r="E14" s="464" t="s">
        <v>884</v>
      </c>
      <c r="F14" s="464" t="s">
        <v>893</v>
      </c>
      <c r="G14" s="464"/>
      <c r="H14" s="468">
        <v>2</v>
      </c>
      <c r="I14" s="468">
        <v>1332</v>
      </c>
      <c r="J14" s="464">
        <v>1</v>
      </c>
      <c r="K14" s="464">
        <v>666</v>
      </c>
      <c r="L14" s="468">
        <v>1</v>
      </c>
      <c r="M14" s="468">
        <v>666</v>
      </c>
      <c r="N14" s="464">
        <v>0.5</v>
      </c>
      <c r="O14" s="464">
        <v>666</v>
      </c>
      <c r="P14" s="468"/>
      <c r="Q14" s="468"/>
      <c r="R14" s="491"/>
      <c r="S14" s="469"/>
    </row>
    <row r="15" spans="1:19" ht="14.4" customHeight="1" x14ac:dyDescent="0.3">
      <c r="A15" s="463"/>
      <c r="B15" s="464" t="s">
        <v>883</v>
      </c>
      <c r="C15" s="464" t="s">
        <v>433</v>
      </c>
      <c r="D15" s="464" t="s">
        <v>874</v>
      </c>
      <c r="E15" s="464" t="s">
        <v>884</v>
      </c>
      <c r="F15" s="464" t="s">
        <v>894</v>
      </c>
      <c r="G15" s="464"/>
      <c r="H15" s="468">
        <v>3</v>
      </c>
      <c r="I15" s="468">
        <v>3516</v>
      </c>
      <c r="J15" s="464">
        <v>1</v>
      </c>
      <c r="K15" s="464">
        <v>1172</v>
      </c>
      <c r="L15" s="468">
        <v>2</v>
      </c>
      <c r="M15" s="468">
        <v>2344</v>
      </c>
      <c r="N15" s="464">
        <v>0.66666666666666663</v>
      </c>
      <c r="O15" s="464">
        <v>1172</v>
      </c>
      <c r="P15" s="468">
        <v>5</v>
      </c>
      <c r="Q15" s="468">
        <v>5860</v>
      </c>
      <c r="R15" s="491">
        <v>1.6666666666666667</v>
      </c>
      <c r="S15" s="469">
        <v>1172</v>
      </c>
    </row>
    <row r="16" spans="1:19" ht="14.4" customHeight="1" x14ac:dyDescent="0.3">
      <c r="A16" s="463"/>
      <c r="B16" s="464" t="s">
        <v>883</v>
      </c>
      <c r="C16" s="464" t="s">
        <v>433</v>
      </c>
      <c r="D16" s="464" t="s">
        <v>874</v>
      </c>
      <c r="E16" s="464" t="s">
        <v>884</v>
      </c>
      <c r="F16" s="464" t="s">
        <v>895</v>
      </c>
      <c r="G16" s="464"/>
      <c r="H16" s="468">
        <v>10</v>
      </c>
      <c r="I16" s="468">
        <v>8000</v>
      </c>
      <c r="J16" s="464">
        <v>1</v>
      </c>
      <c r="K16" s="464">
        <v>800</v>
      </c>
      <c r="L16" s="468">
        <v>5</v>
      </c>
      <c r="M16" s="468">
        <v>4000</v>
      </c>
      <c r="N16" s="464">
        <v>0.5</v>
      </c>
      <c r="O16" s="464">
        <v>800</v>
      </c>
      <c r="P16" s="468">
        <v>5</v>
      </c>
      <c r="Q16" s="468">
        <v>4000</v>
      </c>
      <c r="R16" s="491">
        <v>0.5</v>
      </c>
      <c r="S16" s="469">
        <v>800</v>
      </c>
    </row>
    <row r="17" spans="1:19" ht="14.4" customHeight="1" x14ac:dyDescent="0.3">
      <c r="A17" s="463"/>
      <c r="B17" s="464" t="s">
        <v>883</v>
      </c>
      <c r="C17" s="464" t="s">
        <v>433</v>
      </c>
      <c r="D17" s="464" t="s">
        <v>874</v>
      </c>
      <c r="E17" s="464" t="s">
        <v>884</v>
      </c>
      <c r="F17" s="464" t="s">
        <v>896</v>
      </c>
      <c r="G17" s="464"/>
      <c r="H17" s="468">
        <v>1</v>
      </c>
      <c r="I17" s="468">
        <v>745</v>
      </c>
      <c r="J17" s="464">
        <v>1</v>
      </c>
      <c r="K17" s="464">
        <v>745</v>
      </c>
      <c r="L17" s="468">
        <v>1</v>
      </c>
      <c r="M17" s="468">
        <v>745</v>
      </c>
      <c r="N17" s="464">
        <v>1</v>
      </c>
      <c r="O17" s="464">
        <v>745</v>
      </c>
      <c r="P17" s="468">
        <v>1</v>
      </c>
      <c r="Q17" s="468">
        <v>745</v>
      </c>
      <c r="R17" s="491">
        <v>1</v>
      </c>
      <c r="S17" s="469">
        <v>745</v>
      </c>
    </row>
    <row r="18" spans="1:19" ht="14.4" customHeight="1" x14ac:dyDescent="0.3">
      <c r="A18" s="463"/>
      <c r="B18" s="464" t="s">
        <v>883</v>
      </c>
      <c r="C18" s="464" t="s">
        <v>433</v>
      </c>
      <c r="D18" s="464" t="s">
        <v>874</v>
      </c>
      <c r="E18" s="464" t="s">
        <v>884</v>
      </c>
      <c r="F18" s="464" t="s">
        <v>897</v>
      </c>
      <c r="G18" s="464"/>
      <c r="H18" s="468">
        <v>26</v>
      </c>
      <c r="I18" s="468">
        <v>19370</v>
      </c>
      <c r="J18" s="464">
        <v>1</v>
      </c>
      <c r="K18" s="464">
        <v>745</v>
      </c>
      <c r="L18" s="468">
        <v>16</v>
      </c>
      <c r="M18" s="468">
        <v>11920</v>
      </c>
      <c r="N18" s="464">
        <v>0.61538461538461542</v>
      </c>
      <c r="O18" s="464">
        <v>745</v>
      </c>
      <c r="P18" s="468">
        <v>12</v>
      </c>
      <c r="Q18" s="468">
        <v>8940</v>
      </c>
      <c r="R18" s="491">
        <v>0.46153846153846156</v>
      </c>
      <c r="S18" s="469">
        <v>745</v>
      </c>
    </row>
    <row r="19" spans="1:19" ht="14.4" customHeight="1" x14ac:dyDescent="0.3">
      <c r="A19" s="463"/>
      <c r="B19" s="464" t="s">
        <v>883</v>
      </c>
      <c r="C19" s="464" t="s">
        <v>433</v>
      </c>
      <c r="D19" s="464" t="s">
        <v>874</v>
      </c>
      <c r="E19" s="464" t="s">
        <v>884</v>
      </c>
      <c r="F19" s="464" t="s">
        <v>898</v>
      </c>
      <c r="G19" s="464"/>
      <c r="H19" s="468">
        <v>1</v>
      </c>
      <c r="I19" s="468">
        <v>592</v>
      </c>
      <c r="J19" s="464">
        <v>1</v>
      </c>
      <c r="K19" s="464">
        <v>592</v>
      </c>
      <c r="L19" s="468">
        <v>1</v>
      </c>
      <c r="M19" s="468">
        <v>592</v>
      </c>
      <c r="N19" s="464">
        <v>1</v>
      </c>
      <c r="O19" s="464">
        <v>592</v>
      </c>
      <c r="P19" s="468"/>
      <c r="Q19" s="468"/>
      <c r="R19" s="491"/>
      <c r="S19" s="469"/>
    </row>
    <row r="20" spans="1:19" ht="14.4" customHeight="1" x14ac:dyDescent="0.3">
      <c r="A20" s="463"/>
      <c r="B20" s="464" t="s">
        <v>883</v>
      </c>
      <c r="C20" s="464" t="s">
        <v>433</v>
      </c>
      <c r="D20" s="464" t="s">
        <v>874</v>
      </c>
      <c r="E20" s="464" t="s">
        <v>884</v>
      </c>
      <c r="F20" s="464" t="s">
        <v>899</v>
      </c>
      <c r="G20" s="464"/>
      <c r="H20" s="468">
        <v>19</v>
      </c>
      <c r="I20" s="468">
        <v>10659</v>
      </c>
      <c r="J20" s="464">
        <v>1</v>
      </c>
      <c r="K20" s="464">
        <v>561</v>
      </c>
      <c r="L20" s="468">
        <v>14</v>
      </c>
      <c r="M20" s="468">
        <v>7854</v>
      </c>
      <c r="N20" s="464">
        <v>0.73684210526315785</v>
      </c>
      <c r="O20" s="464">
        <v>561</v>
      </c>
      <c r="P20" s="468">
        <v>12</v>
      </c>
      <c r="Q20" s="468">
        <v>6732</v>
      </c>
      <c r="R20" s="491">
        <v>0.63157894736842102</v>
      </c>
      <c r="S20" s="469">
        <v>561</v>
      </c>
    </row>
    <row r="21" spans="1:19" ht="14.4" customHeight="1" x14ac:dyDescent="0.3">
      <c r="A21" s="463"/>
      <c r="B21" s="464" t="s">
        <v>883</v>
      </c>
      <c r="C21" s="464" t="s">
        <v>433</v>
      </c>
      <c r="D21" s="464" t="s">
        <v>874</v>
      </c>
      <c r="E21" s="464" t="s">
        <v>884</v>
      </c>
      <c r="F21" s="464" t="s">
        <v>900</v>
      </c>
      <c r="G21" s="464"/>
      <c r="H21" s="468">
        <v>14</v>
      </c>
      <c r="I21" s="468">
        <v>7266</v>
      </c>
      <c r="J21" s="464">
        <v>1</v>
      </c>
      <c r="K21" s="464">
        <v>519</v>
      </c>
      <c r="L21" s="468"/>
      <c r="M21" s="468"/>
      <c r="N21" s="464"/>
      <c r="O21" s="464"/>
      <c r="P21" s="468">
        <v>14</v>
      </c>
      <c r="Q21" s="468">
        <v>7266</v>
      </c>
      <c r="R21" s="491">
        <v>1</v>
      </c>
      <c r="S21" s="469">
        <v>519</v>
      </c>
    </row>
    <row r="22" spans="1:19" ht="14.4" customHeight="1" x14ac:dyDescent="0.3">
      <c r="A22" s="463"/>
      <c r="B22" s="464" t="s">
        <v>883</v>
      </c>
      <c r="C22" s="464" t="s">
        <v>433</v>
      </c>
      <c r="D22" s="464" t="s">
        <v>874</v>
      </c>
      <c r="E22" s="464" t="s">
        <v>884</v>
      </c>
      <c r="F22" s="464" t="s">
        <v>901</v>
      </c>
      <c r="G22" s="464"/>
      <c r="H22" s="468"/>
      <c r="I22" s="468"/>
      <c r="J22" s="464"/>
      <c r="K22" s="464"/>
      <c r="L22" s="468">
        <v>2</v>
      </c>
      <c r="M22" s="468">
        <v>642</v>
      </c>
      <c r="N22" s="464"/>
      <c r="O22" s="464">
        <v>321</v>
      </c>
      <c r="P22" s="468"/>
      <c r="Q22" s="468"/>
      <c r="R22" s="491"/>
      <c r="S22" s="469"/>
    </row>
    <row r="23" spans="1:19" ht="14.4" customHeight="1" x14ac:dyDescent="0.3">
      <c r="A23" s="463"/>
      <c r="B23" s="464" t="s">
        <v>883</v>
      </c>
      <c r="C23" s="464" t="s">
        <v>433</v>
      </c>
      <c r="D23" s="464" t="s">
        <v>874</v>
      </c>
      <c r="E23" s="464" t="s">
        <v>884</v>
      </c>
      <c r="F23" s="464" t="s">
        <v>902</v>
      </c>
      <c r="G23" s="464"/>
      <c r="H23" s="468">
        <v>2</v>
      </c>
      <c r="I23" s="468">
        <v>642</v>
      </c>
      <c r="J23" s="464">
        <v>1</v>
      </c>
      <c r="K23" s="464">
        <v>321</v>
      </c>
      <c r="L23" s="468">
        <v>1</v>
      </c>
      <c r="M23" s="468">
        <v>321</v>
      </c>
      <c r="N23" s="464">
        <v>0.5</v>
      </c>
      <c r="O23" s="464">
        <v>321</v>
      </c>
      <c r="P23" s="468">
        <v>1</v>
      </c>
      <c r="Q23" s="468">
        <v>321</v>
      </c>
      <c r="R23" s="491">
        <v>0.5</v>
      </c>
      <c r="S23" s="469">
        <v>321</v>
      </c>
    </row>
    <row r="24" spans="1:19" ht="14.4" customHeight="1" x14ac:dyDescent="0.3">
      <c r="A24" s="463"/>
      <c r="B24" s="464" t="s">
        <v>883</v>
      </c>
      <c r="C24" s="464" t="s">
        <v>433</v>
      </c>
      <c r="D24" s="464" t="s">
        <v>874</v>
      </c>
      <c r="E24" s="464" t="s">
        <v>884</v>
      </c>
      <c r="F24" s="464" t="s">
        <v>903</v>
      </c>
      <c r="G24" s="464"/>
      <c r="H24" s="468">
        <v>12</v>
      </c>
      <c r="I24" s="468">
        <v>3852</v>
      </c>
      <c r="J24" s="464">
        <v>1</v>
      </c>
      <c r="K24" s="464">
        <v>321</v>
      </c>
      <c r="L24" s="468"/>
      <c r="M24" s="468"/>
      <c r="N24" s="464"/>
      <c r="O24" s="464"/>
      <c r="P24" s="468">
        <v>8</v>
      </c>
      <c r="Q24" s="468">
        <v>2568</v>
      </c>
      <c r="R24" s="491">
        <v>0.66666666666666663</v>
      </c>
      <c r="S24" s="469">
        <v>321</v>
      </c>
    </row>
    <row r="25" spans="1:19" ht="14.4" customHeight="1" x14ac:dyDescent="0.3">
      <c r="A25" s="463"/>
      <c r="B25" s="464" t="s">
        <v>883</v>
      </c>
      <c r="C25" s="464" t="s">
        <v>433</v>
      </c>
      <c r="D25" s="464" t="s">
        <v>874</v>
      </c>
      <c r="E25" s="464" t="s">
        <v>884</v>
      </c>
      <c r="F25" s="464" t="s">
        <v>904</v>
      </c>
      <c r="G25" s="464"/>
      <c r="H25" s="468">
        <v>1</v>
      </c>
      <c r="I25" s="468">
        <v>1230</v>
      </c>
      <c r="J25" s="464">
        <v>1</v>
      </c>
      <c r="K25" s="464">
        <v>1230</v>
      </c>
      <c r="L25" s="468"/>
      <c r="M25" s="468"/>
      <c r="N25" s="464"/>
      <c r="O25" s="464"/>
      <c r="P25" s="468"/>
      <c r="Q25" s="468"/>
      <c r="R25" s="491"/>
      <c r="S25" s="469"/>
    </row>
    <row r="26" spans="1:19" ht="14.4" customHeight="1" x14ac:dyDescent="0.3">
      <c r="A26" s="463"/>
      <c r="B26" s="464" t="s">
        <v>883</v>
      </c>
      <c r="C26" s="464" t="s">
        <v>433</v>
      </c>
      <c r="D26" s="464" t="s">
        <v>874</v>
      </c>
      <c r="E26" s="464" t="s">
        <v>884</v>
      </c>
      <c r="F26" s="464" t="s">
        <v>905</v>
      </c>
      <c r="G26" s="464"/>
      <c r="H26" s="468">
        <v>12</v>
      </c>
      <c r="I26" s="468">
        <v>3384</v>
      </c>
      <c r="J26" s="464">
        <v>1</v>
      </c>
      <c r="K26" s="464">
        <v>282</v>
      </c>
      <c r="L26" s="468">
        <v>18</v>
      </c>
      <c r="M26" s="468">
        <v>5076</v>
      </c>
      <c r="N26" s="464">
        <v>1.5</v>
      </c>
      <c r="O26" s="464">
        <v>282</v>
      </c>
      <c r="P26" s="468">
        <v>6</v>
      </c>
      <c r="Q26" s="468">
        <v>1692</v>
      </c>
      <c r="R26" s="491">
        <v>0.5</v>
      </c>
      <c r="S26" s="469">
        <v>282</v>
      </c>
    </row>
    <row r="27" spans="1:19" ht="14.4" customHeight="1" x14ac:dyDescent="0.3">
      <c r="A27" s="463"/>
      <c r="B27" s="464" t="s">
        <v>883</v>
      </c>
      <c r="C27" s="464" t="s">
        <v>433</v>
      </c>
      <c r="D27" s="464" t="s">
        <v>874</v>
      </c>
      <c r="E27" s="464" t="s">
        <v>884</v>
      </c>
      <c r="F27" s="464" t="s">
        <v>906</v>
      </c>
      <c r="G27" s="464"/>
      <c r="H27" s="468">
        <v>7</v>
      </c>
      <c r="I27" s="468">
        <v>4753</v>
      </c>
      <c r="J27" s="464">
        <v>1</v>
      </c>
      <c r="K27" s="464">
        <v>679</v>
      </c>
      <c r="L27" s="468">
        <v>5</v>
      </c>
      <c r="M27" s="468">
        <v>3395</v>
      </c>
      <c r="N27" s="464">
        <v>0.7142857142857143</v>
      </c>
      <c r="O27" s="464">
        <v>679</v>
      </c>
      <c r="P27" s="468">
        <v>4</v>
      </c>
      <c r="Q27" s="468">
        <v>2716</v>
      </c>
      <c r="R27" s="491">
        <v>0.5714285714285714</v>
      </c>
      <c r="S27" s="469">
        <v>679</v>
      </c>
    </row>
    <row r="28" spans="1:19" ht="14.4" customHeight="1" x14ac:dyDescent="0.3">
      <c r="A28" s="463"/>
      <c r="B28" s="464" t="s">
        <v>883</v>
      </c>
      <c r="C28" s="464" t="s">
        <v>433</v>
      </c>
      <c r="D28" s="464" t="s">
        <v>874</v>
      </c>
      <c r="E28" s="464" t="s">
        <v>884</v>
      </c>
      <c r="F28" s="464" t="s">
        <v>907</v>
      </c>
      <c r="G28" s="464"/>
      <c r="H28" s="468">
        <v>7</v>
      </c>
      <c r="I28" s="468">
        <v>6503</v>
      </c>
      <c r="J28" s="464">
        <v>1</v>
      </c>
      <c r="K28" s="464">
        <v>929</v>
      </c>
      <c r="L28" s="468">
        <v>1</v>
      </c>
      <c r="M28" s="468">
        <v>929</v>
      </c>
      <c r="N28" s="464">
        <v>0.14285714285714285</v>
      </c>
      <c r="O28" s="464">
        <v>929</v>
      </c>
      <c r="P28" s="468"/>
      <c r="Q28" s="468"/>
      <c r="R28" s="491"/>
      <c r="S28" s="469"/>
    </row>
    <row r="29" spans="1:19" ht="14.4" customHeight="1" x14ac:dyDescent="0.3">
      <c r="A29" s="463"/>
      <c r="B29" s="464" t="s">
        <v>883</v>
      </c>
      <c r="C29" s="464" t="s">
        <v>433</v>
      </c>
      <c r="D29" s="464" t="s">
        <v>874</v>
      </c>
      <c r="E29" s="464" t="s">
        <v>884</v>
      </c>
      <c r="F29" s="464" t="s">
        <v>908</v>
      </c>
      <c r="G29" s="464"/>
      <c r="H29" s="468"/>
      <c r="I29" s="468"/>
      <c r="J29" s="464"/>
      <c r="K29" s="464"/>
      <c r="L29" s="468">
        <v>1</v>
      </c>
      <c r="M29" s="468">
        <v>208</v>
      </c>
      <c r="N29" s="464"/>
      <c r="O29" s="464">
        <v>208</v>
      </c>
      <c r="P29" s="468"/>
      <c r="Q29" s="468"/>
      <c r="R29" s="491"/>
      <c r="S29" s="469"/>
    </row>
    <row r="30" spans="1:19" ht="14.4" customHeight="1" x14ac:dyDescent="0.3">
      <c r="A30" s="463"/>
      <c r="B30" s="464" t="s">
        <v>883</v>
      </c>
      <c r="C30" s="464" t="s">
        <v>433</v>
      </c>
      <c r="D30" s="464" t="s">
        <v>874</v>
      </c>
      <c r="E30" s="464" t="s">
        <v>884</v>
      </c>
      <c r="F30" s="464" t="s">
        <v>909</v>
      </c>
      <c r="G30" s="464"/>
      <c r="H30" s="468">
        <v>9</v>
      </c>
      <c r="I30" s="468">
        <v>18000</v>
      </c>
      <c r="J30" s="464">
        <v>1</v>
      </c>
      <c r="K30" s="464">
        <v>2000</v>
      </c>
      <c r="L30" s="468">
        <v>11</v>
      </c>
      <c r="M30" s="468">
        <v>22000</v>
      </c>
      <c r="N30" s="464">
        <v>1.2222222222222223</v>
      </c>
      <c r="O30" s="464">
        <v>2000</v>
      </c>
      <c r="P30" s="468">
        <v>10</v>
      </c>
      <c r="Q30" s="468">
        <v>20000</v>
      </c>
      <c r="R30" s="491">
        <v>1.1111111111111112</v>
      </c>
      <c r="S30" s="469">
        <v>2000</v>
      </c>
    </row>
    <row r="31" spans="1:19" ht="14.4" customHeight="1" x14ac:dyDescent="0.3">
      <c r="A31" s="463"/>
      <c r="B31" s="464" t="s">
        <v>883</v>
      </c>
      <c r="C31" s="464" t="s">
        <v>433</v>
      </c>
      <c r="D31" s="464" t="s">
        <v>874</v>
      </c>
      <c r="E31" s="464" t="s">
        <v>884</v>
      </c>
      <c r="F31" s="464" t="s">
        <v>910</v>
      </c>
      <c r="G31" s="464"/>
      <c r="H31" s="468">
        <v>1</v>
      </c>
      <c r="I31" s="468">
        <v>2024</v>
      </c>
      <c r="J31" s="464">
        <v>1</v>
      </c>
      <c r="K31" s="464">
        <v>2024</v>
      </c>
      <c r="L31" s="468">
        <v>2</v>
      </c>
      <c r="M31" s="468">
        <v>4048</v>
      </c>
      <c r="N31" s="464">
        <v>2</v>
      </c>
      <c r="O31" s="464">
        <v>2024</v>
      </c>
      <c r="P31" s="468">
        <v>2</v>
      </c>
      <c r="Q31" s="468">
        <v>4048</v>
      </c>
      <c r="R31" s="491">
        <v>2</v>
      </c>
      <c r="S31" s="469">
        <v>2024</v>
      </c>
    </row>
    <row r="32" spans="1:19" ht="14.4" customHeight="1" x14ac:dyDescent="0.3">
      <c r="A32" s="463"/>
      <c r="B32" s="464" t="s">
        <v>883</v>
      </c>
      <c r="C32" s="464" t="s">
        <v>433</v>
      </c>
      <c r="D32" s="464" t="s">
        <v>874</v>
      </c>
      <c r="E32" s="464" t="s">
        <v>884</v>
      </c>
      <c r="F32" s="464" t="s">
        <v>911</v>
      </c>
      <c r="G32" s="464"/>
      <c r="H32" s="468"/>
      <c r="I32" s="468"/>
      <c r="J32" s="464"/>
      <c r="K32" s="464"/>
      <c r="L32" s="468">
        <v>2</v>
      </c>
      <c r="M32" s="468">
        <v>4020</v>
      </c>
      <c r="N32" s="464"/>
      <c r="O32" s="464">
        <v>2010</v>
      </c>
      <c r="P32" s="468"/>
      <c r="Q32" s="468"/>
      <c r="R32" s="491"/>
      <c r="S32" s="469"/>
    </row>
    <row r="33" spans="1:19" ht="14.4" customHeight="1" x14ac:dyDescent="0.3">
      <c r="A33" s="463"/>
      <c r="B33" s="464" t="s">
        <v>883</v>
      </c>
      <c r="C33" s="464" t="s">
        <v>433</v>
      </c>
      <c r="D33" s="464" t="s">
        <v>874</v>
      </c>
      <c r="E33" s="464" t="s">
        <v>884</v>
      </c>
      <c r="F33" s="464" t="s">
        <v>912</v>
      </c>
      <c r="G33" s="464"/>
      <c r="H33" s="468"/>
      <c r="I33" s="468"/>
      <c r="J33" s="464"/>
      <c r="K33" s="464"/>
      <c r="L33" s="468">
        <v>1</v>
      </c>
      <c r="M33" s="468">
        <v>1246</v>
      </c>
      <c r="N33" s="464"/>
      <c r="O33" s="464">
        <v>1246</v>
      </c>
      <c r="P33" s="468">
        <v>1</v>
      </c>
      <c r="Q33" s="468">
        <v>1246</v>
      </c>
      <c r="R33" s="491"/>
      <c r="S33" s="469">
        <v>1246</v>
      </c>
    </row>
    <row r="34" spans="1:19" ht="14.4" customHeight="1" x14ac:dyDescent="0.3">
      <c r="A34" s="463"/>
      <c r="B34" s="464" t="s">
        <v>883</v>
      </c>
      <c r="C34" s="464" t="s">
        <v>433</v>
      </c>
      <c r="D34" s="464" t="s">
        <v>874</v>
      </c>
      <c r="E34" s="464" t="s">
        <v>884</v>
      </c>
      <c r="F34" s="464" t="s">
        <v>913</v>
      </c>
      <c r="G34" s="464"/>
      <c r="H34" s="468"/>
      <c r="I34" s="468"/>
      <c r="J34" s="464"/>
      <c r="K34" s="464"/>
      <c r="L34" s="468">
        <v>1</v>
      </c>
      <c r="M34" s="468">
        <v>1345</v>
      </c>
      <c r="N34" s="464"/>
      <c r="O34" s="464">
        <v>1345</v>
      </c>
      <c r="P34" s="468"/>
      <c r="Q34" s="468"/>
      <c r="R34" s="491"/>
      <c r="S34" s="469"/>
    </row>
    <row r="35" spans="1:19" ht="14.4" customHeight="1" x14ac:dyDescent="0.3">
      <c r="A35" s="463"/>
      <c r="B35" s="464" t="s">
        <v>883</v>
      </c>
      <c r="C35" s="464" t="s">
        <v>433</v>
      </c>
      <c r="D35" s="464" t="s">
        <v>874</v>
      </c>
      <c r="E35" s="464" t="s">
        <v>884</v>
      </c>
      <c r="F35" s="464" t="s">
        <v>914</v>
      </c>
      <c r="G35" s="464"/>
      <c r="H35" s="468">
        <v>12</v>
      </c>
      <c r="I35" s="468">
        <v>46800</v>
      </c>
      <c r="J35" s="464">
        <v>1</v>
      </c>
      <c r="K35" s="464">
        <v>3900</v>
      </c>
      <c r="L35" s="468">
        <v>8</v>
      </c>
      <c r="M35" s="468">
        <v>31200</v>
      </c>
      <c r="N35" s="464">
        <v>0.66666666666666663</v>
      </c>
      <c r="O35" s="464">
        <v>3900</v>
      </c>
      <c r="P35" s="468">
        <v>10</v>
      </c>
      <c r="Q35" s="468">
        <v>39000</v>
      </c>
      <c r="R35" s="491">
        <v>0.83333333333333337</v>
      </c>
      <c r="S35" s="469">
        <v>3900</v>
      </c>
    </row>
    <row r="36" spans="1:19" ht="14.4" customHeight="1" x14ac:dyDescent="0.3">
      <c r="A36" s="463"/>
      <c r="B36" s="464" t="s">
        <v>883</v>
      </c>
      <c r="C36" s="464" t="s">
        <v>433</v>
      </c>
      <c r="D36" s="464" t="s">
        <v>874</v>
      </c>
      <c r="E36" s="464" t="s">
        <v>884</v>
      </c>
      <c r="F36" s="464" t="s">
        <v>915</v>
      </c>
      <c r="G36" s="464"/>
      <c r="H36" s="468">
        <v>9</v>
      </c>
      <c r="I36" s="468">
        <v>35100</v>
      </c>
      <c r="J36" s="464">
        <v>1</v>
      </c>
      <c r="K36" s="464">
        <v>3900</v>
      </c>
      <c r="L36" s="468">
        <v>3</v>
      </c>
      <c r="M36" s="468">
        <v>11700</v>
      </c>
      <c r="N36" s="464">
        <v>0.33333333333333331</v>
      </c>
      <c r="O36" s="464">
        <v>3900</v>
      </c>
      <c r="P36" s="468">
        <v>4</v>
      </c>
      <c r="Q36" s="468">
        <v>15600</v>
      </c>
      <c r="R36" s="491">
        <v>0.44444444444444442</v>
      </c>
      <c r="S36" s="469">
        <v>3900</v>
      </c>
    </row>
    <row r="37" spans="1:19" ht="14.4" customHeight="1" x14ac:dyDescent="0.3">
      <c r="A37" s="463"/>
      <c r="B37" s="464" t="s">
        <v>883</v>
      </c>
      <c r="C37" s="464" t="s">
        <v>433</v>
      </c>
      <c r="D37" s="464" t="s">
        <v>874</v>
      </c>
      <c r="E37" s="464" t="s">
        <v>884</v>
      </c>
      <c r="F37" s="464" t="s">
        <v>916</v>
      </c>
      <c r="G37" s="464"/>
      <c r="H37" s="468">
        <v>3</v>
      </c>
      <c r="I37" s="468">
        <v>492</v>
      </c>
      <c r="J37" s="464">
        <v>1</v>
      </c>
      <c r="K37" s="464">
        <v>164</v>
      </c>
      <c r="L37" s="468">
        <v>1</v>
      </c>
      <c r="M37" s="468">
        <v>164</v>
      </c>
      <c r="N37" s="464">
        <v>0.33333333333333331</v>
      </c>
      <c r="O37" s="464">
        <v>164</v>
      </c>
      <c r="P37" s="468">
        <v>9</v>
      </c>
      <c r="Q37" s="468">
        <v>1476</v>
      </c>
      <c r="R37" s="491">
        <v>3</v>
      </c>
      <c r="S37" s="469">
        <v>164</v>
      </c>
    </row>
    <row r="38" spans="1:19" ht="14.4" customHeight="1" x14ac:dyDescent="0.3">
      <c r="A38" s="463"/>
      <c r="B38" s="464" t="s">
        <v>883</v>
      </c>
      <c r="C38" s="464" t="s">
        <v>433</v>
      </c>
      <c r="D38" s="464" t="s">
        <v>874</v>
      </c>
      <c r="E38" s="464" t="s">
        <v>884</v>
      </c>
      <c r="F38" s="464" t="s">
        <v>917</v>
      </c>
      <c r="G38" s="464"/>
      <c r="H38" s="468">
        <v>12</v>
      </c>
      <c r="I38" s="468">
        <v>2700</v>
      </c>
      <c r="J38" s="464">
        <v>1</v>
      </c>
      <c r="K38" s="464">
        <v>225</v>
      </c>
      <c r="L38" s="468">
        <v>10</v>
      </c>
      <c r="M38" s="468">
        <v>2250</v>
      </c>
      <c r="N38" s="464">
        <v>0.83333333333333337</v>
      </c>
      <c r="O38" s="464">
        <v>225</v>
      </c>
      <c r="P38" s="468">
        <v>12</v>
      </c>
      <c r="Q38" s="468">
        <v>2700</v>
      </c>
      <c r="R38" s="491">
        <v>1</v>
      </c>
      <c r="S38" s="469">
        <v>225</v>
      </c>
    </row>
    <row r="39" spans="1:19" ht="14.4" customHeight="1" x14ac:dyDescent="0.3">
      <c r="A39" s="463"/>
      <c r="B39" s="464" t="s">
        <v>883</v>
      </c>
      <c r="C39" s="464" t="s">
        <v>433</v>
      </c>
      <c r="D39" s="464" t="s">
        <v>874</v>
      </c>
      <c r="E39" s="464" t="s">
        <v>884</v>
      </c>
      <c r="F39" s="464" t="s">
        <v>918</v>
      </c>
      <c r="G39" s="464"/>
      <c r="H39" s="468">
        <v>5</v>
      </c>
      <c r="I39" s="468">
        <v>1815</v>
      </c>
      <c r="J39" s="464">
        <v>1</v>
      </c>
      <c r="K39" s="464">
        <v>363</v>
      </c>
      <c r="L39" s="468">
        <v>3</v>
      </c>
      <c r="M39" s="468">
        <v>1089</v>
      </c>
      <c r="N39" s="464">
        <v>0.6</v>
      </c>
      <c r="O39" s="464">
        <v>363</v>
      </c>
      <c r="P39" s="468">
        <v>4</v>
      </c>
      <c r="Q39" s="468">
        <v>1452</v>
      </c>
      <c r="R39" s="491">
        <v>0.8</v>
      </c>
      <c r="S39" s="469">
        <v>363</v>
      </c>
    </row>
    <row r="40" spans="1:19" ht="14.4" customHeight="1" x14ac:dyDescent="0.3">
      <c r="A40" s="463"/>
      <c r="B40" s="464" t="s">
        <v>883</v>
      </c>
      <c r="C40" s="464" t="s">
        <v>433</v>
      </c>
      <c r="D40" s="464" t="s">
        <v>874</v>
      </c>
      <c r="E40" s="464" t="s">
        <v>884</v>
      </c>
      <c r="F40" s="464" t="s">
        <v>919</v>
      </c>
      <c r="G40" s="464"/>
      <c r="H40" s="468">
        <v>6</v>
      </c>
      <c r="I40" s="468">
        <v>3522</v>
      </c>
      <c r="J40" s="464">
        <v>1</v>
      </c>
      <c r="K40" s="464">
        <v>587</v>
      </c>
      <c r="L40" s="468">
        <v>6</v>
      </c>
      <c r="M40" s="468">
        <v>3522</v>
      </c>
      <c r="N40" s="464">
        <v>1</v>
      </c>
      <c r="O40" s="464">
        <v>587</v>
      </c>
      <c r="P40" s="468">
        <v>5</v>
      </c>
      <c r="Q40" s="468">
        <v>2935</v>
      </c>
      <c r="R40" s="491">
        <v>0.83333333333333337</v>
      </c>
      <c r="S40" s="469">
        <v>587</v>
      </c>
    </row>
    <row r="41" spans="1:19" ht="14.4" customHeight="1" x14ac:dyDescent="0.3">
      <c r="A41" s="463"/>
      <c r="B41" s="464" t="s">
        <v>883</v>
      </c>
      <c r="C41" s="464" t="s">
        <v>433</v>
      </c>
      <c r="D41" s="464" t="s">
        <v>874</v>
      </c>
      <c r="E41" s="464" t="s">
        <v>884</v>
      </c>
      <c r="F41" s="464" t="s">
        <v>920</v>
      </c>
      <c r="G41" s="464"/>
      <c r="H41" s="468">
        <v>1</v>
      </c>
      <c r="I41" s="468">
        <v>600</v>
      </c>
      <c r="J41" s="464">
        <v>1</v>
      </c>
      <c r="K41" s="464">
        <v>600</v>
      </c>
      <c r="L41" s="468">
        <v>3</v>
      </c>
      <c r="M41" s="468">
        <v>1800</v>
      </c>
      <c r="N41" s="464">
        <v>3</v>
      </c>
      <c r="O41" s="464">
        <v>600</v>
      </c>
      <c r="P41" s="468"/>
      <c r="Q41" s="468"/>
      <c r="R41" s="491"/>
      <c r="S41" s="469"/>
    </row>
    <row r="42" spans="1:19" ht="14.4" customHeight="1" x14ac:dyDescent="0.3">
      <c r="A42" s="463"/>
      <c r="B42" s="464" t="s">
        <v>883</v>
      </c>
      <c r="C42" s="464" t="s">
        <v>433</v>
      </c>
      <c r="D42" s="464" t="s">
        <v>874</v>
      </c>
      <c r="E42" s="464" t="s">
        <v>884</v>
      </c>
      <c r="F42" s="464" t="s">
        <v>921</v>
      </c>
      <c r="G42" s="464"/>
      <c r="H42" s="468">
        <v>1</v>
      </c>
      <c r="I42" s="468">
        <v>745</v>
      </c>
      <c r="J42" s="464">
        <v>1</v>
      </c>
      <c r="K42" s="464">
        <v>745</v>
      </c>
      <c r="L42" s="468"/>
      <c r="M42" s="468"/>
      <c r="N42" s="464"/>
      <c r="O42" s="464"/>
      <c r="P42" s="468">
        <v>1</v>
      </c>
      <c r="Q42" s="468">
        <v>745</v>
      </c>
      <c r="R42" s="491">
        <v>1</v>
      </c>
      <c r="S42" s="469">
        <v>745</v>
      </c>
    </row>
    <row r="43" spans="1:19" ht="14.4" customHeight="1" x14ac:dyDescent="0.3">
      <c r="A43" s="463"/>
      <c r="B43" s="464" t="s">
        <v>883</v>
      </c>
      <c r="C43" s="464" t="s">
        <v>433</v>
      </c>
      <c r="D43" s="464" t="s">
        <v>874</v>
      </c>
      <c r="E43" s="464" t="s">
        <v>884</v>
      </c>
      <c r="F43" s="464" t="s">
        <v>922</v>
      </c>
      <c r="G43" s="464"/>
      <c r="H43" s="468">
        <v>2</v>
      </c>
      <c r="I43" s="468">
        <v>1122</v>
      </c>
      <c r="J43" s="464">
        <v>1</v>
      </c>
      <c r="K43" s="464">
        <v>561</v>
      </c>
      <c r="L43" s="468">
        <v>2</v>
      </c>
      <c r="M43" s="468">
        <v>1122</v>
      </c>
      <c r="N43" s="464">
        <v>1</v>
      </c>
      <c r="O43" s="464">
        <v>561</v>
      </c>
      <c r="P43" s="468">
        <v>2</v>
      </c>
      <c r="Q43" s="468">
        <v>1122</v>
      </c>
      <c r="R43" s="491">
        <v>1</v>
      </c>
      <c r="S43" s="469">
        <v>561</v>
      </c>
    </row>
    <row r="44" spans="1:19" ht="14.4" customHeight="1" x14ac:dyDescent="0.3">
      <c r="A44" s="463"/>
      <c r="B44" s="464" t="s">
        <v>883</v>
      </c>
      <c r="C44" s="464" t="s">
        <v>433</v>
      </c>
      <c r="D44" s="464" t="s">
        <v>874</v>
      </c>
      <c r="E44" s="464" t="s">
        <v>884</v>
      </c>
      <c r="F44" s="464" t="s">
        <v>923</v>
      </c>
      <c r="G44" s="464"/>
      <c r="H44" s="468"/>
      <c r="I44" s="468"/>
      <c r="J44" s="464"/>
      <c r="K44" s="464"/>
      <c r="L44" s="468">
        <v>1</v>
      </c>
      <c r="M44" s="468">
        <v>1122</v>
      </c>
      <c r="N44" s="464"/>
      <c r="O44" s="464">
        <v>1122</v>
      </c>
      <c r="P44" s="468"/>
      <c r="Q44" s="468"/>
      <c r="R44" s="491"/>
      <c r="S44" s="469"/>
    </row>
    <row r="45" spans="1:19" ht="14.4" customHeight="1" x14ac:dyDescent="0.3">
      <c r="A45" s="463"/>
      <c r="B45" s="464" t="s">
        <v>883</v>
      </c>
      <c r="C45" s="464" t="s">
        <v>433</v>
      </c>
      <c r="D45" s="464" t="s">
        <v>874</v>
      </c>
      <c r="E45" s="464" t="s">
        <v>884</v>
      </c>
      <c r="F45" s="464" t="s">
        <v>924</v>
      </c>
      <c r="G45" s="464"/>
      <c r="H45" s="468">
        <v>2</v>
      </c>
      <c r="I45" s="468">
        <v>1734</v>
      </c>
      <c r="J45" s="464">
        <v>1</v>
      </c>
      <c r="K45" s="464">
        <v>867</v>
      </c>
      <c r="L45" s="468"/>
      <c r="M45" s="468"/>
      <c r="N45" s="464"/>
      <c r="O45" s="464"/>
      <c r="P45" s="468">
        <v>1</v>
      </c>
      <c r="Q45" s="468">
        <v>867</v>
      </c>
      <c r="R45" s="491">
        <v>0.5</v>
      </c>
      <c r="S45" s="469">
        <v>867</v>
      </c>
    </row>
    <row r="46" spans="1:19" ht="14.4" customHeight="1" x14ac:dyDescent="0.3">
      <c r="A46" s="463"/>
      <c r="B46" s="464" t="s">
        <v>883</v>
      </c>
      <c r="C46" s="464" t="s">
        <v>433</v>
      </c>
      <c r="D46" s="464" t="s">
        <v>874</v>
      </c>
      <c r="E46" s="464" t="s">
        <v>884</v>
      </c>
      <c r="F46" s="464" t="s">
        <v>925</v>
      </c>
      <c r="G46" s="464"/>
      <c r="H46" s="468"/>
      <c r="I46" s="468"/>
      <c r="J46" s="464"/>
      <c r="K46" s="464"/>
      <c r="L46" s="468">
        <v>2</v>
      </c>
      <c r="M46" s="468">
        <v>1100</v>
      </c>
      <c r="N46" s="464"/>
      <c r="O46" s="464">
        <v>550</v>
      </c>
      <c r="P46" s="468"/>
      <c r="Q46" s="468"/>
      <c r="R46" s="491"/>
      <c r="S46" s="469"/>
    </row>
    <row r="47" spans="1:19" ht="14.4" customHeight="1" x14ac:dyDescent="0.3">
      <c r="A47" s="463"/>
      <c r="B47" s="464" t="s">
        <v>883</v>
      </c>
      <c r="C47" s="464" t="s">
        <v>433</v>
      </c>
      <c r="D47" s="464" t="s">
        <v>874</v>
      </c>
      <c r="E47" s="464" t="s">
        <v>884</v>
      </c>
      <c r="F47" s="464" t="s">
        <v>926</v>
      </c>
      <c r="G47" s="464"/>
      <c r="H47" s="468">
        <v>2</v>
      </c>
      <c r="I47" s="468">
        <v>2652</v>
      </c>
      <c r="J47" s="464">
        <v>1</v>
      </c>
      <c r="K47" s="464">
        <v>1326</v>
      </c>
      <c r="L47" s="468"/>
      <c r="M47" s="468"/>
      <c r="N47" s="464"/>
      <c r="O47" s="464"/>
      <c r="P47" s="468"/>
      <c r="Q47" s="468"/>
      <c r="R47" s="491"/>
      <c r="S47" s="469"/>
    </row>
    <row r="48" spans="1:19" ht="14.4" customHeight="1" x14ac:dyDescent="0.3">
      <c r="A48" s="463"/>
      <c r="B48" s="464" t="s">
        <v>883</v>
      </c>
      <c r="C48" s="464" t="s">
        <v>433</v>
      </c>
      <c r="D48" s="464" t="s">
        <v>874</v>
      </c>
      <c r="E48" s="464" t="s">
        <v>884</v>
      </c>
      <c r="F48" s="464" t="s">
        <v>927</v>
      </c>
      <c r="G48" s="464"/>
      <c r="H48" s="468"/>
      <c r="I48" s="468"/>
      <c r="J48" s="464"/>
      <c r="K48" s="464"/>
      <c r="L48" s="468">
        <v>2</v>
      </c>
      <c r="M48" s="468">
        <v>810</v>
      </c>
      <c r="N48" s="464"/>
      <c r="O48" s="464">
        <v>405</v>
      </c>
      <c r="P48" s="468"/>
      <c r="Q48" s="468"/>
      <c r="R48" s="491"/>
      <c r="S48" s="469"/>
    </row>
    <row r="49" spans="1:19" ht="14.4" customHeight="1" x14ac:dyDescent="0.3">
      <c r="A49" s="463"/>
      <c r="B49" s="464" t="s">
        <v>883</v>
      </c>
      <c r="C49" s="464" t="s">
        <v>433</v>
      </c>
      <c r="D49" s="464" t="s">
        <v>874</v>
      </c>
      <c r="E49" s="464" t="s">
        <v>884</v>
      </c>
      <c r="F49" s="464" t="s">
        <v>928</v>
      </c>
      <c r="G49" s="464"/>
      <c r="H49" s="468">
        <v>6</v>
      </c>
      <c r="I49" s="468">
        <v>3300</v>
      </c>
      <c r="J49" s="464">
        <v>1</v>
      </c>
      <c r="K49" s="464">
        <v>550</v>
      </c>
      <c r="L49" s="468">
        <v>2</v>
      </c>
      <c r="M49" s="468">
        <v>1100</v>
      </c>
      <c r="N49" s="464">
        <v>0.33333333333333331</v>
      </c>
      <c r="O49" s="464">
        <v>550</v>
      </c>
      <c r="P49" s="468">
        <v>2</v>
      </c>
      <c r="Q49" s="468">
        <v>1100</v>
      </c>
      <c r="R49" s="491">
        <v>0.33333333333333331</v>
      </c>
      <c r="S49" s="469">
        <v>550</v>
      </c>
    </row>
    <row r="50" spans="1:19" ht="14.4" customHeight="1" x14ac:dyDescent="0.3">
      <c r="A50" s="463"/>
      <c r="B50" s="464" t="s">
        <v>883</v>
      </c>
      <c r="C50" s="464" t="s">
        <v>433</v>
      </c>
      <c r="D50" s="464" t="s">
        <v>874</v>
      </c>
      <c r="E50" s="464" t="s">
        <v>884</v>
      </c>
      <c r="F50" s="464" t="s">
        <v>929</v>
      </c>
      <c r="G50" s="464"/>
      <c r="H50" s="468">
        <v>4</v>
      </c>
      <c r="I50" s="468">
        <v>0</v>
      </c>
      <c r="J50" s="464"/>
      <c r="K50" s="464">
        <v>0</v>
      </c>
      <c r="L50" s="468"/>
      <c r="M50" s="468"/>
      <c r="N50" s="464"/>
      <c r="O50" s="464"/>
      <c r="P50" s="468"/>
      <c r="Q50" s="468"/>
      <c r="R50" s="491"/>
      <c r="S50" s="469"/>
    </row>
    <row r="51" spans="1:19" ht="14.4" customHeight="1" x14ac:dyDescent="0.3">
      <c r="A51" s="463"/>
      <c r="B51" s="464" t="s">
        <v>883</v>
      </c>
      <c r="C51" s="464" t="s">
        <v>433</v>
      </c>
      <c r="D51" s="464" t="s">
        <v>874</v>
      </c>
      <c r="E51" s="464" t="s">
        <v>884</v>
      </c>
      <c r="F51" s="464" t="s">
        <v>930</v>
      </c>
      <c r="G51" s="464"/>
      <c r="H51" s="468"/>
      <c r="I51" s="468"/>
      <c r="J51" s="464"/>
      <c r="K51" s="464"/>
      <c r="L51" s="468"/>
      <c r="M51" s="468"/>
      <c r="N51" s="464"/>
      <c r="O51" s="464"/>
      <c r="P51" s="468">
        <v>0</v>
      </c>
      <c r="Q51" s="468">
        <v>0</v>
      </c>
      <c r="R51" s="491"/>
      <c r="S51" s="469"/>
    </row>
    <row r="52" spans="1:19" ht="14.4" customHeight="1" x14ac:dyDescent="0.3">
      <c r="A52" s="463"/>
      <c r="B52" s="464" t="s">
        <v>883</v>
      </c>
      <c r="C52" s="464" t="s">
        <v>433</v>
      </c>
      <c r="D52" s="464" t="s">
        <v>874</v>
      </c>
      <c r="E52" s="464" t="s">
        <v>931</v>
      </c>
      <c r="F52" s="464" t="s">
        <v>932</v>
      </c>
      <c r="G52" s="464" t="s">
        <v>933</v>
      </c>
      <c r="H52" s="468"/>
      <c r="I52" s="468"/>
      <c r="J52" s="464"/>
      <c r="K52" s="464"/>
      <c r="L52" s="468"/>
      <c r="M52" s="468"/>
      <c r="N52" s="464"/>
      <c r="O52" s="464"/>
      <c r="P52" s="468">
        <v>1</v>
      </c>
      <c r="Q52" s="468">
        <v>508.89</v>
      </c>
      <c r="R52" s="491"/>
      <c r="S52" s="469">
        <v>508.89</v>
      </c>
    </row>
    <row r="53" spans="1:19" ht="14.4" customHeight="1" x14ac:dyDescent="0.3">
      <c r="A53" s="463"/>
      <c r="B53" s="464" t="s">
        <v>883</v>
      </c>
      <c r="C53" s="464" t="s">
        <v>433</v>
      </c>
      <c r="D53" s="464" t="s">
        <v>874</v>
      </c>
      <c r="E53" s="464" t="s">
        <v>931</v>
      </c>
      <c r="F53" s="464" t="s">
        <v>934</v>
      </c>
      <c r="G53" s="464" t="s">
        <v>935</v>
      </c>
      <c r="H53" s="468">
        <v>12</v>
      </c>
      <c r="I53" s="468">
        <v>6000</v>
      </c>
      <c r="J53" s="464">
        <v>1</v>
      </c>
      <c r="K53" s="464">
        <v>500</v>
      </c>
      <c r="L53" s="468">
        <v>1</v>
      </c>
      <c r="M53" s="468">
        <v>500</v>
      </c>
      <c r="N53" s="464">
        <v>8.3333333333333329E-2</v>
      </c>
      <c r="O53" s="464">
        <v>500</v>
      </c>
      <c r="P53" s="468"/>
      <c r="Q53" s="468"/>
      <c r="R53" s="491"/>
      <c r="S53" s="469"/>
    </row>
    <row r="54" spans="1:19" ht="14.4" customHeight="1" x14ac:dyDescent="0.3">
      <c r="A54" s="463"/>
      <c r="B54" s="464" t="s">
        <v>883</v>
      </c>
      <c r="C54" s="464" t="s">
        <v>433</v>
      </c>
      <c r="D54" s="464" t="s">
        <v>874</v>
      </c>
      <c r="E54" s="464" t="s">
        <v>931</v>
      </c>
      <c r="F54" s="464" t="s">
        <v>936</v>
      </c>
      <c r="G54" s="464" t="s">
        <v>937</v>
      </c>
      <c r="H54" s="468">
        <v>277</v>
      </c>
      <c r="I54" s="468">
        <v>21544.429999999997</v>
      </c>
      <c r="J54" s="464">
        <v>1</v>
      </c>
      <c r="K54" s="464">
        <v>77.777725631768945</v>
      </c>
      <c r="L54" s="468">
        <v>208</v>
      </c>
      <c r="M54" s="468">
        <v>16177.77</v>
      </c>
      <c r="N54" s="464">
        <v>0.75090266950668938</v>
      </c>
      <c r="O54" s="464">
        <v>77.777740384615385</v>
      </c>
      <c r="P54" s="468">
        <v>211</v>
      </c>
      <c r="Q54" s="468">
        <v>16411.099999999999</v>
      </c>
      <c r="R54" s="491">
        <v>0.76173284695858745</v>
      </c>
      <c r="S54" s="469">
        <v>77.777725118483403</v>
      </c>
    </row>
    <row r="55" spans="1:19" ht="14.4" customHeight="1" x14ac:dyDescent="0.3">
      <c r="A55" s="463"/>
      <c r="B55" s="464" t="s">
        <v>883</v>
      </c>
      <c r="C55" s="464" t="s">
        <v>433</v>
      </c>
      <c r="D55" s="464" t="s">
        <v>874</v>
      </c>
      <c r="E55" s="464" t="s">
        <v>931</v>
      </c>
      <c r="F55" s="464" t="s">
        <v>938</v>
      </c>
      <c r="G55" s="464" t="s">
        <v>939</v>
      </c>
      <c r="H55" s="468">
        <v>8</v>
      </c>
      <c r="I55" s="468">
        <v>2000</v>
      </c>
      <c r="J55" s="464">
        <v>1</v>
      </c>
      <c r="K55" s="464">
        <v>250</v>
      </c>
      <c r="L55" s="468">
        <v>4</v>
      </c>
      <c r="M55" s="468">
        <v>1000</v>
      </c>
      <c r="N55" s="464">
        <v>0.5</v>
      </c>
      <c r="O55" s="464">
        <v>250</v>
      </c>
      <c r="P55" s="468">
        <v>5</v>
      </c>
      <c r="Q55" s="468">
        <v>1250</v>
      </c>
      <c r="R55" s="491">
        <v>0.625</v>
      </c>
      <c r="S55" s="469">
        <v>250</v>
      </c>
    </row>
    <row r="56" spans="1:19" ht="14.4" customHeight="1" x14ac:dyDescent="0.3">
      <c r="A56" s="463"/>
      <c r="B56" s="464" t="s">
        <v>883</v>
      </c>
      <c r="C56" s="464" t="s">
        <v>433</v>
      </c>
      <c r="D56" s="464" t="s">
        <v>874</v>
      </c>
      <c r="E56" s="464" t="s">
        <v>931</v>
      </c>
      <c r="F56" s="464" t="s">
        <v>940</v>
      </c>
      <c r="G56" s="464" t="s">
        <v>941</v>
      </c>
      <c r="H56" s="468">
        <v>84</v>
      </c>
      <c r="I56" s="468">
        <v>9799.99</v>
      </c>
      <c r="J56" s="464">
        <v>1</v>
      </c>
      <c r="K56" s="464">
        <v>116.66654761904762</v>
      </c>
      <c r="L56" s="468">
        <v>44</v>
      </c>
      <c r="M56" s="468">
        <v>5133.34</v>
      </c>
      <c r="N56" s="464">
        <v>0.52381073858238636</v>
      </c>
      <c r="O56" s="464">
        <v>116.66681818181819</v>
      </c>
      <c r="P56" s="468">
        <v>37</v>
      </c>
      <c r="Q56" s="468">
        <v>4316.67</v>
      </c>
      <c r="R56" s="491">
        <v>0.44047698007855113</v>
      </c>
      <c r="S56" s="469">
        <v>116.66675675675675</v>
      </c>
    </row>
    <row r="57" spans="1:19" ht="14.4" customHeight="1" x14ac:dyDescent="0.3">
      <c r="A57" s="463"/>
      <c r="B57" s="464" t="s">
        <v>883</v>
      </c>
      <c r="C57" s="464" t="s">
        <v>433</v>
      </c>
      <c r="D57" s="464" t="s">
        <v>874</v>
      </c>
      <c r="E57" s="464" t="s">
        <v>931</v>
      </c>
      <c r="F57" s="464" t="s">
        <v>942</v>
      </c>
      <c r="G57" s="464" t="s">
        <v>943</v>
      </c>
      <c r="H57" s="468">
        <v>30</v>
      </c>
      <c r="I57" s="468">
        <v>9000</v>
      </c>
      <c r="J57" s="464">
        <v>1</v>
      </c>
      <c r="K57" s="464">
        <v>300</v>
      </c>
      <c r="L57" s="468">
        <v>54</v>
      </c>
      <c r="M57" s="468">
        <v>16200</v>
      </c>
      <c r="N57" s="464">
        <v>1.8</v>
      </c>
      <c r="O57" s="464">
        <v>300</v>
      </c>
      <c r="P57" s="468">
        <v>78</v>
      </c>
      <c r="Q57" s="468">
        <v>42900</v>
      </c>
      <c r="R57" s="491">
        <v>4.7666666666666666</v>
      </c>
      <c r="S57" s="469">
        <v>550</v>
      </c>
    </row>
    <row r="58" spans="1:19" ht="14.4" customHeight="1" x14ac:dyDescent="0.3">
      <c r="A58" s="463"/>
      <c r="B58" s="464" t="s">
        <v>883</v>
      </c>
      <c r="C58" s="464" t="s">
        <v>433</v>
      </c>
      <c r="D58" s="464" t="s">
        <v>874</v>
      </c>
      <c r="E58" s="464" t="s">
        <v>931</v>
      </c>
      <c r="F58" s="464" t="s">
        <v>944</v>
      </c>
      <c r="G58" s="464" t="s">
        <v>945</v>
      </c>
      <c r="H58" s="468">
        <v>1</v>
      </c>
      <c r="I58" s="468">
        <v>294.44</v>
      </c>
      <c r="J58" s="464">
        <v>1</v>
      </c>
      <c r="K58" s="464">
        <v>294.44</v>
      </c>
      <c r="L58" s="468">
        <v>10</v>
      </c>
      <c r="M58" s="468">
        <v>2944.45</v>
      </c>
      <c r="N58" s="464">
        <v>10.000169813883982</v>
      </c>
      <c r="O58" s="464">
        <v>294.44499999999999</v>
      </c>
      <c r="P58" s="468"/>
      <c r="Q58" s="468"/>
      <c r="R58" s="491"/>
      <c r="S58" s="469"/>
    </row>
    <row r="59" spans="1:19" ht="14.4" customHeight="1" x14ac:dyDescent="0.3">
      <c r="A59" s="463"/>
      <c r="B59" s="464" t="s">
        <v>883</v>
      </c>
      <c r="C59" s="464" t="s">
        <v>433</v>
      </c>
      <c r="D59" s="464" t="s">
        <v>874</v>
      </c>
      <c r="E59" s="464" t="s">
        <v>931</v>
      </c>
      <c r="F59" s="464" t="s">
        <v>946</v>
      </c>
      <c r="G59" s="464" t="s">
        <v>935</v>
      </c>
      <c r="H59" s="468">
        <v>57</v>
      </c>
      <c r="I59" s="468">
        <v>23813.320000000003</v>
      </c>
      <c r="J59" s="464">
        <v>1</v>
      </c>
      <c r="K59" s="464">
        <v>417.7775438596492</v>
      </c>
      <c r="L59" s="468">
        <v>71</v>
      </c>
      <c r="M59" s="468">
        <v>29662.23</v>
      </c>
      <c r="N59" s="464">
        <v>1.2456150591349713</v>
      </c>
      <c r="O59" s="464">
        <v>417.77788732394367</v>
      </c>
      <c r="P59" s="468">
        <v>53</v>
      </c>
      <c r="Q59" s="468">
        <v>22142.22</v>
      </c>
      <c r="R59" s="491">
        <v>0.92982498870380104</v>
      </c>
      <c r="S59" s="469">
        <v>417.77773584905663</v>
      </c>
    </row>
    <row r="60" spans="1:19" ht="14.4" customHeight="1" x14ac:dyDescent="0.3">
      <c r="A60" s="463"/>
      <c r="B60" s="464" t="s">
        <v>883</v>
      </c>
      <c r="C60" s="464" t="s">
        <v>433</v>
      </c>
      <c r="D60" s="464" t="s">
        <v>874</v>
      </c>
      <c r="E60" s="464" t="s">
        <v>931</v>
      </c>
      <c r="F60" s="464" t="s">
        <v>947</v>
      </c>
      <c r="G60" s="464" t="s">
        <v>948</v>
      </c>
      <c r="H60" s="468">
        <v>44</v>
      </c>
      <c r="I60" s="468">
        <v>9288.89</v>
      </c>
      <c r="J60" s="464">
        <v>1</v>
      </c>
      <c r="K60" s="464">
        <v>211.11113636363635</v>
      </c>
      <c r="L60" s="468">
        <v>36</v>
      </c>
      <c r="M60" s="468">
        <v>7600.01</v>
      </c>
      <c r="N60" s="464">
        <v>0.81818279686808659</v>
      </c>
      <c r="O60" s="464">
        <v>211.11138888888888</v>
      </c>
      <c r="P60" s="468">
        <v>16</v>
      </c>
      <c r="Q60" s="468">
        <v>3555.5499999999997</v>
      </c>
      <c r="R60" s="491">
        <v>0.38277447574467993</v>
      </c>
      <c r="S60" s="469">
        <v>222.22187499999998</v>
      </c>
    </row>
    <row r="61" spans="1:19" ht="14.4" customHeight="1" x14ac:dyDescent="0.3">
      <c r="A61" s="463"/>
      <c r="B61" s="464" t="s">
        <v>883</v>
      </c>
      <c r="C61" s="464" t="s">
        <v>433</v>
      </c>
      <c r="D61" s="464" t="s">
        <v>874</v>
      </c>
      <c r="E61" s="464" t="s">
        <v>931</v>
      </c>
      <c r="F61" s="464" t="s">
        <v>949</v>
      </c>
      <c r="G61" s="464" t="s">
        <v>950</v>
      </c>
      <c r="H61" s="468">
        <v>23</v>
      </c>
      <c r="I61" s="468">
        <v>13416.66</v>
      </c>
      <c r="J61" s="464">
        <v>1</v>
      </c>
      <c r="K61" s="464">
        <v>583.33304347826083</v>
      </c>
      <c r="L61" s="468">
        <v>5</v>
      </c>
      <c r="M61" s="468">
        <v>2916.67</v>
      </c>
      <c r="N61" s="464">
        <v>0.21739166081573208</v>
      </c>
      <c r="O61" s="464">
        <v>583.33400000000006</v>
      </c>
      <c r="P61" s="468">
        <v>4</v>
      </c>
      <c r="Q61" s="468">
        <v>2333.3200000000002</v>
      </c>
      <c r="R61" s="491">
        <v>0.17391213610540926</v>
      </c>
      <c r="S61" s="469">
        <v>583.33000000000004</v>
      </c>
    </row>
    <row r="62" spans="1:19" ht="14.4" customHeight="1" x14ac:dyDescent="0.3">
      <c r="A62" s="463"/>
      <c r="B62" s="464" t="s">
        <v>883</v>
      </c>
      <c r="C62" s="464" t="s">
        <v>433</v>
      </c>
      <c r="D62" s="464" t="s">
        <v>874</v>
      </c>
      <c r="E62" s="464" t="s">
        <v>931</v>
      </c>
      <c r="F62" s="464" t="s">
        <v>951</v>
      </c>
      <c r="G62" s="464" t="s">
        <v>952</v>
      </c>
      <c r="H62" s="468">
        <v>25</v>
      </c>
      <c r="I62" s="468">
        <v>11666.68</v>
      </c>
      <c r="J62" s="464">
        <v>1</v>
      </c>
      <c r="K62" s="464">
        <v>466.66720000000004</v>
      </c>
      <c r="L62" s="468">
        <v>40</v>
      </c>
      <c r="M62" s="468">
        <v>18666.669999999998</v>
      </c>
      <c r="N62" s="464">
        <v>1.5999984571446202</v>
      </c>
      <c r="O62" s="464">
        <v>466.66674999999998</v>
      </c>
      <c r="P62" s="468">
        <v>30</v>
      </c>
      <c r="Q62" s="468">
        <v>14000</v>
      </c>
      <c r="R62" s="491">
        <v>1.199998628572996</v>
      </c>
      <c r="S62" s="469">
        <v>466.66666666666669</v>
      </c>
    </row>
    <row r="63" spans="1:19" ht="14.4" customHeight="1" x14ac:dyDescent="0.3">
      <c r="A63" s="463"/>
      <c r="B63" s="464" t="s">
        <v>883</v>
      </c>
      <c r="C63" s="464" t="s">
        <v>433</v>
      </c>
      <c r="D63" s="464" t="s">
        <v>874</v>
      </c>
      <c r="E63" s="464" t="s">
        <v>931</v>
      </c>
      <c r="F63" s="464" t="s">
        <v>953</v>
      </c>
      <c r="G63" s="464" t="s">
        <v>954</v>
      </c>
      <c r="H63" s="468">
        <v>14</v>
      </c>
      <c r="I63" s="468">
        <v>700</v>
      </c>
      <c r="J63" s="464">
        <v>1</v>
      </c>
      <c r="K63" s="464">
        <v>50</v>
      </c>
      <c r="L63" s="468">
        <v>27</v>
      </c>
      <c r="M63" s="468">
        <v>1350</v>
      </c>
      <c r="N63" s="464">
        <v>1.9285714285714286</v>
      </c>
      <c r="O63" s="464">
        <v>50</v>
      </c>
      <c r="P63" s="468">
        <v>34</v>
      </c>
      <c r="Q63" s="468">
        <v>2077.7799999999997</v>
      </c>
      <c r="R63" s="491">
        <v>2.9682571428571425</v>
      </c>
      <c r="S63" s="469">
        <v>61.111176470588227</v>
      </c>
    </row>
    <row r="64" spans="1:19" ht="14.4" customHeight="1" x14ac:dyDescent="0.3">
      <c r="A64" s="463"/>
      <c r="B64" s="464" t="s">
        <v>883</v>
      </c>
      <c r="C64" s="464" t="s">
        <v>433</v>
      </c>
      <c r="D64" s="464" t="s">
        <v>874</v>
      </c>
      <c r="E64" s="464" t="s">
        <v>931</v>
      </c>
      <c r="F64" s="464" t="s">
        <v>955</v>
      </c>
      <c r="G64" s="464" t="s">
        <v>956</v>
      </c>
      <c r="H64" s="468">
        <v>46</v>
      </c>
      <c r="I64" s="468">
        <v>4651.1099999999997</v>
      </c>
      <c r="J64" s="464">
        <v>1</v>
      </c>
      <c r="K64" s="464">
        <v>101.11108695652173</v>
      </c>
      <c r="L64" s="468">
        <v>49</v>
      </c>
      <c r="M64" s="468">
        <v>4954.45</v>
      </c>
      <c r="N64" s="464">
        <v>1.0652188402338367</v>
      </c>
      <c r="O64" s="464">
        <v>101.11122448979592</v>
      </c>
      <c r="P64" s="468">
        <v>48</v>
      </c>
      <c r="Q64" s="468">
        <v>6133.35</v>
      </c>
      <c r="R64" s="491">
        <v>1.3186852170772141</v>
      </c>
      <c r="S64" s="469">
        <v>127.778125</v>
      </c>
    </row>
    <row r="65" spans="1:19" ht="14.4" customHeight="1" x14ac:dyDescent="0.3">
      <c r="A65" s="463"/>
      <c r="B65" s="464" t="s">
        <v>883</v>
      </c>
      <c r="C65" s="464" t="s">
        <v>433</v>
      </c>
      <c r="D65" s="464" t="s">
        <v>874</v>
      </c>
      <c r="E65" s="464" t="s">
        <v>931</v>
      </c>
      <c r="F65" s="464" t="s">
        <v>957</v>
      </c>
      <c r="G65" s="464" t="s">
        <v>958</v>
      </c>
      <c r="H65" s="468">
        <v>32</v>
      </c>
      <c r="I65" s="468">
        <v>2453.33</v>
      </c>
      <c r="J65" s="464">
        <v>1</v>
      </c>
      <c r="K65" s="464">
        <v>76.666562499999998</v>
      </c>
      <c r="L65" s="468">
        <v>13</v>
      </c>
      <c r="M65" s="468">
        <v>996.67</v>
      </c>
      <c r="N65" s="464">
        <v>0.40625191066835686</v>
      </c>
      <c r="O65" s="464">
        <v>76.666923076923069</v>
      </c>
      <c r="P65" s="468">
        <v>9</v>
      </c>
      <c r="Q65" s="468">
        <v>689.99000000000012</v>
      </c>
      <c r="R65" s="491">
        <v>0.28124630604117673</v>
      </c>
      <c r="S65" s="469">
        <v>76.665555555555571</v>
      </c>
    </row>
    <row r="66" spans="1:19" ht="14.4" customHeight="1" x14ac:dyDescent="0.3">
      <c r="A66" s="463"/>
      <c r="B66" s="464" t="s">
        <v>883</v>
      </c>
      <c r="C66" s="464" t="s">
        <v>433</v>
      </c>
      <c r="D66" s="464" t="s">
        <v>874</v>
      </c>
      <c r="E66" s="464" t="s">
        <v>931</v>
      </c>
      <c r="F66" s="464" t="s">
        <v>959</v>
      </c>
      <c r="G66" s="464" t="s">
        <v>960</v>
      </c>
      <c r="H66" s="468">
        <v>200</v>
      </c>
      <c r="I66" s="468">
        <v>0</v>
      </c>
      <c r="J66" s="464"/>
      <c r="K66" s="464">
        <v>0</v>
      </c>
      <c r="L66" s="468">
        <v>140</v>
      </c>
      <c r="M66" s="468">
        <v>0</v>
      </c>
      <c r="N66" s="464"/>
      <c r="O66" s="464">
        <v>0</v>
      </c>
      <c r="P66" s="468">
        <v>147</v>
      </c>
      <c r="Q66" s="468">
        <v>0</v>
      </c>
      <c r="R66" s="491"/>
      <c r="S66" s="469">
        <v>0</v>
      </c>
    </row>
    <row r="67" spans="1:19" ht="14.4" customHeight="1" x14ac:dyDescent="0.3">
      <c r="A67" s="463"/>
      <c r="B67" s="464" t="s">
        <v>883</v>
      </c>
      <c r="C67" s="464" t="s">
        <v>433</v>
      </c>
      <c r="D67" s="464" t="s">
        <v>874</v>
      </c>
      <c r="E67" s="464" t="s">
        <v>931</v>
      </c>
      <c r="F67" s="464" t="s">
        <v>961</v>
      </c>
      <c r="G67" s="464" t="s">
        <v>962</v>
      </c>
      <c r="H67" s="468">
        <v>71</v>
      </c>
      <c r="I67" s="468">
        <v>21694.44</v>
      </c>
      <c r="J67" s="464">
        <v>1</v>
      </c>
      <c r="K67" s="464">
        <v>305.55549295774648</v>
      </c>
      <c r="L67" s="468">
        <v>68</v>
      </c>
      <c r="M67" s="468">
        <v>20777.78</v>
      </c>
      <c r="N67" s="464">
        <v>0.95774677751534498</v>
      </c>
      <c r="O67" s="464">
        <v>305.55558823529412</v>
      </c>
      <c r="P67" s="468">
        <v>53</v>
      </c>
      <c r="Q67" s="468">
        <v>16194.45</v>
      </c>
      <c r="R67" s="491">
        <v>0.74647928224927684</v>
      </c>
      <c r="S67" s="469">
        <v>305.55566037735849</v>
      </c>
    </row>
    <row r="68" spans="1:19" ht="14.4" customHeight="1" x14ac:dyDescent="0.3">
      <c r="A68" s="463"/>
      <c r="B68" s="464" t="s">
        <v>883</v>
      </c>
      <c r="C68" s="464" t="s">
        <v>433</v>
      </c>
      <c r="D68" s="464" t="s">
        <v>874</v>
      </c>
      <c r="E68" s="464" t="s">
        <v>931</v>
      </c>
      <c r="F68" s="464" t="s">
        <v>963</v>
      </c>
      <c r="G68" s="464" t="s">
        <v>964</v>
      </c>
      <c r="H68" s="468">
        <v>77</v>
      </c>
      <c r="I68" s="468">
        <v>2566.67</v>
      </c>
      <c r="J68" s="464">
        <v>1</v>
      </c>
      <c r="K68" s="464">
        <v>33.333376623376623</v>
      </c>
      <c r="L68" s="468">
        <v>28</v>
      </c>
      <c r="M68" s="468">
        <v>933.33</v>
      </c>
      <c r="N68" s="464">
        <v>0.36363459268234716</v>
      </c>
      <c r="O68" s="464">
        <v>33.333214285714284</v>
      </c>
      <c r="P68" s="468">
        <v>37</v>
      </c>
      <c r="Q68" s="468">
        <v>1233.3300000000002</v>
      </c>
      <c r="R68" s="491">
        <v>0.48051755776940552</v>
      </c>
      <c r="S68" s="469">
        <v>33.333243243243246</v>
      </c>
    </row>
    <row r="69" spans="1:19" ht="14.4" customHeight="1" x14ac:dyDescent="0.3">
      <c r="A69" s="463"/>
      <c r="B69" s="464" t="s">
        <v>883</v>
      </c>
      <c r="C69" s="464" t="s">
        <v>433</v>
      </c>
      <c r="D69" s="464" t="s">
        <v>874</v>
      </c>
      <c r="E69" s="464" t="s">
        <v>931</v>
      </c>
      <c r="F69" s="464" t="s">
        <v>965</v>
      </c>
      <c r="G69" s="464" t="s">
        <v>966</v>
      </c>
      <c r="H69" s="468">
        <v>80</v>
      </c>
      <c r="I69" s="468">
        <v>36444.44</v>
      </c>
      <c r="J69" s="464">
        <v>1</v>
      </c>
      <c r="K69" s="464">
        <v>455.55550000000005</v>
      </c>
      <c r="L69" s="468">
        <v>74</v>
      </c>
      <c r="M69" s="468">
        <v>33711.11</v>
      </c>
      <c r="N69" s="464">
        <v>0.92500008231708319</v>
      </c>
      <c r="O69" s="464">
        <v>455.55554054054056</v>
      </c>
      <c r="P69" s="468">
        <v>109</v>
      </c>
      <c r="Q69" s="468">
        <v>49655.56</v>
      </c>
      <c r="R69" s="491">
        <v>1.3625002881097912</v>
      </c>
      <c r="S69" s="469">
        <v>455.55559633027519</v>
      </c>
    </row>
    <row r="70" spans="1:19" ht="14.4" customHeight="1" x14ac:dyDescent="0.3">
      <c r="A70" s="463"/>
      <c r="B70" s="464" t="s">
        <v>883</v>
      </c>
      <c r="C70" s="464" t="s">
        <v>433</v>
      </c>
      <c r="D70" s="464" t="s">
        <v>874</v>
      </c>
      <c r="E70" s="464" t="s">
        <v>931</v>
      </c>
      <c r="F70" s="464" t="s">
        <v>967</v>
      </c>
      <c r="G70" s="464" t="s">
        <v>968</v>
      </c>
      <c r="H70" s="468"/>
      <c r="I70" s="468"/>
      <c r="J70" s="464"/>
      <c r="K70" s="464"/>
      <c r="L70" s="468"/>
      <c r="M70" s="468"/>
      <c r="N70" s="464"/>
      <c r="O70" s="464"/>
      <c r="P70" s="468">
        <v>1</v>
      </c>
      <c r="Q70" s="468">
        <v>58.89</v>
      </c>
      <c r="R70" s="491"/>
      <c r="S70" s="469">
        <v>58.89</v>
      </c>
    </row>
    <row r="71" spans="1:19" ht="14.4" customHeight="1" x14ac:dyDescent="0.3">
      <c r="A71" s="463"/>
      <c r="B71" s="464" t="s">
        <v>883</v>
      </c>
      <c r="C71" s="464" t="s">
        <v>433</v>
      </c>
      <c r="D71" s="464" t="s">
        <v>874</v>
      </c>
      <c r="E71" s="464" t="s">
        <v>931</v>
      </c>
      <c r="F71" s="464" t="s">
        <v>969</v>
      </c>
      <c r="G71" s="464" t="s">
        <v>970</v>
      </c>
      <c r="H71" s="468">
        <v>74</v>
      </c>
      <c r="I71" s="468">
        <v>5755.5599999999995</v>
      </c>
      <c r="J71" s="464">
        <v>1</v>
      </c>
      <c r="K71" s="464">
        <v>77.777837837837836</v>
      </c>
      <c r="L71" s="468">
        <v>69</v>
      </c>
      <c r="M71" s="468">
        <v>5366.6799999999994</v>
      </c>
      <c r="N71" s="464">
        <v>0.93243402900847183</v>
      </c>
      <c r="O71" s="464">
        <v>77.777971014492749</v>
      </c>
      <c r="P71" s="468">
        <v>56</v>
      </c>
      <c r="Q71" s="468">
        <v>4355.5499999999993</v>
      </c>
      <c r="R71" s="491">
        <v>0.75675520713883615</v>
      </c>
      <c r="S71" s="469">
        <v>77.777678571428552</v>
      </c>
    </row>
    <row r="72" spans="1:19" ht="14.4" customHeight="1" x14ac:dyDescent="0.3">
      <c r="A72" s="463"/>
      <c r="B72" s="464" t="s">
        <v>883</v>
      </c>
      <c r="C72" s="464" t="s">
        <v>433</v>
      </c>
      <c r="D72" s="464" t="s">
        <v>874</v>
      </c>
      <c r="E72" s="464" t="s">
        <v>931</v>
      </c>
      <c r="F72" s="464" t="s">
        <v>971</v>
      </c>
      <c r="G72" s="464" t="s">
        <v>972</v>
      </c>
      <c r="H72" s="468">
        <v>12</v>
      </c>
      <c r="I72" s="468">
        <v>3240</v>
      </c>
      <c r="J72" s="464">
        <v>1</v>
      </c>
      <c r="K72" s="464">
        <v>270</v>
      </c>
      <c r="L72" s="468"/>
      <c r="M72" s="468"/>
      <c r="N72" s="464"/>
      <c r="O72" s="464"/>
      <c r="P72" s="468"/>
      <c r="Q72" s="468"/>
      <c r="R72" s="491"/>
      <c r="S72" s="469"/>
    </row>
    <row r="73" spans="1:19" ht="14.4" customHeight="1" x14ac:dyDescent="0.3">
      <c r="A73" s="463"/>
      <c r="B73" s="464" t="s">
        <v>883</v>
      </c>
      <c r="C73" s="464" t="s">
        <v>433</v>
      </c>
      <c r="D73" s="464" t="s">
        <v>874</v>
      </c>
      <c r="E73" s="464" t="s">
        <v>931</v>
      </c>
      <c r="F73" s="464" t="s">
        <v>973</v>
      </c>
      <c r="G73" s="464" t="s">
        <v>974</v>
      </c>
      <c r="H73" s="468">
        <v>198</v>
      </c>
      <c r="I73" s="468">
        <v>18700</v>
      </c>
      <c r="J73" s="464">
        <v>1</v>
      </c>
      <c r="K73" s="464">
        <v>94.444444444444443</v>
      </c>
      <c r="L73" s="468">
        <v>110</v>
      </c>
      <c r="M73" s="468">
        <v>10388.879999999999</v>
      </c>
      <c r="N73" s="464">
        <v>0.55555508021390365</v>
      </c>
      <c r="O73" s="464">
        <v>94.444363636363633</v>
      </c>
      <c r="P73" s="468">
        <v>83</v>
      </c>
      <c r="Q73" s="468">
        <v>7838.880000000001</v>
      </c>
      <c r="R73" s="491">
        <v>0.41919144385026741</v>
      </c>
      <c r="S73" s="469">
        <v>94.4443373493976</v>
      </c>
    </row>
    <row r="74" spans="1:19" ht="14.4" customHeight="1" x14ac:dyDescent="0.3">
      <c r="A74" s="463"/>
      <c r="B74" s="464" t="s">
        <v>883</v>
      </c>
      <c r="C74" s="464" t="s">
        <v>433</v>
      </c>
      <c r="D74" s="464" t="s">
        <v>874</v>
      </c>
      <c r="E74" s="464" t="s">
        <v>931</v>
      </c>
      <c r="F74" s="464" t="s">
        <v>975</v>
      </c>
      <c r="G74" s="464" t="s">
        <v>976</v>
      </c>
      <c r="H74" s="468">
        <v>48</v>
      </c>
      <c r="I74" s="468">
        <v>2080.0100000000002</v>
      </c>
      <c r="J74" s="464">
        <v>1</v>
      </c>
      <c r="K74" s="464">
        <v>43.333541666666669</v>
      </c>
      <c r="L74" s="468">
        <v>45</v>
      </c>
      <c r="M74" s="468">
        <v>1950</v>
      </c>
      <c r="N74" s="464">
        <v>0.93749549281013067</v>
      </c>
      <c r="O74" s="464">
        <v>43.333333333333336</v>
      </c>
      <c r="P74" s="468">
        <v>49</v>
      </c>
      <c r="Q74" s="468">
        <v>2123.3200000000002</v>
      </c>
      <c r="R74" s="491">
        <v>1.0208220152787726</v>
      </c>
      <c r="S74" s="469">
        <v>43.333061224489796</v>
      </c>
    </row>
    <row r="75" spans="1:19" ht="14.4" customHeight="1" x14ac:dyDescent="0.3">
      <c r="A75" s="463"/>
      <c r="B75" s="464" t="s">
        <v>883</v>
      </c>
      <c r="C75" s="464" t="s">
        <v>433</v>
      </c>
      <c r="D75" s="464" t="s">
        <v>874</v>
      </c>
      <c r="E75" s="464" t="s">
        <v>931</v>
      </c>
      <c r="F75" s="464" t="s">
        <v>977</v>
      </c>
      <c r="G75" s="464" t="s">
        <v>978</v>
      </c>
      <c r="H75" s="468">
        <v>1</v>
      </c>
      <c r="I75" s="468">
        <v>195.56</v>
      </c>
      <c r="J75" s="464">
        <v>1</v>
      </c>
      <c r="K75" s="464">
        <v>195.56</v>
      </c>
      <c r="L75" s="468"/>
      <c r="M75" s="468"/>
      <c r="N75" s="464"/>
      <c r="O75" s="464"/>
      <c r="P75" s="468"/>
      <c r="Q75" s="468"/>
      <c r="R75" s="491"/>
      <c r="S75" s="469"/>
    </row>
    <row r="76" spans="1:19" ht="14.4" customHeight="1" x14ac:dyDescent="0.3">
      <c r="A76" s="463"/>
      <c r="B76" s="464" t="s">
        <v>883</v>
      </c>
      <c r="C76" s="464" t="s">
        <v>433</v>
      </c>
      <c r="D76" s="464" t="s">
        <v>874</v>
      </c>
      <c r="E76" s="464" t="s">
        <v>931</v>
      </c>
      <c r="F76" s="464" t="s">
        <v>979</v>
      </c>
      <c r="G76" s="464" t="s">
        <v>980</v>
      </c>
      <c r="H76" s="468">
        <v>1</v>
      </c>
      <c r="I76" s="468">
        <v>116.67</v>
      </c>
      <c r="J76" s="464">
        <v>1</v>
      </c>
      <c r="K76" s="464">
        <v>116.67</v>
      </c>
      <c r="L76" s="468">
        <v>1</v>
      </c>
      <c r="M76" s="468">
        <v>116.67</v>
      </c>
      <c r="N76" s="464">
        <v>1</v>
      </c>
      <c r="O76" s="464">
        <v>116.67</v>
      </c>
      <c r="P76" s="468"/>
      <c r="Q76" s="468"/>
      <c r="R76" s="491"/>
      <c r="S76" s="469"/>
    </row>
    <row r="77" spans="1:19" ht="14.4" customHeight="1" x14ac:dyDescent="0.3">
      <c r="A77" s="463"/>
      <c r="B77" s="464" t="s">
        <v>883</v>
      </c>
      <c r="C77" s="464" t="s">
        <v>433</v>
      </c>
      <c r="D77" s="464" t="s">
        <v>874</v>
      </c>
      <c r="E77" s="464" t="s">
        <v>931</v>
      </c>
      <c r="F77" s="464" t="s">
        <v>981</v>
      </c>
      <c r="G77" s="464" t="s">
        <v>982</v>
      </c>
      <c r="H77" s="468">
        <v>13</v>
      </c>
      <c r="I77" s="468">
        <v>635.55999999999995</v>
      </c>
      <c r="J77" s="464">
        <v>1</v>
      </c>
      <c r="K77" s="464">
        <v>48.889230769230764</v>
      </c>
      <c r="L77" s="468">
        <v>3</v>
      </c>
      <c r="M77" s="468">
        <v>146.66999999999999</v>
      </c>
      <c r="N77" s="464">
        <v>0.23077286172823966</v>
      </c>
      <c r="O77" s="464">
        <v>48.889999999999993</v>
      </c>
      <c r="P77" s="468"/>
      <c r="Q77" s="468"/>
      <c r="R77" s="491"/>
      <c r="S77" s="469"/>
    </row>
    <row r="78" spans="1:19" ht="14.4" customHeight="1" x14ac:dyDescent="0.3">
      <c r="A78" s="463"/>
      <c r="B78" s="464" t="s">
        <v>883</v>
      </c>
      <c r="C78" s="464" t="s">
        <v>433</v>
      </c>
      <c r="D78" s="464" t="s">
        <v>874</v>
      </c>
      <c r="E78" s="464" t="s">
        <v>931</v>
      </c>
      <c r="F78" s="464" t="s">
        <v>983</v>
      </c>
      <c r="G78" s="464" t="s">
        <v>984</v>
      </c>
      <c r="H78" s="468">
        <v>1</v>
      </c>
      <c r="I78" s="468">
        <v>344.44</v>
      </c>
      <c r="J78" s="464">
        <v>1</v>
      </c>
      <c r="K78" s="464">
        <v>344.44</v>
      </c>
      <c r="L78" s="468">
        <v>1</v>
      </c>
      <c r="M78" s="468">
        <v>344.44</v>
      </c>
      <c r="N78" s="464">
        <v>1</v>
      </c>
      <c r="O78" s="464">
        <v>344.44</v>
      </c>
      <c r="P78" s="468"/>
      <c r="Q78" s="468"/>
      <c r="R78" s="491"/>
      <c r="S78" s="469"/>
    </row>
    <row r="79" spans="1:19" ht="14.4" customHeight="1" x14ac:dyDescent="0.3">
      <c r="A79" s="463"/>
      <c r="B79" s="464" t="s">
        <v>883</v>
      </c>
      <c r="C79" s="464" t="s">
        <v>433</v>
      </c>
      <c r="D79" s="464" t="s">
        <v>874</v>
      </c>
      <c r="E79" s="464" t="s">
        <v>931</v>
      </c>
      <c r="F79" s="464" t="s">
        <v>985</v>
      </c>
      <c r="G79" s="464" t="s">
        <v>986</v>
      </c>
      <c r="H79" s="468"/>
      <c r="I79" s="468"/>
      <c r="J79" s="464"/>
      <c r="K79" s="464"/>
      <c r="L79" s="468"/>
      <c r="M79" s="468"/>
      <c r="N79" s="464"/>
      <c r="O79" s="464"/>
      <c r="P79" s="468">
        <v>2</v>
      </c>
      <c r="Q79" s="468">
        <v>584.44000000000005</v>
      </c>
      <c r="R79" s="491"/>
      <c r="S79" s="469">
        <v>292.22000000000003</v>
      </c>
    </row>
    <row r="80" spans="1:19" ht="14.4" customHeight="1" x14ac:dyDescent="0.3">
      <c r="A80" s="463"/>
      <c r="B80" s="464" t="s">
        <v>883</v>
      </c>
      <c r="C80" s="464" t="s">
        <v>433</v>
      </c>
      <c r="D80" s="464" t="s">
        <v>874</v>
      </c>
      <c r="E80" s="464" t="s">
        <v>931</v>
      </c>
      <c r="F80" s="464" t="s">
        <v>987</v>
      </c>
      <c r="G80" s="464" t="s">
        <v>988</v>
      </c>
      <c r="H80" s="468">
        <v>14</v>
      </c>
      <c r="I80" s="468">
        <v>3111.1</v>
      </c>
      <c r="J80" s="464">
        <v>1</v>
      </c>
      <c r="K80" s="464">
        <v>222.22142857142856</v>
      </c>
      <c r="L80" s="468">
        <v>6</v>
      </c>
      <c r="M80" s="468">
        <v>1333.33</v>
      </c>
      <c r="N80" s="464">
        <v>0.42857188775674199</v>
      </c>
      <c r="O80" s="464">
        <v>222.22166666666666</v>
      </c>
      <c r="P80" s="468">
        <v>7</v>
      </c>
      <c r="Q80" s="468">
        <v>1555.55</v>
      </c>
      <c r="R80" s="491">
        <v>0.5</v>
      </c>
      <c r="S80" s="469">
        <v>222.22142857142856</v>
      </c>
    </row>
    <row r="81" spans="1:19" ht="14.4" customHeight="1" x14ac:dyDescent="0.3">
      <c r="A81" s="463"/>
      <c r="B81" s="464" t="s">
        <v>883</v>
      </c>
      <c r="C81" s="464" t="s">
        <v>433</v>
      </c>
      <c r="D81" s="464" t="s">
        <v>874</v>
      </c>
      <c r="E81" s="464" t="s">
        <v>931</v>
      </c>
      <c r="F81" s="464" t="s">
        <v>989</v>
      </c>
      <c r="G81" s="464" t="s">
        <v>990</v>
      </c>
      <c r="H81" s="468"/>
      <c r="I81" s="468"/>
      <c r="J81" s="464"/>
      <c r="K81" s="464"/>
      <c r="L81" s="468">
        <v>2</v>
      </c>
      <c r="M81" s="468">
        <v>233.33</v>
      </c>
      <c r="N81" s="464"/>
      <c r="O81" s="464">
        <v>116.66500000000001</v>
      </c>
      <c r="P81" s="468">
        <v>6</v>
      </c>
      <c r="Q81" s="468">
        <v>700</v>
      </c>
      <c r="R81" s="491"/>
      <c r="S81" s="469">
        <v>116.66666666666667</v>
      </c>
    </row>
    <row r="82" spans="1:19" ht="14.4" customHeight="1" x14ac:dyDescent="0.3">
      <c r="A82" s="463"/>
      <c r="B82" s="464" t="s">
        <v>883</v>
      </c>
      <c r="C82" s="464" t="s">
        <v>876</v>
      </c>
      <c r="D82" s="464" t="s">
        <v>874</v>
      </c>
      <c r="E82" s="464" t="s">
        <v>931</v>
      </c>
      <c r="F82" s="464" t="s">
        <v>932</v>
      </c>
      <c r="G82" s="464" t="s">
        <v>933</v>
      </c>
      <c r="H82" s="468">
        <v>7</v>
      </c>
      <c r="I82" s="468">
        <v>3562.22</v>
      </c>
      <c r="J82" s="464">
        <v>1</v>
      </c>
      <c r="K82" s="464">
        <v>508.88857142857142</v>
      </c>
      <c r="L82" s="468">
        <v>11</v>
      </c>
      <c r="M82" s="468">
        <v>5597.7800000000007</v>
      </c>
      <c r="N82" s="464">
        <v>1.5714301755646762</v>
      </c>
      <c r="O82" s="464">
        <v>508.88909090909095</v>
      </c>
      <c r="P82" s="468">
        <v>21</v>
      </c>
      <c r="Q82" s="468">
        <v>10686.67</v>
      </c>
      <c r="R82" s="491">
        <v>3.0000028072381832</v>
      </c>
      <c r="S82" s="469">
        <v>508.88904761904763</v>
      </c>
    </row>
    <row r="83" spans="1:19" ht="14.4" customHeight="1" x14ac:dyDescent="0.3">
      <c r="A83" s="463"/>
      <c r="B83" s="464" t="s">
        <v>883</v>
      </c>
      <c r="C83" s="464" t="s">
        <v>876</v>
      </c>
      <c r="D83" s="464" t="s">
        <v>874</v>
      </c>
      <c r="E83" s="464" t="s">
        <v>931</v>
      </c>
      <c r="F83" s="464" t="s">
        <v>934</v>
      </c>
      <c r="G83" s="464" t="s">
        <v>935</v>
      </c>
      <c r="H83" s="468">
        <v>97</v>
      </c>
      <c r="I83" s="468">
        <v>48500</v>
      </c>
      <c r="J83" s="464">
        <v>1</v>
      </c>
      <c r="K83" s="464">
        <v>500</v>
      </c>
      <c r="L83" s="468">
        <v>92</v>
      </c>
      <c r="M83" s="468">
        <v>46000</v>
      </c>
      <c r="N83" s="464">
        <v>0.94845360824742264</v>
      </c>
      <c r="O83" s="464">
        <v>500</v>
      </c>
      <c r="P83" s="468">
        <v>113</v>
      </c>
      <c r="Q83" s="468">
        <v>56500</v>
      </c>
      <c r="R83" s="491">
        <v>1.1649484536082475</v>
      </c>
      <c r="S83" s="469">
        <v>500</v>
      </c>
    </row>
    <row r="84" spans="1:19" ht="14.4" customHeight="1" x14ac:dyDescent="0.3">
      <c r="A84" s="463"/>
      <c r="B84" s="464" t="s">
        <v>883</v>
      </c>
      <c r="C84" s="464" t="s">
        <v>876</v>
      </c>
      <c r="D84" s="464" t="s">
        <v>874</v>
      </c>
      <c r="E84" s="464" t="s">
        <v>931</v>
      </c>
      <c r="F84" s="464" t="s">
        <v>991</v>
      </c>
      <c r="G84" s="464" t="s">
        <v>992</v>
      </c>
      <c r="H84" s="468">
        <v>18</v>
      </c>
      <c r="I84" s="468">
        <v>1900</v>
      </c>
      <c r="J84" s="464">
        <v>1</v>
      </c>
      <c r="K84" s="464">
        <v>105.55555555555556</v>
      </c>
      <c r="L84" s="468">
        <v>28</v>
      </c>
      <c r="M84" s="468">
        <v>2955.57</v>
      </c>
      <c r="N84" s="464">
        <v>1.5555631578947369</v>
      </c>
      <c r="O84" s="464">
        <v>105.55607142857143</v>
      </c>
      <c r="P84" s="468">
        <v>31</v>
      </c>
      <c r="Q84" s="468">
        <v>3272.23</v>
      </c>
      <c r="R84" s="491">
        <v>1.7222263157894737</v>
      </c>
      <c r="S84" s="469">
        <v>105.55580645161291</v>
      </c>
    </row>
    <row r="85" spans="1:19" ht="14.4" customHeight="1" x14ac:dyDescent="0.3">
      <c r="A85" s="463"/>
      <c r="B85" s="464" t="s">
        <v>883</v>
      </c>
      <c r="C85" s="464" t="s">
        <v>876</v>
      </c>
      <c r="D85" s="464" t="s">
        <v>874</v>
      </c>
      <c r="E85" s="464" t="s">
        <v>931</v>
      </c>
      <c r="F85" s="464" t="s">
        <v>936</v>
      </c>
      <c r="G85" s="464" t="s">
        <v>937</v>
      </c>
      <c r="H85" s="468">
        <v>846</v>
      </c>
      <c r="I85" s="468">
        <v>65800.009999999995</v>
      </c>
      <c r="J85" s="464">
        <v>1</v>
      </c>
      <c r="K85" s="464">
        <v>77.77778959810874</v>
      </c>
      <c r="L85" s="468">
        <v>912</v>
      </c>
      <c r="M85" s="468">
        <v>70933.33</v>
      </c>
      <c r="N85" s="464">
        <v>1.0780139699066915</v>
      </c>
      <c r="O85" s="464">
        <v>77.777774122807017</v>
      </c>
      <c r="P85" s="468">
        <v>907</v>
      </c>
      <c r="Q85" s="468">
        <v>70544.44</v>
      </c>
      <c r="R85" s="491">
        <v>1.0721037884340747</v>
      </c>
      <c r="S85" s="469">
        <v>77.777772877618531</v>
      </c>
    </row>
    <row r="86" spans="1:19" ht="14.4" customHeight="1" x14ac:dyDescent="0.3">
      <c r="A86" s="463"/>
      <c r="B86" s="464" t="s">
        <v>883</v>
      </c>
      <c r="C86" s="464" t="s">
        <v>876</v>
      </c>
      <c r="D86" s="464" t="s">
        <v>874</v>
      </c>
      <c r="E86" s="464" t="s">
        <v>931</v>
      </c>
      <c r="F86" s="464" t="s">
        <v>938</v>
      </c>
      <c r="G86" s="464" t="s">
        <v>939</v>
      </c>
      <c r="H86" s="468"/>
      <c r="I86" s="468"/>
      <c r="J86" s="464"/>
      <c r="K86" s="464"/>
      <c r="L86" s="468">
        <v>6</v>
      </c>
      <c r="M86" s="468">
        <v>1500</v>
      </c>
      <c r="N86" s="464"/>
      <c r="O86" s="464">
        <v>250</v>
      </c>
      <c r="P86" s="468">
        <v>6</v>
      </c>
      <c r="Q86" s="468">
        <v>1500</v>
      </c>
      <c r="R86" s="491"/>
      <c r="S86" s="469">
        <v>250</v>
      </c>
    </row>
    <row r="87" spans="1:19" ht="14.4" customHeight="1" x14ac:dyDescent="0.3">
      <c r="A87" s="463"/>
      <c r="B87" s="464" t="s">
        <v>883</v>
      </c>
      <c r="C87" s="464" t="s">
        <v>876</v>
      </c>
      <c r="D87" s="464" t="s">
        <v>874</v>
      </c>
      <c r="E87" s="464" t="s">
        <v>931</v>
      </c>
      <c r="F87" s="464" t="s">
        <v>940</v>
      </c>
      <c r="G87" s="464" t="s">
        <v>941</v>
      </c>
      <c r="H87" s="468">
        <v>268</v>
      </c>
      <c r="I87" s="468">
        <v>31266.660000000003</v>
      </c>
      <c r="J87" s="464">
        <v>1</v>
      </c>
      <c r="K87" s="464">
        <v>116.6666417910448</v>
      </c>
      <c r="L87" s="468">
        <v>275</v>
      </c>
      <c r="M87" s="468">
        <v>32083.33</v>
      </c>
      <c r="N87" s="464">
        <v>1.0261195151640756</v>
      </c>
      <c r="O87" s="464">
        <v>116.66665454545455</v>
      </c>
      <c r="P87" s="468">
        <v>230</v>
      </c>
      <c r="Q87" s="468">
        <v>26833.33</v>
      </c>
      <c r="R87" s="491">
        <v>0.85820903160107276</v>
      </c>
      <c r="S87" s="469">
        <v>116.66665217391305</v>
      </c>
    </row>
    <row r="88" spans="1:19" ht="14.4" customHeight="1" x14ac:dyDescent="0.3">
      <c r="A88" s="463"/>
      <c r="B88" s="464" t="s">
        <v>883</v>
      </c>
      <c r="C88" s="464" t="s">
        <v>876</v>
      </c>
      <c r="D88" s="464" t="s">
        <v>874</v>
      </c>
      <c r="E88" s="464" t="s">
        <v>931</v>
      </c>
      <c r="F88" s="464" t="s">
        <v>993</v>
      </c>
      <c r="G88" s="464" t="s">
        <v>994</v>
      </c>
      <c r="H88" s="468"/>
      <c r="I88" s="468"/>
      <c r="J88" s="464"/>
      <c r="K88" s="464"/>
      <c r="L88" s="468"/>
      <c r="M88" s="468"/>
      <c r="N88" s="464"/>
      <c r="O88" s="464"/>
      <c r="P88" s="468">
        <v>1</v>
      </c>
      <c r="Q88" s="468">
        <v>555.55999999999995</v>
      </c>
      <c r="R88" s="491"/>
      <c r="S88" s="469">
        <v>555.55999999999995</v>
      </c>
    </row>
    <row r="89" spans="1:19" ht="14.4" customHeight="1" x14ac:dyDescent="0.3">
      <c r="A89" s="463"/>
      <c r="B89" s="464" t="s">
        <v>883</v>
      </c>
      <c r="C89" s="464" t="s">
        <v>876</v>
      </c>
      <c r="D89" s="464" t="s">
        <v>874</v>
      </c>
      <c r="E89" s="464" t="s">
        <v>931</v>
      </c>
      <c r="F89" s="464" t="s">
        <v>942</v>
      </c>
      <c r="G89" s="464" t="s">
        <v>943</v>
      </c>
      <c r="H89" s="468">
        <v>267</v>
      </c>
      <c r="I89" s="468">
        <v>80100</v>
      </c>
      <c r="J89" s="464">
        <v>1</v>
      </c>
      <c r="K89" s="464">
        <v>300</v>
      </c>
      <c r="L89" s="468">
        <v>310</v>
      </c>
      <c r="M89" s="468">
        <v>93000</v>
      </c>
      <c r="N89" s="464">
        <v>1.1610486891385767</v>
      </c>
      <c r="O89" s="464">
        <v>300</v>
      </c>
      <c r="P89" s="468">
        <v>359</v>
      </c>
      <c r="Q89" s="468">
        <v>197450</v>
      </c>
      <c r="R89" s="491">
        <v>2.4650436953807739</v>
      </c>
      <c r="S89" s="469">
        <v>550</v>
      </c>
    </row>
    <row r="90" spans="1:19" ht="14.4" customHeight="1" x14ac:dyDescent="0.3">
      <c r="A90" s="463"/>
      <c r="B90" s="464" t="s">
        <v>883</v>
      </c>
      <c r="C90" s="464" t="s">
        <v>876</v>
      </c>
      <c r="D90" s="464" t="s">
        <v>874</v>
      </c>
      <c r="E90" s="464" t="s">
        <v>931</v>
      </c>
      <c r="F90" s="464" t="s">
        <v>944</v>
      </c>
      <c r="G90" s="464" t="s">
        <v>945</v>
      </c>
      <c r="H90" s="468">
        <v>48</v>
      </c>
      <c r="I90" s="468">
        <v>14133.33</v>
      </c>
      <c r="J90" s="464">
        <v>1</v>
      </c>
      <c r="K90" s="464">
        <v>294.44437499999998</v>
      </c>
      <c r="L90" s="468">
        <v>79</v>
      </c>
      <c r="M90" s="468">
        <v>23261.11</v>
      </c>
      <c r="N90" s="464">
        <v>1.6458336428852931</v>
      </c>
      <c r="O90" s="464">
        <v>294.44443037974685</v>
      </c>
      <c r="P90" s="468">
        <v>55</v>
      </c>
      <c r="Q90" s="468">
        <v>16194.439999999999</v>
      </c>
      <c r="R90" s="491">
        <v>1.1458332891116247</v>
      </c>
      <c r="S90" s="469">
        <v>294.44436363636362</v>
      </c>
    </row>
    <row r="91" spans="1:19" ht="14.4" customHeight="1" x14ac:dyDescent="0.3">
      <c r="A91" s="463"/>
      <c r="B91" s="464" t="s">
        <v>883</v>
      </c>
      <c r="C91" s="464" t="s">
        <v>876</v>
      </c>
      <c r="D91" s="464" t="s">
        <v>874</v>
      </c>
      <c r="E91" s="464" t="s">
        <v>931</v>
      </c>
      <c r="F91" s="464" t="s">
        <v>995</v>
      </c>
      <c r="G91" s="464" t="s">
        <v>996</v>
      </c>
      <c r="H91" s="468"/>
      <c r="I91" s="468"/>
      <c r="J91" s="464"/>
      <c r="K91" s="464"/>
      <c r="L91" s="468"/>
      <c r="M91" s="468"/>
      <c r="N91" s="464"/>
      <c r="O91" s="464"/>
      <c r="P91" s="468">
        <v>1</v>
      </c>
      <c r="Q91" s="468">
        <v>33.33</v>
      </c>
      <c r="R91" s="491"/>
      <c r="S91" s="469">
        <v>33.33</v>
      </c>
    </row>
    <row r="92" spans="1:19" ht="14.4" customHeight="1" x14ac:dyDescent="0.3">
      <c r="A92" s="463"/>
      <c r="B92" s="464" t="s">
        <v>883</v>
      </c>
      <c r="C92" s="464" t="s">
        <v>876</v>
      </c>
      <c r="D92" s="464" t="s">
        <v>874</v>
      </c>
      <c r="E92" s="464" t="s">
        <v>931</v>
      </c>
      <c r="F92" s="464" t="s">
        <v>946</v>
      </c>
      <c r="G92" s="464" t="s">
        <v>935</v>
      </c>
      <c r="H92" s="468">
        <v>164</v>
      </c>
      <c r="I92" s="468">
        <v>68515.55</v>
      </c>
      <c r="J92" s="464">
        <v>1</v>
      </c>
      <c r="K92" s="464">
        <v>417.77774390243906</v>
      </c>
      <c r="L92" s="468">
        <v>140</v>
      </c>
      <c r="M92" s="468">
        <v>58488.89</v>
      </c>
      <c r="N92" s="464">
        <v>0.85365862202084053</v>
      </c>
      <c r="O92" s="464">
        <v>417.7777857142857</v>
      </c>
      <c r="P92" s="468">
        <v>143</v>
      </c>
      <c r="Q92" s="468">
        <v>59742.22</v>
      </c>
      <c r="R92" s="491">
        <v>0.87195125778016813</v>
      </c>
      <c r="S92" s="469">
        <v>417.77776223776226</v>
      </c>
    </row>
    <row r="93" spans="1:19" ht="14.4" customHeight="1" x14ac:dyDescent="0.3">
      <c r="A93" s="463"/>
      <c r="B93" s="464" t="s">
        <v>883</v>
      </c>
      <c r="C93" s="464" t="s">
        <v>876</v>
      </c>
      <c r="D93" s="464" t="s">
        <v>874</v>
      </c>
      <c r="E93" s="464" t="s">
        <v>931</v>
      </c>
      <c r="F93" s="464" t="s">
        <v>947</v>
      </c>
      <c r="G93" s="464" t="s">
        <v>948</v>
      </c>
      <c r="H93" s="468">
        <v>24</v>
      </c>
      <c r="I93" s="468">
        <v>5066.66</v>
      </c>
      <c r="J93" s="464">
        <v>1</v>
      </c>
      <c r="K93" s="464">
        <v>211.11083333333332</v>
      </c>
      <c r="L93" s="468">
        <v>18</v>
      </c>
      <c r="M93" s="468">
        <v>3800</v>
      </c>
      <c r="N93" s="464">
        <v>0.75000098684340377</v>
      </c>
      <c r="O93" s="464">
        <v>211.11111111111111</v>
      </c>
      <c r="P93" s="468">
        <v>20</v>
      </c>
      <c r="Q93" s="468">
        <v>4444.45</v>
      </c>
      <c r="R93" s="491">
        <v>0.87719523315162251</v>
      </c>
      <c r="S93" s="469">
        <v>222.2225</v>
      </c>
    </row>
    <row r="94" spans="1:19" ht="14.4" customHeight="1" x14ac:dyDescent="0.3">
      <c r="A94" s="463"/>
      <c r="B94" s="464" t="s">
        <v>883</v>
      </c>
      <c r="C94" s="464" t="s">
        <v>876</v>
      </c>
      <c r="D94" s="464" t="s">
        <v>874</v>
      </c>
      <c r="E94" s="464" t="s">
        <v>931</v>
      </c>
      <c r="F94" s="464" t="s">
        <v>949</v>
      </c>
      <c r="G94" s="464" t="s">
        <v>950</v>
      </c>
      <c r="H94" s="468">
        <v>14</v>
      </c>
      <c r="I94" s="468">
        <v>8166.66</v>
      </c>
      <c r="J94" s="464">
        <v>1</v>
      </c>
      <c r="K94" s="464">
        <v>583.33285714285716</v>
      </c>
      <c r="L94" s="468">
        <v>12</v>
      </c>
      <c r="M94" s="468">
        <v>6999.99</v>
      </c>
      <c r="N94" s="464">
        <v>0.85714233236108761</v>
      </c>
      <c r="O94" s="464">
        <v>583.33249999999998</v>
      </c>
      <c r="P94" s="468">
        <v>11</v>
      </c>
      <c r="Q94" s="468">
        <v>6416.66</v>
      </c>
      <c r="R94" s="491">
        <v>0.78571411078702924</v>
      </c>
      <c r="S94" s="469">
        <v>583.33272727272731</v>
      </c>
    </row>
    <row r="95" spans="1:19" ht="14.4" customHeight="1" x14ac:dyDescent="0.3">
      <c r="A95" s="463"/>
      <c r="B95" s="464" t="s">
        <v>883</v>
      </c>
      <c r="C95" s="464" t="s">
        <v>876</v>
      </c>
      <c r="D95" s="464" t="s">
        <v>874</v>
      </c>
      <c r="E95" s="464" t="s">
        <v>931</v>
      </c>
      <c r="F95" s="464" t="s">
        <v>951</v>
      </c>
      <c r="G95" s="464" t="s">
        <v>952</v>
      </c>
      <c r="H95" s="468">
        <v>29</v>
      </c>
      <c r="I95" s="468">
        <v>13533.33</v>
      </c>
      <c r="J95" s="464">
        <v>1</v>
      </c>
      <c r="K95" s="464">
        <v>466.66655172413795</v>
      </c>
      <c r="L95" s="468">
        <v>28</v>
      </c>
      <c r="M95" s="468">
        <v>13066.67</v>
      </c>
      <c r="N95" s="464">
        <v>0.96551772549697679</v>
      </c>
      <c r="O95" s="464">
        <v>466.66678571428571</v>
      </c>
      <c r="P95" s="468"/>
      <c r="Q95" s="468"/>
      <c r="R95" s="491"/>
      <c r="S95" s="469"/>
    </row>
    <row r="96" spans="1:19" ht="14.4" customHeight="1" x14ac:dyDescent="0.3">
      <c r="A96" s="463"/>
      <c r="B96" s="464" t="s">
        <v>883</v>
      </c>
      <c r="C96" s="464" t="s">
        <v>876</v>
      </c>
      <c r="D96" s="464" t="s">
        <v>874</v>
      </c>
      <c r="E96" s="464" t="s">
        <v>931</v>
      </c>
      <c r="F96" s="464" t="s">
        <v>953</v>
      </c>
      <c r="G96" s="464" t="s">
        <v>954</v>
      </c>
      <c r="H96" s="468">
        <v>13</v>
      </c>
      <c r="I96" s="468">
        <v>650</v>
      </c>
      <c r="J96" s="464">
        <v>1</v>
      </c>
      <c r="K96" s="464">
        <v>50</v>
      </c>
      <c r="L96" s="468">
        <v>11</v>
      </c>
      <c r="M96" s="468">
        <v>550</v>
      </c>
      <c r="N96" s="464">
        <v>0.84615384615384615</v>
      </c>
      <c r="O96" s="464">
        <v>50</v>
      </c>
      <c r="P96" s="468">
        <v>21</v>
      </c>
      <c r="Q96" s="468">
        <v>1283.3300000000002</v>
      </c>
      <c r="R96" s="491">
        <v>1.9743538461538463</v>
      </c>
      <c r="S96" s="469">
        <v>61.110952380952391</v>
      </c>
    </row>
    <row r="97" spans="1:19" ht="14.4" customHeight="1" x14ac:dyDescent="0.3">
      <c r="A97" s="463"/>
      <c r="B97" s="464" t="s">
        <v>883</v>
      </c>
      <c r="C97" s="464" t="s">
        <v>876</v>
      </c>
      <c r="D97" s="464" t="s">
        <v>874</v>
      </c>
      <c r="E97" s="464" t="s">
        <v>931</v>
      </c>
      <c r="F97" s="464" t="s">
        <v>955</v>
      </c>
      <c r="G97" s="464" t="s">
        <v>956</v>
      </c>
      <c r="H97" s="468">
        <v>4</v>
      </c>
      <c r="I97" s="468">
        <v>404.44</v>
      </c>
      <c r="J97" s="464">
        <v>1</v>
      </c>
      <c r="K97" s="464">
        <v>101.11</v>
      </c>
      <c r="L97" s="468"/>
      <c r="M97" s="468"/>
      <c r="N97" s="464"/>
      <c r="O97" s="464"/>
      <c r="P97" s="468">
        <v>1</v>
      </c>
      <c r="Q97" s="468">
        <v>127.78</v>
      </c>
      <c r="R97" s="491">
        <v>0.31594303234101473</v>
      </c>
      <c r="S97" s="469">
        <v>127.78</v>
      </c>
    </row>
    <row r="98" spans="1:19" ht="14.4" customHeight="1" x14ac:dyDescent="0.3">
      <c r="A98" s="463"/>
      <c r="B98" s="464" t="s">
        <v>883</v>
      </c>
      <c r="C98" s="464" t="s">
        <v>876</v>
      </c>
      <c r="D98" s="464" t="s">
        <v>874</v>
      </c>
      <c r="E98" s="464" t="s">
        <v>931</v>
      </c>
      <c r="F98" s="464" t="s">
        <v>961</v>
      </c>
      <c r="G98" s="464" t="s">
        <v>962</v>
      </c>
      <c r="H98" s="468">
        <v>113</v>
      </c>
      <c r="I98" s="468">
        <v>34527.769999999997</v>
      </c>
      <c r="J98" s="464">
        <v>1</v>
      </c>
      <c r="K98" s="464">
        <v>305.55548672566368</v>
      </c>
      <c r="L98" s="468">
        <v>107</v>
      </c>
      <c r="M98" s="468">
        <v>32694.46</v>
      </c>
      <c r="N98" s="464">
        <v>0.94690331869101307</v>
      </c>
      <c r="O98" s="464">
        <v>305.55570093457942</v>
      </c>
      <c r="P98" s="468">
        <v>122</v>
      </c>
      <c r="Q98" s="468">
        <v>37277.78</v>
      </c>
      <c r="R98" s="491">
        <v>1.0796463252622455</v>
      </c>
      <c r="S98" s="469">
        <v>305.55557377049178</v>
      </c>
    </row>
    <row r="99" spans="1:19" ht="14.4" customHeight="1" x14ac:dyDescent="0.3">
      <c r="A99" s="463"/>
      <c r="B99" s="464" t="s">
        <v>883</v>
      </c>
      <c r="C99" s="464" t="s">
        <v>876</v>
      </c>
      <c r="D99" s="464" t="s">
        <v>874</v>
      </c>
      <c r="E99" s="464" t="s">
        <v>931</v>
      </c>
      <c r="F99" s="464" t="s">
        <v>963</v>
      </c>
      <c r="G99" s="464" t="s">
        <v>964</v>
      </c>
      <c r="H99" s="468">
        <v>120</v>
      </c>
      <c r="I99" s="468">
        <v>4000</v>
      </c>
      <c r="J99" s="464">
        <v>1</v>
      </c>
      <c r="K99" s="464">
        <v>33.333333333333336</v>
      </c>
      <c r="L99" s="468">
        <v>95</v>
      </c>
      <c r="M99" s="468">
        <v>3166.67</v>
      </c>
      <c r="N99" s="464">
        <v>0.79166749999999997</v>
      </c>
      <c r="O99" s="464">
        <v>33.333368421052633</v>
      </c>
      <c r="P99" s="468">
        <v>98</v>
      </c>
      <c r="Q99" s="468">
        <v>3266.67</v>
      </c>
      <c r="R99" s="491">
        <v>0.81666749999999999</v>
      </c>
      <c r="S99" s="469">
        <v>33.333367346938779</v>
      </c>
    </row>
    <row r="100" spans="1:19" ht="14.4" customHeight="1" x14ac:dyDescent="0.3">
      <c r="A100" s="463"/>
      <c r="B100" s="464" t="s">
        <v>883</v>
      </c>
      <c r="C100" s="464" t="s">
        <v>876</v>
      </c>
      <c r="D100" s="464" t="s">
        <v>874</v>
      </c>
      <c r="E100" s="464" t="s">
        <v>931</v>
      </c>
      <c r="F100" s="464" t="s">
        <v>965</v>
      </c>
      <c r="G100" s="464" t="s">
        <v>966</v>
      </c>
      <c r="H100" s="468">
        <v>134</v>
      </c>
      <c r="I100" s="468">
        <v>61044.43</v>
      </c>
      <c r="J100" s="464">
        <v>1</v>
      </c>
      <c r="K100" s="464">
        <v>455.55544776119405</v>
      </c>
      <c r="L100" s="468">
        <v>152</v>
      </c>
      <c r="M100" s="468">
        <v>69244.44</v>
      </c>
      <c r="N100" s="464">
        <v>1.1343285538090864</v>
      </c>
      <c r="O100" s="464">
        <v>455.55552631578951</v>
      </c>
      <c r="P100" s="468">
        <v>142</v>
      </c>
      <c r="Q100" s="468">
        <v>64688.89</v>
      </c>
      <c r="R100" s="491">
        <v>1.0597017614874935</v>
      </c>
      <c r="S100" s="469">
        <v>455.55556338028168</v>
      </c>
    </row>
    <row r="101" spans="1:19" ht="14.4" customHeight="1" x14ac:dyDescent="0.3">
      <c r="A101" s="463"/>
      <c r="B101" s="464" t="s">
        <v>883</v>
      </c>
      <c r="C101" s="464" t="s">
        <v>876</v>
      </c>
      <c r="D101" s="464" t="s">
        <v>874</v>
      </c>
      <c r="E101" s="464" t="s">
        <v>931</v>
      </c>
      <c r="F101" s="464" t="s">
        <v>969</v>
      </c>
      <c r="G101" s="464" t="s">
        <v>970</v>
      </c>
      <c r="H101" s="468">
        <v>113</v>
      </c>
      <c r="I101" s="468">
        <v>8788.89</v>
      </c>
      <c r="J101" s="464">
        <v>1</v>
      </c>
      <c r="K101" s="464">
        <v>77.77778761061947</v>
      </c>
      <c r="L101" s="468">
        <v>108</v>
      </c>
      <c r="M101" s="468">
        <v>8399.9999999999982</v>
      </c>
      <c r="N101" s="464">
        <v>0.95575209156105023</v>
      </c>
      <c r="O101" s="464">
        <v>77.777777777777757</v>
      </c>
      <c r="P101" s="468">
        <v>127</v>
      </c>
      <c r="Q101" s="468">
        <v>9877.7899999999991</v>
      </c>
      <c r="R101" s="491">
        <v>1.1238950538691461</v>
      </c>
      <c r="S101" s="469">
        <v>77.777874015748026</v>
      </c>
    </row>
    <row r="102" spans="1:19" ht="14.4" customHeight="1" x14ac:dyDescent="0.3">
      <c r="A102" s="463"/>
      <c r="B102" s="464" t="s">
        <v>883</v>
      </c>
      <c r="C102" s="464" t="s">
        <v>876</v>
      </c>
      <c r="D102" s="464" t="s">
        <v>874</v>
      </c>
      <c r="E102" s="464" t="s">
        <v>931</v>
      </c>
      <c r="F102" s="464" t="s">
        <v>973</v>
      </c>
      <c r="G102" s="464" t="s">
        <v>974</v>
      </c>
      <c r="H102" s="468">
        <v>177</v>
      </c>
      <c r="I102" s="468">
        <v>16716.68</v>
      </c>
      <c r="J102" s="464">
        <v>1</v>
      </c>
      <c r="K102" s="464">
        <v>94.444519774011297</v>
      </c>
      <c r="L102" s="468">
        <v>288</v>
      </c>
      <c r="M102" s="468">
        <v>27200</v>
      </c>
      <c r="N102" s="464">
        <v>1.627117346267321</v>
      </c>
      <c r="O102" s="464">
        <v>94.444444444444443</v>
      </c>
      <c r="P102" s="468">
        <v>232</v>
      </c>
      <c r="Q102" s="468">
        <v>21911.1</v>
      </c>
      <c r="R102" s="491">
        <v>1.3107327531543345</v>
      </c>
      <c r="S102" s="469">
        <v>94.444396551724125</v>
      </c>
    </row>
    <row r="103" spans="1:19" ht="14.4" customHeight="1" x14ac:dyDescent="0.3">
      <c r="A103" s="463"/>
      <c r="B103" s="464" t="s">
        <v>883</v>
      </c>
      <c r="C103" s="464" t="s">
        <v>876</v>
      </c>
      <c r="D103" s="464" t="s">
        <v>874</v>
      </c>
      <c r="E103" s="464" t="s">
        <v>931</v>
      </c>
      <c r="F103" s="464" t="s">
        <v>997</v>
      </c>
      <c r="G103" s="464" t="s">
        <v>998</v>
      </c>
      <c r="H103" s="468"/>
      <c r="I103" s="468"/>
      <c r="J103" s="464"/>
      <c r="K103" s="464"/>
      <c r="L103" s="468">
        <v>1</v>
      </c>
      <c r="M103" s="468">
        <v>96.67</v>
      </c>
      <c r="N103" s="464"/>
      <c r="O103" s="464">
        <v>96.67</v>
      </c>
      <c r="P103" s="468">
        <v>1</v>
      </c>
      <c r="Q103" s="468">
        <v>96.67</v>
      </c>
      <c r="R103" s="491"/>
      <c r="S103" s="469">
        <v>96.67</v>
      </c>
    </row>
    <row r="104" spans="1:19" ht="14.4" customHeight="1" x14ac:dyDescent="0.3">
      <c r="A104" s="463"/>
      <c r="B104" s="464" t="s">
        <v>883</v>
      </c>
      <c r="C104" s="464" t="s">
        <v>876</v>
      </c>
      <c r="D104" s="464" t="s">
        <v>874</v>
      </c>
      <c r="E104" s="464" t="s">
        <v>931</v>
      </c>
      <c r="F104" s="464" t="s">
        <v>977</v>
      </c>
      <c r="G104" s="464" t="s">
        <v>978</v>
      </c>
      <c r="H104" s="468"/>
      <c r="I104" s="468"/>
      <c r="J104" s="464"/>
      <c r="K104" s="464"/>
      <c r="L104" s="468">
        <v>1</v>
      </c>
      <c r="M104" s="468">
        <v>433.33</v>
      </c>
      <c r="N104" s="464"/>
      <c r="O104" s="464">
        <v>433.33</v>
      </c>
      <c r="P104" s="468"/>
      <c r="Q104" s="468"/>
      <c r="R104" s="491"/>
      <c r="S104" s="469"/>
    </row>
    <row r="105" spans="1:19" ht="14.4" customHeight="1" x14ac:dyDescent="0.3">
      <c r="A105" s="463"/>
      <c r="B105" s="464" t="s">
        <v>883</v>
      </c>
      <c r="C105" s="464" t="s">
        <v>876</v>
      </c>
      <c r="D105" s="464" t="s">
        <v>874</v>
      </c>
      <c r="E105" s="464" t="s">
        <v>931</v>
      </c>
      <c r="F105" s="464" t="s">
        <v>999</v>
      </c>
      <c r="G105" s="464" t="s">
        <v>1000</v>
      </c>
      <c r="H105" s="468"/>
      <c r="I105" s="468"/>
      <c r="J105" s="464"/>
      <c r="K105" s="464"/>
      <c r="L105" s="468">
        <v>3</v>
      </c>
      <c r="M105" s="468">
        <v>226.67000000000002</v>
      </c>
      <c r="N105" s="464"/>
      <c r="O105" s="464">
        <v>75.556666666666672</v>
      </c>
      <c r="P105" s="468">
        <v>3</v>
      </c>
      <c r="Q105" s="468">
        <v>226.67</v>
      </c>
      <c r="R105" s="491"/>
      <c r="S105" s="469">
        <v>75.556666666666658</v>
      </c>
    </row>
    <row r="106" spans="1:19" ht="14.4" customHeight="1" x14ac:dyDescent="0.3">
      <c r="A106" s="463"/>
      <c r="B106" s="464" t="s">
        <v>883</v>
      </c>
      <c r="C106" s="464" t="s">
        <v>876</v>
      </c>
      <c r="D106" s="464" t="s">
        <v>874</v>
      </c>
      <c r="E106" s="464" t="s">
        <v>931</v>
      </c>
      <c r="F106" s="464" t="s">
        <v>979</v>
      </c>
      <c r="G106" s="464" t="s">
        <v>980</v>
      </c>
      <c r="H106" s="468">
        <v>3</v>
      </c>
      <c r="I106" s="468">
        <v>350</v>
      </c>
      <c r="J106" s="464">
        <v>1</v>
      </c>
      <c r="K106" s="464">
        <v>116.66666666666667</v>
      </c>
      <c r="L106" s="468">
        <v>5</v>
      </c>
      <c r="M106" s="468">
        <v>583.33000000000004</v>
      </c>
      <c r="N106" s="464">
        <v>1.6666571428571431</v>
      </c>
      <c r="O106" s="464">
        <v>116.66600000000001</v>
      </c>
      <c r="P106" s="468">
        <v>3</v>
      </c>
      <c r="Q106" s="468">
        <v>399.99</v>
      </c>
      <c r="R106" s="491">
        <v>1.1428285714285715</v>
      </c>
      <c r="S106" s="469">
        <v>133.33000000000001</v>
      </c>
    </row>
    <row r="107" spans="1:19" ht="14.4" customHeight="1" x14ac:dyDescent="0.3">
      <c r="A107" s="463"/>
      <c r="B107" s="464" t="s">
        <v>883</v>
      </c>
      <c r="C107" s="464" t="s">
        <v>876</v>
      </c>
      <c r="D107" s="464" t="s">
        <v>874</v>
      </c>
      <c r="E107" s="464" t="s">
        <v>931</v>
      </c>
      <c r="F107" s="464" t="s">
        <v>981</v>
      </c>
      <c r="G107" s="464" t="s">
        <v>982</v>
      </c>
      <c r="H107" s="468">
        <v>9</v>
      </c>
      <c r="I107" s="468">
        <v>440</v>
      </c>
      <c r="J107" s="464">
        <v>1</v>
      </c>
      <c r="K107" s="464">
        <v>48.888888888888886</v>
      </c>
      <c r="L107" s="468">
        <v>4</v>
      </c>
      <c r="M107" s="468">
        <v>195.56</v>
      </c>
      <c r="N107" s="464">
        <v>0.44445454545454544</v>
      </c>
      <c r="O107" s="464">
        <v>48.89</v>
      </c>
      <c r="P107" s="468">
        <v>3</v>
      </c>
      <c r="Q107" s="468">
        <v>146.66999999999999</v>
      </c>
      <c r="R107" s="491">
        <v>0.33334090909090908</v>
      </c>
      <c r="S107" s="469">
        <v>48.889999999999993</v>
      </c>
    </row>
    <row r="108" spans="1:19" ht="14.4" customHeight="1" x14ac:dyDescent="0.3">
      <c r="A108" s="463"/>
      <c r="B108" s="464" t="s">
        <v>883</v>
      </c>
      <c r="C108" s="464" t="s">
        <v>876</v>
      </c>
      <c r="D108" s="464" t="s">
        <v>874</v>
      </c>
      <c r="E108" s="464" t="s">
        <v>931</v>
      </c>
      <c r="F108" s="464" t="s">
        <v>985</v>
      </c>
      <c r="G108" s="464" t="s">
        <v>986</v>
      </c>
      <c r="H108" s="468">
        <v>2</v>
      </c>
      <c r="I108" s="468">
        <v>584.44000000000005</v>
      </c>
      <c r="J108" s="464">
        <v>1</v>
      </c>
      <c r="K108" s="464">
        <v>292.22000000000003</v>
      </c>
      <c r="L108" s="468"/>
      <c r="M108" s="468"/>
      <c r="N108" s="464"/>
      <c r="O108" s="464"/>
      <c r="P108" s="468"/>
      <c r="Q108" s="468"/>
      <c r="R108" s="491"/>
      <c r="S108" s="469"/>
    </row>
    <row r="109" spans="1:19" ht="14.4" customHeight="1" x14ac:dyDescent="0.3">
      <c r="A109" s="463"/>
      <c r="B109" s="464" t="s">
        <v>883</v>
      </c>
      <c r="C109" s="464" t="s">
        <v>876</v>
      </c>
      <c r="D109" s="464" t="s">
        <v>874</v>
      </c>
      <c r="E109" s="464" t="s">
        <v>931</v>
      </c>
      <c r="F109" s="464" t="s">
        <v>1001</v>
      </c>
      <c r="G109" s="464" t="s">
        <v>1002</v>
      </c>
      <c r="H109" s="468"/>
      <c r="I109" s="468"/>
      <c r="J109" s="464"/>
      <c r="K109" s="464"/>
      <c r="L109" s="468">
        <v>3</v>
      </c>
      <c r="M109" s="468">
        <v>1076.67</v>
      </c>
      <c r="N109" s="464"/>
      <c r="O109" s="464">
        <v>358.89000000000004</v>
      </c>
      <c r="P109" s="468">
        <v>2</v>
      </c>
      <c r="Q109" s="468">
        <v>717.78</v>
      </c>
      <c r="R109" s="491"/>
      <c r="S109" s="469">
        <v>358.89</v>
      </c>
    </row>
    <row r="110" spans="1:19" ht="14.4" customHeight="1" x14ac:dyDescent="0.3">
      <c r="A110" s="463"/>
      <c r="B110" s="464" t="s">
        <v>883</v>
      </c>
      <c r="C110" s="464" t="s">
        <v>876</v>
      </c>
      <c r="D110" s="464" t="s">
        <v>874</v>
      </c>
      <c r="E110" s="464" t="s">
        <v>931</v>
      </c>
      <c r="F110" s="464" t="s">
        <v>1003</v>
      </c>
      <c r="G110" s="464" t="s">
        <v>1004</v>
      </c>
      <c r="H110" s="468"/>
      <c r="I110" s="468"/>
      <c r="J110" s="464"/>
      <c r="K110" s="464"/>
      <c r="L110" s="468">
        <v>1</v>
      </c>
      <c r="M110" s="468">
        <v>550</v>
      </c>
      <c r="N110" s="464"/>
      <c r="O110" s="464">
        <v>550</v>
      </c>
      <c r="P110" s="468">
        <v>2</v>
      </c>
      <c r="Q110" s="468">
        <v>1100</v>
      </c>
      <c r="R110" s="491"/>
      <c r="S110" s="469">
        <v>550</v>
      </c>
    </row>
    <row r="111" spans="1:19" ht="14.4" customHeight="1" x14ac:dyDescent="0.3">
      <c r="A111" s="463"/>
      <c r="B111" s="464" t="s">
        <v>883</v>
      </c>
      <c r="C111" s="464" t="s">
        <v>876</v>
      </c>
      <c r="D111" s="464" t="s">
        <v>874</v>
      </c>
      <c r="E111" s="464" t="s">
        <v>931</v>
      </c>
      <c r="F111" s="464" t="s">
        <v>989</v>
      </c>
      <c r="G111" s="464" t="s">
        <v>990</v>
      </c>
      <c r="H111" s="468"/>
      <c r="I111" s="468"/>
      <c r="J111" s="464"/>
      <c r="K111" s="464"/>
      <c r="L111" s="468"/>
      <c r="M111" s="468"/>
      <c r="N111" s="464"/>
      <c r="O111" s="464"/>
      <c r="P111" s="468">
        <v>2</v>
      </c>
      <c r="Q111" s="468">
        <v>233.34</v>
      </c>
      <c r="R111" s="491"/>
      <c r="S111" s="469">
        <v>116.67</v>
      </c>
    </row>
    <row r="112" spans="1:19" ht="14.4" customHeight="1" x14ac:dyDescent="0.3">
      <c r="A112" s="463"/>
      <c r="B112" s="464" t="s">
        <v>883</v>
      </c>
      <c r="C112" s="464" t="s">
        <v>877</v>
      </c>
      <c r="D112" s="464" t="s">
        <v>874</v>
      </c>
      <c r="E112" s="464" t="s">
        <v>884</v>
      </c>
      <c r="F112" s="464" t="s">
        <v>1005</v>
      </c>
      <c r="G112" s="464"/>
      <c r="H112" s="468">
        <v>1</v>
      </c>
      <c r="I112" s="468">
        <v>1657</v>
      </c>
      <c r="J112" s="464">
        <v>1</v>
      </c>
      <c r="K112" s="464">
        <v>1657</v>
      </c>
      <c r="L112" s="468">
        <v>1</v>
      </c>
      <c r="M112" s="468">
        <v>1657</v>
      </c>
      <c r="N112" s="464">
        <v>1</v>
      </c>
      <c r="O112" s="464">
        <v>1657</v>
      </c>
      <c r="P112" s="468"/>
      <c r="Q112" s="468"/>
      <c r="R112" s="491"/>
      <c r="S112" s="469"/>
    </row>
    <row r="113" spans="1:19" ht="14.4" customHeight="1" x14ac:dyDescent="0.3">
      <c r="A113" s="463"/>
      <c r="B113" s="464" t="s">
        <v>883</v>
      </c>
      <c r="C113" s="464" t="s">
        <v>877</v>
      </c>
      <c r="D113" s="464" t="s">
        <v>874</v>
      </c>
      <c r="E113" s="464" t="s">
        <v>884</v>
      </c>
      <c r="F113" s="464" t="s">
        <v>1006</v>
      </c>
      <c r="G113" s="464"/>
      <c r="H113" s="468"/>
      <c r="I113" s="468"/>
      <c r="J113" s="464"/>
      <c r="K113" s="464"/>
      <c r="L113" s="468">
        <v>1</v>
      </c>
      <c r="M113" s="468">
        <v>1179</v>
      </c>
      <c r="N113" s="464"/>
      <c r="O113" s="464">
        <v>1179</v>
      </c>
      <c r="P113" s="468"/>
      <c r="Q113" s="468"/>
      <c r="R113" s="491"/>
      <c r="S113" s="469"/>
    </row>
    <row r="114" spans="1:19" ht="14.4" customHeight="1" x14ac:dyDescent="0.3">
      <c r="A114" s="463"/>
      <c r="B114" s="464" t="s">
        <v>883</v>
      </c>
      <c r="C114" s="464" t="s">
        <v>877</v>
      </c>
      <c r="D114" s="464" t="s">
        <v>874</v>
      </c>
      <c r="E114" s="464" t="s">
        <v>884</v>
      </c>
      <c r="F114" s="464" t="s">
        <v>1007</v>
      </c>
      <c r="G114" s="464"/>
      <c r="H114" s="468">
        <v>1</v>
      </c>
      <c r="I114" s="468">
        <v>1281</v>
      </c>
      <c r="J114" s="464">
        <v>1</v>
      </c>
      <c r="K114" s="464">
        <v>1281</v>
      </c>
      <c r="L114" s="468"/>
      <c r="M114" s="468"/>
      <c r="N114" s="464"/>
      <c r="O114" s="464"/>
      <c r="P114" s="468"/>
      <c r="Q114" s="468"/>
      <c r="R114" s="491"/>
      <c r="S114" s="469"/>
    </row>
    <row r="115" spans="1:19" ht="14.4" customHeight="1" x14ac:dyDescent="0.3">
      <c r="A115" s="463"/>
      <c r="B115" s="464" t="s">
        <v>883</v>
      </c>
      <c r="C115" s="464" t="s">
        <v>877</v>
      </c>
      <c r="D115" s="464" t="s">
        <v>874</v>
      </c>
      <c r="E115" s="464" t="s">
        <v>884</v>
      </c>
      <c r="F115" s="464" t="s">
        <v>888</v>
      </c>
      <c r="G115" s="464"/>
      <c r="H115" s="468">
        <v>1</v>
      </c>
      <c r="I115" s="468">
        <v>219</v>
      </c>
      <c r="J115" s="464">
        <v>1</v>
      </c>
      <c r="K115" s="464">
        <v>219</v>
      </c>
      <c r="L115" s="468"/>
      <c r="M115" s="468"/>
      <c r="N115" s="464"/>
      <c r="O115" s="464"/>
      <c r="P115" s="468"/>
      <c r="Q115" s="468"/>
      <c r="R115" s="491"/>
      <c r="S115" s="469"/>
    </row>
    <row r="116" spans="1:19" ht="14.4" customHeight="1" x14ac:dyDescent="0.3">
      <c r="A116" s="463"/>
      <c r="B116" s="464" t="s">
        <v>883</v>
      </c>
      <c r="C116" s="464" t="s">
        <v>877</v>
      </c>
      <c r="D116" s="464" t="s">
        <v>874</v>
      </c>
      <c r="E116" s="464" t="s">
        <v>884</v>
      </c>
      <c r="F116" s="464" t="s">
        <v>909</v>
      </c>
      <c r="G116" s="464"/>
      <c r="H116" s="468">
        <v>1</v>
      </c>
      <c r="I116" s="468">
        <v>2000</v>
      </c>
      <c r="J116" s="464">
        <v>1</v>
      </c>
      <c r="K116" s="464">
        <v>2000</v>
      </c>
      <c r="L116" s="468"/>
      <c r="M116" s="468"/>
      <c r="N116" s="464"/>
      <c r="O116" s="464"/>
      <c r="P116" s="468"/>
      <c r="Q116" s="468"/>
      <c r="R116" s="491"/>
      <c r="S116" s="469"/>
    </row>
    <row r="117" spans="1:19" ht="14.4" customHeight="1" x14ac:dyDescent="0.3">
      <c r="A117" s="463"/>
      <c r="B117" s="464" t="s">
        <v>883</v>
      </c>
      <c r="C117" s="464" t="s">
        <v>877</v>
      </c>
      <c r="D117" s="464" t="s">
        <v>874</v>
      </c>
      <c r="E117" s="464" t="s">
        <v>884</v>
      </c>
      <c r="F117" s="464" t="s">
        <v>1008</v>
      </c>
      <c r="G117" s="464"/>
      <c r="H117" s="468"/>
      <c r="I117" s="468"/>
      <c r="J117" s="464"/>
      <c r="K117" s="464"/>
      <c r="L117" s="468"/>
      <c r="M117" s="468"/>
      <c r="N117" s="464"/>
      <c r="O117" s="464"/>
      <c r="P117" s="468">
        <v>4</v>
      </c>
      <c r="Q117" s="468">
        <v>2968</v>
      </c>
      <c r="R117" s="491"/>
      <c r="S117" s="469">
        <v>742</v>
      </c>
    </row>
    <row r="118" spans="1:19" ht="14.4" customHeight="1" x14ac:dyDescent="0.3">
      <c r="A118" s="463"/>
      <c r="B118" s="464" t="s">
        <v>883</v>
      </c>
      <c r="C118" s="464" t="s">
        <v>877</v>
      </c>
      <c r="D118" s="464" t="s">
        <v>874</v>
      </c>
      <c r="E118" s="464" t="s">
        <v>931</v>
      </c>
      <c r="F118" s="464" t="s">
        <v>932</v>
      </c>
      <c r="G118" s="464" t="s">
        <v>933</v>
      </c>
      <c r="H118" s="468">
        <v>17</v>
      </c>
      <c r="I118" s="468">
        <v>8651.1200000000008</v>
      </c>
      <c r="J118" s="464">
        <v>1</v>
      </c>
      <c r="K118" s="464">
        <v>508.88941176470593</v>
      </c>
      <c r="L118" s="468">
        <v>7</v>
      </c>
      <c r="M118" s="468">
        <v>3562.23</v>
      </c>
      <c r="N118" s="464">
        <v>0.41176518184928651</v>
      </c>
      <c r="O118" s="464">
        <v>508.89</v>
      </c>
      <c r="P118" s="468">
        <v>13</v>
      </c>
      <c r="Q118" s="468">
        <v>6615.5499999999993</v>
      </c>
      <c r="R118" s="491">
        <v>0.76470445445214019</v>
      </c>
      <c r="S118" s="469">
        <v>508.88846153846146</v>
      </c>
    </row>
    <row r="119" spans="1:19" ht="14.4" customHeight="1" x14ac:dyDescent="0.3">
      <c r="A119" s="463"/>
      <c r="B119" s="464" t="s">
        <v>883</v>
      </c>
      <c r="C119" s="464" t="s">
        <v>877</v>
      </c>
      <c r="D119" s="464" t="s">
        <v>874</v>
      </c>
      <c r="E119" s="464" t="s">
        <v>931</v>
      </c>
      <c r="F119" s="464" t="s">
        <v>934</v>
      </c>
      <c r="G119" s="464" t="s">
        <v>935</v>
      </c>
      <c r="H119" s="468">
        <v>42</v>
      </c>
      <c r="I119" s="468">
        <v>21000</v>
      </c>
      <c r="J119" s="464">
        <v>1</v>
      </c>
      <c r="K119" s="464">
        <v>500</v>
      </c>
      <c r="L119" s="468">
        <v>26</v>
      </c>
      <c r="M119" s="468">
        <v>13000</v>
      </c>
      <c r="N119" s="464">
        <v>0.61904761904761907</v>
      </c>
      <c r="O119" s="464">
        <v>500</v>
      </c>
      <c r="P119" s="468">
        <v>25</v>
      </c>
      <c r="Q119" s="468">
        <v>12500</v>
      </c>
      <c r="R119" s="491">
        <v>0.59523809523809523</v>
      </c>
      <c r="S119" s="469">
        <v>500</v>
      </c>
    </row>
    <row r="120" spans="1:19" ht="14.4" customHeight="1" x14ac:dyDescent="0.3">
      <c r="A120" s="463"/>
      <c r="B120" s="464" t="s">
        <v>883</v>
      </c>
      <c r="C120" s="464" t="s">
        <v>877</v>
      </c>
      <c r="D120" s="464" t="s">
        <v>874</v>
      </c>
      <c r="E120" s="464" t="s">
        <v>931</v>
      </c>
      <c r="F120" s="464" t="s">
        <v>991</v>
      </c>
      <c r="G120" s="464" t="s">
        <v>992</v>
      </c>
      <c r="H120" s="468">
        <v>191</v>
      </c>
      <c r="I120" s="468">
        <v>20161.11</v>
      </c>
      <c r="J120" s="464">
        <v>1</v>
      </c>
      <c r="K120" s="464">
        <v>105.5555497382199</v>
      </c>
      <c r="L120" s="468">
        <v>158</v>
      </c>
      <c r="M120" s="468">
        <v>16677.78</v>
      </c>
      <c r="N120" s="464">
        <v>0.82722528670296414</v>
      </c>
      <c r="O120" s="464">
        <v>105.55556962025315</v>
      </c>
      <c r="P120" s="468">
        <v>155</v>
      </c>
      <c r="Q120" s="468">
        <v>16361.099999999999</v>
      </c>
      <c r="R120" s="491">
        <v>0.81151781821536606</v>
      </c>
      <c r="S120" s="469">
        <v>105.55548387096773</v>
      </c>
    </row>
    <row r="121" spans="1:19" ht="14.4" customHeight="1" x14ac:dyDescent="0.3">
      <c r="A121" s="463"/>
      <c r="B121" s="464" t="s">
        <v>883</v>
      </c>
      <c r="C121" s="464" t="s">
        <v>877</v>
      </c>
      <c r="D121" s="464" t="s">
        <v>874</v>
      </c>
      <c r="E121" s="464" t="s">
        <v>931</v>
      </c>
      <c r="F121" s="464" t="s">
        <v>936</v>
      </c>
      <c r="G121" s="464" t="s">
        <v>937</v>
      </c>
      <c r="H121" s="468">
        <v>126</v>
      </c>
      <c r="I121" s="468">
        <v>9799.99</v>
      </c>
      <c r="J121" s="464">
        <v>1</v>
      </c>
      <c r="K121" s="464">
        <v>77.777698412698413</v>
      </c>
      <c r="L121" s="468">
        <v>136</v>
      </c>
      <c r="M121" s="468">
        <v>10577.779999999999</v>
      </c>
      <c r="N121" s="464">
        <v>1.0793664075167422</v>
      </c>
      <c r="O121" s="464">
        <v>77.777794117647048</v>
      </c>
      <c r="P121" s="468">
        <v>107</v>
      </c>
      <c r="Q121" s="468">
        <v>8322.2200000000012</v>
      </c>
      <c r="R121" s="491">
        <v>0.84920698898672364</v>
      </c>
      <c r="S121" s="469">
        <v>77.777757009345805</v>
      </c>
    </row>
    <row r="122" spans="1:19" ht="14.4" customHeight="1" x14ac:dyDescent="0.3">
      <c r="A122" s="463"/>
      <c r="B122" s="464" t="s">
        <v>883</v>
      </c>
      <c r="C122" s="464" t="s">
        <v>877</v>
      </c>
      <c r="D122" s="464" t="s">
        <v>874</v>
      </c>
      <c r="E122" s="464" t="s">
        <v>931</v>
      </c>
      <c r="F122" s="464" t="s">
        <v>940</v>
      </c>
      <c r="G122" s="464" t="s">
        <v>941</v>
      </c>
      <c r="H122" s="468">
        <v>95</v>
      </c>
      <c r="I122" s="468">
        <v>11083.34</v>
      </c>
      <c r="J122" s="464">
        <v>1</v>
      </c>
      <c r="K122" s="464">
        <v>116.66673684210527</v>
      </c>
      <c r="L122" s="468">
        <v>101</v>
      </c>
      <c r="M122" s="468">
        <v>11783.32</v>
      </c>
      <c r="N122" s="464">
        <v>1.063156052236961</v>
      </c>
      <c r="O122" s="464">
        <v>116.66653465346535</v>
      </c>
      <c r="P122" s="468">
        <v>72</v>
      </c>
      <c r="Q122" s="468">
        <v>8400.01</v>
      </c>
      <c r="R122" s="491">
        <v>0.7578951832209424</v>
      </c>
      <c r="S122" s="469">
        <v>116.66680555555556</v>
      </c>
    </row>
    <row r="123" spans="1:19" ht="14.4" customHeight="1" x14ac:dyDescent="0.3">
      <c r="A123" s="463"/>
      <c r="B123" s="464" t="s">
        <v>883</v>
      </c>
      <c r="C123" s="464" t="s">
        <v>877</v>
      </c>
      <c r="D123" s="464" t="s">
        <v>874</v>
      </c>
      <c r="E123" s="464" t="s">
        <v>931</v>
      </c>
      <c r="F123" s="464" t="s">
        <v>993</v>
      </c>
      <c r="G123" s="464" t="s">
        <v>994</v>
      </c>
      <c r="H123" s="468">
        <v>25</v>
      </c>
      <c r="I123" s="468">
        <v>9722.2199999999993</v>
      </c>
      <c r="J123" s="464">
        <v>1</v>
      </c>
      <c r="K123" s="464">
        <v>388.88879999999995</v>
      </c>
      <c r="L123" s="468">
        <v>15</v>
      </c>
      <c r="M123" s="468">
        <v>5833.34</v>
      </c>
      <c r="N123" s="464">
        <v>0.60000082285733103</v>
      </c>
      <c r="O123" s="464">
        <v>388.88933333333335</v>
      </c>
      <c r="P123" s="468">
        <v>15</v>
      </c>
      <c r="Q123" s="468">
        <v>8333.34</v>
      </c>
      <c r="R123" s="491">
        <v>0.85714373877571182</v>
      </c>
      <c r="S123" s="469">
        <v>555.55600000000004</v>
      </c>
    </row>
    <row r="124" spans="1:19" ht="14.4" customHeight="1" x14ac:dyDescent="0.3">
      <c r="A124" s="463"/>
      <c r="B124" s="464" t="s">
        <v>883</v>
      </c>
      <c r="C124" s="464" t="s">
        <v>877</v>
      </c>
      <c r="D124" s="464" t="s">
        <v>874</v>
      </c>
      <c r="E124" s="464" t="s">
        <v>931</v>
      </c>
      <c r="F124" s="464" t="s">
        <v>942</v>
      </c>
      <c r="G124" s="464" t="s">
        <v>943</v>
      </c>
      <c r="H124" s="468">
        <v>184</v>
      </c>
      <c r="I124" s="468">
        <v>55200</v>
      </c>
      <c r="J124" s="464">
        <v>1</v>
      </c>
      <c r="K124" s="464">
        <v>300</v>
      </c>
      <c r="L124" s="468">
        <v>107</v>
      </c>
      <c r="M124" s="468">
        <v>32100</v>
      </c>
      <c r="N124" s="464">
        <v>0.58152173913043481</v>
      </c>
      <c r="O124" s="464">
        <v>300</v>
      </c>
      <c r="P124" s="468">
        <v>61</v>
      </c>
      <c r="Q124" s="468">
        <v>33550</v>
      </c>
      <c r="R124" s="491">
        <v>0.60778985507246375</v>
      </c>
      <c r="S124" s="469">
        <v>550</v>
      </c>
    </row>
    <row r="125" spans="1:19" ht="14.4" customHeight="1" x14ac:dyDescent="0.3">
      <c r="A125" s="463"/>
      <c r="B125" s="464" t="s">
        <v>883</v>
      </c>
      <c r="C125" s="464" t="s">
        <v>877</v>
      </c>
      <c r="D125" s="464" t="s">
        <v>874</v>
      </c>
      <c r="E125" s="464" t="s">
        <v>931</v>
      </c>
      <c r="F125" s="464" t="s">
        <v>944</v>
      </c>
      <c r="G125" s="464" t="s">
        <v>945</v>
      </c>
      <c r="H125" s="468">
        <v>3</v>
      </c>
      <c r="I125" s="468">
        <v>883.33</v>
      </c>
      <c r="J125" s="464">
        <v>1</v>
      </c>
      <c r="K125" s="464">
        <v>294.44333333333333</v>
      </c>
      <c r="L125" s="468"/>
      <c r="M125" s="468"/>
      <c r="N125" s="464"/>
      <c r="O125" s="464"/>
      <c r="P125" s="468"/>
      <c r="Q125" s="468"/>
      <c r="R125" s="491"/>
      <c r="S125" s="469"/>
    </row>
    <row r="126" spans="1:19" ht="14.4" customHeight="1" x14ac:dyDescent="0.3">
      <c r="A126" s="463"/>
      <c r="B126" s="464" t="s">
        <v>883</v>
      </c>
      <c r="C126" s="464" t="s">
        <v>877</v>
      </c>
      <c r="D126" s="464" t="s">
        <v>874</v>
      </c>
      <c r="E126" s="464" t="s">
        <v>931</v>
      </c>
      <c r="F126" s="464" t="s">
        <v>995</v>
      </c>
      <c r="G126" s="464" t="s">
        <v>996</v>
      </c>
      <c r="H126" s="468">
        <v>1</v>
      </c>
      <c r="I126" s="468">
        <v>33.33</v>
      </c>
      <c r="J126" s="464">
        <v>1</v>
      </c>
      <c r="K126" s="464">
        <v>33.33</v>
      </c>
      <c r="L126" s="468">
        <v>5</v>
      </c>
      <c r="M126" s="468">
        <v>166.67000000000002</v>
      </c>
      <c r="N126" s="464">
        <v>5.0006000600060014</v>
      </c>
      <c r="O126" s="464">
        <v>33.334000000000003</v>
      </c>
      <c r="P126" s="468"/>
      <c r="Q126" s="468"/>
      <c r="R126" s="491"/>
      <c r="S126" s="469"/>
    </row>
    <row r="127" spans="1:19" ht="14.4" customHeight="1" x14ac:dyDescent="0.3">
      <c r="A127" s="463"/>
      <c r="B127" s="464" t="s">
        <v>883</v>
      </c>
      <c r="C127" s="464" t="s">
        <v>877</v>
      </c>
      <c r="D127" s="464" t="s">
        <v>874</v>
      </c>
      <c r="E127" s="464" t="s">
        <v>931</v>
      </c>
      <c r="F127" s="464" t="s">
        <v>946</v>
      </c>
      <c r="G127" s="464" t="s">
        <v>935</v>
      </c>
      <c r="H127" s="468">
        <v>235</v>
      </c>
      <c r="I127" s="468">
        <v>98177.77</v>
      </c>
      <c r="J127" s="464">
        <v>1</v>
      </c>
      <c r="K127" s="464">
        <v>417.77774468085107</v>
      </c>
      <c r="L127" s="468">
        <v>254</v>
      </c>
      <c r="M127" s="468">
        <v>106115.55</v>
      </c>
      <c r="N127" s="464">
        <v>1.0808510928695976</v>
      </c>
      <c r="O127" s="464">
        <v>417.77775590551181</v>
      </c>
      <c r="P127" s="468">
        <v>316</v>
      </c>
      <c r="Q127" s="468">
        <v>132017.76999999999</v>
      </c>
      <c r="R127" s="491">
        <v>1.34468087836992</v>
      </c>
      <c r="S127" s="469">
        <v>417.77775316455694</v>
      </c>
    </row>
    <row r="128" spans="1:19" ht="14.4" customHeight="1" x14ac:dyDescent="0.3">
      <c r="A128" s="463"/>
      <c r="B128" s="464" t="s">
        <v>883</v>
      </c>
      <c r="C128" s="464" t="s">
        <v>877</v>
      </c>
      <c r="D128" s="464" t="s">
        <v>874</v>
      </c>
      <c r="E128" s="464" t="s">
        <v>931</v>
      </c>
      <c r="F128" s="464" t="s">
        <v>947</v>
      </c>
      <c r="G128" s="464" t="s">
        <v>948</v>
      </c>
      <c r="H128" s="468">
        <v>22</v>
      </c>
      <c r="I128" s="468">
        <v>4644.43</v>
      </c>
      <c r="J128" s="464">
        <v>1</v>
      </c>
      <c r="K128" s="464">
        <v>211.11045454545456</v>
      </c>
      <c r="L128" s="468">
        <v>27</v>
      </c>
      <c r="M128" s="468">
        <v>5700.0099999999993</v>
      </c>
      <c r="N128" s="464">
        <v>1.2272786972782448</v>
      </c>
      <c r="O128" s="464">
        <v>211.11148148148146</v>
      </c>
      <c r="P128" s="468">
        <v>25</v>
      </c>
      <c r="Q128" s="468">
        <v>5555.5499999999993</v>
      </c>
      <c r="R128" s="491">
        <v>1.1961747727923553</v>
      </c>
      <c r="S128" s="469">
        <v>222.22199999999998</v>
      </c>
    </row>
    <row r="129" spans="1:19" ht="14.4" customHeight="1" x14ac:dyDescent="0.3">
      <c r="A129" s="463"/>
      <c r="B129" s="464" t="s">
        <v>883</v>
      </c>
      <c r="C129" s="464" t="s">
        <v>877</v>
      </c>
      <c r="D129" s="464" t="s">
        <v>874</v>
      </c>
      <c r="E129" s="464" t="s">
        <v>931</v>
      </c>
      <c r="F129" s="464" t="s">
        <v>949</v>
      </c>
      <c r="G129" s="464" t="s">
        <v>950</v>
      </c>
      <c r="H129" s="468">
        <v>10</v>
      </c>
      <c r="I129" s="468">
        <v>5833.34</v>
      </c>
      <c r="J129" s="464">
        <v>1</v>
      </c>
      <c r="K129" s="464">
        <v>583.33400000000006</v>
      </c>
      <c r="L129" s="468">
        <v>9</v>
      </c>
      <c r="M129" s="468">
        <v>5249.99</v>
      </c>
      <c r="N129" s="464">
        <v>0.89999725714599177</v>
      </c>
      <c r="O129" s="464">
        <v>583.33222222222219</v>
      </c>
      <c r="P129" s="468">
        <v>31</v>
      </c>
      <c r="Q129" s="468">
        <v>18083.339999999997</v>
      </c>
      <c r="R129" s="491">
        <v>3.0999976000027423</v>
      </c>
      <c r="S129" s="469">
        <v>583.3335483870967</v>
      </c>
    </row>
    <row r="130" spans="1:19" ht="14.4" customHeight="1" x14ac:dyDescent="0.3">
      <c r="A130" s="463"/>
      <c r="B130" s="464" t="s">
        <v>883</v>
      </c>
      <c r="C130" s="464" t="s">
        <v>877</v>
      </c>
      <c r="D130" s="464" t="s">
        <v>874</v>
      </c>
      <c r="E130" s="464" t="s">
        <v>931</v>
      </c>
      <c r="F130" s="464" t="s">
        <v>951</v>
      </c>
      <c r="G130" s="464" t="s">
        <v>952</v>
      </c>
      <c r="H130" s="468">
        <v>5</v>
      </c>
      <c r="I130" s="468">
        <v>2333.34</v>
      </c>
      <c r="J130" s="464">
        <v>1</v>
      </c>
      <c r="K130" s="464">
        <v>466.66800000000001</v>
      </c>
      <c r="L130" s="468">
        <v>6</v>
      </c>
      <c r="M130" s="468">
        <v>2800</v>
      </c>
      <c r="N130" s="464">
        <v>1.1999965714383674</v>
      </c>
      <c r="O130" s="464">
        <v>466.66666666666669</v>
      </c>
      <c r="P130" s="468">
        <v>16</v>
      </c>
      <c r="Q130" s="468">
        <v>7466.67</v>
      </c>
      <c r="R130" s="491">
        <v>3.1999922857363261</v>
      </c>
      <c r="S130" s="469">
        <v>466.666875</v>
      </c>
    </row>
    <row r="131" spans="1:19" ht="14.4" customHeight="1" x14ac:dyDescent="0.3">
      <c r="A131" s="463"/>
      <c r="B131" s="464" t="s">
        <v>883</v>
      </c>
      <c r="C131" s="464" t="s">
        <v>877</v>
      </c>
      <c r="D131" s="464" t="s">
        <v>874</v>
      </c>
      <c r="E131" s="464" t="s">
        <v>931</v>
      </c>
      <c r="F131" s="464" t="s">
        <v>1009</v>
      </c>
      <c r="G131" s="464" t="s">
        <v>952</v>
      </c>
      <c r="H131" s="468"/>
      <c r="I131" s="468"/>
      <c r="J131" s="464"/>
      <c r="K131" s="464"/>
      <c r="L131" s="468">
        <v>2</v>
      </c>
      <c r="M131" s="468">
        <v>2000</v>
      </c>
      <c r="N131" s="464"/>
      <c r="O131" s="464">
        <v>1000</v>
      </c>
      <c r="P131" s="468"/>
      <c r="Q131" s="468"/>
      <c r="R131" s="491"/>
      <c r="S131" s="469"/>
    </row>
    <row r="132" spans="1:19" ht="14.4" customHeight="1" x14ac:dyDescent="0.3">
      <c r="A132" s="463"/>
      <c r="B132" s="464" t="s">
        <v>883</v>
      </c>
      <c r="C132" s="464" t="s">
        <v>877</v>
      </c>
      <c r="D132" s="464" t="s">
        <v>874</v>
      </c>
      <c r="E132" s="464" t="s">
        <v>931</v>
      </c>
      <c r="F132" s="464" t="s">
        <v>953</v>
      </c>
      <c r="G132" s="464" t="s">
        <v>954</v>
      </c>
      <c r="H132" s="468">
        <v>47</v>
      </c>
      <c r="I132" s="468">
        <v>2350</v>
      </c>
      <c r="J132" s="464">
        <v>1</v>
      </c>
      <c r="K132" s="464">
        <v>50</v>
      </c>
      <c r="L132" s="468">
        <v>56</v>
      </c>
      <c r="M132" s="468">
        <v>2800</v>
      </c>
      <c r="N132" s="464">
        <v>1.1914893617021276</v>
      </c>
      <c r="O132" s="464">
        <v>50</v>
      </c>
      <c r="P132" s="468">
        <v>61</v>
      </c>
      <c r="Q132" s="468">
        <v>3727.78</v>
      </c>
      <c r="R132" s="491">
        <v>1.5862893617021276</v>
      </c>
      <c r="S132" s="469">
        <v>61.111147540983609</v>
      </c>
    </row>
    <row r="133" spans="1:19" ht="14.4" customHeight="1" x14ac:dyDescent="0.3">
      <c r="A133" s="463"/>
      <c r="B133" s="464" t="s">
        <v>883</v>
      </c>
      <c r="C133" s="464" t="s">
        <v>877</v>
      </c>
      <c r="D133" s="464" t="s">
        <v>874</v>
      </c>
      <c r="E133" s="464" t="s">
        <v>931</v>
      </c>
      <c r="F133" s="464" t="s">
        <v>959</v>
      </c>
      <c r="G133" s="464" t="s">
        <v>960</v>
      </c>
      <c r="H133" s="468">
        <v>2</v>
      </c>
      <c r="I133" s="468">
        <v>0</v>
      </c>
      <c r="J133" s="464"/>
      <c r="K133" s="464">
        <v>0</v>
      </c>
      <c r="L133" s="468">
        <v>3</v>
      </c>
      <c r="M133" s="468">
        <v>0</v>
      </c>
      <c r="N133" s="464"/>
      <c r="O133" s="464">
        <v>0</v>
      </c>
      <c r="P133" s="468">
        <v>1</v>
      </c>
      <c r="Q133" s="468">
        <v>0</v>
      </c>
      <c r="R133" s="491"/>
      <c r="S133" s="469">
        <v>0</v>
      </c>
    </row>
    <row r="134" spans="1:19" ht="14.4" customHeight="1" x14ac:dyDescent="0.3">
      <c r="A134" s="463"/>
      <c r="B134" s="464" t="s">
        <v>883</v>
      </c>
      <c r="C134" s="464" t="s">
        <v>877</v>
      </c>
      <c r="D134" s="464" t="s">
        <v>874</v>
      </c>
      <c r="E134" s="464" t="s">
        <v>931</v>
      </c>
      <c r="F134" s="464" t="s">
        <v>961</v>
      </c>
      <c r="G134" s="464" t="s">
        <v>962</v>
      </c>
      <c r="H134" s="468">
        <v>130</v>
      </c>
      <c r="I134" s="468">
        <v>39722.219999999994</v>
      </c>
      <c r="J134" s="464">
        <v>1</v>
      </c>
      <c r="K134" s="464">
        <v>305.55553846153839</v>
      </c>
      <c r="L134" s="468">
        <v>122</v>
      </c>
      <c r="M134" s="468">
        <v>37277.770000000004</v>
      </c>
      <c r="N134" s="464">
        <v>0.93846139515867966</v>
      </c>
      <c r="O134" s="464">
        <v>305.5554918032787</v>
      </c>
      <c r="P134" s="468">
        <v>72</v>
      </c>
      <c r="Q134" s="468">
        <v>22000</v>
      </c>
      <c r="R134" s="491">
        <v>0.55384618483055592</v>
      </c>
      <c r="S134" s="469">
        <v>305.55555555555554</v>
      </c>
    </row>
    <row r="135" spans="1:19" ht="14.4" customHeight="1" x14ac:dyDescent="0.3">
      <c r="A135" s="463"/>
      <c r="B135" s="464" t="s">
        <v>883</v>
      </c>
      <c r="C135" s="464" t="s">
        <v>877</v>
      </c>
      <c r="D135" s="464" t="s">
        <v>874</v>
      </c>
      <c r="E135" s="464" t="s">
        <v>931</v>
      </c>
      <c r="F135" s="464" t="s">
        <v>963</v>
      </c>
      <c r="G135" s="464" t="s">
        <v>964</v>
      </c>
      <c r="H135" s="468">
        <v>24</v>
      </c>
      <c r="I135" s="468">
        <v>800</v>
      </c>
      <c r="J135" s="464">
        <v>1</v>
      </c>
      <c r="K135" s="464">
        <v>33.333333333333336</v>
      </c>
      <c r="L135" s="468">
        <v>31</v>
      </c>
      <c r="M135" s="468">
        <v>1033.3399999999999</v>
      </c>
      <c r="N135" s="464">
        <v>1.2916749999999999</v>
      </c>
      <c r="O135" s="464">
        <v>33.333548387096769</v>
      </c>
      <c r="P135" s="468">
        <v>11</v>
      </c>
      <c r="Q135" s="468">
        <v>366.67</v>
      </c>
      <c r="R135" s="491">
        <v>0.45833750000000001</v>
      </c>
      <c r="S135" s="469">
        <v>33.333636363636366</v>
      </c>
    </row>
    <row r="136" spans="1:19" ht="14.4" customHeight="1" x14ac:dyDescent="0.3">
      <c r="A136" s="463"/>
      <c r="B136" s="464" t="s">
        <v>883</v>
      </c>
      <c r="C136" s="464" t="s">
        <v>877</v>
      </c>
      <c r="D136" s="464" t="s">
        <v>874</v>
      </c>
      <c r="E136" s="464" t="s">
        <v>931</v>
      </c>
      <c r="F136" s="464" t="s">
        <v>965</v>
      </c>
      <c r="G136" s="464" t="s">
        <v>966</v>
      </c>
      <c r="H136" s="468">
        <v>355</v>
      </c>
      <c r="I136" s="468">
        <v>161722.23999999999</v>
      </c>
      <c r="J136" s="464">
        <v>1</v>
      </c>
      <c r="K136" s="464">
        <v>455.55560563380277</v>
      </c>
      <c r="L136" s="468">
        <v>345</v>
      </c>
      <c r="M136" s="468">
        <v>157166.66</v>
      </c>
      <c r="N136" s="464">
        <v>0.97183083786126145</v>
      </c>
      <c r="O136" s="464">
        <v>455.55553623188405</v>
      </c>
      <c r="P136" s="468">
        <v>294</v>
      </c>
      <c r="Q136" s="468">
        <v>133933.33000000002</v>
      </c>
      <c r="R136" s="491">
        <v>0.82816890243419838</v>
      </c>
      <c r="S136" s="469">
        <v>455.55554421768716</v>
      </c>
    </row>
    <row r="137" spans="1:19" ht="14.4" customHeight="1" x14ac:dyDescent="0.3">
      <c r="A137" s="463"/>
      <c r="B137" s="464" t="s">
        <v>883</v>
      </c>
      <c r="C137" s="464" t="s">
        <v>877</v>
      </c>
      <c r="D137" s="464" t="s">
        <v>874</v>
      </c>
      <c r="E137" s="464" t="s">
        <v>931</v>
      </c>
      <c r="F137" s="464" t="s">
        <v>969</v>
      </c>
      <c r="G137" s="464" t="s">
        <v>970</v>
      </c>
      <c r="H137" s="468">
        <v>160</v>
      </c>
      <c r="I137" s="468">
        <v>12444.45</v>
      </c>
      <c r="J137" s="464">
        <v>1</v>
      </c>
      <c r="K137" s="464">
        <v>77.77781250000001</v>
      </c>
      <c r="L137" s="468">
        <v>169</v>
      </c>
      <c r="M137" s="468">
        <v>13144.449999999999</v>
      </c>
      <c r="N137" s="464">
        <v>1.056249974888404</v>
      </c>
      <c r="O137" s="464">
        <v>77.777810650887574</v>
      </c>
      <c r="P137" s="468">
        <v>103</v>
      </c>
      <c r="Q137" s="468">
        <v>8011.1</v>
      </c>
      <c r="R137" s="491">
        <v>0.64374881975499121</v>
      </c>
      <c r="S137" s="469">
        <v>77.777669902912621</v>
      </c>
    </row>
    <row r="138" spans="1:19" ht="14.4" customHeight="1" x14ac:dyDescent="0.3">
      <c r="A138" s="463"/>
      <c r="B138" s="464" t="s">
        <v>883</v>
      </c>
      <c r="C138" s="464" t="s">
        <v>877</v>
      </c>
      <c r="D138" s="464" t="s">
        <v>874</v>
      </c>
      <c r="E138" s="464" t="s">
        <v>931</v>
      </c>
      <c r="F138" s="464" t="s">
        <v>1010</v>
      </c>
      <c r="G138" s="464" t="s">
        <v>1011</v>
      </c>
      <c r="H138" s="468">
        <v>20</v>
      </c>
      <c r="I138" s="468">
        <v>14000</v>
      </c>
      <c r="J138" s="464">
        <v>1</v>
      </c>
      <c r="K138" s="464">
        <v>700</v>
      </c>
      <c r="L138" s="468">
        <v>20</v>
      </c>
      <c r="M138" s="468">
        <v>14000</v>
      </c>
      <c r="N138" s="464">
        <v>1</v>
      </c>
      <c r="O138" s="464">
        <v>700</v>
      </c>
      <c r="P138" s="468">
        <v>9</v>
      </c>
      <c r="Q138" s="468">
        <v>6300</v>
      </c>
      <c r="R138" s="491">
        <v>0.45</v>
      </c>
      <c r="S138" s="469">
        <v>700</v>
      </c>
    </row>
    <row r="139" spans="1:19" ht="14.4" customHeight="1" x14ac:dyDescent="0.3">
      <c r="A139" s="463"/>
      <c r="B139" s="464" t="s">
        <v>883</v>
      </c>
      <c r="C139" s="464" t="s">
        <v>877</v>
      </c>
      <c r="D139" s="464" t="s">
        <v>874</v>
      </c>
      <c r="E139" s="464" t="s">
        <v>931</v>
      </c>
      <c r="F139" s="464" t="s">
        <v>973</v>
      </c>
      <c r="G139" s="464" t="s">
        <v>974</v>
      </c>
      <c r="H139" s="468">
        <v>231</v>
      </c>
      <c r="I139" s="468">
        <v>21816.66</v>
      </c>
      <c r="J139" s="464">
        <v>1</v>
      </c>
      <c r="K139" s="464">
        <v>94.44441558441558</v>
      </c>
      <c r="L139" s="468">
        <v>215</v>
      </c>
      <c r="M139" s="468">
        <v>20305.55</v>
      </c>
      <c r="N139" s="464">
        <v>0.93073596049991147</v>
      </c>
      <c r="O139" s="464">
        <v>94.444418604651162</v>
      </c>
      <c r="P139" s="468">
        <v>176</v>
      </c>
      <c r="Q139" s="468">
        <v>16622.23</v>
      </c>
      <c r="R139" s="491">
        <v>0.76190535123158176</v>
      </c>
      <c r="S139" s="469">
        <v>94.44448863636363</v>
      </c>
    </row>
    <row r="140" spans="1:19" ht="14.4" customHeight="1" x14ac:dyDescent="0.3">
      <c r="A140" s="463"/>
      <c r="B140" s="464" t="s">
        <v>883</v>
      </c>
      <c r="C140" s="464" t="s">
        <v>877</v>
      </c>
      <c r="D140" s="464" t="s">
        <v>874</v>
      </c>
      <c r="E140" s="464" t="s">
        <v>931</v>
      </c>
      <c r="F140" s="464" t="s">
        <v>997</v>
      </c>
      <c r="G140" s="464" t="s">
        <v>998</v>
      </c>
      <c r="H140" s="468">
        <v>227</v>
      </c>
      <c r="I140" s="468">
        <v>21943.33</v>
      </c>
      <c r="J140" s="464">
        <v>1</v>
      </c>
      <c r="K140" s="464">
        <v>96.666651982378866</v>
      </c>
      <c r="L140" s="468">
        <v>182</v>
      </c>
      <c r="M140" s="468">
        <v>17593.34</v>
      </c>
      <c r="N140" s="464">
        <v>0.80176254014317783</v>
      </c>
      <c r="O140" s="464">
        <v>96.666703296703304</v>
      </c>
      <c r="P140" s="468">
        <v>126</v>
      </c>
      <c r="Q140" s="468">
        <v>12180</v>
      </c>
      <c r="R140" s="491">
        <v>0.5550661636132711</v>
      </c>
      <c r="S140" s="469">
        <v>96.666666666666671</v>
      </c>
    </row>
    <row r="141" spans="1:19" ht="14.4" customHeight="1" x14ac:dyDescent="0.3">
      <c r="A141" s="463"/>
      <c r="B141" s="464" t="s">
        <v>883</v>
      </c>
      <c r="C141" s="464" t="s">
        <v>877</v>
      </c>
      <c r="D141" s="464" t="s">
        <v>874</v>
      </c>
      <c r="E141" s="464" t="s">
        <v>931</v>
      </c>
      <c r="F141" s="464" t="s">
        <v>977</v>
      </c>
      <c r="G141" s="464" t="s">
        <v>978</v>
      </c>
      <c r="H141" s="468">
        <v>204</v>
      </c>
      <c r="I141" s="468">
        <v>39893.32</v>
      </c>
      <c r="J141" s="464">
        <v>1</v>
      </c>
      <c r="K141" s="464">
        <v>195.55549019607844</v>
      </c>
      <c r="L141" s="468">
        <v>164</v>
      </c>
      <c r="M141" s="468">
        <v>71066.67</v>
      </c>
      <c r="N141" s="464">
        <v>1.7814177912492617</v>
      </c>
      <c r="O141" s="464">
        <v>433.33335365853657</v>
      </c>
      <c r="P141" s="468">
        <v>108</v>
      </c>
      <c r="Q141" s="468">
        <v>46799.990000000005</v>
      </c>
      <c r="R141" s="491">
        <v>1.1731284836659372</v>
      </c>
      <c r="S141" s="469">
        <v>433.33324074074079</v>
      </c>
    </row>
    <row r="142" spans="1:19" ht="14.4" customHeight="1" x14ac:dyDescent="0.3">
      <c r="A142" s="463"/>
      <c r="B142" s="464" t="s">
        <v>883</v>
      </c>
      <c r="C142" s="464" t="s">
        <v>877</v>
      </c>
      <c r="D142" s="464" t="s">
        <v>874</v>
      </c>
      <c r="E142" s="464" t="s">
        <v>931</v>
      </c>
      <c r="F142" s="464" t="s">
        <v>999</v>
      </c>
      <c r="G142" s="464" t="s">
        <v>1000</v>
      </c>
      <c r="H142" s="468">
        <v>279</v>
      </c>
      <c r="I142" s="468">
        <v>21080</v>
      </c>
      <c r="J142" s="464">
        <v>1</v>
      </c>
      <c r="K142" s="464">
        <v>75.555555555555557</v>
      </c>
      <c r="L142" s="468">
        <v>219</v>
      </c>
      <c r="M142" s="468">
        <v>16546.669999999998</v>
      </c>
      <c r="N142" s="464">
        <v>0.78494639468690697</v>
      </c>
      <c r="O142" s="464">
        <v>75.555570776255706</v>
      </c>
      <c r="P142" s="468">
        <v>219</v>
      </c>
      <c r="Q142" s="468">
        <v>16546.669999999998</v>
      </c>
      <c r="R142" s="491">
        <v>0.78494639468690697</v>
      </c>
      <c r="S142" s="469">
        <v>75.555570776255706</v>
      </c>
    </row>
    <row r="143" spans="1:19" ht="14.4" customHeight="1" x14ac:dyDescent="0.3">
      <c r="A143" s="463"/>
      <c r="B143" s="464" t="s">
        <v>883</v>
      </c>
      <c r="C143" s="464" t="s">
        <v>877</v>
      </c>
      <c r="D143" s="464" t="s">
        <v>874</v>
      </c>
      <c r="E143" s="464" t="s">
        <v>931</v>
      </c>
      <c r="F143" s="464" t="s">
        <v>1012</v>
      </c>
      <c r="G143" s="464" t="s">
        <v>1013</v>
      </c>
      <c r="H143" s="468">
        <v>28</v>
      </c>
      <c r="I143" s="468">
        <v>35933.33</v>
      </c>
      <c r="J143" s="464">
        <v>1</v>
      </c>
      <c r="K143" s="464">
        <v>1283.3332142857143</v>
      </c>
      <c r="L143" s="468">
        <v>30</v>
      </c>
      <c r="M143" s="468">
        <v>38500</v>
      </c>
      <c r="N143" s="464">
        <v>1.0714286708189862</v>
      </c>
      <c r="O143" s="464">
        <v>1283.3333333333333</v>
      </c>
      <c r="P143" s="468">
        <v>37</v>
      </c>
      <c r="Q143" s="468">
        <v>47483.33</v>
      </c>
      <c r="R143" s="491">
        <v>1.3214286012456957</v>
      </c>
      <c r="S143" s="469">
        <v>1283.3332432432433</v>
      </c>
    </row>
    <row r="144" spans="1:19" ht="14.4" customHeight="1" x14ac:dyDescent="0.3">
      <c r="A144" s="463"/>
      <c r="B144" s="464" t="s">
        <v>883</v>
      </c>
      <c r="C144" s="464" t="s">
        <v>877</v>
      </c>
      <c r="D144" s="464" t="s">
        <v>874</v>
      </c>
      <c r="E144" s="464" t="s">
        <v>931</v>
      </c>
      <c r="F144" s="464" t="s">
        <v>1014</v>
      </c>
      <c r="G144" s="464" t="s">
        <v>1015</v>
      </c>
      <c r="H144" s="468"/>
      <c r="I144" s="468"/>
      <c r="J144" s="464"/>
      <c r="K144" s="464"/>
      <c r="L144" s="468">
        <v>1</v>
      </c>
      <c r="M144" s="468">
        <v>466.67</v>
      </c>
      <c r="N144" s="464"/>
      <c r="O144" s="464">
        <v>466.67</v>
      </c>
      <c r="P144" s="468"/>
      <c r="Q144" s="468"/>
      <c r="R144" s="491"/>
      <c r="S144" s="469"/>
    </row>
    <row r="145" spans="1:19" ht="14.4" customHeight="1" x14ac:dyDescent="0.3">
      <c r="A145" s="463"/>
      <c r="B145" s="464" t="s">
        <v>883</v>
      </c>
      <c r="C145" s="464" t="s">
        <v>877</v>
      </c>
      <c r="D145" s="464" t="s">
        <v>874</v>
      </c>
      <c r="E145" s="464" t="s">
        <v>931</v>
      </c>
      <c r="F145" s="464" t="s">
        <v>979</v>
      </c>
      <c r="G145" s="464" t="s">
        <v>980</v>
      </c>
      <c r="H145" s="468">
        <v>1</v>
      </c>
      <c r="I145" s="468">
        <v>116.67</v>
      </c>
      <c r="J145" s="464">
        <v>1</v>
      </c>
      <c r="K145" s="464">
        <v>116.67</v>
      </c>
      <c r="L145" s="468">
        <v>1</v>
      </c>
      <c r="M145" s="468">
        <v>116.67</v>
      </c>
      <c r="N145" s="464">
        <v>1</v>
      </c>
      <c r="O145" s="464">
        <v>116.67</v>
      </c>
      <c r="P145" s="468"/>
      <c r="Q145" s="468"/>
      <c r="R145" s="491"/>
      <c r="S145" s="469"/>
    </row>
    <row r="146" spans="1:19" ht="14.4" customHeight="1" x14ac:dyDescent="0.3">
      <c r="A146" s="463"/>
      <c r="B146" s="464" t="s">
        <v>883</v>
      </c>
      <c r="C146" s="464" t="s">
        <v>877</v>
      </c>
      <c r="D146" s="464" t="s">
        <v>874</v>
      </c>
      <c r="E146" s="464" t="s">
        <v>931</v>
      </c>
      <c r="F146" s="464" t="s">
        <v>983</v>
      </c>
      <c r="G146" s="464" t="s">
        <v>984</v>
      </c>
      <c r="H146" s="468"/>
      <c r="I146" s="468"/>
      <c r="J146" s="464"/>
      <c r="K146" s="464"/>
      <c r="L146" s="468">
        <v>1</v>
      </c>
      <c r="M146" s="468">
        <v>344.44</v>
      </c>
      <c r="N146" s="464"/>
      <c r="O146" s="464">
        <v>344.44</v>
      </c>
      <c r="P146" s="468">
        <v>2</v>
      </c>
      <c r="Q146" s="468">
        <v>688.88</v>
      </c>
      <c r="R146" s="491"/>
      <c r="S146" s="469">
        <v>344.44</v>
      </c>
    </row>
    <row r="147" spans="1:19" ht="14.4" customHeight="1" x14ac:dyDescent="0.3">
      <c r="A147" s="463"/>
      <c r="B147" s="464" t="s">
        <v>883</v>
      </c>
      <c r="C147" s="464" t="s">
        <v>877</v>
      </c>
      <c r="D147" s="464" t="s">
        <v>874</v>
      </c>
      <c r="E147" s="464" t="s">
        <v>931</v>
      </c>
      <c r="F147" s="464" t="s">
        <v>1016</v>
      </c>
      <c r="G147" s="464" t="s">
        <v>1017</v>
      </c>
      <c r="H147" s="468"/>
      <c r="I147" s="468"/>
      <c r="J147" s="464"/>
      <c r="K147" s="464"/>
      <c r="L147" s="468">
        <v>108</v>
      </c>
      <c r="M147" s="468">
        <v>12600</v>
      </c>
      <c r="N147" s="464"/>
      <c r="O147" s="464">
        <v>116.66666666666667</v>
      </c>
      <c r="P147" s="468">
        <v>137</v>
      </c>
      <c r="Q147" s="468">
        <v>15983.34</v>
      </c>
      <c r="R147" s="491"/>
      <c r="S147" s="469">
        <v>116.66671532846715</v>
      </c>
    </row>
    <row r="148" spans="1:19" ht="14.4" customHeight="1" x14ac:dyDescent="0.3">
      <c r="A148" s="463"/>
      <c r="B148" s="464" t="s">
        <v>883</v>
      </c>
      <c r="C148" s="464" t="s">
        <v>877</v>
      </c>
      <c r="D148" s="464" t="s">
        <v>874</v>
      </c>
      <c r="E148" s="464" t="s">
        <v>931</v>
      </c>
      <c r="F148" s="464" t="s">
        <v>1003</v>
      </c>
      <c r="G148" s="464" t="s">
        <v>1004</v>
      </c>
      <c r="H148" s="468"/>
      <c r="I148" s="468"/>
      <c r="J148" s="464"/>
      <c r="K148" s="464"/>
      <c r="L148" s="468">
        <v>32</v>
      </c>
      <c r="M148" s="468">
        <v>17600</v>
      </c>
      <c r="N148" s="464"/>
      <c r="O148" s="464">
        <v>550</v>
      </c>
      <c r="P148" s="468">
        <v>51</v>
      </c>
      <c r="Q148" s="468">
        <v>28050</v>
      </c>
      <c r="R148" s="491"/>
      <c r="S148" s="469">
        <v>550</v>
      </c>
    </row>
    <row r="149" spans="1:19" ht="14.4" customHeight="1" x14ac:dyDescent="0.3">
      <c r="A149" s="463"/>
      <c r="B149" s="464" t="s">
        <v>883</v>
      </c>
      <c r="C149" s="464" t="s">
        <v>877</v>
      </c>
      <c r="D149" s="464" t="s">
        <v>874</v>
      </c>
      <c r="E149" s="464" t="s">
        <v>931</v>
      </c>
      <c r="F149" s="464" t="s">
        <v>989</v>
      </c>
      <c r="G149" s="464" t="s">
        <v>990</v>
      </c>
      <c r="H149" s="468"/>
      <c r="I149" s="468"/>
      <c r="J149" s="464"/>
      <c r="K149" s="464"/>
      <c r="L149" s="468"/>
      <c r="M149" s="468"/>
      <c r="N149" s="464"/>
      <c r="O149" s="464"/>
      <c r="P149" s="468">
        <v>2</v>
      </c>
      <c r="Q149" s="468">
        <v>233.33</v>
      </c>
      <c r="R149" s="491"/>
      <c r="S149" s="469">
        <v>116.66500000000001</v>
      </c>
    </row>
    <row r="150" spans="1:19" ht="14.4" customHeight="1" x14ac:dyDescent="0.3">
      <c r="A150" s="463"/>
      <c r="B150" s="464" t="s">
        <v>883</v>
      </c>
      <c r="C150" s="464" t="s">
        <v>878</v>
      </c>
      <c r="D150" s="464" t="s">
        <v>874</v>
      </c>
      <c r="E150" s="464" t="s">
        <v>931</v>
      </c>
      <c r="F150" s="464" t="s">
        <v>936</v>
      </c>
      <c r="G150" s="464" t="s">
        <v>937</v>
      </c>
      <c r="H150" s="468">
        <v>122</v>
      </c>
      <c r="I150" s="468">
        <v>9488.89</v>
      </c>
      <c r="J150" s="464">
        <v>1</v>
      </c>
      <c r="K150" s="464">
        <v>77.777786885245902</v>
      </c>
      <c r="L150" s="468">
        <v>191</v>
      </c>
      <c r="M150" s="468">
        <v>14855.560000000001</v>
      </c>
      <c r="N150" s="464">
        <v>1.5655740555533895</v>
      </c>
      <c r="O150" s="464">
        <v>77.77780104712042</v>
      </c>
      <c r="P150" s="468">
        <v>155</v>
      </c>
      <c r="Q150" s="468">
        <v>12055.549999999997</v>
      </c>
      <c r="R150" s="491">
        <v>1.2704910690291487</v>
      </c>
      <c r="S150" s="469">
        <v>77.77774193548386</v>
      </c>
    </row>
    <row r="151" spans="1:19" ht="14.4" customHeight="1" x14ac:dyDescent="0.3">
      <c r="A151" s="463"/>
      <c r="B151" s="464" t="s">
        <v>883</v>
      </c>
      <c r="C151" s="464" t="s">
        <v>878</v>
      </c>
      <c r="D151" s="464" t="s">
        <v>874</v>
      </c>
      <c r="E151" s="464" t="s">
        <v>931</v>
      </c>
      <c r="F151" s="464" t="s">
        <v>938</v>
      </c>
      <c r="G151" s="464" t="s">
        <v>939</v>
      </c>
      <c r="H151" s="468">
        <v>4</v>
      </c>
      <c r="I151" s="468">
        <v>1000</v>
      </c>
      <c r="J151" s="464">
        <v>1</v>
      </c>
      <c r="K151" s="464">
        <v>250</v>
      </c>
      <c r="L151" s="468">
        <v>7</v>
      </c>
      <c r="M151" s="468">
        <v>1750</v>
      </c>
      <c r="N151" s="464">
        <v>1.75</v>
      </c>
      <c r="O151" s="464">
        <v>250</v>
      </c>
      <c r="P151" s="468">
        <v>2</v>
      </c>
      <c r="Q151" s="468">
        <v>500</v>
      </c>
      <c r="R151" s="491">
        <v>0.5</v>
      </c>
      <c r="S151" s="469">
        <v>250</v>
      </c>
    </row>
    <row r="152" spans="1:19" ht="14.4" customHeight="1" x14ac:dyDescent="0.3">
      <c r="A152" s="463"/>
      <c r="B152" s="464" t="s">
        <v>883</v>
      </c>
      <c r="C152" s="464" t="s">
        <v>878</v>
      </c>
      <c r="D152" s="464" t="s">
        <v>874</v>
      </c>
      <c r="E152" s="464" t="s">
        <v>931</v>
      </c>
      <c r="F152" s="464" t="s">
        <v>940</v>
      </c>
      <c r="G152" s="464" t="s">
        <v>941</v>
      </c>
      <c r="H152" s="468">
        <v>126</v>
      </c>
      <c r="I152" s="468">
        <v>14700</v>
      </c>
      <c r="J152" s="464">
        <v>1</v>
      </c>
      <c r="K152" s="464">
        <v>116.66666666666667</v>
      </c>
      <c r="L152" s="468">
        <v>94</v>
      </c>
      <c r="M152" s="468">
        <v>10966.66</v>
      </c>
      <c r="N152" s="464">
        <v>0.74603129251700684</v>
      </c>
      <c r="O152" s="464">
        <v>116.66659574468085</v>
      </c>
      <c r="P152" s="468">
        <v>71</v>
      </c>
      <c r="Q152" s="468">
        <v>8283.34</v>
      </c>
      <c r="R152" s="491">
        <v>0.5634925170068027</v>
      </c>
      <c r="S152" s="469">
        <v>116.66676056338028</v>
      </c>
    </row>
    <row r="153" spans="1:19" ht="14.4" customHeight="1" x14ac:dyDescent="0.3">
      <c r="A153" s="463"/>
      <c r="B153" s="464" t="s">
        <v>883</v>
      </c>
      <c r="C153" s="464" t="s">
        <v>878</v>
      </c>
      <c r="D153" s="464" t="s">
        <v>874</v>
      </c>
      <c r="E153" s="464" t="s">
        <v>931</v>
      </c>
      <c r="F153" s="464" t="s">
        <v>942</v>
      </c>
      <c r="G153" s="464" t="s">
        <v>943</v>
      </c>
      <c r="H153" s="468">
        <v>18</v>
      </c>
      <c r="I153" s="468">
        <v>5400</v>
      </c>
      <c r="J153" s="464">
        <v>1</v>
      </c>
      <c r="K153" s="464">
        <v>300</v>
      </c>
      <c r="L153" s="468">
        <v>8</v>
      </c>
      <c r="M153" s="468">
        <v>2400</v>
      </c>
      <c r="N153" s="464">
        <v>0.44444444444444442</v>
      </c>
      <c r="O153" s="464">
        <v>300</v>
      </c>
      <c r="P153" s="468"/>
      <c r="Q153" s="468"/>
      <c r="R153" s="491"/>
      <c r="S153" s="469"/>
    </row>
    <row r="154" spans="1:19" ht="14.4" customHeight="1" x14ac:dyDescent="0.3">
      <c r="A154" s="463"/>
      <c r="B154" s="464" t="s">
        <v>883</v>
      </c>
      <c r="C154" s="464" t="s">
        <v>878</v>
      </c>
      <c r="D154" s="464" t="s">
        <v>874</v>
      </c>
      <c r="E154" s="464" t="s">
        <v>931</v>
      </c>
      <c r="F154" s="464" t="s">
        <v>944</v>
      </c>
      <c r="G154" s="464" t="s">
        <v>945</v>
      </c>
      <c r="H154" s="468">
        <v>3</v>
      </c>
      <c r="I154" s="468">
        <v>883.33</v>
      </c>
      <c r="J154" s="464">
        <v>1</v>
      </c>
      <c r="K154" s="464">
        <v>294.44333333333333</v>
      </c>
      <c r="L154" s="468"/>
      <c r="M154" s="468"/>
      <c r="N154" s="464"/>
      <c r="O154" s="464"/>
      <c r="P154" s="468"/>
      <c r="Q154" s="468"/>
      <c r="R154" s="491"/>
      <c r="S154" s="469"/>
    </row>
    <row r="155" spans="1:19" ht="14.4" customHeight="1" x14ac:dyDescent="0.3">
      <c r="A155" s="463"/>
      <c r="B155" s="464" t="s">
        <v>883</v>
      </c>
      <c r="C155" s="464" t="s">
        <v>878</v>
      </c>
      <c r="D155" s="464" t="s">
        <v>874</v>
      </c>
      <c r="E155" s="464" t="s">
        <v>931</v>
      </c>
      <c r="F155" s="464" t="s">
        <v>1018</v>
      </c>
      <c r="G155" s="464" t="s">
        <v>1019</v>
      </c>
      <c r="H155" s="468">
        <v>404</v>
      </c>
      <c r="I155" s="468">
        <v>314222.23000000004</v>
      </c>
      <c r="J155" s="464">
        <v>1</v>
      </c>
      <c r="K155" s="464">
        <v>777.77779702970304</v>
      </c>
      <c r="L155" s="468">
        <v>208</v>
      </c>
      <c r="M155" s="468">
        <v>161777.77000000002</v>
      </c>
      <c r="N155" s="464">
        <v>0.51485144765219193</v>
      </c>
      <c r="O155" s="464">
        <v>777.77774038461553</v>
      </c>
      <c r="P155" s="468">
        <v>226</v>
      </c>
      <c r="Q155" s="468">
        <v>175777.78</v>
      </c>
      <c r="R155" s="491">
        <v>0.55940593381951353</v>
      </c>
      <c r="S155" s="469">
        <v>777.7777876106195</v>
      </c>
    </row>
    <row r="156" spans="1:19" ht="14.4" customHeight="1" x14ac:dyDescent="0.3">
      <c r="A156" s="463"/>
      <c r="B156" s="464" t="s">
        <v>883</v>
      </c>
      <c r="C156" s="464" t="s">
        <v>878</v>
      </c>
      <c r="D156" s="464" t="s">
        <v>874</v>
      </c>
      <c r="E156" s="464" t="s">
        <v>931</v>
      </c>
      <c r="F156" s="464" t="s">
        <v>1020</v>
      </c>
      <c r="G156" s="464" t="s">
        <v>1021</v>
      </c>
      <c r="H156" s="468">
        <v>1505</v>
      </c>
      <c r="I156" s="468">
        <v>140466.66999999998</v>
      </c>
      <c r="J156" s="464">
        <v>1</v>
      </c>
      <c r="K156" s="464">
        <v>93.333335548172741</v>
      </c>
      <c r="L156" s="468">
        <v>648</v>
      </c>
      <c r="M156" s="468">
        <v>60480</v>
      </c>
      <c r="N156" s="464">
        <v>0.43056477383567227</v>
      </c>
      <c r="O156" s="464">
        <v>93.333333333333329</v>
      </c>
      <c r="P156" s="468">
        <v>420</v>
      </c>
      <c r="Q156" s="468">
        <v>39200</v>
      </c>
      <c r="R156" s="491">
        <v>0.2790697608194172</v>
      </c>
      <c r="S156" s="469">
        <v>93.333333333333329</v>
      </c>
    </row>
    <row r="157" spans="1:19" ht="14.4" customHeight="1" x14ac:dyDescent="0.3">
      <c r="A157" s="463"/>
      <c r="B157" s="464" t="s">
        <v>883</v>
      </c>
      <c r="C157" s="464" t="s">
        <v>878</v>
      </c>
      <c r="D157" s="464" t="s">
        <v>874</v>
      </c>
      <c r="E157" s="464" t="s">
        <v>931</v>
      </c>
      <c r="F157" s="464" t="s">
        <v>1022</v>
      </c>
      <c r="G157" s="464" t="s">
        <v>1023</v>
      </c>
      <c r="H157" s="468">
        <v>19</v>
      </c>
      <c r="I157" s="468">
        <v>12666.67</v>
      </c>
      <c r="J157" s="464">
        <v>1</v>
      </c>
      <c r="K157" s="464">
        <v>666.66684210526319</v>
      </c>
      <c r="L157" s="468">
        <v>21</v>
      </c>
      <c r="M157" s="468">
        <v>13999.99</v>
      </c>
      <c r="N157" s="464">
        <v>1.1052620775626112</v>
      </c>
      <c r="O157" s="464">
        <v>666.66619047619042</v>
      </c>
      <c r="P157" s="468">
        <v>22</v>
      </c>
      <c r="Q157" s="468">
        <v>14666.68</v>
      </c>
      <c r="R157" s="491">
        <v>1.1578954847643461</v>
      </c>
      <c r="S157" s="469">
        <v>666.66727272727269</v>
      </c>
    </row>
    <row r="158" spans="1:19" ht="14.4" customHeight="1" x14ac:dyDescent="0.3">
      <c r="A158" s="463"/>
      <c r="B158" s="464" t="s">
        <v>883</v>
      </c>
      <c r="C158" s="464" t="s">
        <v>878</v>
      </c>
      <c r="D158" s="464" t="s">
        <v>874</v>
      </c>
      <c r="E158" s="464" t="s">
        <v>931</v>
      </c>
      <c r="F158" s="464" t="s">
        <v>1024</v>
      </c>
      <c r="G158" s="464" t="s">
        <v>1025</v>
      </c>
      <c r="H158" s="468">
        <v>58</v>
      </c>
      <c r="I158" s="468">
        <v>45111.119999999995</v>
      </c>
      <c r="J158" s="464">
        <v>1</v>
      </c>
      <c r="K158" s="464">
        <v>777.77793103448266</v>
      </c>
      <c r="L158" s="468">
        <v>47</v>
      </c>
      <c r="M158" s="468">
        <v>36555.56</v>
      </c>
      <c r="N158" s="464">
        <v>0.8103447664345288</v>
      </c>
      <c r="O158" s="464">
        <v>777.77787234042546</v>
      </c>
      <c r="P158" s="468">
        <v>36</v>
      </c>
      <c r="Q158" s="468">
        <v>28000.000000000004</v>
      </c>
      <c r="R158" s="491">
        <v>0.6206895328690577</v>
      </c>
      <c r="S158" s="469">
        <v>777.77777777777783</v>
      </c>
    </row>
    <row r="159" spans="1:19" ht="14.4" customHeight="1" x14ac:dyDescent="0.3">
      <c r="A159" s="463"/>
      <c r="B159" s="464" t="s">
        <v>883</v>
      </c>
      <c r="C159" s="464" t="s">
        <v>878</v>
      </c>
      <c r="D159" s="464" t="s">
        <v>874</v>
      </c>
      <c r="E159" s="464" t="s">
        <v>931</v>
      </c>
      <c r="F159" s="464" t="s">
        <v>1026</v>
      </c>
      <c r="G159" s="464" t="s">
        <v>1027</v>
      </c>
      <c r="H159" s="468">
        <v>20</v>
      </c>
      <c r="I159" s="468">
        <v>6666.66</v>
      </c>
      <c r="J159" s="464">
        <v>1</v>
      </c>
      <c r="K159" s="464">
        <v>333.33299999999997</v>
      </c>
      <c r="L159" s="468">
        <v>29</v>
      </c>
      <c r="M159" s="468">
        <v>9666.67</v>
      </c>
      <c r="N159" s="464">
        <v>1.4500019500019501</v>
      </c>
      <c r="O159" s="464">
        <v>333.33344827586205</v>
      </c>
      <c r="P159" s="468">
        <v>51</v>
      </c>
      <c r="Q159" s="468">
        <v>16999.989999999998</v>
      </c>
      <c r="R159" s="491">
        <v>2.5500010500010499</v>
      </c>
      <c r="S159" s="469">
        <v>333.33313725490194</v>
      </c>
    </row>
    <row r="160" spans="1:19" ht="14.4" customHeight="1" x14ac:dyDescent="0.3">
      <c r="A160" s="463"/>
      <c r="B160" s="464" t="s">
        <v>883</v>
      </c>
      <c r="C160" s="464" t="s">
        <v>878</v>
      </c>
      <c r="D160" s="464" t="s">
        <v>874</v>
      </c>
      <c r="E160" s="464" t="s">
        <v>931</v>
      </c>
      <c r="F160" s="464" t="s">
        <v>946</v>
      </c>
      <c r="G160" s="464" t="s">
        <v>935</v>
      </c>
      <c r="H160" s="468">
        <v>7</v>
      </c>
      <c r="I160" s="468">
        <v>2924.4399999999996</v>
      </c>
      <c r="J160" s="464">
        <v>1</v>
      </c>
      <c r="K160" s="464">
        <v>417.77714285714279</v>
      </c>
      <c r="L160" s="468">
        <v>4</v>
      </c>
      <c r="M160" s="468">
        <v>1671.12</v>
      </c>
      <c r="N160" s="464">
        <v>0.57143247938066777</v>
      </c>
      <c r="O160" s="464">
        <v>417.78</v>
      </c>
      <c r="P160" s="468"/>
      <c r="Q160" s="468"/>
      <c r="R160" s="491"/>
      <c r="S160" s="469"/>
    </row>
    <row r="161" spans="1:19" ht="14.4" customHeight="1" x14ac:dyDescent="0.3">
      <c r="A161" s="463"/>
      <c r="B161" s="464" t="s">
        <v>883</v>
      </c>
      <c r="C161" s="464" t="s">
        <v>878</v>
      </c>
      <c r="D161" s="464" t="s">
        <v>874</v>
      </c>
      <c r="E161" s="464" t="s">
        <v>931</v>
      </c>
      <c r="F161" s="464" t="s">
        <v>947</v>
      </c>
      <c r="G161" s="464" t="s">
        <v>948</v>
      </c>
      <c r="H161" s="468">
        <v>25</v>
      </c>
      <c r="I161" s="468">
        <v>5277.77</v>
      </c>
      <c r="J161" s="464">
        <v>1</v>
      </c>
      <c r="K161" s="464">
        <v>211.11080000000001</v>
      </c>
      <c r="L161" s="468">
        <v>15</v>
      </c>
      <c r="M161" s="468">
        <v>3166.6600000000003</v>
      </c>
      <c r="N161" s="464">
        <v>0.59999962105207316</v>
      </c>
      <c r="O161" s="464">
        <v>211.11066666666667</v>
      </c>
      <c r="P161" s="468">
        <v>27</v>
      </c>
      <c r="Q161" s="468">
        <v>6000</v>
      </c>
      <c r="R161" s="491">
        <v>1.1368437806118872</v>
      </c>
      <c r="S161" s="469">
        <v>222.22222222222223</v>
      </c>
    </row>
    <row r="162" spans="1:19" ht="14.4" customHeight="1" x14ac:dyDescent="0.3">
      <c r="A162" s="463"/>
      <c r="B162" s="464" t="s">
        <v>883</v>
      </c>
      <c r="C162" s="464" t="s">
        <v>878</v>
      </c>
      <c r="D162" s="464" t="s">
        <v>874</v>
      </c>
      <c r="E162" s="464" t="s">
        <v>931</v>
      </c>
      <c r="F162" s="464" t="s">
        <v>949</v>
      </c>
      <c r="G162" s="464" t="s">
        <v>950</v>
      </c>
      <c r="H162" s="468">
        <v>24</v>
      </c>
      <c r="I162" s="468">
        <v>14000</v>
      </c>
      <c r="J162" s="464">
        <v>1</v>
      </c>
      <c r="K162" s="464">
        <v>583.33333333333337</v>
      </c>
      <c r="L162" s="468">
        <v>11</v>
      </c>
      <c r="M162" s="468">
        <v>6416.66</v>
      </c>
      <c r="N162" s="464">
        <v>0.45833285714285715</v>
      </c>
      <c r="O162" s="464">
        <v>583.33272727272731</v>
      </c>
      <c r="P162" s="468">
        <v>8</v>
      </c>
      <c r="Q162" s="468">
        <v>4666.66</v>
      </c>
      <c r="R162" s="491">
        <v>0.33333285714285715</v>
      </c>
      <c r="S162" s="469">
        <v>583.33249999999998</v>
      </c>
    </row>
    <row r="163" spans="1:19" ht="14.4" customHeight="1" x14ac:dyDescent="0.3">
      <c r="A163" s="463"/>
      <c r="B163" s="464" t="s">
        <v>883</v>
      </c>
      <c r="C163" s="464" t="s">
        <v>878</v>
      </c>
      <c r="D163" s="464" t="s">
        <v>874</v>
      </c>
      <c r="E163" s="464" t="s">
        <v>931</v>
      </c>
      <c r="F163" s="464" t="s">
        <v>951</v>
      </c>
      <c r="G163" s="464" t="s">
        <v>952</v>
      </c>
      <c r="H163" s="468">
        <v>20</v>
      </c>
      <c r="I163" s="468">
        <v>9333.34</v>
      </c>
      <c r="J163" s="464">
        <v>1</v>
      </c>
      <c r="K163" s="464">
        <v>466.66700000000003</v>
      </c>
      <c r="L163" s="468">
        <v>12</v>
      </c>
      <c r="M163" s="468">
        <v>5600</v>
      </c>
      <c r="N163" s="464">
        <v>0.5999995714288775</v>
      </c>
      <c r="O163" s="464">
        <v>466.66666666666669</v>
      </c>
      <c r="P163" s="468">
        <v>9</v>
      </c>
      <c r="Q163" s="468">
        <v>4200</v>
      </c>
      <c r="R163" s="491">
        <v>0.44999967857165818</v>
      </c>
      <c r="S163" s="469">
        <v>466.66666666666669</v>
      </c>
    </row>
    <row r="164" spans="1:19" ht="14.4" customHeight="1" x14ac:dyDescent="0.3">
      <c r="A164" s="463"/>
      <c r="B164" s="464" t="s">
        <v>883</v>
      </c>
      <c r="C164" s="464" t="s">
        <v>878</v>
      </c>
      <c r="D164" s="464" t="s">
        <v>874</v>
      </c>
      <c r="E164" s="464" t="s">
        <v>931</v>
      </c>
      <c r="F164" s="464" t="s">
        <v>1009</v>
      </c>
      <c r="G164" s="464" t="s">
        <v>952</v>
      </c>
      <c r="H164" s="468">
        <v>8</v>
      </c>
      <c r="I164" s="468">
        <v>8000</v>
      </c>
      <c r="J164" s="464">
        <v>1</v>
      </c>
      <c r="K164" s="464">
        <v>1000</v>
      </c>
      <c r="L164" s="468">
        <v>9</v>
      </c>
      <c r="M164" s="468">
        <v>9000</v>
      </c>
      <c r="N164" s="464">
        <v>1.125</v>
      </c>
      <c r="O164" s="464">
        <v>1000</v>
      </c>
      <c r="P164" s="468">
        <v>11</v>
      </c>
      <c r="Q164" s="468">
        <v>11000</v>
      </c>
      <c r="R164" s="491">
        <v>1.375</v>
      </c>
      <c r="S164" s="469">
        <v>1000</v>
      </c>
    </row>
    <row r="165" spans="1:19" ht="14.4" customHeight="1" x14ac:dyDescent="0.3">
      <c r="A165" s="463"/>
      <c r="B165" s="464" t="s">
        <v>883</v>
      </c>
      <c r="C165" s="464" t="s">
        <v>878</v>
      </c>
      <c r="D165" s="464" t="s">
        <v>874</v>
      </c>
      <c r="E165" s="464" t="s">
        <v>931</v>
      </c>
      <c r="F165" s="464" t="s">
        <v>953</v>
      </c>
      <c r="G165" s="464" t="s">
        <v>954</v>
      </c>
      <c r="H165" s="468">
        <v>120</v>
      </c>
      <c r="I165" s="468">
        <v>6000</v>
      </c>
      <c r="J165" s="464">
        <v>1</v>
      </c>
      <c r="K165" s="464">
        <v>50</v>
      </c>
      <c r="L165" s="468">
        <v>80</v>
      </c>
      <c r="M165" s="468">
        <v>4000</v>
      </c>
      <c r="N165" s="464">
        <v>0.66666666666666663</v>
      </c>
      <c r="O165" s="464">
        <v>50</v>
      </c>
      <c r="P165" s="468">
        <v>70</v>
      </c>
      <c r="Q165" s="468">
        <v>4277.78</v>
      </c>
      <c r="R165" s="491">
        <v>0.71296333333333328</v>
      </c>
      <c r="S165" s="469">
        <v>61.111142857142852</v>
      </c>
    </row>
    <row r="166" spans="1:19" ht="14.4" customHeight="1" x14ac:dyDescent="0.3">
      <c r="A166" s="463"/>
      <c r="B166" s="464" t="s">
        <v>883</v>
      </c>
      <c r="C166" s="464" t="s">
        <v>878</v>
      </c>
      <c r="D166" s="464" t="s">
        <v>874</v>
      </c>
      <c r="E166" s="464" t="s">
        <v>931</v>
      </c>
      <c r="F166" s="464" t="s">
        <v>955</v>
      </c>
      <c r="G166" s="464" t="s">
        <v>956</v>
      </c>
      <c r="H166" s="468">
        <v>1</v>
      </c>
      <c r="I166" s="468">
        <v>101.11</v>
      </c>
      <c r="J166" s="464">
        <v>1</v>
      </c>
      <c r="K166" s="464">
        <v>101.11</v>
      </c>
      <c r="L166" s="468"/>
      <c r="M166" s="468"/>
      <c r="N166" s="464"/>
      <c r="O166" s="464"/>
      <c r="P166" s="468">
        <v>1</v>
      </c>
      <c r="Q166" s="468">
        <v>127.78</v>
      </c>
      <c r="R166" s="491">
        <v>1.2637721293640589</v>
      </c>
      <c r="S166" s="469">
        <v>127.78</v>
      </c>
    </row>
    <row r="167" spans="1:19" ht="14.4" customHeight="1" x14ac:dyDescent="0.3">
      <c r="A167" s="463"/>
      <c r="B167" s="464" t="s">
        <v>883</v>
      </c>
      <c r="C167" s="464" t="s">
        <v>878</v>
      </c>
      <c r="D167" s="464" t="s">
        <v>874</v>
      </c>
      <c r="E167" s="464" t="s">
        <v>931</v>
      </c>
      <c r="F167" s="464" t="s">
        <v>1028</v>
      </c>
      <c r="G167" s="464" t="s">
        <v>1029</v>
      </c>
      <c r="H167" s="468"/>
      <c r="I167" s="468"/>
      <c r="J167" s="464"/>
      <c r="K167" s="464"/>
      <c r="L167" s="468">
        <v>1</v>
      </c>
      <c r="M167" s="468">
        <v>0</v>
      </c>
      <c r="N167" s="464"/>
      <c r="O167" s="464">
        <v>0</v>
      </c>
      <c r="P167" s="468"/>
      <c r="Q167" s="468"/>
      <c r="R167" s="491"/>
      <c r="S167" s="469"/>
    </row>
    <row r="168" spans="1:19" ht="14.4" customHeight="1" x14ac:dyDescent="0.3">
      <c r="A168" s="463"/>
      <c r="B168" s="464" t="s">
        <v>883</v>
      </c>
      <c r="C168" s="464" t="s">
        <v>878</v>
      </c>
      <c r="D168" s="464" t="s">
        <v>874</v>
      </c>
      <c r="E168" s="464" t="s">
        <v>931</v>
      </c>
      <c r="F168" s="464" t="s">
        <v>961</v>
      </c>
      <c r="G168" s="464" t="s">
        <v>962</v>
      </c>
      <c r="H168" s="468">
        <v>167</v>
      </c>
      <c r="I168" s="468">
        <v>51027.770000000004</v>
      </c>
      <c r="J168" s="464">
        <v>1</v>
      </c>
      <c r="K168" s="464">
        <v>305.55550898203597</v>
      </c>
      <c r="L168" s="468">
        <v>113</v>
      </c>
      <c r="M168" s="468">
        <v>34527.770000000004</v>
      </c>
      <c r="N168" s="464">
        <v>0.67664665730052487</v>
      </c>
      <c r="O168" s="464">
        <v>305.55548672566374</v>
      </c>
      <c r="P168" s="468">
        <v>112</v>
      </c>
      <c r="Q168" s="468">
        <v>34222.229999999996</v>
      </c>
      <c r="R168" s="491">
        <v>0.67065893728062176</v>
      </c>
      <c r="S168" s="469">
        <v>305.55562499999996</v>
      </c>
    </row>
    <row r="169" spans="1:19" ht="14.4" customHeight="1" x14ac:dyDescent="0.3">
      <c r="A169" s="463"/>
      <c r="B169" s="464" t="s">
        <v>883</v>
      </c>
      <c r="C169" s="464" t="s">
        <v>878</v>
      </c>
      <c r="D169" s="464" t="s">
        <v>874</v>
      </c>
      <c r="E169" s="464" t="s">
        <v>931</v>
      </c>
      <c r="F169" s="464" t="s">
        <v>963</v>
      </c>
      <c r="G169" s="464" t="s">
        <v>964</v>
      </c>
      <c r="H169" s="468">
        <v>985</v>
      </c>
      <c r="I169" s="468">
        <v>32833.32</v>
      </c>
      <c r="J169" s="464">
        <v>1</v>
      </c>
      <c r="K169" s="464">
        <v>33.333319796954314</v>
      </c>
      <c r="L169" s="468">
        <v>844</v>
      </c>
      <c r="M169" s="468">
        <v>28133.35</v>
      </c>
      <c r="N169" s="464">
        <v>0.85685364745325776</v>
      </c>
      <c r="O169" s="464">
        <v>33.33335308056872</v>
      </c>
      <c r="P169" s="468">
        <v>709</v>
      </c>
      <c r="Q169" s="468">
        <v>23633.33</v>
      </c>
      <c r="R169" s="491">
        <v>0.71979714509528736</v>
      </c>
      <c r="S169" s="469">
        <v>33.333328631875887</v>
      </c>
    </row>
    <row r="170" spans="1:19" ht="14.4" customHeight="1" x14ac:dyDescent="0.3">
      <c r="A170" s="463"/>
      <c r="B170" s="464" t="s">
        <v>883</v>
      </c>
      <c r="C170" s="464" t="s">
        <v>878</v>
      </c>
      <c r="D170" s="464" t="s">
        <v>874</v>
      </c>
      <c r="E170" s="464" t="s">
        <v>931</v>
      </c>
      <c r="F170" s="464" t="s">
        <v>965</v>
      </c>
      <c r="G170" s="464" t="s">
        <v>966</v>
      </c>
      <c r="H170" s="468">
        <v>86</v>
      </c>
      <c r="I170" s="468">
        <v>39177.770000000004</v>
      </c>
      <c r="J170" s="464">
        <v>1</v>
      </c>
      <c r="K170" s="464">
        <v>455.55546511627909</v>
      </c>
      <c r="L170" s="468">
        <v>84</v>
      </c>
      <c r="M170" s="468">
        <v>38266.660000000003</v>
      </c>
      <c r="N170" s="464">
        <v>0.976744209790399</v>
      </c>
      <c r="O170" s="464">
        <v>455.55547619047621</v>
      </c>
      <c r="P170" s="468">
        <v>66</v>
      </c>
      <c r="Q170" s="468">
        <v>30066.66</v>
      </c>
      <c r="R170" s="491">
        <v>0.76744184265720072</v>
      </c>
      <c r="S170" s="469">
        <v>455.55545454545455</v>
      </c>
    </row>
    <row r="171" spans="1:19" ht="14.4" customHeight="1" x14ac:dyDescent="0.3">
      <c r="A171" s="463"/>
      <c r="B171" s="464" t="s">
        <v>883</v>
      </c>
      <c r="C171" s="464" t="s">
        <v>878</v>
      </c>
      <c r="D171" s="464" t="s">
        <v>874</v>
      </c>
      <c r="E171" s="464" t="s">
        <v>931</v>
      </c>
      <c r="F171" s="464" t="s">
        <v>967</v>
      </c>
      <c r="G171" s="464" t="s">
        <v>968</v>
      </c>
      <c r="H171" s="468">
        <v>43</v>
      </c>
      <c r="I171" s="468">
        <v>2532.2200000000003</v>
      </c>
      <c r="J171" s="464">
        <v>1</v>
      </c>
      <c r="K171" s="464">
        <v>58.888837209302331</v>
      </c>
      <c r="L171" s="468">
        <v>41</v>
      </c>
      <c r="M171" s="468">
        <v>2414.44</v>
      </c>
      <c r="N171" s="464">
        <v>0.95348745369675614</v>
      </c>
      <c r="O171" s="464">
        <v>58.88878048780488</v>
      </c>
      <c r="P171" s="468">
        <v>42</v>
      </c>
      <c r="Q171" s="468">
        <v>2473.33</v>
      </c>
      <c r="R171" s="491">
        <v>0.97674372684837796</v>
      </c>
      <c r="S171" s="469">
        <v>58.88880952380952</v>
      </c>
    </row>
    <row r="172" spans="1:19" ht="14.4" customHeight="1" x14ac:dyDescent="0.3">
      <c r="A172" s="463"/>
      <c r="B172" s="464" t="s">
        <v>883</v>
      </c>
      <c r="C172" s="464" t="s">
        <v>878</v>
      </c>
      <c r="D172" s="464" t="s">
        <v>874</v>
      </c>
      <c r="E172" s="464" t="s">
        <v>931</v>
      </c>
      <c r="F172" s="464" t="s">
        <v>969</v>
      </c>
      <c r="G172" s="464" t="s">
        <v>970</v>
      </c>
      <c r="H172" s="468">
        <v>167</v>
      </c>
      <c r="I172" s="468">
        <v>12988.9</v>
      </c>
      <c r="J172" s="464">
        <v>1</v>
      </c>
      <c r="K172" s="464">
        <v>77.777844311377237</v>
      </c>
      <c r="L172" s="468">
        <v>134</v>
      </c>
      <c r="M172" s="468">
        <v>10422.209999999999</v>
      </c>
      <c r="N172" s="464">
        <v>0.80239358221250445</v>
      </c>
      <c r="O172" s="464">
        <v>77.777686567164167</v>
      </c>
      <c r="P172" s="468">
        <v>97</v>
      </c>
      <c r="Q172" s="468">
        <v>7544.4400000000005</v>
      </c>
      <c r="R172" s="491">
        <v>0.58083748431352933</v>
      </c>
      <c r="S172" s="469">
        <v>77.777731958762885</v>
      </c>
    </row>
    <row r="173" spans="1:19" ht="14.4" customHeight="1" x14ac:dyDescent="0.3">
      <c r="A173" s="463"/>
      <c r="B173" s="464" t="s">
        <v>883</v>
      </c>
      <c r="C173" s="464" t="s">
        <v>878</v>
      </c>
      <c r="D173" s="464" t="s">
        <v>874</v>
      </c>
      <c r="E173" s="464" t="s">
        <v>931</v>
      </c>
      <c r="F173" s="464" t="s">
        <v>1030</v>
      </c>
      <c r="G173" s="464" t="s">
        <v>1031</v>
      </c>
      <c r="H173" s="468">
        <v>67</v>
      </c>
      <c r="I173" s="468">
        <v>74444.44</v>
      </c>
      <c r="J173" s="464">
        <v>1</v>
      </c>
      <c r="K173" s="464">
        <v>1111.1110447761193</v>
      </c>
      <c r="L173" s="468">
        <v>43</v>
      </c>
      <c r="M173" s="468">
        <v>47777.77</v>
      </c>
      <c r="N173" s="464">
        <v>0.64179097861438672</v>
      </c>
      <c r="O173" s="464">
        <v>1111.1109302325581</v>
      </c>
      <c r="P173" s="468">
        <v>38</v>
      </c>
      <c r="Q173" s="468">
        <v>42222.21</v>
      </c>
      <c r="R173" s="491">
        <v>0.56716404878591331</v>
      </c>
      <c r="S173" s="469">
        <v>1111.1107894736842</v>
      </c>
    </row>
    <row r="174" spans="1:19" ht="14.4" customHeight="1" x14ac:dyDescent="0.3">
      <c r="A174" s="463"/>
      <c r="B174" s="464" t="s">
        <v>883</v>
      </c>
      <c r="C174" s="464" t="s">
        <v>878</v>
      </c>
      <c r="D174" s="464" t="s">
        <v>874</v>
      </c>
      <c r="E174" s="464" t="s">
        <v>931</v>
      </c>
      <c r="F174" s="464" t="s">
        <v>971</v>
      </c>
      <c r="G174" s="464" t="s">
        <v>972</v>
      </c>
      <c r="H174" s="468">
        <v>440</v>
      </c>
      <c r="I174" s="468">
        <v>118800</v>
      </c>
      <c r="J174" s="464">
        <v>1</v>
      </c>
      <c r="K174" s="464">
        <v>270</v>
      </c>
      <c r="L174" s="468">
        <v>395</v>
      </c>
      <c r="M174" s="468">
        <v>106650</v>
      </c>
      <c r="N174" s="464">
        <v>0.89772727272727271</v>
      </c>
      <c r="O174" s="464">
        <v>270</v>
      </c>
      <c r="P174" s="468">
        <v>406</v>
      </c>
      <c r="Q174" s="468">
        <v>109620</v>
      </c>
      <c r="R174" s="491">
        <v>0.92272727272727273</v>
      </c>
      <c r="S174" s="469">
        <v>270</v>
      </c>
    </row>
    <row r="175" spans="1:19" ht="14.4" customHeight="1" x14ac:dyDescent="0.3">
      <c r="A175" s="463"/>
      <c r="B175" s="464" t="s">
        <v>883</v>
      </c>
      <c r="C175" s="464" t="s">
        <v>878</v>
      </c>
      <c r="D175" s="464" t="s">
        <v>874</v>
      </c>
      <c r="E175" s="464" t="s">
        <v>931</v>
      </c>
      <c r="F175" s="464" t="s">
        <v>973</v>
      </c>
      <c r="G175" s="464" t="s">
        <v>974</v>
      </c>
      <c r="H175" s="468">
        <v>316</v>
      </c>
      <c r="I175" s="468">
        <v>29844.45</v>
      </c>
      <c r="J175" s="464">
        <v>1</v>
      </c>
      <c r="K175" s="464">
        <v>94.444462025316454</v>
      </c>
      <c r="L175" s="468">
        <v>210</v>
      </c>
      <c r="M175" s="468">
        <v>19833.339999999997</v>
      </c>
      <c r="N175" s="464">
        <v>0.66455706169823858</v>
      </c>
      <c r="O175" s="464">
        <v>94.44447619047618</v>
      </c>
      <c r="P175" s="468">
        <v>139</v>
      </c>
      <c r="Q175" s="468">
        <v>13127.78</v>
      </c>
      <c r="R175" s="491">
        <v>0.43987341029906735</v>
      </c>
      <c r="S175" s="469">
        <v>94.444460431654676</v>
      </c>
    </row>
    <row r="176" spans="1:19" ht="14.4" customHeight="1" x14ac:dyDescent="0.3">
      <c r="A176" s="463"/>
      <c r="B176" s="464" t="s">
        <v>883</v>
      </c>
      <c r="C176" s="464" t="s">
        <v>878</v>
      </c>
      <c r="D176" s="464" t="s">
        <v>874</v>
      </c>
      <c r="E176" s="464" t="s">
        <v>931</v>
      </c>
      <c r="F176" s="464" t="s">
        <v>997</v>
      </c>
      <c r="G176" s="464" t="s">
        <v>998</v>
      </c>
      <c r="H176" s="468"/>
      <c r="I176" s="468"/>
      <c r="J176" s="464"/>
      <c r="K176" s="464"/>
      <c r="L176" s="468">
        <v>1</v>
      </c>
      <c r="M176" s="468">
        <v>96.67</v>
      </c>
      <c r="N176" s="464"/>
      <c r="O176" s="464">
        <v>96.67</v>
      </c>
      <c r="P176" s="468"/>
      <c r="Q176" s="468"/>
      <c r="R176" s="491"/>
      <c r="S176" s="469"/>
    </row>
    <row r="177" spans="1:19" ht="14.4" customHeight="1" x14ac:dyDescent="0.3">
      <c r="A177" s="463"/>
      <c r="B177" s="464" t="s">
        <v>883</v>
      </c>
      <c r="C177" s="464" t="s">
        <v>878</v>
      </c>
      <c r="D177" s="464" t="s">
        <v>874</v>
      </c>
      <c r="E177" s="464" t="s">
        <v>931</v>
      </c>
      <c r="F177" s="464" t="s">
        <v>1032</v>
      </c>
      <c r="G177" s="464" t="s">
        <v>1033</v>
      </c>
      <c r="H177" s="468"/>
      <c r="I177" s="468"/>
      <c r="J177" s="464"/>
      <c r="K177" s="464"/>
      <c r="L177" s="468"/>
      <c r="M177" s="468"/>
      <c r="N177" s="464"/>
      <c r="O177" s="464"/>
      <c r="P177" s="468">
        <v>2</v>
      </c>
      <c r="Q177" s="468">
        <v>666.67</v>
      </c>
      <c r="R177" s="491"/>
      <c r="S177" s="469">
        <v>333.33499999999998</v>
      </c>
    </row>
    <row r="178" spans="1:19" ht="14.4" customHeight="1" x14ac:dyDescent="0.3">
      <c r="A178" s="463"/>
      <c r="B178" s="464" t="s">
        <v>883</v>
      </c>
      <c r="C178" s="464" t="s">
        <v>878</v>
      </c>
      <c r="D178" s="464" t="s">
        <v>874</v>
      </c>
      <c r="E178" s="464" t="s">
        <v>931</v>
      </c>
      <c r="F178" s="464" t="s">
        <v>999</v>
      </c>
      <c r="G178" s="464" t="s">
        <v>1000</v>
      </c>
      <c r="H178" s="468"/>
      <c r="I178" s="468"/>
      <c r="J178" s="464"/>
      <c r="K178" s="464"/>
      <c r="L178" s="468">
        <v>13</v>
      </c>
      <c r="M178" s="468">
        <v>982.22</v>
      </c>
      <c r="N178" s="464"/>
      <c r="O178" s="464">
        <v>75.555384615384611</v>
      </c>
      <c r="P178" s="468">
        <v>5</v>
      </c>
      <c r="Q178" s="468">
        <v>377.79</v>
      </c>
      <c r="R178" s="491"/>
      <c r="S178" s="469">
        <v>75.558000000000007</v>
      </c>
    </row>
    <row r="179" spans="1:19" ht="14.4" customHeight="1" x14ac:dyDescent="0.3">
      <c r="A179" s="463"/>
      <c r="B179" s="464" t="s">
        <v>883</v>
      </c>
      <c r="C179" s="464" t="s">
        <v>878</v>
      </c>
      <c r="D179" s="464" t="s">
        <v>874</v>
      </c>
      <c r="E179" s="464" t="s">
        <v>931</v>
      </c>
      <c r="F179" s="464" t="s">
        <v>1012</v>
      </c>
      <c r="G179" s="464" t="s">
        <v>1013</v>
      </c>
      <c r="H179" s="468">
        <v>13</v>
      </c>
      <c r="I179" s="468">
        <v>16683.330000000002</v>
      </c>
      <c r="J179" s="464">
        <v>1</v>
      </c>
      <c r="K179" s="464">
        <v>1283.333076923077</v>
      </c>
      <c r="L179" s="468">
        <v>12</v>
      </c>
      <c r="M179" s="468">
        <v>15399.99</v>
      </c>
      <c r="N179" s="464">
        <v>0.92307650810719433</v>
      </c>
      <c r="O179" s="464">
        <v>1283.3325</v>
      </c>
      <c r="P179" s="468">
        <v>8</v>
      </c>
      <c r="Q179" s="468">
        <v>10266.67</v>
      </c>
      <c r="R179" s="491">
        <v>0.61538493813884876</v>
      </c>
      <c r="S179" s="469">
        <v>1283.33375</v>
      </c>
    </row>
    <row r="180" spans="1:19" ht="14.4" customHeight="1" x14ac:dyDescent="0.3">
      <c r="A180" s="463"/>
      <c r="B180" s="464" t="s">
        <v>883</v>
      </c>
      <c r="C180" s="464" t="s">
        <v>878</v>
      </c>
      <c r="D180" s="464" t="s">
        <v>874</v>
      </c>
      <c r="E180" s="464" t="s">
        <v>931</v>
      </c>
      <c r="F180" s="464" t="s">
        <v>979</v>
      </c>
      <c r="G180" s="464" t="s">
        <v>980</v>
      </c>
      <c r="H180" s="468">
        <v>1</v>
      </c>
      <c r="I180" s="468">
        <v>116.67</v>
      </c>
      <c r="J180" s="464">
        <v>1</v>
      </c>
      <c r="K180" s="464">
        <v>116.67</v>
      </c>
      <c r="L180" s="468"/>
      <c r="M180" s="468"/>
      <c r="N180" s="464"/>
      <c r="O180" s="464"/>
      <c r="P180" s="468"/>
      <c r="Q180" s="468"/>
      <c r="R180" s="491"/>
      <c r="S180" s="469"/>
    </row>
    <row r="181" spans="1:19" ht="14.4" customHeight="1" x14ac:dyDescent="0.3">
      <c r="A181" s="463"/>
      <c r="B181" s="464" t="s">
        <v>883</v>
      </c>
      <c r="C181" s="464" t="s">
        <v>878</v>
      </c>
      <c r="D181" s="464" t="s">
        <v>874</v>
      </c>
      <c r="E181" s="464" t="s">
        <v>931</v>
      </c>
      <c r="F181" s="464" t="s">
        <v>981</v>
      </c>
      <c r="G181" s="464" t="s">
        <v>982</v>
      </c>
      <c r="H181" s="468">
        <v>23</v>
      </c>
      <c r="I181" s="468">
        <v>1124.44</v>
      </c>
      <c r="J181" s="464">
        <v>1</v>
      </c>
      <c r="K181" s="464">
        <v>48.888695652173915</v>
      </c>
      <c r="L181" s="468">
        <v>2</v>
      </c>
      <c r="M181" s="468">
        <v>97.78</v>
      </c>
      <c r="N181" s="464">
        <v>8.6958841734552303E-2</v>
      </c>
      <c r="O181" s="464">
        <v>48.89</v>
      </c>
      <c r="P181" s="468">
        <v>9</v>
      </c>
      <c r="Q181" s="468">
        <v>440</v>
      </c>
      <c r="R181" s="491">
        <v>0.39130589448970154</v>
      </c>
      <c r="S181" s="469">
        <v>48.888888888888886</v>
      </c>
    </row>
    <row r="182" spans="1:19" ht="14.4" customHeight="1" x14ac:dyDescent="0.3">
      <c r="A182" s="463"/>
      <c r="B182" s="464" t="s">
        <v>883</v>
      </c>
      <c r="C182" s="464" t="s">
        <v>878</v>
      </c>
      <c r="D182" s="464" t="s">
        <v>874</v>
      </c>
      <c r="E182" s="464" t="s">
        <v>931</v>
      </c>
      <c r="F182" s="464" t="s">
        <v>1034</v>
      </c>
      <c r="G182" s="464" t="s">
        <v>1035</v>
      </c>
      <c r="H182" s="468"/>
      <c r="I182" s="468"/>
      <c r="J182" s="464"/>
      <c r="K182" s="464"/>
      <c r="L182" s="468">
        <v>3</v>
      </c>
      <c r="M182" s="468">
        <v>1400</v>
      </c>
      <c r="N182" s="464"/>
      <c r="O182" s="464">
        <v>466.66666666666669</v>
      </c>
      <c r="P182" s="468">
        <v>1</v>
      </c>
      <c r="Q182" s="468">
        <v>466.67</v>
      </c>
      <c r="R182" s="491"/>
      <c r="S182" s="469">
        <v>466.67</v>
      </c>
    </row>
    <row r="183" spans="1:19" ht="14.4" customHeight="1" x14ac:dyDescent="0.3">
      <c r="A183" s="463"/>
      <c r="B183" s="464" t="s">
        <v>883</v>
      </c>
      <c r="C183" s="464" t="s">
        <v>878</v>
      </c>
      <c r="D183" s="464" t="s">
        <v>874</v>
      </c>
      <c r="E183" s="464" t="s">
        <v>931</v>
      </c>
      <c r="F183" s="464" t="s">
        <v>983</v>
      </c>
      <c r="G183" s="464" t="s">
        <v>984</v>
      </c>
      <c r="H183" s="468"/>
      <c r="I183" s="468"/>
      <c r="J183" s="464"/>
      <c r="K183" s="464"/>
      <c r="L183" s="468">
        <v>2</v>
      </c>
      <c r="M183" s="468">
        <v>688.88</v>
      </c>
      <c r="N183" s="464"/>
      <c r="O183" s="464">
        <v>344.44</v>
      </c>
      <c r="P183" s="468"/>
      <c r="Q183" s="468"/>
      <c r="R183" s="491"/>
      <c r="S183" s="469"/>
    </row>
    <row r="184" spans="1:19" ht="14.4" customHeight="1" x14ac:dyDescent="0.3">
      <c r="A184" s="463"/>
      <c r="B184" s="464" t="s">
        <v>883</v>
      </c>
      <c r="C184" s="464" t="s">
        <v>878</v>
      </c>
      <c r="D184" s="464" t="s">
        <v>874</v>
      </c>
      <c r="E184" s="464" t="s">
        <v>931</v>
      </c>
      <c r="F184" s="464" t="s">
        <v>1036</v>
      </c>
      <c r="G184" s="464" t="s">
        <v>1037</v>
      </c>
      <c r="H184" s="468">
        <v>10</v>
      </c>
      <c r="I184" s="468">
        <v>4666.66</v>
      </c>
      <c r="J184" s="464">
        <v>1</v>
      </c>
      <c r="K184" s="464">
        <v>466.666</v>
      </c>
      <c r="L184" s="468">
        <v>47</v>
      </c>
      <c r="M184" s="468">
        <v>21933.33</v>
      </c>
      <c r="N184" s="464">
        <v>4.7000060000085719</v>
      </c>
      <c r="O184" s="464">
        <v>466.66659574468088</v>
      </c>
      <c r="P184" s="468">
        <v>39</v>
      </c>
      <c r="Q184" s="468">
        <v>18200</v>
      </c>
      <c r="R184" s="491">
        <v>3.9000055714365307</v>
      </c>
      <c r="S184" s="469">
        <v>466.66666666666669</v>
      </c>
    </row>
    <row r="185" spans="1:19" ht="14.4" customHeight="1" x14ac:dyDescent="0.3">
      <c r="A185" s="463"/>
      <c r="B185" s="464" t="s">
        <v>883</v>
      </c>
      <c r="C185" s="464" t="s">
        <v>878</v>
      </c>
      <c r="D185" s="464" t="s">
        <v>874</v>
      </c>
      <c r="E185" s="464" t="s">
        <v>931</v>
      </c>
      <c r="F185" s="464" t="s">
        <v>1038</v>
      </c>
      <c r="G185" s="464" t="s">
        <v>1039</v>
      </c>
      <c r="H185" s="468">
        <v>7</v>
      </c>
      <c r="I185" s="468">
        <v>684.44</v>
      </c>
      <c r="J185" s="464">
        <v>1</v>
      </c>
      <c r="K185" s="464">
        <v>97.777142857142863</v>
      </c>
      <c r="L185" s="468">
        <v>7</v>
      </c>
      <c r="M185" s="468">
        <v>684.45</v>
      </c>
      <c r="N185" s="464">
        <v>1.0000146104844836</v>
      </c>
      <c r="O185" s="464">
        <v>97.778571428571439</v>
      </c>
      <c r="P185" s="468">
        <v>9</v>
      </c>
      <c r="Q185" s="468">
        <v>880.01</v>
      </c>
      <c r="R185" s="491">
        <v>1.2857372450470457</v>
      </c>
      <c r="S185" s="469">
        <v>97.778888888888886</v>
      </c>
    </row>
    <row r="186" spans="1:19" ht="14.4" customHeight="1" x14ac:dyDescent="0.3">
      <c r="A186" s="463"/>
      <c r="B186" s="464" t="s">
        <v>883</v>
      </c>
      <c r="C186" s="464" t="s">
        <v>878</v>
      </c>
      <c r="D186" s="464" t="s">
        <v>874</v>
      </c>
      <c r="E186" s="464" t="s">
        <v>931</v>
      </c>
      <c r="F186" s="464" t="s">
        <v>989</v>
      </c>
      <c r="G186" s="464" t="s">
        <v>990</v>
      </c>
      <c r="H186" s="468"/>
      <c r="I186" s="468"/>
      <c r="J186" s="464"/>
      <c r="K186" s="464"/>
      <c r="L186" s="468"/>
      <c r="M186" s="468"/>
      <c r="N186" s="464"/>
      <c r="O186" s="464"/>
      <c r="P186" s="468">
        <v>1</v>
      </c>
      <c r="Q186" s="468">
        <v>116.67</v>
      </c>
      <c r="R186" s="491"/>
      <c r="S186" s="469">
        <v>116.67</v>
      </c>
    </row>
    <row r="187" spans="1:19" ht="14.4" customHeight="1" x14ac:dyDescent="0.3">
      <c r="A187" s="463"/>
      <c r="B187" s="464" t="s">
        <v>1040</v>
      </c>
      <c r="C187" s="464" t="s">
        <v>875</v>
      </c>
      <c r="D187" s="464" t="s">
        <v>874</v>
      </c>
      <c r="E187" s="464" t="s">
        <v>884</v>
      </c>
      <c r="F187" s="464" t="s">
        <v>1041</v>
      </c>
      <c r="G187" s="464"/>
      <c r="H187" s="468">
        <v>6</v>
      </c>
      <c r="I187" s="468">
        <v>678</v>
      </c>
      <c r="J187" s="464">
        <v>1</v>
      </c>
      <c r="K187" s="464">
        <v>113</v>
      </c>
      <c r="L187" s="468">
        <v>3</v>
      </c>
      <c r="M187" s="468">
        <v>339</v>
      </c>
      <c r="N187" s="464">
        <v>0.5</v>
      </c>
      <c r="O187" s="464">
        <v>113</v>
      </c>
      <c r="P187" s="468">
        <v>8</v>
      </c>
      <c r="Q187" s="468">
        <v>904</v>
      </c>
      <c r="R187" s="491">
        <v>1.3333333333333333</v>
      </c>
      <c r="S187" s="469">
        <v>113</v>
      </c>
    </row>
    <row r="188" spans="1:19" ht="14.4" customHeight="1" x14ac:dyDescent="0.3">
      <c r="A188" s="463"/>
      <c r="B188" s="464" t="s">
        <v>1040</v>
      </c>
      <c r="C188" s="464" t="s">
        <v>875</v>
      </c>
      <c r="D188" s="464" t="s">
        <v>874</v>
      </c>
      <c r="E188" s="464" t="s">
        <v>884</v>
      </c>
      <c r="F188" s="464" t="s">
        <v>1042</v>
      </c>
      <c r="G188" s="464"/>
      <c r="H188" s="468">
        <v>4</v>
      </c>
      <c r="I188" s="468">
        <v>4032</v>
      </c>
      <c r="J188" s="464">
        <v>1</v>
      </c>
      <c r="K188" s="464">
        <v>1008</v>
      </c>
      <c r="L188" s="468">
        <v>1</v>
      </c>
      <c r="M188" s="468">
        <v>1008</v>
      </c>
      <c r="N188" s="464">
        <v>0.25</v>
      </c>
      <c r="O188" s="464">
        <v>1008</v>
      </c>
      <c r="P188" s="468">
        <v>1</v>
      </c>
      <c r="Q188" s="468">
        <v>1008</v>
      </c>
      <c r="R188" s="491">
        <v>0.25</v>
      </c>
      <c r="S188" s="469">
        <v>1008</v>
      </c>
    </row>
    <row r="189" spans="1:19" ht="14.4" customHeight="1" x14ac:dyDescent="0.3">
      <c r="A189" s="463"/>
      <c r="B189" s="464" t="s">
        <v>1040</v>
      </c>
      <c r="C189" s="464" t="s">
        <v>875</v>
      </c>
      <c r="D189" s="464" t="s">
        <v>874</v>
      </c>
      <c r="E189" s="464" t="s">
        <v>884</v>
      </c>
      <c r="F189" s="464" t="s">
        <v>1043</v>
      </c>
      <c r="G189" s="464"/>
      <c r="H189" s="468">
        <v>102</v>
      </c>
      <c r="I189" s="468">
        <v>22134</v>
      </c>
      <c r="J189" s="464">
        <v>1</v>
      </c>
      <c r="K189" s="464">
        <v>217</v>
      </c>
      <c r="L189" s="468">
        <v>86</v>
      </c>
      <c r="M189" s="468">
        <v>18662</v>
      </c>
      <c r="N189" s="464">
        <v>0.84313725490196079</v>
      </c>
      <c r="O189" s="464">
        <v>217</v>
      </c>
      <c r="P189" s="468">
        <v>92</v>
      </c>
      <c r="Q189" s="468">
        <v>19964</v>
      </c>
      <c r="R189" s="491">
        <v>0.90196078431372551</v>
      </c>
      <c r="S189" s="469">
        <v>217</v>
      </c>
    </row>
    <row r="190" spans="1:19" ht="14.4" customHeight="1" x14ac:dyDescent="0.3">
      <c r="A190" s="463"/>
      <c r="B190" s="464" t="s">
        <v>1040</v>
      </c>
      <c r="C190" s="464" t="s">
        <v>875</v>
      </c>
      <c r="D190" s="464" t="s">
        <v>874</v>
      </c>
      <c r="E190" s="464" t="s">
        <v>884</v>
      </c>
      <c r="F190" s="464" t="s">
        <v>1044</v>
      </c>
      <c r="G190" s="464"/>
      <c r="H190" s="468">
        <v>1</v>
      </c>
      <c r="I190" s="468">
        <v>1770</v>
      </c>
      <c r="J190" s="464">
        <v>1</v>
      </c>
      <c r="K190" s="464">
        <v>1770</v>
      </c>
      <c r="L190" s="468"/>
      <c r="M190" s="468"/>
      <c r="N190" s="464"/>
      <c r="O190" s="464"/>
      <c r="P190" s="468"/>
      <c r="Q190" s="468"/>
      <c r="R190" s="491"/>
      <c r="S190" s="469"/>
    </row>
    <row r="191" spans="1:19" ht="14.4" customHeight="1" x14ac:dyDescent="0.3">
      <c r="A191" s="463"/>
      <c r="B191" s="464" t="s">
        <v>1040</v>
      </c>
      <c r="C191" s="464" t="s">
        <v>875</v>
      </c>
      <c r="D191" s="464" t="s">
        <v>874</v>
      </c>
      <c r="E191" s="464" t="s">
        <v>884</v>
      </c>
      <c r="F191" s="464" t="s">
        <v>1045</v>
      </c>
      <c r="G191" s="464"/>
      <c r="H191" s="468">
        <v>1</v>
      </c>
      <c r="I191" s="468">
        <v>2450</v>
      </c>
      <c r="J191" s="464">
        <v>1</v>
      </c>
      <c r="K191" s="464">
        <v>2450</v>
      </c>
      <c r="L191" s="468">
        <v>1</v>
      </c>
      <c r="M191" s="468">
        <v>2450</v>
      </c>
      <c r="N191" s="464">
        <v>1</v>
      </c>
      <c r="O191" s="464">
        <v>2450</v>
      </c>
      <c r="P191" s="468"/>
      <c r="Q191" s="468"/>
      <c r="R191" s="491"/>
      <c r="S191" s="469"/>
    </row>
    <row r="192" spans="1:19" ht="14.4" customHeight="1" x14ac:dyDescent="0.3">
      <c r="A192" s="463"/>
      <c r="B192" s="464" t="s">
        <v>1040</v>
      </c>
      <c r="C192" s="464" t="s">
        <v>875</v>
      </c>
      <c r="D192" s="464" t="s">
        <v>874</v>
      </c>
      <c r="E192" s="464" t="s">
        <v>884</v>
      </c>
      <c r="F192" s="464" t="s">
        <v>1046</v>
      </c>
      <c r="G192" s="464"/>
      <c r="H192" s="468"/>
      <c r="I192" s="468"/>
      <c r="J192" s="464"/>
      <c r="K192" s="464"/>
      <c r="L192" s="468">
        <v>2</v>
      </c>
      <c r="M192" s="468">
        <v>2606</v>
      </c>
      <c r="N192" s="464"/>
      <c r="O192" s="464">
        <v>1303</v>
      </c>
      <c r="P192" s="468"/>
      <c r="Q192" s="468"/>
      <c r="R192" s="491"/>
      <c r="S192" s="469"/>
    </row>
    <row r="193" spans="1:19" ht="14.4" customHeight="1" x14ac:dyDescent="0.3">
      <c r="A193" s="463"/>
      <c r="B193" s="464" t="s">
        <v>1040</v>
      </c>
      <c r="C193" s="464" t="s">
        <v>875</v>
      </c>
      <c r="D193" s="464" t="s">
        <v>874</v>
      </c>
      <c r="E193" s="464" t="s">
        <v>884</v>
      </c>
      <c r="F193" s="464" t="s">
        <v>1047</v>
      </c>
      <c r="G193" s="464"/>
      <c r="H193" s="468">
        <v>60</v>
      </c>
      <c r="I193" s="468">
        <v>62580</v>
      </c>
      <c r="J193" s="464">
        <v>1</v>
      </c>
      <c r="K193" s="464">
        <v>1043</v>
      </c>
      <c r="L193" s="468">
        <v>28</v>
      </c>
      <c r="M193" s="468">
        <v>29204</v>
      </c>
      <c r="N193" s="464">
        <v>0.46666666666666667</v>
      </c>
      <c r="O193" s="464">
        <v>1043</v>
      </c>
      <c r="P193" s="468">
        <v>50</v>
      </c>
      <c r="Q193" s="468">
        <v>52150</v>
      </c>
      <c r="R193" s="491">
        <v>0.83333333333333337</v>
      </c>
      <c r="S193" s="469">
        <v>1043</v>
      </c>
    </row>
    <row r="194" spans="1:19" ht="14.4" customHeight="1" x14ac:dyDescent="0.3">
      <c r="A194" s="463"/>
      <c r="B194" s="464" t="s">
        <v>1040</v>
      </c>
      <c r="C194" s="464" t="s">
        <v>875</v>
      </c>
      <c r="D194" s="464" t="s">
        <v>874</v>
      </c>
      <c r="E194" s="464" t="s">
        <v>884</v>
      </c>
      <c r="F194" s="464" t="s">
        <v>1048</v>
      </c>
      <c r="G194" s="464"/>
      <c r="H194" s="468"/>
      <c r="I194" s="468"/>
      <c r="J194" s="464"/>
      <c r="K194" s="464"/>
      <c r="L194" s="468">
        <v>1</v>
      </c>
      <c r="M194" s="468">
        <v>1654</v>
      </c>
      <c r="N194" s="464"/>
      <c r="O194" s="464">
        <v>1654</v>
      </c>
      <c r="P194" s="468"/>
      <c r="Q194" s="468"/>
      <c r="R194" s="491"/>
      <c r="S194" s="469"/>
    </row>
    <row r="195" spans="1:19" ht="14.4" customHeight="1" x14ac:dyDescent="0.3">
      <c r="A195" s="463"/>
      <c r="B195" s="464" t="s">
        <v>1040</v>
      </c>
      <c r="C195" s="464" t="s">
        <v>875</v>
      </c>
      <c r="D195" s="464" t="s">
        <v>874</v>
      </c>
      <c r="E195" s="464" t="s">
        <v>884</v>
      </c>
      <c r="F195" s="464" t="s">
        <v>1049</v>
      </c>
      <c r="G195" s="464"/>
      <c r="H195" s="468">
        <v>5</v>
      </c>
      <c r="I195" s="468">
        <v>6615</v>
      </c>
      <c r="J195" s="464">
        <v>1</v>
      </c>
      <c r="K195" s="464">
        <v>1323</v>
      </c>
      <c r="L195" s="468">
        <v>1</v>
      </c>
      <c r="M195" s="468">
        <v>1323</v>
      </c>
      <c r="N195" s="464">
        <v>0.2</v>
      </c>
      <c r="O195" s="464">
        <v>1323</v>
      </c>
      <c r="P195" s="468">
        <v>5</v>
      </c>
      <c r="Q195" s="468">
        <v>6615</v>
      </c>
      <c r="R195" s="491">
        <v>1</v>
      </c>
      <c r="S195" s="469">
        <v>1323</v>
      </c>
    </row>
    <row r="196" spans="1:19" ht="14.4" customHeight="1" x14ac:dyDescent="0.3">
      <c r="A196" s="463"/>
      <c r="B196" s="464" t="s">
        <v>1040</v>
      </c>
      <c r="C196" s="464" t="s">
        <v>875</v>
      </c>
      <c r="D196" s="464" t="s">
        <v>874</v>
      </c>
      <c r="E196" s="464" t="s">
        <v>884</v>
      </c>
      <c r="F196" s="464" t="s">
        <v>1050</v>
      </c>
      <c r="G196" s="464"/>
      <c r="H196" s="468"/>
      <c r="I196" s="468"/>
      <c r="J196" s="464"/>
      <c r="K196" s="464"/>
      <c r="L196" s="468">
        <v>1</v>
      </c>
      <c r="M196" s="468">
        <v>1933</v>
      </c>
      <c r="N196" s="464"/>
      <c r="O196" s="464">
        <v>1933</v>
      </c>
      <c r="P196" s="468">
        <v>1</v>
      </c>
      <c r="Q196" s="468">
        <v>1933</v>
      </c>
      <c r="R196" s="491"/>
      <c r="S196" s="469">
        <v>1933</v>
      </c>
    </row>
    <row r="197" spans="1:19" ht="14.4" customHeight="1" x14ac:dyDescent="0.3">
      <c r="A197" s="463"/>
      <c r="B197" s="464" t="s">
        <v>1040</v>
      </c>
      <c r="C197" s="464" t="s">
        <v>875</v>
      </c>
      <c r="D197" s="464" t="s">
        <v>874</v>
      </c>
      <c r="E197" s="464" t="s">
        <v>884</v>
      </c>
      <c r="F197" s="464" t="s">
        <v>1051</v>
      </c>
      <c r="G197" s="464"/>
      <c r="H197" s="468"/>
      <c r="I197" s="468"/>
      <c r="J197" s="464"/>
      <c r="K197" s="464"/>
      <c r="L197" s="468">
        <v>2</v>
      </c>
      <c r="M197" s="468">
        <v>1356</v>
      </c>
      <c r="N197" s="464"/>
      <c r="O197" s="464">
        <v>678</v>
      </c>
      <c r="P197" s="468">
        <v>2</v>
      </c>
      <c r="Q197" s="468">
        <v>1356</v>
      </c>
      <c r="R197" s="491"/>
      <c r="S197" s="469">
        <v>678</v>
      </c>
    </row>
    <row r="198" spans="1:19" ht="14.4" customHeight="1" x14ac:dyDescent="0.3">
      <c r="A198" s="463"/>
      <c r="B198" s="464" t="s">
        <v>1040</v>
      </c>
      <c r="C198" s="464" t="s">
        <v>875</v>
      </c>
      <c r="D198" s="464" t="s">
        <v>874</v>
      </c>
      <c r="E198" s="464" t="s">
        <v>884</v>
      </c>
      <c r="F198" s="464" t="s">
        <v>1052</v>
      </c>
      <c r="G198" s="464"/>
      <c r="H198" s="468">
        <v>20</v>
      </c>
      <c r="I198" s="468">
        <v>10840</v>
      </c>
      <c r="J198" s="464">
        <v>1</v>
      </c>
      <c r="K198" s="464">
        <v>542</v>
      </c>
      <c r="L198" s="468">
        <v>18</v>
      </c>
      <c r="M198" s="468">
        <v>9756</v>
      </c>
      <c r="N198" s="464">
        <v>0.9</v>
      </c>
      <c r="O198" s="464">
        <v>542</v>
      </c>
      <c r="P198" s="468">
        <v>22</v>
      </c>
      <c r="Q198" s="468">
        <v>11924</v>
      </c>
      <c r="R198" s="491">
        <v>1.1000000000000001</v>
      </c>
      <c r="S198" s="469">
        <v>542</v>
      </c>
    </row>
    <row r="199" spans="1:19" ht="14.4" customHeight="1" x14ac:dyDescent="0.3">
      <c r="A199" s="463"/>
      <c r="B199" s="464" t="s">
        <v>1040</v>
      </c>
      <c r="C199" s="464" t="s">
        <v>875</v>
      </c>
      <c r="D199" s="464" t="s">
        <v>874</v>
      </c>
      <c r="E199" s="464" t="s">
        <v>884</v>
      </c>
      <c r="F199" s="464" t="s">
        <v>1053</v>
      </c>
      <c r="G199" s="464"/>
      <c r="H199" s="468"/>
      <c r="I199" s="468"/>
      <c r="J199" s="464"/>
      <c r="K199" s="464"/>
      <c r="L199" s="468">
        <v>2</v>
      </c>
      <c r="M199" s="468">
        <v>596</v>
      </c>
      <c r="N199" s="464"/>
      <c r="O199" s="464">
        <v>298</v>
      </c>
      <c r="P199" s="468"/>
      <c r="Q199" s="468"/>
      <c r="R199" s="491"/>
      <c r="S199" s="469"/>
    </row>
    <row r="200" spans="1:19" ht="14.4" customHeight="1" x14ac:dyDescent="0.3">
      <c r="A200" s="463"/>
      <c r="B200" s="464" t="s">
        <v>1040</v>
      </c>
      <c r="C200" s="464" t="s">
        <v>875</v>
      </c>
      <c r="D200" s="464" t="s">
        <v>874</v>
      </c>
      <c r="E200" s="464" t="s">
        <v>884</v>
      </c>
      <c r="F200" s="464" t="s">
        <v>1054</v>
      </c>
      <c r="G200" s="464"/>
      <c r="H200" s="468">
        <v>14</v>
      </c>
      <c r="I200" s="468">
        <v>8106</v>
      </c>
      <c r="J200" s="464">
        <v>1</v>
      </c>
      <c r="K200" s="464">
        <v>579</v>
      </c>
      <c r="L200" s="468">
        <v>23</v>
      </c>
      <c r="M200" s="468">
        <v>13317</v>
      </c>
      <c r="N200" s="464">
        <v>1.6428571428571428</v>
      </c>
      <c r="O200" s="464">
        <v>579</v>
      </c>
      <c r="P200" s="468">
        <v>13</v>
      </c>
      <c r="Q200" s="468">
        <v>7527</v>
      </c>
      <c r="R200" s="491">
        <v>0.9285714285714286</v>
      </c>
      <c r="S200" s="469">
        <v>579</v>
      </c>
    </row>
    <row r="201" spans="1:19" ht="14.4" customHeight="1" x14ac:dyDescent="0.3">
      <c r="A201" s="463"/>
      <c r="B201" s="464" t="s">
        <v>1040</v>
      </c>
      <c r="C201" s="464" t="s">
        <v>875</v>
      </c>
      <c r="D201" s="464" t="s">
        <v>874</v>
      </c>
      <c r="E201" s="464" t="s">
        <v>884</v>
      </c>
      <c r="F201" s="464" t="s">
        <v>885</v>
      </c>
      <c r="G201" s="464"/>
      <c r="H201" s="468">
        <v>5</v>
      </c>
      <c r="I201" s="468">
        <v>565</v>
      </c>
      <c r="J201" s="464">
        <v>1</v>
      </c>
      <c r="K201" s="464">
        <v>113</v>
      </c>
      <c r="L201" s="468">
        <v>10</v>
      </c>
      <c r="M201" s="468">
        <v>1130</v>
      </c>
      <c r="N201" s="464">
        <v>2</v>
      </c>
      <c r="O201" s="464">
        <v>113</v>
      </c>
      <c r="P201" s="468">
        <v>21</v>
      </c>
      <c r="Q201" s="468">
        <v>2373</v>
      </c>
      <c r="R201" s="491">
        <v>4.2</v>
      </c>
      <c r="S201" s="469">
        <v>113</v>
      </c>
    </row>
    <row r="202" spans="1:19" ht="14.4" customHeight="1" x14ac:dyDescent="0.3">
      <c r="A202" s="463"/>
      <c r="B202" s="464" t="s">
        <v>1040</v>
      </c>
      <c r="C202" s="464" t="s">
        <v>875</v>
      </c>
      <c r="D202" s="464" t="s">
        <v>874</v>
      </c>
      <c r="E202" s="464" t="s">
        <v>884</v>
      </c>
      <c r="F202" s="464" t="s">
        <v>886</v>
      </c>
      <c r="G202" s="464"/>
      <c r="H202" s="468"/>
      <c r="I202" s="468"/>
      <c r="J202" s="464"/>
      <c r="K202" s="464"/>
      <c r="L202" s="468">
        <v>2</v>
      </c>
      <c r="M202" s="468">
        <v>264</v>
      </c>
      <c r="N202" s="464"/>
      <c r="O202" s="464">
        <v>132</v>
      </c>
      <c r="P202" s="468">
        <v>5</v>
      </c>
      <c r="Q202" s="468">
        <v>660</v>
      </c>
      <c r="R202" s="491"/>
      <c r="S202" s="469">
        <v>132</v>
      </c>
    </row>
    <row r="203" spans="1:19" ht="14.4" customHeight="1" x14ac:dyDescent="0.3">
      <c r="A203" s="463"/>
      <c r="B203" s="464" t="s">
        <v>1040</v>
      </c>
      <c r="C203" s="464" t="s">
        <v>875</v>
      </c>
      <c r="D203" s="464" t="s">
        <v>874</v>
      </c>
      <c r="E203" s="464" t="s">
        <v>884</v>
      </c>
      <c r="F203" s="464" t="s">
        <v>887</v>
      </c>
      <c r="G203" s="464"/>
      <c r="H203" s="468"/>
      <c r="I203" s="468"/>
      <c r="J203" s="464"/>
      <c r="K203" s="464"/>
      <c r="L203" s="468">
        <v>2</v>
      </c>
      <c r="M203" s="468">
        <v>312</v>
      </c>
      <c r="N203" s="464"/>
      <c r="O203" s="464">
        <v>156</v>
      </c>
      <c r="P203" s="468">
        <v>81</v>
      </c>
      <c r="Q203" s="468">
        <v>12636</v>
      </c>
      <c r="R203" s="491"/>
      <c r="S203" s="469">
        <v>156</v>
      </c>
    </row>
    <row r="204" spans="1:19" ht="14.4" customHeight="1" x14ac:dyDescent="0.3">
      <c r="A204" s="463"/>
      <c r="B204" s="464" t="s">
        <v>1040</v>
      </c>
      <c r="C204" s="464" t="s">
        <v>875</v>
      </c>
      <c r="D204" s="464" t="s">
        <v>874</v>
      </c>
      <c r="E204" s="464" t="s">
        <v>884</v>
      </c>
      <c r="F204" s="464" t="s">
        <v>909</v>
      </c>
      <c r="G204" s="464"/>
      <c r="H204" s="468">
        <v>1</v>
      </c>
      <c r="I204" s="468">
        <v>2000</v>
      </c>
      <c r="J204" s="464">
        <v>1</v>
      </c>
      <c r="K204" s="464">
        <v>2000</v>
      </c>
      <c r="L204" s="468"/>
      <c r="M204" s="468"/>
      <c r="N204" s="464"/>
      <c r="O204" s="464"/>
      <c r="P204" s="468"/>
      <c r="Q204" s="468"/>
      <c r="R204" s="491"/>
      <c r="S204" s="469"/>
    </row>
    <row r="205" spans="1:19" ht="14.4" customHeight="1" x14ac:dyDescent="0.3">
      <c r="A205" s="463"/>
      <c r="B205" s="464" t="s">
        <v>1040</v>
      </c>
      <c r="C205" s="464" t="s">
        <v>875</v>
      </c>
      <c r="D205" s="464" t="s">
        <v>874</v>
      </c>
      <c r="E205" s="464" t="s">
        <v>884</v>
      </c>
      <c r="F205" s="464" t="s">
        <v>1055</v>
      </c>
      <c r="G205" s="464"/>
      <c r="H205" s="468"/>
      <c r="I205" s="468"/>
      <c r="J205" s="464"/>
      <c r="K205" s="464"/>
      <c r="L205" s="468">
        <v>2</v>
      </c>
      <c r="M205" s="468">
        <v>2016</v>
      </c>
      <c r="N205" s="464"/>
      <c r="O205" s="464">
        <v>1008</v>
      </c>
      <c r="P205" s="468"/>
      <c r="Q205" s="468"/>
      <c r="R205" s="491"/>
      <c r="S205" s="469"/>
    </row>
    <row r="206" spans="1:19" ht="14.4" customHeight="1" x14ac:dyDescent="0.3">
      <c r="A206" s="463"/>
      <c r="B206" s="464" t="s">
        <v>1040</v>
      </c>
      <c r="C206" s="464" t="s">
        <v>875</v>
      </c>
      <c r="D206" s="464" t="s">
        <v>874</v>
      </c>
      <c r="E206" s="464" t="s">
        <v>884</v>
      </c>
      <c r="F206" s="464" t="s">
        <v>1056</v>
      </c>
      <c r="G206" s="464"/>
      <c r="H206" s="468">
        <v>39</v>
      </c>
      <c r="I206" s="468">
        <v>8463</v>
      </c>
      <c r="J206" s="464">
        <v>1</v>
      </c>
      <c r="K206" s="464">
        <v>217</v>
      </c>
      <c r="L206" s="468">
        <v>44</v>
      </c>
      <c r="M206" s="468">
        <v>9548</v>
      </c>
      <c r="N206" s="464">
        <v>1.1282051282051282</v>
      </c>
      <c r="O206" s="464">
        <v>217</v>
      </c>
      <c r="P206" s="468">
        <v>47</v>
      </c>
      <c r="Q206" s="468">
        <v>10199</v>
      </c>
      <c r="R206" s="491">
        <v>1.2051282051282051</v>
      </c>
      <c r="S206" s="469">
        <v>217</v>
      </c>
    </row>
    <row r="207" spans="1:19" ht="14.4" customHeight="1" x14ac:dyDescent="0.3">
      <c r="A207" s="463"/>
      <c r="B207" s="464" t="s">
        <v>1040</v>
      </c>
      <c r="C207" s="464" t="s">
        <v>875</v>
      </c>
      <c r="D207" s="464" t="s">
        <v>874</v>
      </c>
      <c r="E207" s="464" t="s">
        <v>884</v>
      </c>
      <c r="F207" s="464" t="s">
        <v>1057</v>
      </c>
      <c r="G207" s="464"/>
      <c r="H207" s="468">
        <v>25</v>
      </c>
      <c r="I207" s="468">
        <v>26075</v>
      </c>
      <c r="J207" s="464">
        <v>1</v>
      </c>
      <c r="K207" s="464">
        <v>1043</v>
      </c>
      <c r="L207" s="468">
        <v>36</v>
      </c>
      <c r="M207" s="468">
        <v>37548</v>
      </c>
      <c r="N207" s="464">
        <v>1.44</v>
      </c>
      <c r="O207" s="464">
        <v>1043</v>
      </c>
      <c r="P207" s="468">
        <v>52</v>
      </c>
      <c r="Q207" s="468">
        <v>54236</v>
      </c>
      <c r="R207" s="491">
        <v>2.08</v>
      </c>
      <c r="S207" s="469">
        <v>1043</v>
      </c>
    </row>
    <row r="208" spans="1:19" ht="14.4" customHeight="1" x14ac:dyDescent="0.3">
      <c r="A208" s="463"/>
      <c r="B208" s="464" t="s">
        <v>1040</v>
      </c>
      <c r="C208" s="464" t="s">
        <v>875</v>
      </c>
      <c r="D208" s="464" t="s">
        <v>874</v>
      </c>
      <c r="E208" s="464" t="s">
        <v>884</v>
      </c>
      <c r="F208" s="464" t="s">
        <v>1058</v>
      </c>
      <c r="G208" s="464"/>
      <c r="H208" s="468">
        <v>1</v>
      </c>
      <c r="I208" s="468">
        <v>1323</v>
      </c>
      <c r="J208" s="464">
        <v>1</v>
      </c>
      <c r="K208" s="464">
        <v>1323</v>
      </c>
      <c r="L208" s="468">
        <v>1</v>
      </c>
      <c r="M208" s="468">
        <v>1323</v>
      </c>
      <c r="N208" s="464">
        <v>1</v>
      </c>
      <c r="O208" s="464">
        <v>1323</v>
      </c>
      <c r="P208" s="468">
        <v>2</v>
      </c>
      <c r="Q208" s="468">
        <v>2646</v>
      </c>
      <c r="R208" s="491">
        <v>2</v>
      </c>
      <c r="S208" s="469">
        <v>1323</v>
      </c>
    </row>
    <row r="209" spans="1:19" ht="14.4" customHeight="1" x14ac:dyDescent="0.3">
      <c r="A209" s="463"/>
      <c r="B209" s="464" t="s">
        <v>1040</v>
      </c>
      <c r="C209" s="464" t="s">
        <v>875</v>
      </c>
      <c r="D209" s="464" t="s">
        <v>874</v>
      </c>
      <c r="E209" s="464" t="s">
        <v>884</v>
      </c>
      <c r="F209" s="464" t="s">
        <v>1059</v>
      </c>
      <c r="G209" s="464"/>
      <c r="H209" s="468">
        <v>7</v>
      </c>
      <c r="I209" s="468">
        <v>3794</v>
      </c>
      <c r="J209" s="464">
        <v>1</v>
      </c>
      <c r="K209" s="464">
        <v>542</v>
      </c>
      <c r="L209" s="468">
        <v>1</v>
      </c>
      <c r="M209" s="468">
        <v>542</v>
      </c>
      <c r="N209" s="464">
        <v>0.14285714285714285</v>
      </c>
      <c r="O209" s="464">
        <v>542</v>
      </c>
      <c r="P209" s="468">
        <v>2</v>
      </c>
      <c r="Q209" s="468">
        <v>1084</v>
      </c>
      <c r="R209" s="491">
        <v>0.2857142857142857</v>
      </c>
      <c r="S209" s="469">
        <v>542</v>
      </c>
    </row>
    <row r="210" spans="1:19" ht="14.4" customHeight="1" x14ac:dyDescent="0.3">
      <c r="A210" s="463"/>
      <c r="B210" s="464" t="s">
        <v>1040</v>
      </c>
      <c r="C210" s="464" t="s">
        <v>875</v>
      </c>
      <c r="D210" s="464" t="s">
        <v>874</v>
      </c>
      <c r="E210" s="464" t="s">
        <v>884</v>
      </c>
      <c r="F210" s="464" t="s">
        <v>1060</v>
      </c>
      <c r="G210" s="464"/>
      <c r="H210" s="468">
        <v>20</v>
      </c>
      <c r="I210" s="468">
        <v>11580</v>
      </c>
      <c r="J210" s="464">
        <v>1</v>
      </c>
      <c r="K210" s="464">
        <v>579</v>
      </c>
      <c r="L210" s="468">
        <v>19</v>
      </c>
      <c r="M210" s="468">
        <v>11001</v>
      </c>
      <c r="N210" s="464">
        <v>0.95</v>
      </c>
      <c r="O210" s="464">
        <v>579</v>
      </c>
      <c r="P210" s="468">
        <v>17</v>
      </c>
      <c r="Q210" s="468">
        <v>9843</v>
      </c>
      <c r="R210" s="491">
        <v>0.85</v>
      </c>
      <c r="S210" s="469">
        <v>579</v>
      </c>
    </row>
    <row r="211" spans="1:19" ht="14.4" customHeight="1" x14ac:dyDescent="0.3">
      <c r="A211" s="463"/>
      <c r="B211" s="464" t="s">
        <v>1040</v>
      </c>
      <c r="C211" s="464" t="s">
        <v>875</v>
      </c>
      <c r="D211" s="464" t="s">
        <v>874</v>
      </c>
      <c r="E211" s="464" t="s">
        <v>884</v>
      </c>
      <c r="F211" s="464" t="s">
        <v>1061</v>
      </c>
      <c r="G211" s="464"/>
      <c r="H211" s="468"/>
      <c r="I211" s="468"/>
      <c r="J211" s="464"/>
      <c r="K211" s="464"/>
      <c r="L211" s="468"/>
      <c r="M211" s="468"/>
      <c r="N211" s="464"/>
      <c r="O211" s="464"/>
      <c r="P211" s="468">
        <v>2</v>
      </c>
      <c r="Q211" s="468">
        <v>272</v>
      </c>
      <c r="R211" s="491"/>
      <c r="S211" s="469">
        <v>136</v>
      </c>
    </row>
    <row r="212" spans="1:19" ht="14.4" customHeight="1" x14ac:dyDescent="0.3">
      <c r="A212" s="463"/>
      <c r="B212" s="464" t="s">
        <v>1040</v>
      </c>
      <c r="C212" s="464" t="s">
        <v>875</v>
      </c>
      <c r="D212" s="464" t="s">
        <v>874</v>
      </c>
      <c r="E212" s="464" t="s">
        <v>884</v>
      </c>
      <c r="F212" s="464" t="s">
        <v>1062</v>
      </c>
      <c r="G212" s="464"/>
      <c r="H212" s="468"/>
      <c r="I212" s="468"/>
      <c r="J212" s="464"/>
      <c r="K212" s="464"/>
      <c r="L212" s="468"/>
      <c r="M212" s="468"/>
      <c r="N212" s="464"/>
      <c r="O212" s="464"/>
      <c r="P212" s="468">
        <v>35</v>
      </c>
      <c r="Q212" s="468">
        <v>7840</v>
      </c>
      <c r="R212" s="491"/>
      <c r="S212" s="469">
        <v>224</v>
      </c>
    </row>
    <row r="213" spans="1:19" ht="14.4" customHeight="1" x14ac:dyDescent="0.3">
      <c r="A213" s="463"/>
      <c r="B213" s="464" t="s">
        <v>1040</v>
      </c>
      <c r="C213" s="464" t="s">
        <v>875</v>
      </c>
      <c r="D213" s="464" t="s">
        <v>874</v>
      </c>
      <c r="E213" s="464" t="s">
        <v>884</v>
      </c>
      <c r="F213" s="464" t="s">
        <v>1063</v>
      </c>
      <c r="G213" s="464"/>
      <c r="H213" s="468"/>
      <c r="I213" s="468"/>
      <c r="J213" s="464"/>
      <c r="K213" s="464"/>
      <c r="L213" s="468"/>
      <c r="M213" s="468"/>
      <c r="N213" s="464"/>
      <c r="O213" s="464"/>
      <c r="P213" s="468">
        <v>2</v>
      </c>
      <c r="Q213" s="468">
        <v>2166</v>
      </c>
      <c r="R213" s="491"/>
      <c r="S213" s="469">
        <v>1083</v>
      </c>
    </row>
    <row r="214" spans="1:19" ht="14.4" customHeight="1" x14ac:dyDescent="0.3">
      <c r="A214" s="463"/>
      <c r="B214" s="464" t="s">
        <v>1040</v>
      </c>
      <c r="C214" s="464" t="s">
        <v>875</v>
      </c>
      <c r="D214" s="464" t="s">
        <v>874</v>
      </c>
      <c r="E214" s="464" t="s">
        <v>884</v>
      </c>
      <c r="F214" s="464" t="s">
        <v>1064</v>
      </c>
      <c r="G214" s="464"/>
      <c r="H214" s="468"/>
      <c r="I214" s="468"/>
      <c r="J214" s="464"/>
      <c r="K214" s="464"/>
      <c r="L214" s="468"/>
      <c r="M214" s="468"/>
      <c r="N214" s="464"/>
      <c r="O214" s="464"/>
      <c r="P214" s="468">
        <v>4</v>
      </c>
      <c r="Q214" s="468">
        <v>4332</v>
      </c>
      <c r="R214" s="491"/>
      <c r="S214" s="469">
        <v>1083</v>
      </c>
    </row>
    <row r="215" spans="1:19" ht="14.4" customHeight="1" x14ac:dyDescent="0.3">
      <c r="A215" s="463"/>
      <c r="B215" s="464" t="s">
        <v>1040</v>
      </c>
      <c r="C215" s="464" t="s">
        <v>875</v>
      </c>
      <c r="D215" s="464" t="s">
        <v>874</v>
      </c>
      <c r="E215" s="464" t="s">
        <v>931</v>
      </c>
      <c r="F215" s="464" t="s">
        <v>936</v>
      </c>
      <c r="G215" s="464" t="s">
        <v>937</v>
      </c>
      <c r="H215" s="468">
        <v>3</v>
      </c>
      <c r="I215" s="468">
        <v>233.34</v>
      </c>
      <c r="J215" s="464">
        <v>1</v>
      </c>
      <c r="K215" s="464">
        <v>77.78</v>
      </c>
      <c r="L215" s="468">
        <v>6</v>
      </c>
      <c r="M215" s="468">
        <v>466.67</v>
      </c>
      <c r="N215" s="464">
        <v>1.9999571440815977</v>
      </c>
      <c r="O215" s="464">
        <v>77.778333333333336</v>
      </c>
      <c r="P215" s="468">
        <v>11</v>
      </c>
      <c r="Q215" s="468">
        <v>855.56</v>
      </c>
      <c r="R215" s="491">
        <v>3.6665809548298616</v>
      </c>
      <c r="S215" s="469">
        <v>77.778181818181807</v>
      </c>
    </row>
    <row r="216" spans="1:19" ht="14.4" customHeight="1" x14ac:dyDescent="0.3">
      <c r="A216" s="463"/>
      <c r="B216" s="464" t="s">
        <v>1040</v>
      </c>
      <c r="C216" s="464" t="s">
        <v>875</v>
      </c>
      <c r="D216" s="464" t="s">
        <v>874</v>
      </c>
      <c r="E216" s="464" t="s">
        <v>931</v>
      </c>
      <c r="F216" s="464" t="s">
        <v>938</v>
      </c>
      <c r="G216" s="464" t="s">
        <v>939</v>
      </c>
      <c r="H216" s="468">
        <v>7</v>
      </c>
      <c r="I216" s="468">
        <v>1750</v>
      </c>
      <c r="J216" s="464">
        <v>1</v>
      </c>
      <c r="K216" s="464">
        <v>250</v>
      </c>
      <c r="L216" s="468">
        <v>11</v>
      </c>
      <c r="M216" s="468">
        <v>2750</v>
      </c>
      <c r="N216" s="464">
        <v>1.5714285714285714</v>
      </c>
      <c r="O216" s="464">
        <v>250</v>
      </c>
      <c r="P216" s="468">
        <v>4</v>
      </c>
      <c r="Q216" s="468">
        <v>1000</v>
      </c>
      <c r="R216" s="491">
        <v>0.5714285714285714</v>
      </c>
      <c r="S216" s="469">
        <v>250</v>
      </c>
    </row>
    <row r="217" spans="1:19" ht="14.4" customHeight="1" x14ac:dyDescent="0.3">
      <c r="A217" s="463"/>
      <c r="B217" s="464" t="s">
        <v>1040</v>
      </c>
      <c r="C217" s="464" t="s">
        <v>875</v>
      </c>
      <c r="D217" s="464" t="s">
        <v>874</v>
      </c>
      <c r="E217" s="464" t="s">
        <v>931</v>
      </c>
      <c r="F217" s="464" t="s">
        <v>1065</v>
      </c>
      <c r="G217" s="464" t="s">
        <v>1066</v>
      </c>
      <c r="H217" s="468">
        <v>130</v>
      </c>
      <c r="I217" s="468">
        <v>39000</v>
      </c>
      <c r="J217" s="464">
        <v>1</v>
      </c>
      <c r="K217" s="464">
        <v>300</v>
      </c>
      <c r="L217" s="468">
        <v>129</v>
      </c>
      <c r="M217" s="468">
        <v>38700</v>
      </c>
      <c r="N217" s="464">
        <v>0.99230769230769234</v>
      </c>
      <c r="O217" s="464">
        <v>300</v>
      </c>
      <c r="P217" s="468">
        <v>130</v>
      </c>
      <c r="Q217" s="468">
        <v>39000</v>
      </c>
      <c r="R217" s="491">
        <v>1</v>
      </c>
      <c r="S217" s="469">
        <v>300</v>
      </c>
    </row>
    <row r="218" spans="1:19" ht="14.4" customHeight="1" x14ac:dyDescent="0.3">
      <c r="A218" s="463"/>
      <c r="B218" s="464" t="s">
        <v>1040</v>
      </c>
      <c r="C218" s="464" t="s">
        <v>875</v>
      </c>
      <c r="D218" s="464" t="s">
        <v>874</v>
      </c>
      <c r="E218" s="464" t="s">
        <v>931</v>
      </c>
      <c r="F218" s="464" t="s">
        <v>942</v>
      </c>
      <c r="G218" s="464" t="s">
        <v>943</v>
      </c>
      <c r="H218" s="468"/>
      <c r="I218" s="468"/>
      <c r="J218" s="464"/>
      <c r="K218" s="464"/>
      <c r="L218" s="468"/>
      <c r="M218" s="468"/>
      <c r="N218" s="464"/>
      <c r="O218" s="464"/>
      <c r="P218" s="468">
        <v>1</v>
      </c>
      <c r="Q218" s="468">
        <v>550</v>
      </c>
      <c r="R218" s="491"/>
      <c r="S218" s="469">
        <v>550</v>
      </c>
    </row>
    <row r="219" spans="1:19" ht="14.4" customHeight="1" x14ac:dyDescent="0.3">
      <c r="A219" s="463"/>
      <c r="B219" s="464" t="s">
        <v>1040</v>
      </c>
      <c r="C219" s="464" t="s">
        <v>875</v>
      </c>
      <c r="D219" s="464" t="s">
        <v>874</v>
      </c>
      <c r="E219" s="464" t="s">
        <v>931</v>
      </c>
      <c r="F219" s="464" t="s">
        <v>1067</v>
      </c>
      <c r="G219" s="464" t="s">
        <v>1068</v>
      </c>
      <c r="H219" s="468">
        <v>71</v>
      </c>
      <c r="I219" s="468">
        <v>47333.34</v>
      </c>
      <c r="J219" s="464">
        <v>1</v>
      </c>
      <c r="K219" s="464">
        <v>666.66676056338019</v>
      </c>
      <c r="L219" s="468">
        <v>71</v>
      </c>
      <c r="M219" s="468">
        <v>47333.33</v>
      </c>
      <c r="N219" s="464">
        <v>0.99999978873242423</v>
      </c>
      <c r="O219" s="464">
        <v>666.6666197183099</v>
      </c>
      <c r="P219" s="468">
        <v>61</v>
      </c>
      <c r="Q219" s="468">
        <v>40666.68</v>
      </c>
      <c r="R219" s="491">
        <v>0.85915509025984649</v>
      </c>
      <c r="S219" s="469">
        <v>666.66688524590165</v>
      </c>
    </row>
    <row r="220" spans="1:19" ht="14.4" customHeight="1" x14ac:dyDescent="0.3">
      <c r="A220" s="463"/>
      <c r="B220" s="464" t="s">
        <v>1040</v>
      </c>
      <c r="C220" s="464" t="s">
        <v>875</v>
      </c>
      <c r="D220" s="464" t="s">
        <v>874</v>
      </c>
      <c r="E220" s="464" t="s">
        <v>931</v>
      </c>
      <c r="F220" s="464" t="s">
        <v>1069</v>
      </c>
      <c r="G220" s="464" t="s">
        <v>1070</v>
      </c>
      <c r="H220" s="468">
        <v>159</v>
      </c>
      <c r="I220" s="468">
        <v>37100.019999999997</v>
      </c>
      <c r="J220" s="464">
        <v>1</v>
      </c>
      <c r="K220" s="464">
        <v>233.33345911949684</v>
      </c>
      <c r="L220" s="468">
        <v>157</v>
      </c>
      <c r="M220" s="468">
        <v>36633.33</v>
      </c>
      <c r="N220" s="464">
        <v>0.98742076149824187</v>
      </c>
      <c r="O220" s="464">
        <v>233.33331210191085</v>
      </c>
      <c r="P220" s="468">
        <v>184</v>
      </c>
      <c r="Q220" s="468">
        <v>42933.33</v>
      </c>
      <c r="R220" s="491">
        <v>1.1572319907105173</v>
      </c>
      <c r="S220" s="469">
        <v>233.33331521739132</v>
      </c>
    </row>
    <row r="221" spans="1:19" ht="14.4" customHeight="1" x14ac:dyDescent="0.3">
      <c r="A221" s="463"/>
      <c r="B221" s="464" t="s">
        <v>1040</v>
      </c>
      <c r="C221" s="464" t="s">
        <v>875</v>
      </c>
      <c r="D221" s="464" t="s">
        <v>874</v>
      </c>
      <c r="E221" s="464" t="s">
        <v>931</v>
      </c>
      <c r="F221" s="464" t="s">
        <v>1071</v>
      </c>
      <c r="G221" s="464" t="s">
        <v>1072</v>
      </c>
      <c r="H221" s="468">
        <v>96</v>
      </c>
      <c r="I221" s="468">
        <v>74666.67</v>
      </c>
      <c r="J221" s="464">
        <v>1</v>
      </c>
      <c r="K221" s="464">
        <v>777.77781249999998</v>
      </c>
      <c r="L221" s="468">
        <v>69</v>
      </c>
      <c r="M221" s="468">
        <v>53666.66</v>
      </c>
      <c r="N221" s="464">
        <v>0.7187498786272376</v>
      </c>
      <c r="O221" s="464">
        <v>777.77768115942035</v>
      </c>
      <c r="P221" s="468">
        <v>97</v>
      </c>
      <c r="Q221" s="468">
        <v>75444.45</v>
      </c>
      <c r="R221" s="491">
        <v>1.0104166959635403</v>
      </c>
      <c r="S221" s="469">
        <v>777.77783505154639</v>
      </c>
    </row>
    <row r="222" spans="1:19" ht="14.4" customHeight="1" x14ac:dyDescent="0.3">
      <c r="A222" s="463"/>
      <c r="B222" s="464" t="s">
        <v>1040</v>
      </c>
      <c r="C222" s="464" t="s">
        <v>875</v>
      </c>
      <c r="D222" s="464" t="s">
        <v>874</v>
      </c>
      <c r="E222" s="464" t="s">
        <v>931</v>
      </c>
      <c r="F222" s="464" t="s">
        <v>1073</v>
      </c>
      <c r="G222" s="464" t="s">
        <v>1074</v>
      </c>
      <c r="H222" s="468">
        <v>241</v>
      </c>
      <c r="I222" s="468">
        <v>58911.119999999995</v>
      </c>
      <c r="J222" s="464">
        <v>1</v>
      </c>
      <c r="K222" s="464">
        <v>244.44448132780082</v>
      </c>
      <c r="L222" s="468">
        <v>194</v>
      </c>
      <c r="M222" s="468">
        <v>47422.22</v>
      </c>
      <c r="N222" s="464">
        <v>0.80497909392997458</v>
      </c>
      <c r="O222" s="464">
        <v>244.44443298969074</v>
      </c>
      <c r="P222" s="468">
        <v>249</v>
      </c>
      <c r="Q222" s="468">
        <v>60866.67</v>
      </c>
      <c r="R222" s="491">
        <v>1.0331949214341878</v>
      </c>
      <c r="S222" s="469">
        <v>244.44445783132528</v>
      </c>
    </row>
    <row r="223" spans="1:19" ht="14.4" customHeight="1" x14ac:dyDescent="0.3">
      <c r="A223" s="463"/>
      <c r="B223" s="464" t="s">
        <v>1040</v>
      </c>
      <c r="C223" s="464" t="s">
        <v>875</v>
      </c>
      <c r="D223" s="464" t="s">
        <v>874</v>
      </c>
      <c r="E223" s="464" t="s">
        <v>931</v>
      </c>
      <c r="F223" s="464" t="s">
        <v>1075</v>
      </c>
      <c r="G223" s="464" t="s">
        <v>1076</v>
      </c>
      <c r="H223" s="468">
        <v>5</v>
      </c>
      <c r="I223" s="468">
        <v>2627.7799999999997</v>
      </c>
      <c r="J223" s="464">
        <v>1</v>
      </c>
      <c r="K223" s="464">
        <v>525.55599999999993</v>
      </c>
      <c r="L223" s="468">
        <v>6</v>
      </c>
      <c r="M223" s="468">
        <v>3153.33</v>
      </c>
      <c r="N223" s="464">
        <v>1.1999977167038338</v>
      </c>
      <c r="O223" s="464">
        <v>525.55499999999995</v>
      </c>
      <c r="P223" s="468">
        <v>14</v>
      </c>
      <c r="Q223" s="468">
        <v>7357.7699999999986</v>
      </c>
      <c r="R223" s="491">
        <v>2.7999946723089448</v>
      </c>
      <c r="S223" s="469">
        <v>525.55499999999995</v>
      </c>
    </row>
    <row r="224" spans="1:19" ht="14.4" customHeight="1" x14ac:dyDescent="0.3">
      <c r="A224" s="463"/>
      <c r="B224" s="464" t="s">
        <v>1040</v>
      </c>
      <c r="C224" s="464" t="s">
        <v>875</v>
      </c>
      <c r="D224" s="464" t="s">
        <v>874</v>
      </c>
      <c r="E224" s="464" t="s">
        <v>931</v>
      </c>
      <c r="F224" s="464" t="s">
        <v>1077</v>
      </c>
      <c r="G224" s="464" t="s">
        <v>1078</v>
      </c>
      <c r="H224" s="468"/>
      <c r="I224" s="468"/>
      <c r="J224" s="464"/>
      <c r="K224" s="464"/>
      <c r="L224" s="468">
        <v>5</v>
      </c>
      <c r="M224" s="468">
        <v>5000</v>
      </c>
      <c r="N224" s="464"/>
      <c r="O224" s="464">
        <v>1000</v>
      </c>
      <c r="P224" s="468">
        <v>3</v>
      </c>
      <c r="Q224" s="468">
        <v>3000</v>
      </c>
      <c r="R224" s="491"/>
      <c r="S224" s="469">
        <v>1000</v>
      </c>
    </row>
    <row r="225" spans="1:19" ht="14.4" customHeight="1" x14ac:dyDescent="0.3">
      <c r="A225" s="463"/>
      <c r="B225" s="464" t="s">
        <v>1040</v>
      </c>
      <c r="C225" s="464" t="s">
        <v>875</v>
      </c>
      <c r="D225" s="464" t="s">
        <v>874</v>
      </c>
      <c r="E225" s="464" t="s">
        <v>931</v>
      </c>
      <c r="F225" s="464" t="s">
        <v>1028</v>
      </c>
      <c r="G225" s="464" t="s">
        <v>1029</v>
      </c>
      <c r="H225" s="468"/>
      <c r="I225" s="468"/>
      <c r="J225" s="464"/>
      <c r="K225" s="464"/>
      <c r="L225" s="468"/>
      <c r="M225" s="468"/>
      <c r="N225" s="464"/>
      <c r="O225" s="464"/>
      <c r="P225" s="468">
        <v>2</v>
      </c>
      <c r="Q225" s="468">
        <v>0</v>
      </c>
      <c r="R225" s="491"/>
      <c r="S225" s="469">
        <v>0</v>
      </c>
    </row>
    <row r="226" spans="1:19" ht="14.4" customHeight="1" x14ac:dyDescent="0.3">
      <c r="A226" s="463"/>
      <c r="B226" s="464" t="s">
        <v>1040</v>
      </c>
      <c r="C226" s="464" t="s">
        <v>875</v>
      </c>
      <c r="D226" s="464" t="s">
        <v>874</v>
      </c>
      <c r="E226" s="464" t="s">
        <v>931</v>
      </c>
      <c r="F226" s="464" t="s">
        <v>959</v>
      </c>
      <c r="G226" s="464" t="s">
        <v>960</v>
      </c>
      <c r="H226" s="468">
        <v>220</v>
      </c>
      <c r="I226" s="468">
        <v>0</v>
      </c>
      <c r="J226" s="464"/>
      <c r="K226" s="464">
        <v>0</v>
      </c>
      <c r="L226" s="468">
        <v>222</v>
      </c>
      <c r="M226" s="468">
        <v>0</v>
      </c>
      <c r="N226" s="464"/>
      <c r="O226" s="464">
        <v>0</v>
      </c>
      <c r="P226" s="468">
        <v>227</v>
      </c>
      <c r="Q226" s="468">
        <v>0</v>
      </c>
      <c r="R226" s="491"/>
      <c r="S226" s="469">
        <v>0</v>
      </c>
    </row>
    <row r="227" spans="1:19" ht="14.4" customHeight="1" x14ac:dyDescent="0.3">
      <c r="A227" s="463"/>
      <c r="B227" s="464" t="s">
        <v>1040</v>
      </c>
      <c r="C227" s="464" t="s">
        <v>875</v>
      </c>
      <c r="D227" s="464" t="s">
        <v>874</v>
      </c>
      <c r="E227" s="464" t="s">
        <v>931</v>
      </c>
      <c r="F227" s="464" t="s">
        <v>961</v>
      </c>
      <c r="G227" s="464" t="s">
        <v>962</v>
      </c>
      <c r="H227" s="468">
        <v>162</v>
      </c>
      <c r="I227" s="468">
        <v>49499.990000000005</v>
      </c>
      <c r="J227" s="464">
        <v>1</v>
      </c>
      <c r="K227" s="464">
        <v>305.55549382716055</v>
      </c>
      <c r="L227" s="468">
        <v>152</v>
      </c>
      <c r="M227" s="468">
        <v>46444.45</v>
      </c>
      <c r="N227" s="464">
        <v>0.9382719067215971</v>
      </c>
      <c r="O227" s="464">
        <v>305.55559210526314</v>
      </c>
      <c r="P227" s="468">
        <v>164</v>
      </c>
      <c r="Q227" s="468">
        <v>50111.11</v>
      </c>
      <c r="R227" s="491">
        <v>1.0123458610799718</v>
      </c>
      <c r="S227" s="469">
        <v>305.55554878048781</v>
      </c>
    </row>
    <row r="228" spans="1:19" ht="14.4" customHeight="1" x14ac:dyDescent="0.3">
      <c r="A228" s="463"/>
      <c r="B228" s="464" t="s">
        <v>1040</v>
      </c>
      <c r="C228" s="464" t="s">
        <v>875</v>
      </c>
      <c r="D228" s="464" t="s">
        <v>874</v>
      </c>
      <c r="E228" s="464" t="s">
        <v>931</v>
      </c>
      <c r="F228" s="464" t="s">
        <v>963</v>
      </c>
      <c r="G228" s="464" t="s">
        <v>964</v>
      </c>
      <c r="H228" s="468">
        <v>439</v>
      </c>
      <c r="I228" s="468">
        <v>14633.33</v>
      </c>
      <c r="J228" s="464">
        <v>1</v>
      </c>
      <c r="K228" s="464">
        <v>33.333325740318905</v>
      </c>
      <c r="L228" s="468">
        <v>451</v>
      </c>
      <c r="M228" s="468">
        <v>15033.34</v>
      </c>
      <c r="N228" s="464">
        <v>1.027335541534292</v>
      </c>
      <c r="O228" s="464">
        <v>33.333348115299337</v>
      </c>
      <c r="P228" s="468">
        <v>487</v>
      </c>
      <c r="Q228" s="468">
        <v>16233.34</v>
      </c>
      <c r="R228" s="491">
        <v>1.1093401160228056</v>
      </c>
      <c r="S228" s="469">
        <v>33.333347022587269</v>
      </c>
    </row>
    <row r="229" spans="1:19" ht="14.4" customHeight="1" x14ac:dyDescent="0.3">
      <c r="A229" s="463"/>
      <c r="B229" s="464" t="s">
        <v>1040</v>
      </c>
      <c r="C229" s="464" t="s">
        <v>875</v>
      </c>
      <c r="D229" s="464" t="s">
        <v>874</v>
      </c>
      <c r="E229" s="464" t="s">
        <v>931</v>
      </c>
      <c r="F229" s="464" t="s">
        <v>965</v>
      </c>
      <c r="G229" s="464" t="s">
        <v>966</v>
      </c>
      <c r="H229" s="468">
        <v>127</v>
      </c>
      <c r="I229" s="468">
        <v>57855.56</v>
      </c>
      <c r="J229" s="464">
        <v>1</v>
      </c>
      <c r="K229" s="464">
        <v>455.55559055118107</v>
      </c>
      <c r="L229" s="468">
        <v>192</v>
      </c>
      <c r="M229" s="468">
        <v>87466.67</v>
      </c>
      <c r="N229" s="464">
        <v>1.5118109650999836</v>
      </c>
      <c r="O229" s="464">
        <v>455.55557291666668</v>
      </c>
      <c r="P229" s="468">
        <v>171</v>
      </c>
      <c r="Q229" s="468">
        <v>77900</v>
      </c>
      <c r="R229" s="491">
        <v>1.3464565894790406</v>
      </c>
      <c r="S229" s="469">
        <v>455.55555555555554</v>
      </c>
    </row>
    <row r="230" spans="1:19" ht="14.4" customHeight="1" x14ac:dyDescent="0.3">
      <c r="A230" s="463"/>
      <c r="B230" s="464" t="s">
        <v>1040</v>
      </c>
      <c r="C230" s="464" t="s">
        <v>875</v>
      </c>
      <c r="D230" s="464" t="s">
        <v>874</v>
      </c>
      <c r="E230" s="464" t="s">
        <v>931</v>
      </c>
      <c r="F230" s="464" t="s">
        <v>969</v>
      </c>
      <c r="G230" s="464" t="s">
        <v>970</v>
      </c>
      <c r="H230" s="468">
        <v>173</v>
      </c>
      <c r="I230" s="468">
        <v>13455.549999999997</v>
      </c>
      <c r="J230" s="464">
        <v>1</v>
      </c>
      <c r="K230" s="464">
        <v>77.777745664739868</v>
      </c>
      <c r="L230" s="468">
        <v>170</v>
      </c>
      <c r="M230" s="468">
        <v>13222.22</v>
      </c>
      <c r="N230" s="464">
        <v>0.98265920010701913</v>
      </c>
      <c r="O230" s="464">
        <v>77.777764705882348</v>
      </c>
      <c r="P230" s="468">
        <v>191</v>
      </c>
      <c r="Q230" s="468">
        <v>14855.559999999998</v>
      </c>
      <c r="R230" s="491">
        <v>1.1040470289211515</v>
      </c>
      <c r="S230" s="469">
        <v>77.777801047120406</v>
      </c>
    </row>
    <row r="231" spans="1:19" ht="14.4" customHeight="1" x14ac:dyDescent="0.3">
      <c r="A231" s="463"/>
      <c r="B231" s="464" t="s">
        <v>1040</v>
      </c>
      <c r="C231" s="464" t="s">
        <v>875</v>
      </c>
      <c r="D231" s="464" t="s">
        <v>874</v>
      </c>
      <c r="E231" s="464" t="s">
        <v>931</v>
      </c>
      <c r="F231" s="464" t="s">
        <v>1079</v>
      </c>
      <c r="G231" s="464" t="s">
        <v>1080</v>
      </c>
      <c r="H231" s="468">
        <v>83</v>
      </c>
      <c r="I231" s="468">
        <v>119888.89</v>
      </c>
      <c r="J231" s="464">
        <v>1</v>
      </c>
      <c r="K231" s="464">
        <v>1444.4444578313253</v>
      </c>
      <c r="L231" s="468">
        <v>96</v>
      </c>
      <c r="M231" s="468">
        <v>138666.66999999998</v>
      </c>
      <c r="N231" s="464">
        <v>1.1566265231081878</v>
      </c>
      <c r="O231" s="464">
        <v>1444.4444791666665</v>
      </c>
      <c r="P231" s="468">
        <v>95</v>
      </c>
      <c r="Q231" s="468">
        <v>137222.23000000001</v>
      </c>
      <c r="R231" s="491">
        <v>1.1445783675201264</v>
      </c>
      <c r="S231" s="469">
        <v>1444.4445263157895</v>
      </c>
    </row>
    <row r="232" spans="1:19" ht="14.4" customHeight="1" x14ac:dyDescent="0.3">
      <c r="A232" s="463"/>
      <c r="B232" s="464" t="s">
        <v>1040</v>
      </c>
      <c r="C232" s="464" t="s">
        <v>875</v>
      </c>
      <c r="D232" s="464" t="s">
        <v>874</v>
      </c>
      <c r="E232" s="464" t="s">
        <v>931</v>
      </c>
      <c r="F232" s="464" t="s">
        <v>973</v>
      </c>
      <c r="G232" s="464" t="s">
        <v>974</v>
      </c>
      <c r="H232" s="468">
        <v>1</v>
      </c>
      <c r="I232" s="468">
        <v>94.44</v>
      </c>
      <c r="J232" s="464">
        <v>1</v>
      </c>
      <c r="K232" s="464">
        <v>94.44</v>
      </c>
      <c r="L232" s="468">
        <v>1</v>
      </c>
      <c r="M232" s="468">
        <v>94.44</v>
      </c>
      <c r="N232" s="464">
        <v>1</v>
      </c>
      <c r="O232" s="464">
        <v>94.44</v>
      </c>
      <c r="P232" s="468">
        <v>5</v>
      </c>
      <c r="Q232" s="468">
        <v>472.21999999999997</v>
      </c>
      <c r="R232" s="491">
        <v>5.0002117746717492</v>
      </c>
      <c r="S232" s="469">
        <v>94.443999999999988</v>
      </c>
    </row>
    <row r="233" spans="1:19" ht="14.4" customHeight="1" x14ac:dyDescent="0.3">
      <c r="A233" s="463"/>
      <c r="B233" s="464" t="s">
        <v>1040</v>
      </c>
      <c r="C233" s="464" t="s">
        <v>875</v>
      </c>
      <c r="D233" s="464" t="s">
        <v>874</v>
      </c>
      <c r="E233" s="464" t="s">
        <v>931</v>
      </c>
      <c r="F233" s="464" t="s">
        <v>997</v>
      </c>
      <c r="G233" s="464" t="s">
        <v>998</v>
      </c>
      <c r="H233" s="468"/>
      <c r="I233" s="468"/>
      <c r="J233" s="464"/>
      <c r="K233" s="464"/>
      <c r="L233" s="468">
        <v>10</v>
      </c>
      <c r="M233" s="468">
        <v>966.67</v>
      </c>
      <c r="N233" s="464"/>
      <c r="O233" s="464">
        <v>96.667000000000002</v>
      </c>
      <c r="P233" s="468">
        <v>4</v>
      </c>
      <c r="Q233" s="468">
        <v>386.67</v>
      </c>
      <c r="R233" s="491"/>
      <c r="S233" s="469">
        <v>96.667500000000004</v>
      </c>
    </row>
    <row r="234" spans="1:19" ht="14.4" customHeight="1" x14ac:dyDescent="0.3">
      <c r="A234" s="463"/>
      <c r="B234" s="464" t="s">
        <v>1040</v>
      </c>
      <c r="C234" s="464" t="s">
        <v>875</v>
      </c>
      <c r="D234" s="464" t="s">
        <v>874</v>
      </c>
      <c r="E234" s="464" t="s">
        <v>931</v>
      </c>
      <c r="F234" s="464" t="s">
        <v>1081</v>
      </c>
      <c r="G234" s="464" t="s">
        <v>1082</v>
      </c>
      <c r="H234" s="468">
        <v>85</v>
      </c>
      <c r="I234" s="468">
        <v>29750</v>
      </c>
      <c r="J234" s="464">
        <v>1</v>
      </c>
      <c r="K234" s="464">
        <v>350</v>
      </c>
      <c r="L234" s="468">
        <v>96</v>
      </c>
      <c r="M234" s="468">
        <v>33600</v>
      </c>
      <c r="N234" s="464">
        <v>1.1294117647058823</v>
      </c>
      <c r="O234" s="464">
        <v>350</v>
      </c>
      <c r="P234" s="468">
        <v>83</v>
      </c>
      <c r="Q234" s="468">
        <v>29050</v>
      </c>
      <c r="R234" s="491">
        <v>0.97647058823529409</v>
      </c>
      <c r="S234" s="469">
        <v>350</v>
      </c>
    </row>
    <row r="235" spans="1:19" ht="14.4" customHeight="1" x14ac:dyDescent="0.3">
      <c r="A235" s="463"/>
      <c r="B235" s="464" t="s">
        <v>1040</v>
      </c>
      <c r="C235" s="464" t="s">
        <v>875</v>
      </c>
      <c r="D235" s="464" t="s">
        <v>874</v>
      </c>
      <c r="E235" s="464" t="s">
        <v>931</v>
      </c>
      <c r="F235" s="464" t="s">
        <v>1083</v>
      </c>
      <c r="G235" s="464" t="s">
        <v>1084</v>
      </c>
      <c r="H235" s="468">
        <v>7</v>
      </c>
      <c r="I235" s="468">
        <v>412.21999999999997</v>
      </c>
      <c r="J235" s="464">
        <v>1</v>
      </c>
      <c r="K235" s="464">
        <v>58.888571428571424</v>
      </c>
      <c r="L235" s="468">
        <v>10</v>
      </c>
      <c r="M235" s="468">
        <v>588.9</v>
      </c>
      <c r="N235" s="464">
        <v>1.4286060841298336</v>
      </c>
      <c r="O235" s="464">
        <v>58.89</v>
      </c>
      <c r="P235" s="468">
        <v>4</v>
      </c>
      <c r="Q235" s="468">
        <v>235.56</v>
      </c>
      <c r="R235" s="491">
        <v>0.57144243365193348</v>
      </c>
      <c r="S235" s="469">
        <v>58.89</v>
      </c>
    </row>
    <row r="236" spans="1:19" ht="14.4" customHeight="1" x14ac:dyDescent="0.3">
      <c r="A236" s="463"/>
      <c r="B236" s="464" t="s">
        <v>1040</v>
      </c>
      <c r="C236" s="464" t="s">
        <v>875</v>
      </c>
      <c r="D236" s="464" t="s">
        <v>874</v>
      </c>
      <c r="E236" s="464" t="s">
        <v>931</v>
      </c>
      <c r="F236" s="464" t="s">
        <v>1085</v>
      </c>
      <c r="G236" s="464" t="s">
        <v>1086</v>
      </c>
      <c r="H236" s="468">
        <v>128</v>
      </c>
      <c r="I236" s="468">
        <v>16497.77</v>
      </c>
      <c r="J236" s="464">
        <v>1</v>
      </c>
      <c r="K236" s="464">
        <v>128.888828125</v>
      </c>
      <c r="L236" s="468">
        <v>128</v>
      </c>
      <c r="M236" s="468">
        <v>16497.78</v>
      </c>
      <c r="N236" s="464">
        <v>1.0000006061425271</v>
      </c>
      <c r="O236" s="464">
        <v>128.88890624999999</v>
      </c>
      <c r="P236" s="468">
        <v>130</v>
      </c>
      <c r="Q236" s="468">
        <v>16755.55</v>
      </c>
      <c r="R236" s="491">
        <v>1.0156251420646547</v>
      </c>
      <c r="S236" s="469">
        <v>128.88884615384615</v>
      </c>
    </row>
    <row r="237" spans="1:19" ht="14.4" customHeight="1" x14ac:dyDescent="0.3">
      <c r="A237" s="463"/>
      <c r="B237" s="464" t="s">
        <v>1040</v>
      </c>
      <c r="C237" s="464" t="s">
        <v>875</v>
      </c>
      <c r="D237" s="464" t="s">
        <v>874</v>
      </c>
      <c r="E237" s="464" t="s">
        <v>931</v>
      </c>
      <c r="F237" s="464" t="s">
        <v>981</v>
      </c>
      <c r="G237" s="464" t="s">
        <v>982</v>
      </c>
      <c r="H237" s="468">
        <v>344</v>
      </c>
      <c r="I237" s="468">
        <v>16817.77</v>
      </c>
      <c r="J237" s="464">
        <v>1</v>
      </c>
      <c r="K237" s="464">
        <v>48.888866279069767</v>
      </c>
      <c r="L237" s="468">
        <v>311</v>
      </c>
      <c r="M237" s="468">
        <v>15204.43</v>
      </c>
      <c r="N237" s="464">
        <v>0.90406932667053952</v>
      </c>
      <c r="O237" s="464">
        <v>48.888842443729907</v>
      </c>
      <c r="P237" s="468">
        <v>444</v>
      </c>
      <c r="Q237" s="468">
        <v>21706.67</v>
      </c>
      <c r="R237" s="491">
        <v>1.2906984695354971</v>
      </c>
      <c r="S237" s="469">
        <v>48.88889639639639</v>
      </c>
    </row>
    <row r="238" spans="1:19" ht="14.4" customHeight="1" x14ac:dyDescent="0.3">
      <c r="A238" s="463"/>
      <c r="B238" s="464" t="s">
        <v>1040</v>
      </c>
      <c r="C238" s="464" t="s">
        <v>875</v>
      </c>
      <c r="D238" s="464" t="s">
        <v>874</v>
      </c>
      <c r="E238" s="464" t="s">
        <v>931</v>
      </c>
      <c r="F238" s="464" t="s">
        <v>1087</v>
      </c>
      <c r="G238" s="464" t="s">
        <v>1088</v>
      </c>
      <c r="H238" s="468">
        <v>585</v>
      </c>
      <c r="I238" s="468">
        <v>519999.99</v>
      </c>
      <c r="J238" s="464">
        <v>1</v>
      </c>
      <c r="K238" s="464">
        <v>888.88887179487176</v>
      </c>
      <c r="L238" s="468">
        <v>603</v>
      </c>
      <c r="M238" s="468">
        <v>536000</v>
      </c>
      <c r="N238" s="464">
        <v>1.0307692505917163</v>
      </c>
      <c r="O238" s="464">
        <v>888.88888888888891</v>
      </c>
      <c r="P238" s="468">
        <v>676</v>
      </c>
      <c r="Q238" s="468">
        <v>600888.89999999991</v>
      </c>
      <c r="R238" s="491">
        <v>1.1555555991452999</v>
      </c>
      <c r="S238" s="469">
        <v>888.8889053254436</v>
      </c>
    </row>
    <row r="239" spans="1:19" ht="14.4" customHeight="1" x14ac:dyDescent="0.3">
      <c r="A239" s="463"/>
      <c r="B239" s="464" t="s">
        <v>1040</v>
      </c>
      <c r="C239" s="464" t="s">
        <v>875</v>
      </c>
      <c r="D239" s="464" t="s">
        <v>874</v>
      </c>
      <c r="E239" s="464" t="s">
        <v>931</v>
      </c>
      <c r="F239" s="464" t="s">
        <v>1089</v>
      </c>
      <c r="G239" s="464" t="s">
        <v>1090</v>
      </c>
      <c r="H239" s="468">
        <v>15</v>
      </c>
      <c r="I239" s="468">
        <v>5000.01</v>
      </c>
      <c r="J239" s="464">
        <v>1</v>
      </c>
      <c r="K239" s="464">
        <v>333.334</v>
      </c>
      <c r="L239" s="468">
        <v>10</v>
      </c>
      <c r="M239" s="468">
        <v>3333.34</v>
      </c>
      <c r="N239" s="464">
        <v>0.66666666666666663</v>
      </c>
      <c r="O239" s="464">
        <v>333.334</v>
      </c>
      <c r="P239" s="468">
        <v>6</v>
      </c>
      <c r="Q239" s="468">
        <v>2000</v>
      </c>
      <c r="R239" s="491">
        <v>0.3999992000016</v>
      </c>
      <c r="S239" s="469">
        <v>333.33333333333331</v>
      </c>
    </row>
    <row r="240" spans="1:19" ht="14.4" customHeight="1" thickBot="1" x14ac:dyDescent="0.35">
      <c r="A240" s="470"/>
      <c r="B240" s="471" t="s">
        <v>1040</v>
      </c>
      <c r="C240" s="471" t="s">
        <v>875</v>
      </c>
      <c r="D240" s="471" t="s">
        <v>874</v>
      </c>
      <c r="E240" s="471" t="s">
        <v>931</v>
      </c>
      <c r="F240" s="471" t="s">
        <v>987</v>
      </c>
      <c r="G240" s="471" t="s">
        <v>988</v>
      </c>
      <c r="H240" s="475">
        <v>1</v>
      </c>
      <c r="I240" s="475">
        <v>222.22</v>
      </c>
      <c r="J240" s="471">
        <v>1</v>
      </c>
      <c r="K240" s="471">
        <v>222.22</v>
      </c>
      <c r="L240" s="475"/>
      <c r="M240" s="475"/>
      <c r="N240" s="471"/>
      <c r="O240" s="471"/>
      <c r="P240" s="475"/>
      <c r="Q240" s="475"/>
      <c r="R240" s="483"/>
      <c r="S240" s="476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04" t="s">
        <v>103</v>
      </c>
      <c r="B1" s="304"/>
      <c r="C1" s="305"/>
      <c r="D1" s="305"/>
      <c r="E1" s="305"/>
    </row>
    <row r="2" spans="1:5" ht="14.4" customHeight="1" thickBot="1" x14ac:dyDescent="0.35">
      <c r="A2" s="207" t="s">
        <v>242</v>
      </c>
      <c r="B2" s="134"/>
    </row>
    <row r="3" spans="1:5" ht="14.4" customHeight="1" thickBot="1" x14ac:dyDescent="0.35">
      <c r="A3" s="137"/>
      <c r="C3" s="138" t="s">
        <v>91</v>
      </c>
      <c r="D3" s="139" t="s">
        <v>59</v>
      </c>
      <c r="E3" s="140" t="s">
        <v>61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7639.4418675289144</v>
      </c>
      <c r="D4" s="143">
        <f ca="1">IF(ISERROR(VLOOKUP("Náklady celkem",INDIRECT("HI!$A:$G"),5,0)),0,VLOOKUP("Náklady celkem",INDIRECT("HI!$A:$G"),5,0))</f>
        <v>7365.6788999999999</v>
      </c>
      <c r="E4" s="144">
        <f ca="1">IF(C4=0,0,D4/C4)</f>
        <v>0.96416453292320592</v>
      </c>
    </row>
    <row r="5" spans="1:5" ht="14.4" customHeight="1" x14ac:dyDescent="0.3">
      <c r="A5" s="145" t="s">
        <v>125</v>
      </c>
      <c r="B5" s="146"/>
      <c r="C5" s="147"/>
      <c r="D5" s="147"/>
      <c r="E5" s="148"/>
    </row>
    <row r="6" spans="1:5" ht="14.4" customHeight="1" x14ac:dyDescent="0.3">
      <c r="A6" s="149" t="s">
        <v>130</v>
      </c>
      <c r="B6" s="150"/>
      <c r="C6" s="151"/>
      <c r="D6" s="151"/>
      <c r="E6" s="148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63.333335296630857</v>
      </c>
      <c r="D7" s="151">
        <f>IF(ISERROR(HI!E5),"",HI!E5)</f>
        <v>74.581999999999994</v>
      </c>
      <c r="E7" s="148">
        <f t="shared" ref="E7:E13" si="0">IF(C7=0,0,D7/C7)</f>
        <v>1.17761048981053</v>
      </c>
    </row>
    <row r="8" spans="1:5" ht="14.4" customHeight="1" x14ac:dyDescent="0.3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126</v>
      </c>
      <c r="B10" s="150"/>
      <c r="C10" s="151"/>
      <c r="D10" s="151"/>
      <c r="E10" s="148"/>
    </row>
    <row r="11" spans="1:5" ht="14.4" customHeight="1" x14ac:dyDescent="0.3">
      <c r="A11" s="153" t="s">
        <v>127</v>
      </c>
      <c r="B11" s="150"/>
      <c r="C11" s="151"/>
      <c r="D11" s="151"/>
      <c r="E11" s="148"/>
    </row>
    <row r="12" spans="1:5" ht="14.4" customHeight="1" x14ac:dyDescent="0.3">
      <c r="A12" s="154" t="s">
        <v>131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612.00000082397457</v>
      </c>
      <c r="D13" s="151">
        <f>IF(ISERROR(HI!E6),"",HI!E6)</f>
        <v>444.78026999999997</v>
      </c>
      <c r="E13" s="148">
        <f t="shared" si="0"/>
        <v>0.72676514608033327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5806.9527121582032</v>
      </c>
      <c r="D14" s="147">
        <f ca="1">IF(ISERROR(VLOOKUP("Osobní náklady (Kč) *",INDIRECT("HI!$A:$G"),5,0)),0,VLOOKUP("Osobní náklady (Kč) *",INDIRECT("HI!$A:$G"),5,0))</f>
        <v>5618.3654900000001</v>
      </c>
      <c r="E14" s="148">
        <f ca="1">IF(C14=0,0,D14/C14)</f>
        <v>0.96752389221917512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3135.4978100000003</v>
      </c>
      <c r="D16" s="166">
        <f ca="1">IF(ISERROR(VLOOKUP("Výnosy celkem",INDIRECT("HI!$A:$G"),5,0)),0,VLOOKUP("Výnosy celkem",INDIRECT("HI!$A:$G"),5,0))</f>
        <v>3271.8511199999984</v>
      </c>
      <c r="E16" s="167">
        <f t="shared" ref="E16:E19" ca="1" si="1">IF(C16=0,0,D16/C16)</f>
        <v>1.0434869734448955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3135.4978100000003</v>
      </c>
      <c r="D17" s="147">
        <f ca="1">IF(ISERROR(VLOOKUP("Ambulance *",INDIRECT("HI!$A:$G"),5,0)),0,VLOOKUP("Ambulance *",INDIRECT("HI!$A:$G"),5,0))</f>
        <v>3271.8511199999984</v>
      </c>
      <c r="E17" s="148">
        <f t="shared" ca="1" si="1"/>
        <v>1.0434869734448955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1.0434869734448955</v>
      </c>
      <c r="E18" s="148">
        <f t="shared" si="1"/>
        <v>1.0434869734448955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0.96690863493901924</v>
      </c>
      <c r="E19" s="148">
        <f t="shared" si="1"/>
        <v>0.96690863493901924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128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" customHeight="1" thickBot="1" x14ac:dyDescent="0.35">
      <c r="A2" s="207" t="s">
        <v>242</v>
      </c>
      <c r="B2" s="96"/>
      <c r="C2" s="96"/>
      <c r="D2" s="96"/>
      <c r="E2" s="96"/>
      <c r="F2" s="96"/>
    </row>
    <row r="3" spans="1:10" ht="14.4" customHeight="1" x14ac:dyDescent="0.3">
      <c r="A3" s="306"/>
      <c r="B3" s="92">
        <v>2015</v>
      </c>
      <c r="C3" s="40">
        <v>2018</v>
      </c>
      <c r="D3" s="7"/>
      <c r="E3" s="310">
        <v>2019</v>
      </c>
      <c r="F3" s="311"/>
      <c r="G3" s="311"/>
      <c r="H3" s="312"/>
      <c r="I3" s="313">
        <v>2017</v>
      </c>
      <c r="J3" s="314"/>
    </row>
    <row r="4" spans="1:10" ht="14.4" customHeight="1" thickBot="1" x14ac:dyDescent="0.3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186</v>
      </c>
      <c r="J4" s="244" t="s">
        <v>187</v>
      </c>
    </row>
    <row r="5" spans="1:10" ht="14.4" customHeight="1" x14ac:dyDescent="0.3">
      <c r="A5" s="97" t="str">
        <f>HYPERLINK("#'Léky Žádanky'!A1","Léky (Kč)")</f>
        <v>Léky (Kč)</v>
      </c>
      <c r="B5" s="27">
        <v>82.423869999999994</v>
      </c>
      <c r="C5" s="29">
        <v>48.963149999999999</v>
      </c>
      <c r="D5" s="8"/>
      <c r="E5" s="102">
        <v>74.581999999999994</v>
      </c>
      <c r="F5" s="28">
        <v>63.333335296630857</v>
      </c>
      <c r="G5" s="101">
        <f>E5-F5</f>
        <v>11.248664703369137</v>
      </c>
      <c r="H5" s="107">
        <f>IF(F5&lt;0.00000001,"",E5/F5)</f>
        <v>1.17761048981053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548.6280099999999</v>
      </c>
      <c r="C6" s="31">
        <v>443.04964000000001</v>
      </c>
      <c r="D6" s="8"/>
      <c r="E6" s="103">
        <v>444.78026999999997</v>
      </c>
      <c r="F6" s="30">
        <v>612.00000082397457</v>
      </c>
      <c r="G6" s="104">
        <f>E6-F6</f>
        <v>-167.2197308239746</v>
      </c>
      <c r="H6" s="108">
        <f>IF(F6&lt;0.00000001,"",E6/F6)</f>
        <v>0.72676514608033327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4875.9423700000007</v>
      </c>
      <c r="C7" s="31">
        <v>5385.6391999999996</v>
      </c>
      <c r="D7" s="8"/>
      <c r="E7" s="103">
        <v>5618.3654900000001</v>
      </c>
      <c r="F7" s="30">
        <v>5806.9527121582032</v>
      </c>
      <c r="G7" s="104">
        <f>E7-F7</f>
        <v>-188.58722215820308</v>
      </c>
      <c r="H7" s="108">
        <f>IF(F7&lt;0.00000001,"",E7/F7)</f>
        <v>0.96752389221917512</v>
      </c>
    </row>
    <row r="8" spans="1:10" ht="14.4" customHeight="1" thickBot="1" x14ac:dyDescent="0.35">
      <c r="A8" s="1" t="s">
        <v>62</v>
      </c>
      <c r="B8" s="11">
        <v>1291.8669099999997</v>
      </c>
      <c r="C8" s="33">
        <v>1163.9032200000017</v>
      </c>
      <c r="D8" s="8"/>
      <c r="E8" s="105">
        <v>1227.9511399999999</v>
      </c>
      <c r="F8" s="32">
        <v>1157.1558192501066</v>
      </c>
      <c r="G8" s="106">
        <f>E8-F8</f>
        <v>70.795320749893335</v>
      </c>
      <c r="H8" s="109">
        <f>IF(F8&lt;0.00000001,"",E8/F8)</f>
        <v>1.0611804560562743</v>
      </c>
    </row>
    <row r="9" spans="1:10" ht="14.4" customHeight="1" thickBot="1" x14ac:dyDescent="0.35">
      <c r="A9" s="2" t="s">
        <v>63</v>
      </c>
      <c r="B9" s="3">
        <v>6798.8611600000004</v>
      </c>
      <c r="C9" s="35">
        <v>7041.5552100000014</v>
      </c>
      <c r="D9" s="8"/>
      <c r="E9" s="3">
        <v>7365.6788999999999</v>
      </c>
      <c r="F9" s="34">
        <v>7639.4418675289144</v>
      </c>
      <c r="G9" s="34">
        <f>E9-F9</f>
        <v>-273.76296752891449</v>
      </c>
      <c r="H9" s="110">
        <f>IF(F9&lt;0.00000001,"",E9/F9)</f>
        <v>0.96416453292320592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3383.82656</v>
      </c>
      <c r="C11" s="29">
        <f>IF(ISERROR(VLOOKUP("Celkem:",'ZV Vykáz.-A'!A:H,5,0)),0,VLOOKUP("Celkem:",'ZV Vykáz.-A'!A:H,5,0)/1000)</f>
        <v>3135.4978100000003</v>
      </c>
      <c r="D11" s="8"/>
      <c r="E11" s="102">
        <f>IF(ISERROR(VLOOKUP("Celkem:",'ZV Vykáz.-A'!A:H,8,0)),0,VLOOKUP("Celkem:",'ZV Vykáz.-A'!A:H,8,0)/1000)</f>
        <v>3271.8511199999984</v>
      </c>
      <c r="F11" s="28">
        <f>C11</f>
        <v>3135.4978100000003</v>
      </c>
      <c r="G11" s="101">
        <f>E11-F11</f>
        <v>136.35330999999815</v>
      </c>
      <c r="H11" s="107">
        <f>IF(F11&lt;0.00000001,"",E11/F11)</f>
        <v>1.0434869734448955</v>
      </c>
      <c r="I11" s="101">
        <f>E11-B11</f>
        <v>-111.97544000000153</v>
      </c>
      <c r="J11" s="107">
        <f>IF(B11&lt;0.00000001,"",E11/B11)</f>
        <v>0.96690863493901957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3383.82656</v>
      </c>
      <c r="C13" s="37">
        <f>SUM(C11:C12)</f>
        <v>3135.4978100000003</v>
      </c>
      <c r="D13" s="8"/>
      <c r="E13" s="5">
        <f>SUM(E11:E12)</f>
        <v>3271.8511199999984</v>
      </c>
      <c r="F13" s="36">
        <f>SUM(F11:F12)</f>
        <v>3135.4978100000003</v>
      </c>
      <c r="G13" s="36">
        <f>E13-F13</f>
        <v>136.35330999999815</v>
      </c>
      <c r="H13" s="111">
        <f>IF(F13&lt;0.00000001,"",E13/F13)</f>
        <v>1.0434869734448955</v>
      </c>
      <c r="I13" s="36">
        <f>SUM(I11:I12)</f>
        <v>-111.97544000000153</v>
      </c>
      <c r="J13" s="111">
        <f>IF(B13&lt;0.00000001,"",E13/B13)</f>
        <v>0.96690863493901957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0.49770490680236212</v>
      </c>
      <c r="C15" s="39">
        <f>IF(C9=0,"",C13/C9)</f>
        <v>0.44528484354523717</v>
      </c>
      <c r="D15" s="8"/>
      <c r="E15" s="6">
        <f>IF(E9=0,"",E13/E9)</f>
        <v>0.44420224726331725</v>
      </c>
      <c r="F15" s="38">
        <f>IF(F9=0,"",F13/F9)</f>
        <v>0.41043545646014862</v>
      </c>
      <c r="G15" s="38">
        <f>IF(ISERROR(F15-E15),"",E15-F15)</f>
        <v>3.3766790803168634E-2</v>
      </c>
      <c r="H15" s="112">
        <f>IF(ISERROR(F15-E15),"",IF(F15&lt;0.00000001,"",E15/F15))</f>
        <v>1.0822706476053372</v>
      </c>
    </row>
    <row r="17" spans="1:8" ht="14.4" customHeight="1" x14ac:dyDescent="0.3">
      <c r="A17" s="98" t="s">
        <v>133</v>
      </c>
    </row>
    <row r="18" spans="1:8" ht="14.4" customHeight="1" x14ac:dyDescent="0.3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x14ac:dyDescent="0.3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" customHeight="1" x14ac:dyDescent="0.3">
      <c r="A20" s="99" t="s">
        <v>179</v>
      </c>
    </row>
    <row r="21" spans="1:8" ht="14.4" customHeight="1" x14ac:dyDescent="0.3">
      <c r="A21" s="99" t="s">
        <v>134</v>
      </c>
    </row>
    <row r="22" spans="1:8" ht="14.4" customHeight="1" x14ac:dyDescent="0.3">
      <c r="A22" s="100" t="s">
        <v>221</v>
      </c>
    </row>
    <row r="23" spans="1:8" ht="14.4" customHeight="1" x14ac:dyDescent="0.3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" customHeight="1" x14ac:dyDescent="0.3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" customHeight="1" x14ac:dyDescent="0.3">
      <c r="A4" s="180" t="s">
        <v>67</v>
      </c>
      <c r="B4" s="183">
        <f>(B10+B8)/B6</f>
        <v>0.51174778264767473</v>
      </c>
      <c r="C4" s="183">
        <f t="shared" ref="C4:M4" si="0">(C10+C8)/C6</f>
        <v>0.4442022744162783</v>
      </c>
      <c r="D4" s="183">
        <f t="shared" si="0"/>
        <v>0.4442022744162783</v>
      </c>
      <c r="E4" s="183">
        <f t="shared" si="0"/>
        <v>0.4442022744162783</v>
      </c>
      <c r="F4" s="183">
        <f t="shared" si="0"/>
        <v>0.4442022744162783</v>
      </c>
      <c r="G4" s="183">
        <f t="shared" si="0"/>
        <v>0.4442022744162783</v>
      </c>
      <c r="H4" s="183">
        <f t="shared" si="0"/>
        <v>0.4442022744162783</v>
      </c>
      <c r="I4" s="183">
        <f t="shared" si="0"/>
        <v>0.4442022744162783</v>
      </c>
      <c r="J4" s="183">
        <f t="shared" si="0"/>
        <v>0.4442022744162783</v>
      </c>
      <c r="K4" s="183">
        <f t="shared" si="0"/>
        <v>0.4442022744162783</v>
      </c>
      <c r="L4" s="183">
        <f t="shared" si="0"/>
        <v>0.4442022744162783</v>
      </c>
      <c r="M4" s="183">
        <f t="shared" si="0"/>
        <v>0.4442022744162783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3716.30386000001</v>
      </c>
      <c r="C5" s="183">
        <f>IF(ISERROR(VLOOKUP($A5,'Man Tab'!$A:$Q,COLUMN()+2,0)),0,VLOOKUP($A5,'Man Tab'!$A:$Q,COLUMN()+2,0))</f>
        <v>3649.3750400000099</v>
      </c>
      <c r="D5" s="183">
        <f>IF(ISERROR(VLOOKUP($A5,'Man Tab'!$A:$Q,COLUMN()+2,0)),0,VLOOKUP($A5,'Man Tab'!$A:$Q,COLUMN()+2,0))</f>
        <v>0</v>
      </c>
      <c r="E5" s="183">
        <f>IF(ISERROR(VLOOKUP($A5,'Man Tab'!$A:$Q,COLUMN()+2,0)),0,VLOOKUP($A5,'Man Tab'!$A:$Q,COLUMN()+2,0))</f>
        <v>0</v>
      </c>
      <c r="F5" s="183">
        <f>IF(ISERROR(VLOOKUP($A5,'Man Tab'!$A:$Q,COLUMN()+2,0)),0,VLOOKUP($A5,'Man Tab'!$A:$Q,COLUMN()+2,0))</f>
        <v>0</v>
      </c>
      <c r="G5" s="183">
        <f>IF(ISERROR(VLOOKUP($A5,'Man Tab'!$A:$Q,COLUMN()+2,0)),0,VLOOKUP($A5,'Man Tab'!$A:$Q,COLUMN()+2,0))</f>
        <v>0</v>
      </c>
      <c r="H5" s="183">
        <f>IF(ISERROR(VLOOKUP($A5,'Man Tab'!$A:$Q,COLUMN()+2,0)),0,VLOOKUP($A5,'Man Tab'!$A:$Q,COLUMN()+2,0))</f>
        <v>0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63</v>
      </c>
      <c r="B6" s="185">
        <f>B5</f>
        <v>3716.30386000001</v>
      </c>
      <c r="C6" s="185">
        <f t="shared" ref="C6:M6" si="1">C5+B6</f>
        <v>7365.6789000000199</v>
      </c>
      <c r="D6" s="185">
        <f t="shared" si="1"/>
        <v>7365.6789000000199</v>
      </c>
      <c r="E6" s="185">
        <f t="shared" si="1"/>
        <v>7365.6789000000199</v>
      </c>
      <c r="F6" s="185">
        <f t="shared" si="1"/>
        <v>7365.6789000000199</v>
      </c>
      <c r="G6" s="185">
        <f t="shared" si="1"/>
        <v>7365.6789000000199</v>
      </c>
      <c r="H6" s="185">
        <f t="shared" si="1"/>
        <v>7365.6789000000199</v>
      </c>
      <c r="I6" s="185">
        <f t="shared" si="1"/>
        <v>7365.6789000000199</v>
      </c>
      <c r="J6" s="185">
        <f t="shared" si="1"/>
        <v>7365.6789000000199</v>
      </c>
      <c r="K6" s="185">
        <f t="shared" si="1"/>
        <v>7365.6789000000199</v>
      </c>
      <c r="L6" s="185">
        <f t="shared" si="1"/>
        <v>7365.6789000000199</v>
      </c>
      <c r="M6" s="185">
        <f t="shared" si="1"/>
        <v>7365.6789000000199</v>
      </c>
    </row>
    <row r="7" spans="1:13" ht="14.4" customHeight="1" x14ac:dyDescent="0.3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88</v>
      </c>
      <c r="B9" s="184">
        <v>1901810.2599999998</v>
      </c>
      <c r="C9" s="184">
        <v>1370041.06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65</v>
      </c>
      <c r="B10" s="185">
        <f>B9/1000</f>
        <v>1901.8102599999997</v>
      </c>
      <c r="C10" s="185">
        <f t="shared" ref="C10:M10" si="3">C9/1000+B10</f>
        <v>3271.8513199999998</v>
      </c>
      <c r="D10" s="185">
        <f t="shared" si="3"/>
        <v>3271.8513199999998</v>
      </c>
      <c r="E10" s="185">
        <f t="shared" si="3"/>
        <v>3271.8513199999998</v>
      </c>
      <c r="F10" s="185">
        <f t="shared" si="3"/>
        <v>3271.8513199999998</v>
      </c>
      <c r="G10" s="185">
        <f t="shared" si="3"/>
        <v>3271.8513199999998</v>
      </c>
      <c r="H10" s="185">
        <f t="shared" si="3"/>
        <v>3271.8513199999998</v>
      </c>
      <c r="I10" s="185">
        <f t="shared" si="3"/>
        <v>3271.8513199999998</v>
      </c>
      <c r="J10" s="185">
        <f t="shared" si="3"/>
        <v>3271.8513199999998</v>
      </c>
      <c r="K10" s="185">
        <f t="shared" si="3"/>
        <v>3271.8513199999998</v>
      </c>
      <c r="L10" s="185">
        <f t="shared" si="3"/>
        <v>3271.8513199999998</v>
      </c>
      <c r="M10" s="185">
        <f t="shared" si="3"/>
        <v>3271.8513199999998</v>
      </c>
    </row>
    <row r="11" spans="1:13" ht="14.4" customHeight="1" x14ac:dyDescent="0.3">
      <c r="A11" s="180"/>
      <c r="B11" s="180" t="s">
        <v>80</v>
      </c>
      <c r="C11" s="180">
        <f ca="1">IF(MONTH(TODAY())=1,12,MONTH(TODAY())-1)</f>
        <v>2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0.41043545646014862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0.41043545646014862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" customHeight="1" thickBot="1" x14ac:dyDescent="0.3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" customHeight="1" x14ac:dyDescent="0.3">
      <c r="A4" s="69"/>
      <c r="B4" s="20">
        <v>2019</v>
      </c>
      <c r="C4" s="123" t="s">
        <v>17</v>
      </c>
      <c r="D4" s="237" t="s">
        <v>222</v>
      </c>
      <c r="E4" s="237" t="s">
        <v>223</v>
      </c>
      <c r="F4" s="237" t="s">
        <v>224</v>
      </c>
      <c r="G4" s="237" t="s">
        <v>225</v>
      </c>
      <c r="H4" s="237" t="s">
        <v>226</v>
      </c>
      <c r="I4" s="237" t="s">
        <v>227</v>
      </c>
      <c r="J4" s="237" t="s">
        <v>228</v>
      </c>
      <c r="K4" s="237" t="s">
        <v>229</v>
      </c>
      <c r="L4" s="237" t="s">
        <v>230</v>
      </c>
      <c r="M4" s="237" t="s">
        <v>231</v>
      </c>
      <c r="N4" s="237" t="s">
        <v>232</v>
      </c>
      <c r="O4" s="237" t="s">
        <v>233</v>
      </c>
      <c r="P4" s="319" t="s">
        <v>3</v>
      </c>
      <c r="Q4" s="32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" customHeight="1" x14ac:dyDescent="0.3">
      <c r="A7" s="15" t="s">
        <v>22</v>
      </c>
      <c r="B7" s="51">
        <v>380</v>
      </c>
      <c r="C7" s="52">
        <v>31.666666666666</v>
      </c>
      <c r="D7" s="52">
        <v>30.145479999999999</v>
      </c>
      <c r="E7" s="52">
        <v>44.436520000000002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74.581999999999994</v>
      </c>
      <c r="Q7" s="81">
        <v>1.1776105263150001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" customHeight="1" x14ac:dyDescent="0.3">
      <c r="A9" s="15" t="s">
        <v>24</v>
      </c>
      <c r="B9" s="51">
        <v>3672</v>
      </c>
      <c r="C9" s="52">
        <v>306</v>
      </c>
      <c r="D9" s="52">
        <v>247.909570000001</v>
      </c>
      <c r="E9" s="52">
        <v>196.8707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444.780270000001</v>
      </c>
      <c r="Q9" s="81">
        <v>0.72676514705799999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" customHeight="1" x14ac:dyDescent="0.3">
      <c r="A11" s="15" t="s">
        <v>26</v>
      </c>
      <c r="B11" s="51">
        <v>471.256422784439</v>
      </c>
      <c r="C11" s="52">
        <v>39.271368565369002</v>
      </c>
      <c r="D11" s="52">
        <v>49.9437</v>
      </c>
      <c r="E11" s="52">
        <v>26.578970000000002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76.522670000000005</v>
      </c>
      <c r="Q11" s="81">
        <v>0.97428066292899995</v>
      </c>
    </row>
    <row r="12" spans="1:17" ht="14.4" customHeight="1" x14ac:dyDescent="0.3">
      <c r="A12" s="15" t="s">
        <v>27</v>
      </c>
      <c r="B12" s="51">
        <v>63.943756464947</v>
      </c>
      <c r="C12" s="52">
        <v>5.3286463720780004</v>
      </c>
      <c r="D12" s="52">
        <v>2.2582200000000001</v>
      </c>
      <c r="E12" s="52">
        <v>1.694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3.9522200000000001</v>
      </c>
      <c r="Q12" s="81">
        <v>0.37084652686899999</v>
      </c>
    </row>
    <row r="13" spans="1:17" ht="14.4" customHeight="1" x14ac:dyDescent="0.3">
      <c r="A13" s="15" t="s">
        <v>28</v>
      </c>
      <c r="B13" s="51">
        <v>70</v>
      </c>
      <c r="C13" s="52">
        <v>5.833333333333</v>
      </c>
      <c r="D13" s="52">
        <v>9.1701800000000002</v>
      </c>
      <c r="E13" s="52">
        <v>7.6261799999999997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16.79636</v>
      </c>
      <c r="Q13" s="81">
        <v>1.4396880000000001</v>
      </c>
    </row>
    <row r="14" spans="1:17" ht="14.4" customHeight="1" x14ac:dyDescent="0.3">
      <c r="A14" s="15" t="s">
        <v>29</v>
      </c>
      <c r="B14" s="51">
        <v>1707.3598970379801</v>
      </c>
      <c r="C14" s="52">
        <v>142.27999141983199</v>
      </c>
      <c r="D14" s="52">
        <v>164.059</v>
      </c>
      <c r="E14" s="52">
        <v>165.55892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329.61792000000099</v>
      </c>
      <c r="Q14" s="81">
        <v>1.1583424932440001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" customHeight="1" x14ac:dyDescent="0.3">
      <c r="A17" s="15" t="s">
        <v>32</v>
      </c>
      <c r="B17" s="51">
        <v>1188.4905905012999</v>
      </c>
      <c r="C17" s="52">
        <v>99.040882541775005</v>
      </c>
      <c r="D17" s="52">
        <v>36.727899999999998</v>
      </c>
      <c r="E17" s="52">
        <v>93.672240000000002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130.40013999999999</v>
      </c>
      <c r="Q17" s="81">
        <v>0.65831471132599995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13.836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13.836</v>
      </c>
      <c r="Q18" s="81" t="s">
        <v>243</v>
      </c>
    </row>
    <row r="19" spans="1:17" ht="14.4" customHeight="1" x14ac:dyDescent="0.3">
      <c r="A19" s="15" t="s">
        <v>34</v>
      </c>
      <c r="B19" s="51">
        <v>2008.70881823697</v>
      </c>
      <c r="C19" s="52">
        <v>167.39240151974701</v>
      </c>
      <c r="D19" s="52">
        <v>176.33190999999999</v>
      </c>
      <c r="E19" s="52">
        <v>195.68599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372.01790000000102</v>
      </c>
      <c r="Q19" s="81">
        <v>1.111215015205</v>
      </c>
    </row>
    <row r="20" spans="1:17" ht="14.4" customHeight="1" x14ac:dyDescent="0.3">
      <c r="A20" s="15" t="s">
        <v>35</v>
      </c>
      <c r="B20" s="51">
        <v>33322.765902136198</v>
      </c>
      <c r="C20" s="52">
        <v>2776.89715851135</v>
      </c>
      <c r="D20" s="52">
        <v>2880.68714000001</v>
      </c>
      <c r="E20" s="52">
        <v>2737.6783500000101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5618.3654900000101</v>
      </c>
      <c r="Q20" s="81">
        <v>1.0116264970019999</v>
      </c>
    </row>
    <row r="21" spans="1:17" ht="14.4" customHeight="1" x14ac:dyDescent="0.3">
      <c r="A21" s="16" t="s">
        <v>36</v>
      </c>
      <c r="B21" s="51">
        <v>1344.99999999998</v>
      </c>
      <c r="C21" s="52">
        <v>112.08333333333201</v>
      </c>
      <c r="D21" s="52">
        <v>110.7441</v>
      </c>
      <c r="E21" s="52">
        <v>109.91710999999999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220.66121000000001</v>
      </c>
      <c r="Q21" s="81">
        <v>0.98436227509200003</v>
      </c>
    </row>
    <row r="22" spans="1:17" ht="14.4" customHeight="1" x14ac:dyDescent="0.3">
      <c r="A22" s="15" t="s">
        <v>37</v>
      </c>
      <c r="B22" s="51">
        <v>77.675693365228</v>
      </c>
      <c r="C22" s="52">
        <v>6.4729744471019997</v>
      </c>
      <c r="D22" s="52">
        <v>4.9119999999999999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4.9119999999999999</v>
      </c>
      <c r="Q22" s="81">
        <v>0.379423713173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" customHeight="1" x14ac:dyDescent="0.3">
      <c r="A24" s="16" t="s">
        <v>39</v>
      </c>
      <c r="B24" s="51">
        <v>10.499816330986</v>
      </c>
      <c r="C24" s="52">
        <v>0.87498469424799996</v>
      </c>
      <c r="D24" s="52">
        <v>3.4146599999989999</v>
      </c>
      <c r="E24" s="52">
        <v>55.820059999999998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59.234719999999001</v>
      </c>
      <c r="Q24" s="81"/>
    </row>
    <row r="25" spans="1:17" ht="14.4" customHeight="1" x14ac:dyDescent="0.3">
      <c r="A25" s="17" t="s">
        <v>40</v>
      </c>
      <c r="B25" s="54">
        <v>44317.700896858099</v>
      </c>
      <c r="C25" s="55">
        <v>3693.1417414048401</v>
      </c>
      <c r="D25" s="55">
        <v>3716.30386000001</v>
      </c>
      <c r="E25" s="55">
        <v>3649.3750400000099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7365.6789000000099</v>
      </c>
      <c r="Q25" s="82">
        <v>0.99721042620900002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537.72381000000098</v>
      </c>
      <c r="E26" s="52">
        <v>543.42012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1081.14393</v>
      </c>
      <c r="Q26" s="81" t="s">
        <v>243</v>
      </c>
    </row>
    <row r="27" spans="1:17" ht="14.4" customHeight="1" x14ac:dyDescent="0.3">
      <c r="A27" s="18" t="s">
        <v>42</v>
      </c>
      <c r="B27" s="54">
        <v>44317.700896858099</v>
      </c>
      <c r="C27" s="55">
        <v>3693.1417414048401</v>
      </c>
      <c r="D27" s="55">
        <v>4254.0276700000104</v>
      </c>
      <c r="E27" s="55">
        <v>4192.7951600000097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8446.8228300000192</v>
      </c>
      <c r="Q27" s="82">
        <v>1.14358226971</v>
      </c>
    </row>
    <row r="28" spans="1:17" ht="14.4" customHeight="1" x14ac:dyDescent="0.3">
      <c r="A28" s="16" t="s">
        <v>43</v>
      </c>
      <c r="B28" s="51">
        <v>11027.072056225201</v>
      </c>
      <c r="C28" s="52">
        <v>918.92267135209897</v>
      </c>
      <c r="D28" s="52">
        <v>937.22963000000095</v>
      </c>
      <c r="E28" s="52">
        <v>1024.3779999999999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1961.60763</v>
      </c>
      <c r="Q28" s="81">
        <v>1.0673409695689999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243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220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" customHeight="1" thickBot="1" x14ac:dyDescent="0.3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238</v>
      </c>
      <c r="G4" s="328" t="s">
        <v>51</v>
      </c>
      <c r="H4" s="125" t="s">
        <v>120</v>
      </c>
      <c r="I4" s="326" t="s">
        <v>52</v>
      </c>
      <c r="J4" s="328" t="s">
        <v>240</v>
      </c>
      <c r="K4" s="329" t="s">
        <v>241</v>
      </c>
    </row>
    <row r="5" spans="1:11" ht="42" thickBot="1" x14ac:dyDescent="0.35">
      <c r="A5" s="70"/>
      <c r="B5" s="24" t="s">
        <v>234</v>
      </c>
      <c r="C5" s="25" t="s">
        <v>235</v>
      </c>
      <c r="D5" s="26" t="s">
        <v>236</v>
      </c>
      <c r="E5" s="26" t="s">
        <v>237</v>
      </c>
      <c r="F5" s="327"/>
      <c r="G5" s="327"/>
      <c r="H5" s="25" t="s">
        <v>239</v>
      </c>
      <c r="I5" s="327"/>
      <c r="J5" s="327"/>
      <c r="K5" s="330"/>
    </row>
    <row r="6" spans="1:11" ht="14.4" customHeight="1" thickBot="1" x14ac:dyDescent="0.35">
      <c r="A6" s="433" t="s">
        <v>245</v>
      </c>
      <c r="B6" s="415">
        <v>42489.578292190999</v>
      </c>
      <c r="C6" s="415">
        <v>45717.753180000102</v>
      </c>
      <c r="D6" s="416">
        <v>3228.1748878090698</v>
      </c>
      <c r="E6" s="417">
        <v>1.0759756866870001</v>
      </c>
      <c r="F6" s="415">
        <v>44317.700896858099</v>
      </c>
      <c r="G6" s="416">
        <v>7386.2834828096802</v>
      </c>
      <c r="H6" s="418">
        <v>3649.3750400000099</v>
      </c>
      <c r="I6" s="415">
        <v>7365.6789000000099</v>
      </c>
      <c r="J6" s="416">
        <v>-20.604582809661999</v>
      </c>
      <c r="K6" s="419">
        <v>0.166201737701</v>
      </c>
    </row>
    <row r="7" spans="1:11" ht="14.4" customHeight="1" thickBot="1" x14ac:dyDescent="0.35">
      <c r="A7" s="434" t="s">
        <v>246</v>
      </c>
      <c r="B7" s="415">
        <v>6121.1942589301298</v>
      </c>
      <c r="C7" s="415">
        <v>5981.2363600000099</v>
      </c>
      <c r="D7" s="416">
        <v>-139.95789893012201</v>
      </c>
      <c r="E7" s="417">
        <v>0.97713552404799997</v>
      </c>
      <c r="F7" s="415">
        <v>6364.5600762873601</v>
      </c>
      <c r="G7" s="416">
        <v>1060.7600127145599</v>
      </c>
      <c r="H7" s="418">
        <v>442.76650000000097</v>
      </c>
      <c r="I7" s="415">
        <v>946.25031000000195</v>
      </c>
      <c r="J7" s="416">
        <v>-114.509702714559</v>
      </c>
      <c r="K7" s="419">
        <v>0.148674896404</v>
      </c>
    </row>
    <row r="8" spans="1:11" ht="14.4" customHeight="1" thickBot="1" x14ac:dyDescent="0.35">
      <c r="A8" s="435" t="s">
        <v>247</v>
      </c>
      <c r="B8" s="415">
        <v>4707.9170496903798</v>
      </c>
      <c r="C8" s="415">
        <v>4575.6914000000097</v>
      </c>
      <c r="D8" s="416">
        <v>-132.22564969037001</v>
      </c>
      <c r="E8" s="417">
        <v>0.97191419298699999</v>
      </c>
      <c r="F8" s="415">
        <v>4657.2001792493902</v>
      </c>
      <c r="G8" s="416">
        <v>776.20002987489795</v>
      </c>
      <c r="H8" s="418">
        <v>277.20758000000097</v>
      </c>
      <c r="I8" s="415">
        <v>616.63239000000101</v>
      </c>
      <c r="J8" s="416">
        <v>-159.567639874896</v>
      </c>
      <c r="K8" s="419">
        <v>0.132404098227</v>
      </c>
    </row>
    <row r="9" spans="1:11" ht="14.4" customHeight="1" thickBot="1" x14ac:dyDescent="0.35">
      <c r="A9" s="436" t="s">
        <v>248</v>
      </c>
      <c r="B9" s="420">
        <v>0</v>
      </c>
      <c r="C9" s="420">
        <v>-2.7060000000000001E-2</v>
      </c>
      <c r="D9" s="421">
        <v>-2.7060000000000001E-2</v>
      </c>
      <c r="E9" s="422" t="s">
        <v>243</v>
      </c>
      <c r="F9" s="420">
        <v>0</v>
      </c>
      <c r="G9" s="421">
        <v>0</v>
      </c>
      <c r="H9" s="423">
        <v>1.2099999999999999E-3</v>
      </c>
      <c r="I9" s="420">
        <v>-1.1299999999999999E-3</v>
      </c>
      <c r="J9" s="421">
        <v>-1.1299999999999999E-3</v>
      </c>
      <c r="K9" s="424" t="s">
        <v>243</v>
      </c>
    </row>
    <row r="10" spans="1:11" ht="14.4" customHeight="1" thickBot="1" x14ac:dyDescent="0.35">
      <c r="A10" s="437" t="s">
        <v>249</v>
      </c>
      <c r="B10" s="415">
        <v>0</v>
      </c>
      <c r="C10" s="415">
        <v>-2.7060000000000001E-2</v>
      </c>
      <c r="D10" s="416">
        <v>-2.7060000000000001E-2</v>
      </c>
      <c r="E10" s="425" t="s">
        <v>243</v>
      </c>
      <c r="F10" s="415">
        <v>0</v>
      </c>
      <c r="G10" s="416">
        <v>0</v>
      </c>
      <c r="H10" s="418">
        <v>1.2099999999999999E-3</v>
      </c>
      <c r="I10" s="415">
        <v>-1.1299999999999999E-3</v>
      </c>
      <c r="J10" s="416">
        <v>-1.1299999999999999E-3</v>
      </c>
      <c r="K10" s="426" t="s">
        <v>243</v>
      </c>
    </row>
    <row r="11" spans="1:11" ht="14.4" customHeight="1" thickBot="1" x14ac:dyDescent="0.35">
      <c r="A11" s="436" t="s">
        <v>250</v>
      </c>
      <c r="B11" s="420">
        <v>380</v>
      </c>
      <c r="C11" s="420">
        <v>298.64305000000098</v>
      </c>
      <c r="D11" s="421">
        <v>-81.356949999999003</v>
      </c>
      <c r="E11" s="427">
        <v>0.78590276315700003</v>
      </c>
      <c r="F11" s="420">
        <v>380</v>
      </c>
      <c r="G11" s="421">
        <v>63.333333333333002</v>
      </c>
      <c r="H11" s="423">
        <v>44.436520000000002</v>
      </c>
      <c r="I11" s="420">
        <v>74.581999999999994</v>
      </c>
      <c r="J11" s="421">
        <v>11.248666666666001</v>
      </c>
      <c r="K11" s="428">
        <v>0.19626842105200001</v>
      </c>
    </row>
    <row r="12" spans="1:11" ht="14.4" customHeight="1" thickBot="1" x14ac:dyDescent="0.35">
      <c r="A12" s="437" t="s">
        <v>251</v>
      </c>
      <c r="B12" s="415">
        <v>268</v>
      </c>
      <c r="C12" s="415">
        <v>205.34396000000001</v>
      </c>
      <c r="D12" s="416">
        <v>-62.656039999999003</v>
      </c>
      <c r="E12" s="417">
        <v>0.76620880596999996</v>
      </c>
      <c r="F12" s="415">
        <v>268</v>
      </c>
      <c r="G12" s="416">
        <v>44.666666666666003</v>
      </c>
      <c r="H12" s="418">
        <v>21.552720000000001</v>
      </c>
      <c r="I12" s="415">
        <v>43.993279999999999</v>
      </c>
      <c r="J12" s="416">
        <v>-0.673386666666</v>
      </c>
      <c r="K12" s="419">
        <v>0.16415402984999999</v>
      </c>
    </row>
    <row r="13" spans="1:11" ht="14.4" customHeight="1" thickBot="1" x14ac:dyDescent="0.35">
      <c r="A13" s="437" t="s">
        <v>252</v>
      </c>
      <c r="B13" s="415">
        <v>2</v>
      </c>
      <c r="C13" s="415">
        <v>1.66709</v>
      </c>
      <c r="D13" s="416">
        <v>-0.33290999999900001</v>
      </c>
      <c r="E13" s="417">
        <v>0.83354499999999998</v>
      </c>
      <c r="F13" s="415">
        <v>2</v>
      </c>
      <c r="G13" s="416">
        <v>0.33333333333300003</v>
      </c>
      <c r="H13" s="418">
        <v>0.1138</v>
      </c>
      <c r="I13" s="415">
        <v>0.22872000000000001</v>
      </c>
      <c r="J13" s="416">
        <v>-0.10461333333300001</v>
      </c>
      <c r="K13" s="419">
        <v>0.11436</v>
      </c>
    </row>
    <row r="14" spans="1:11" ht="14.4" customHeight="1" thickBot="1" x14ac:dyDescent="0.35">
      <c r="A14" s="437" t="s">
        <v>253</v>
      </c>
      <c r="B14" s="415">
        <v>110</v>
      </c>
      <c r="C14" s="415">
        <v>91.632000000000005</v>
      </c>
      <c r="D14" s="416">
        <v>-18.367999999999</v>
      </c>
      <c r="E14" s="417">
        <v>0.83301818181800003</v>
      </c>
      <c r="F14" s="415">
        <v>110</v>
      </c>
      <c r="G14" s="416">
        <v>18.333333333333002</v>
      </c>
      <c r="H14" s="418">
        <v>22.77</v>
      </c>
      <c r="I14" s="415">
        <v>30.36</v>
      </c>
      <c r="J14" s="416">
        <v>12.026666666665999</v>
      </c>
      <c r="K14" s="419">
        <v>0.27600000000000002</v>
      </c>
    </row>
    <row r="15" spans="1:11" ht="14.4" customHeight="1" thickBot="1" x14ac:dyDescent="0.35">
      <c r="A15" s="436" t="s">
        <v>254</v>
      </c>
      <c r="B15" s="420">
        <v>3720</v>
      </c>
      <c r="C15" s="420">
        <v>3616.95777000001</v>
      </c>
      <c r="D15" s="421">
        <v>-103.042229999993</v>
      </c>
      <c r="E15" s="427">
        <v>0.97230047580599999</v>
      </c>
      <c r="F15" s="420">
        <v>3672</v>
      </c>
      <c r="G15" s="421">
        <v>612</v>
      </c>
      <c r="H15" s="423">
        <v>196.8707</v>
      </c>
      <c r="I15" s="420">
        <v>444.780270000001</v>
      </c>
      <c r="J15" s="421">
        <v>-167.219729999999</v>
      </c>
      <c r="K15" s="428">
        <v>0.121127524509</v>
      </c>
    </row>
    <row r="16" spans="1:11" ht="14.4" customHeight="1" thickBot="1" x14ac:dyDescent="0.35">
      <c r="A16" s="437" t="s">
        <v>255</v>
      </c>
      <c r="B16" s="415">
        <v>0</v>
      </c>
      <c r="C16" s="415">
        <v>0</v>
      </c>
      <c r="D16" s="416">
        <v>0</v>
      </c>
      <c r="E16" s="417">
        <v>1</v>
      </c>
      <c r="F16" s="415">
        <v>0</v>
      </c>
      <c r="G16" s="416">
        <v>0</v>
      </c>
      <c r="H16" s="418">
        <v>0.24137</v>
      </c>
      <c r="I16" s="415">
        <v>0.24137</v>
      </c>
      <c r="J16" s="416">
        <v>0.24137</v>
      </c>
      <c r="K16" s="426" t="s">
        <v>256</v>
      </c>
    </row>
    <row r="17" spans="1:11" ht="14.4" customHeight="1" thickBot="1" x14ac:dyDescent="0.35">
      <c r="A17" s="437" t="s">
        <v>257</v>
      </c>
      <c r="B17" s="415">
        <v>0</v>
      </c>
      <c r="C17" s="415">
        <v>1.02016</v>
      </c>
      <c r="D17" s="416">
        <v>1.02016</v>
      </c>
      <c r="E17" s="425" t="s">
        <v>243</v>
      </c>
      <c r="F17" s="415">
        <v>1</v>
      </c>
      <c r="G17" s="416">
        <v>0.166666666666</v>
      </c>
      <c r="H17" s="418">
        <v>0</v>
      </c>
      <c r="I17" s="415">
        <v>0</v>
      </c>
      <c r="J17" s="416">
        <v>-0.166666666666</v>
      </c>
      <c r="K17" s="419">
        <v>0</v>
      </c>
    </row>
    <row r="18" spans="1:11" ht="14.4" customHeight="1" thickBot="1" x14ac:dyDescent="0.35">
      <c r="A18" s="437" t="s">
        <v>258</v>
      </c>
      <c r="B18" s="415">
        <v>60</v>
      </c>
      <c r="C18" s="415">
        <v>36.965249999999997</v>
      </c>
      <c r="D18" s="416">
        <v>-23.034749999999001</v>
      </c>
      <c r="E18" s="417">
        <v>0.61608750000000001</v>
      </c>
      <c r="F18" s="415">
        <v>40</v>
      </c>
      <c r="G18" s="416">
        <v>6.6666666666659999</v>
      </c>
      <c r="H18" s="418">
        <v>2.1847500000000002</v>
      </c>
      <c r="I18" s="415">
        <v>6.4316800000000001</v>
      </c>
      <c r="J18" s="416">
        <v>-0.23498666666599999</v>
      </c>
      <c r="K18" s="419">
        <v>0.16079199999999999</v>
      </c>
    </row>
    <row r="19" spans="1:11" ht="14.4" customHeight="1" thickBot="1" x14ac:dyDescent="0.35">
      <c r="A19" s="437" t="s">
        <v>259</v>
      </c>
      <c r="B19" s="415">
        <v>80</v>
      </c>
      <c r="C19" s="415">
        <v>78.029929999999993</v>
      </c>
      <c r="D19" s="416">
        <v>-1.9700699999989999</v>
      </c>
      <c r="E19" s="417">
        <v>0.97537412499999998</v>
      </c>
      <c r="F19" s="415">
        <v>90</v>
      </c>
      <c r="G19" s="416">
        <v>15</v>
      </c>
      <c r="H19" s="418">
        <v>3.64</v>
      </c>
      <c r="I19" s="415">
        <v>7.8265000000000002</v>
      </c>
      <c r="J19" s="416">
        <v>-7.1734999999989997</v>
      </c>
      <c r="K19" s="419">
        <v>8.6961111110999995E-2</v>
      </c>
    </row>
    <row r="20" spans="1:11" ht="14.4" customHeight="1" thickBot="1" x14ac:dyDescent="0.35">
      <c r="A20" s="437" t="s">
        <v>260</v>
      </c>
      <c r="B20" s="415">
        <v>100</v>
      </c>
      <c r="C20" s="415">
        <v>54.789650000000002</v>
      </c>
      <c r="D20" s="416">
        <v>-45.210349999999004</v>
      </c>
      <c r="E20" s="417">
        <v>0.54789650000000001</v>
      </c>
      <c r="F20" s="415">
        <v>55</v>
      </c>
      <c r="G20" s="416">
        <v>9.1666666666659999</v>
      </c>
      <c r="H20" s="418">
        <v>7.1381100000000002</v>
      </c>
      <c r="I20" s="415">
        <v>11.76111</v>
      </c>
      <c r="J20" s="416">
        <v>2.5944433333329999</v>
      </c>
      <c r="K20" s="419">
        <v>0.21383836363600001</v>
      </c>
    </row>
    <row r="21" spans="1:11" ht="14.4" customHeight="1" thickBot="1" x14ac:dyDescent="0.35">
      <c r="A21" s="437" t="s">
        <v>261</v>
      </c>
      <c r="B21" s="415">
        <v>10</v>
      </c>
      <c r="C21" s="415">
        <v>15.57263</v>
      </c>
      <c r="D21" s="416">
        <v>5.5726300000000002</v>
      </c>
      <c r="E21" s="417">
        <v>1.5572630000000001</v>
      </c>
      <c r="F21" s="415">
        <v>15</v>
      </c>
      <c r="G21" s="416">
        <v>2.5</v>
      </c>
      <c r="H21" s="418">
        <v>0.73199999999999998</v>
      </c>
      <c r="I21" s="415">
        <v>1.554</v>
      </c>
      <c r="J21" s="416">
        <v>-0.94599999999899997</v>
      </c>
      <c r="K21" s="419">
        <v>0.1036</v>
      </c>
    </row>
    <row r="22" spans="1:11" ht="14.4" customHeight="1" thickBot="1" x14ac:dyDescent="0.35">
      <c r="A22" s="437" t="s">
        <v>262</v>
      </c>
      <c r="B22" s="415">
        <v>170</v>
      </c>
      <c r="C22" s="415">
        <v>165.70574999999999</v>
      </c>
      <c r="D22" s="416">
        <v>-4.2942499999989998</v>
      </c>
      <c r="E22" s="417">
        <v>0.97473970588199998</v>
      </c>
      <c r="F22" s="415">
        <v>170</v>
      </c>
      <c r="G22" s="416">
        <v>28.333333333333002</v>
      </c>
      <c r="H22" s="418">
        <v>11.9915</v>
      </c>
      <c r="I22" s="415">
        <v>22.980820000000001</v>
      </c>
      <c r="J22" s="416">
        <v>-5.3525133333330004</v>
      </c>
      <c r="K22" s="419">
        <v>0.135181294117</v>
      </c>
    </row>
    <row r="23" spans="1:11" ht="14.4" customHeight="1" thickBot="1" x14ac:dyDescent="0.35">
      <c r="A23" s="437" t="s">
        <v>263</v>
      </c>
      <c r="B23" s="415">
        <v>0</v>
      </c>
      <c r="C23" s="415">
        <v>1.0557000000000001</v>
      </c>
      <c r="D23" s="416">
        <v>1.0557000000000001</v>
      </c>
      <c r="E23" s="425" t="s">
        <v>243</v>
      </c>
      <c r="F23" s="415">
        <v>1</v>
      </c>
      <c r="G23" s="416">
        <v>0.166666666666</v>
      </c>
      <c r="H23" s="418">
        <v>0</v>
      </c>
      <c r="I23" s="415">
        <v>0</v>
      </c>
      <c r="J23" s="416">
        <v>-0.166666666666</v>
      </c>
      <c r="K23" s="419">
        <v>0</v>
      </c>
    </row>
    <row r="24" spans="1:11" ht="14.4" customHeight="1" thickBot="1" x14ac:dyDescent="0.35">
      <c r="A24" s="437" t="s">
        <v>264</v>
      </c>
      <c r="B24" s="415">
        <v>3300</v>
      </c>
      <c r="C24" s="415">
        <v>3263.8187000000098</v>
      </c>
      <c r="D24" s="416">
        <v>-36.181299999993001</v>
      </c>
      <c r="E24" s="417">
        <v>0.98903596969600005</v>
      </c>
      <c r="F24" s="415">
        <v>3300</v>
      </c>
      <c r="G24" s="416">
        <v>550</v>
      </c>
      <c r="H24" s="418">
        <v>170.94297</v>
      </c>
      <c r="I24" s="415">
        <v>393.984790000001</v>
      </c>
      <c r="J24" s="416">
        <v>-156.015209999999</v>
      </c>
      <c r="K24" s="419">
        <v>0.119389330303</v>
      </c>
    </row>
    <row r="25" spans="1:11" ht="14.4" customHeight="1" thickBot="1" x14ac:dyDescent="0.35">
      <c r="A25" s="436" t="s">
        <v>265</v>
      </c>
      <c r="B25" s="420">
        <v>464.35756246402099</v>
      </c>
      <c r="C25" s="420">
        <v>498.35572000000099</v>
      </c>
      <c r="D25" s="421">
        <v>33.998157535978997</v>
      </c>
      <c r="E25" s="427">
        <v>1.0732154707579999</v>
      </c>
      <c r="F25" s="420">
        <v>471.256422784439</v>
      </c>
      <c r="G25" s="421">
        <v>78.542737130738999</v>
      </c>
      <c r="H25" s="423">
        <v>26.578970000000002</v>
      </c>
      <c r="I25" s="420">
        <v>76.522670000000005</v>
      </c>
      <c r="J25" s="421">
        <v>-2.0200671307390001</v>
      </c>
      <c r="K25" s="428">
        <v>0.162380110488</v>
      </c>
    </row>
    <row r="26" spans="1:11" ht="14.4" customHeight="1" thickBot="1" x14ac:dyDescent="0.35">
      <c r="A26" s="437" t="s">
        <v>266</v>
      </c>
      <c r="B26" s="415">
        <v>0</v>
      </c>
      <c r="C26" s="415">
        <v>0.999</v>
      </c>
      <c r="D26" s="416">
        <v>0.999</v>
      </c>
      <c r="E26" s="425" t="s">
        <v>243</v>
      </c>
      <c r="F26" s="415">
        <v>0</v>
      </c>
      <c r="G26" s="416">
        <v>0</v>
      </c>
      <c r="H26" s="418">
        <v>0.99894000000000005</v>
      </c>
      <c r="I26" s="415">
        <v>2.1484399999999999</v>
      </c>
      <c r="J26" s="416">
        <v>2.1484399999999999</v>
      </c>
      <c r="K26" s="426" t="s">
        <v>243</v>
      </c>
    </row>
    <row r="27" spans="1:11" ht="14.4" customHeight="1" thickBot="1" x14ac:dyDescent="0.35">
      <c r="A27" s="437" t="s">
        <v>267</v>
      </c>
      <c r="B27" s="415">
        <v>30</v>
      </c>
      <c r="C27" s="415">
        <v>29.305070000000001</v>
      </c>
      <c r="D27" s="416">
        <v>-0.69492999999899996</v>
      </c>
      <c r="E27" s="417">
        <v>0.97683566666599997</v>
      </c>
      <c r="F27" s="415">
        <v>30</v>
      </c>
      <c r="G27" s="416">
        <v>5</v>
      </c>
      <c r="H27" s="418">
        <v>2.0274700000000001</v>
      </c>
      <c r="I27" s="415">
        <v>4.0703100000000001</v>
      </c>
      <c r="J27" s="416">
        <v>-0.92968999999900004</v>
      </c>
      <c r="K27" s="419">
        <v>0.13567699999999999</v>
      </c>
    </row>
    <row r="28" spans="1:11" ht="14.4" customHeight="1" thickBot="1" x14ac:dyDescent="0.35">
      <c r="A28" s="437" t="s">
        <v>268</v>
      </c>
      <c r="B28" s="415">
        <v>174.495596474145</v>
      </c>
      <c r="C28" s="415">
        <v>188.78573</v>
      </c>
      <c r="D28" s="416">
        <v>14.290133525853999</v>
      </c>
      <c r="E28" s="417">
        <v>1.0818939492720001</v>
      </c>
      <c r="F28" s="415">
        <v>180</v>
      </c>
      <c r="G28" s="416">
        <v>30</v>
      </c>
      <c r="H28" s="418">
        <v>11.83037</v>
      </c>
      <c r="I28" s="415">
        <v>30.505929999999999</v>
      </c>
      <c r="J28" s="416">
        <v>0.50592999999999999</v>
      </c>
      <c r="K28" s="419">
        <v>0.16947738888800001</v>
      </c>
    </row>
    <row r="29" spans="1:11" ht="14.4" customHeight="1" thickBot="1" x14ac:dyDescent="0.35">
      <c r="A29" s="437" t="s">
        <v>269</v>
      </c>
      <c r="B29" s="415">
        <v>40</v>
      </c>
      <c r="C29" s="415">
        <v>38.191369999999999</v>
      </c>
      <c r="D29" s="416">
        <v>-1.8086299999990001</v>
      </c>
      <c r="E29" s="417">
        <v>0.95478425</v>
      </c>
      <c r="F29" s="415">
        <v>40</v>
      </c>
      <c r="G29" s="416">
        <v>6.6666666666659999</v>
      </c>
      <c r="H29" s="418">
        <v>3.2124899999999998</v>
      </c>
      <c r="I29" s="415">
        <v>5.7795199999999998</v>
      </c>
      <c r="J29" s="416">
        <v>-0.88714666666599995</v>
      </c>
      <c r="K29" s="419">
        <v>0.14448800000000001</v>
      </c>
    </row>
    <row r="30" spans="1:11" ht="14.4" customHeight="1" thickBot="1" x14ac:dyDescent="0.35">
      <c r="A30" s="437" t="s">
        <v>270</v>
      </c>
      <c r="B30" s="415">
        <v>30.737021976421001</v>
      </c>
      <c r="C30" s="415">
        <v>51.246960000000001</v>
      </c>
      <c r="D30" s="416">
        <v>20.509938023578002</v>
      </c>
      <c r="E30" s="417">
        <v>1.6672714760489999</v>
      </c>
      <c r="F30" s="415">
        <v>48.671983237334999</v>
      </c>
      <c r="G30" s="416">
        <v>8.111997206222</v>
      </c>
      <c r="H30" s="418">
        <v>0.17100000000000001</v>
      </c>
      <c r="I30" s="415">
        <v>0.40620000000000001</v>
      </c>
      <c r="J30" s="416">
        <v>-7.7057972062219999</v>
      </c>
      <c r="K30" s="419">
        <v>8.3456636230000002E-3</v>
      </c>
    </row>
    <row r="31" spans="1:11" ht="14.4" customHeight="1" thickBot="1" x14ac:dyDescent="0.35">
      <c r="A31" s="437" t="s">
        <v>271</v>
      </c>
      <c r="B31" s="415">
        <v>1.7282732219999999E-2</v>
      </c>
      <c r="C31" s="415">
        <v>2.5999999999999999E-2</v>
      </c>
      <c r="D31" s="416">
        <v>8.7172677790000007E-3</v>
      </c>
      <c r="E31" s="417">
        <v>1.504391763333</v>
      </c>
      <c r="F31" s="415">
        <v>0</v>
      </c>
      <c r="G31" s="416">
        <v>0</v>
      </c>
      <c r="H31" s="418">
        <v>0</v>
      </c>
      <c r="I31" s="415">
        <v>0</v>
      </c>
      <c r="J31" s="416">
        <v>0</v>
      </c>
      <c r="K31" s="419">
        <v>2</v>
      </c>
    </row>
    <row r="32" spans="1:11" ht="14.4" customHeight="1" thickBot="1" x14ac:dyDescent="0.35">
      <c r="A32" s="437" t="s">
        <v>272</v>
      </c>
      <c r="B32" s="415">
        <v>1.0476840065369999</v>
      </c>
      <c r="C32" s="415">
        <v>0.18676000000000001</v>
      </c>
      <c r="D32" s="416">
        <v>-0.86092400653699996</v>
      </c>
      <c r="E32" s="417">
        <v>0.17825985586699999</v>
      </c>
      <c r="F32" s="415">
        <v>0</v>
      </c>
      <c r="G32" s="416">
        <v>0</v>
      </c>
      <c r="H32" s="418">
        <v>0</v>
      </c>
      <c r="I32" s="415">
        <v>0</v>
      </c>
      <c r="J32" s="416">
        <v>0</v>
      </c>
      <c r="K32" s="426" t="s">
        <v>243</v>
      </c>
    </row>
    <row r="33" spans="1:11" ht="14.4" customHeight="1" thickBot="1" x14ac:dyDescent="0.35">
      <c r="A33" s="437" t="s">
        <v>273</v>
      </c>
      <c r="B33" s="415">
        <v>80</v>
      </c>
      <c r="C33" s="415">
        <v>68.870829999999998</v>
      </c>
      <c r="D33" s="416">
        <v>-11.129169999999</v>
      </c>
      <c r="E33" s="417">
        <v>0.86088537499999995</v>
      </c>
      <c r="F33" s="415">
        <v>75</v>
      </c>
      <c r="G33" s="416">
        <v>12.5</v>
      </c>
      <c r="H33" s="418">
        <v>2.5357699999999999</v>
      </c>
      <c r="I33" s="415">
        <v>7.1310399999999996</v>
      </c>
      <c r="J33" s="416">
        <v>-5.3689599999990003</v>
      </c>
      <c r="K33" s="419">
        <v>9.5080533332999997E-2</v>
      </c>
    </row>
    <row r="34" spans="1:11" ht="14.4" customHeight="1" thickBot="1" x14ac:dyDescent="0.35">
      <c r="A34" s="437" t="s">
        <v>274</v>
      </c>
      <c r="B34" s="415">
        <v>18.059977274695999</v>
      </c>
      <c r="C34" s="415">
        <v>8.3199199999999998</v>
      </c>
      <c r="D34" s="416">
        <v>-9.7400572746959995</v>
      </c>
      <c r="E34" s="417">
        <v>0.46068275022999999</v>
      </c>
      <c r="F34" s="415">
        <v>7.5844395471029999</v>
      </c>
      <c r="G34" s="416">
        <v>1.26407325785</v>
      </c>
      <c r="H34" s="418">
        <v>0</v>
      </c>
      <c r="I34" s="415">
        <v>2.5216599999999998</v>
      </c>
      <c r="J34" s="416">
        <v>1.2575867421489999</v>
      </c>
      <c r="K34" s="419">
        <v>0.332478093383</v>
      </c>
    </row>
    <row r="35" spans="1:11" ht="14.4" customHeight="1" thickBot="1" x14ac:dyDescent="0.35">
      <c r="A35" s="437" t="s">
        <v>275</v>
      </c>
      <c r="B35" s="415">
        <v>0</v>
      </c>
      <c r="C35" s="415">
        <v>14.52</v>
      </c>
      <c r="D35" s="416">
        <v>14.52</v>
      </c>
      <c r="E35" s="425" t="s">
        <v>256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243</v>
      </c>
    </row>
    <row r="36" spans="1:11" ht="14.4" customHeight="1" thickBot="1" x14ac:dyDescent="0.35">
      <c r="A36" s="437" t="s">
        <v>276</v>
      </c>
      <c r="B36" s="415">
        <v>0</v>
      </c>
      <c r="C36" s="415">
        <v>1.325</v>
      </c>
      <c r="D36" s="416">
        <v>1.325</v>
      </c>
      <c r="E36" s="425" t="s">
        <v>243</v>
      </c>
      <c r="F36" s="415">
        <v>0</v>
      </c>
      <c r="G36" s="416">
        <v>0</v>
      </c>
      <c r="H36" s="418">
        <v>1.0649999999999999</v>
      </c>
      <c r="I36" s="415">
        <v>1.0649999999999999</v>
      </c>
      <c r="J36" s="416">
        <v>1.0649999999999999</v>
      </c>
      <c r="K36" s="426" t="s">
        <v>243</v>
      </c>
    </row>
    <row r="37" spans="1:11" ht="14.4" customHeight="1" thickBot="1" x14ac:dyDescent="0.35">
      <c r="A37" s="437" t="s">
        <v>277</v>
      </c>
      <c r="B37" s="415">
        <v>0</v>
      </c>
      <c r="C37" s="415">
        <v>1.21</v>
      </c>
      <c r="D37" s="416">
        <v>1.21</v>
      </c>
      <c r="E37" s="425" t="s">
        <v>243</v>
      </c>
      <c r="F37" s="415">
        <v>0</v>
      </c>
      <c r="G37" s="416">
        <v>0</v>
      </c>
      <c r="H37" s="418">
        <v>0</v>
      </c>
      <c r="I37" s="415">
        <v>1.21</v>
      </c>
      <c r="J37" s="416">
        <v>1.21</v>
      </c>
      <c r="K37" s="426" t="s">
        <v>243</v>
      </c>
    </row>
    <row r="38" spans="1:11" ht="14.4" customHeight="1" thickBot="1" x14ac:dyDescent="0.35">
      <c r="A38" s="437" t="s">
        <v>278</v>
      </c>
      <c r="B38" s="415">
        <v>0</v>
      </c>
      <c r="C38" s="415">
        <v>0</v>
      </c>
      <c r="D38" s="416">
        <v>0</v>
      </c>
      <c r="E38" s="417">
        <v>1</v>
      </c>
      <c r="F38" s="415">
        <v>0</v>
      </c>
      <c r="G38" s="416">
        <v>0</v>
      </c>
      <c r="H38" s="418">
        <v>0</v>
      </c>
      <c r="I38" s="415">
        <v>2.9039999999999999</v>
      </c>
      <c r="J38" s="416">
        <v>2.9039999999999999</v>
      </c>
      <c r="K38" s="426" t="s">
        <v>256</v>
      </c>
    </row>
    <row r="39" spans="1:11" ht="14.4" customHeight="1" thickBot="1" x14ac:dyDescent="0.35">
      <c r="A39" s="437" t="s">
        <v>279</v>
      </c>
      <c r="B39" s="415">
        <v>90</v>
      </c>
      <c r="C39" s="415">
        <v>95.369079999999997</v>
      </c>
      <c r="D39" s="416">
        <v>5.3690800000000003</v>
      </c>
      <c r="E39" s="417">
        <v>1.059656444444</v>
      </c>
      <c r="F39" s="415">
        <v>90</v>
      </c>
      <c r="G39" s="416">
        <v>15</v>
      </c>
      <c r="H39" s="418">
        <v>4.7379300000000004</v>
      </c>
      <c r="I39" s="415">
        <v>18.780570000000001</v>
      </c>
      <c r="J39" s="416">
        <v>3.78057</v>
      </c>
      <c r="K39" s="419">
        <v>0.208673</v>
      </c>
    </row>
    <row r="40" spans="1:11" ht="14.4" customHeight="1" thickBot="1" x14ac:dyDescent="0.35">
      <c r="A40" s="436" t="s">
        <v>280</v>
      </c>
      <c r="B40" s="420">
        <v>33.431483377132999</v>
      </c>
      <c r="C40" s="420">
        <v>70.343270000000004</v>
      </c>
      <c r="D40" s="421">
        <v>36.911786622866003</v>
      </c>
      <c r="E40" s="427">
        <v>2.1041025672260001</v>
      </c>
      <c r="F40" s="420">
        <v>63.943756464947</v>
      </c>
      <c r="G40" s="421">
        <v>10.657292744156999</v>
      </c>
      <c r="H40" s="423">
        <v>1.694</v>
      </c>
      <c r="I40" s="420">
        <v>3.9522200000000001</v>
      </c>
      <c r="J40" s="421">
        <v>-6.7050727441570004</v>
      </c>
      <c r="K40" s="428">
        <v>6.1807754478E-2</v>
      </c>
    </row>
    <row r="41" spans="1:11" ht="14.4" customHeight="1" thickBot="1" x14ac:dyDescent="0.35">
      <c r="A41" s="437" t="s">
        <v>281</v>
      </c>
      <c r="B41" s="415">
        <v>27.199608284627999</v>
      </c>
      <c r="C41" s="415">
        <v>22.868230000000001</v>
      </c>
      <c r="D41" s="416">
        <v>-4.3313782846280002</v>
      </c>
      <c r="E41" s="417">
        <v>0.84075585797700003</v>
      </c>
      <c r="F41" s="415">
        <v>22.247668457397001</v>
      </c>
      <c r="G41" s="416">
        <v>3.707944742899</v>
      </c>
      <c r="H41" s="418">
        <v>1.694</v>
      </c>
      <c r="I41" s="415">
        <v>3.3879999999999999</v>
      </c>
      <c r="J41" s="416">
        <v>-0.31994474289899999</v>
      </c>
      <c r="K41" s="419">
        <v>0.152285620692</v>
      </c>
    </row>
    <row r="42" spans="1:11" ht="14.4" customHeight="1" thickBot="1" x14ac:dyDescent="0.35">
      <c r="A42" s="437" t="s">
        <v>282</v>
      </c>
      <c r="B42" s="415">
        <v>0.98704917434899997</v>
      </c>
      <c r="C42" s="415">
        <v>9.0570000000000004</v>
      </c>
      <c r="D42" s="416">
        <v>8.0699508256500003</v>
      </c>
      <c r="E42" s="417">
        <v>9.175834634548</v>
      </c>
      <c r="F42" s="415">
        <v>2.3498863399990002</v>
      </c>
      <c r="G42" s="416">
        <v>0.39164772333300002</v>
      </c>
      <c r="H42" s="418">
        <v>0</v>
      </c>
      <c r="I42" s="415">
        <v>0</v>
      </c>
      <c r="J42" s="416">
        <v>-0.39164772333300002</v>
      </c>
      <c r="K42" s="419">
        <v>0</v>
      </c>
    </row>
    <row r="43" spans="1:11" ht="14.4" customHeight="1" thickBot="1" x14ac:dyDescent="0.35">
      <c r="A43" s="437" t="s">
        <v>283</v>
      </c>
      <c r="B43" s="415">
        <v>1.0675052732250001</v>
      </c>
      <c r="C43" s="415">
        <v>18.984000000000002</v>
      </c>
      <c r="D43" s="416">
        <v>17.916494726774001</v>
      </c>
      <c r="E43" s="417">
        <v>17.783518710534999</v>
      </c>
      <c r="F43" s="415">
        <v>16.554731267013999</v>
      </c>
      <c r="G43" s="416">
        <v>2.7591218778350002</v>
      </c>
      <c r="H43" s="418">
        <v>0</v>
      </c>
      <c r="I43" s="415">
        <v>0</v>
      </c>
      <c r="J43" s="416">
        <v>-2.7591218778350002</v>
      </c>
      <c r="K43" s="419">
        <v>0</v>
      </c>
    </row>
    <row r="44" spans="1:11" ht="14.4" customHeight="1" thickBot="1" x14ac:dyDescent="0.35">
      <c r="A44" s="437" t="s">
        <v>284</v>
      </c>
      <c r="B44" s="415">
        <v>0</v>
      </c>
      <c r="C44" s="415">
        <v>0.15661</v>
      </c>
      <c r="D44" s="416">
        <v>0.15661</v>
      </c>
      <c r="E44" s="425" t="s">
        <v>243</v>
      </c>
      <c r="F44" s="415">
        <v>0.250659820797</v>
      </c>
      <c r="G44" s="416">
        <v>4.1776636798999997E-2</v>
      </c>
      <c r="H44" s="418">
        <v>0</v>
      </c>
      <c r="I44" s="415">
        <v>0</v>
      </c>
      <c r="J44" s="416">
        <v>-4.1776636798999997E-2</v>
      </c>
      <c r="K44" s="419">
        <v>0</v>
      </c>
    </row>
    <row r="45" spans="1:11" ht="14.4" customHeight="1" thickBot="1" x14ac:dyDescent="0.35">
      <c r="A45" s="437" t="s">
        <v>285</v>
      </c>
      <c r="B45" s="415">
        <v>4.1773206449289999</v>
      </c>
      <c r="C45" s="415">
        <v>19.277429999999999</v>
      </c>
      <c r="D45" s="416">
        <v>15.10010935507</v>
      </c>
      <c r="E45" s="417">
        <v>4.6147834074930003</v>
      </c>
      <c r="F45" s="415">
        <v>17.057742453073001</v>
      </c>
      <c r="G45" s="416">
        <v>2.8429570755119999</v>
      </c>
      <c r="H45" s="418">
        <v>0</v>
      </c>
      <c r="I45" s="415">
        <v>0.56422000000000005</v>
      </c>
      <c r="J45" s="416">
        <v>-2.2787370755120002</v>
      </c>
      <c r="K45" s="419">
        <v>3.3077061723999997E-2</v>
      </c>
    </row>
    <row r="46" spans="1:11" ht="14.4" customHeight="1" thickBot="1" x14ac:dyDescent="0.35">
      <c r="A46" s="437" t="s">
        <v>286</v>
      </c>
      <c r="B46" s="415">
        <v>0</v>
      </c>
      <c r="C46" s="415">
        <v>0</v>
      </c>
      <c r="D46" s="416">
        <v>0</v>
      </c>
      <c r="E46" s="417">
        <v>1</v>
      </c>
      <c r="F46" s="415">
        <v>5.4830681266649997</v>
      </c>
      <c r="G46" s="416">
        <v>0.91384468777700001</v>
      </c>
      <c r="H46" s="418">
        <v>0</v>
      </c>
      <c r="I46" s="415">
        <v>0</v>
      </c>
      <c r="J46" s="416">
        <v>-0.91384468777700001</v>
      </c>
      <c r="K46" s="419">
        <v>0</v>
      </c>
    </row>
    <row r="47" spans="1:11" ht="14.4" customHeight="1" thickBot="1" x14ac:dyDescent="0.35">
      <c r="A47" s="436" t="s">
        <v>287</v>
      </c>
      <c r="B47" s="420">
        <v>110.12800384922301</v>
      </c>
      <c r="C47" s="420">
        <v>91.41865</v>
      </c>
      <c r="D47" s="421">
        <v>-18.709353849223</v>
      </c>
      <c r="E47" s="427">
        <v>0.83011265804000001</v>
      </c>
      <c r="F47" s="420">
        <v>70</v>
      </c>
      <c r="G47" s="421">
        <v>11.666666666666</v>
      </c>
      <c r="H47" s="423">
        <v>7.6261799999999997</v>
      </c>
      <c r="I47" s="420">
        <v>16.79636</v>
      </c>
      <c r="J47" s="421">
        <v>5.1296933333329999</v>
      </c>
      <c r="K47" s="428">
        <v>0.23994799999999999</v>
      </c>
    </row>
    <row r="48" spans="1:11" ht="14.4" customHeight="1" thickBot="1" x14ac:dyDescent="0.35">
      <c r="A48" s="437" t="s">
        <v>288</v>
      </c>
      <c r="B48" s="415">
        <v>40.128003849222999</v>
      </c>
      <c r="C48" s="415">
        <v>26.776759999999999</v>
      </c>
      <c r="D48" s="416">
        <v>-13.351243849223</v>
      </c>
      <c r="E48" s="417">
        <v>0.66728362817599995</v>
      </c>
      <c r="F48" s="415">
        <v>0</v>
      </c>
      <c r="G48" s="416">
        <v>0</v>
      </c>
      <c r="H48" s="418">
        <v>3.9410799999999999</v>
      </c>
      <c r="I48" s="415">
        <v>6.2751700000000001</v>
      </c>
      <c r="J48" s="416">
        <v>6.2751700000000001</v>
      </c>
      <c r="K48" s="426" t="s">
        <v>243</v>
      </c>
    </row>
    <row r="49" spans="1:11" ht="14.4" customHeight="1" thickBot="1" x14ac:dyDescent="0.35">
      <c r="A49" s="437" t="s">
        <v>289</v>
      </c>
      <c r="B49" s="415">
        <v>20</v>
      </c>
      <c r="C49" s="415">
        <v>15.929589999999999</v>
      </c>
      <c r="D49" s="416">
        <v>-4.0704099999989998</v>
      </c>
      <c r="E49" s="417">
        <v>0.79647950000000001</v>
      </c>
      <c r="F49" s="415">
        <v>20</v>
      </c>
      <c r="G49" s="416">
        <v>3.333333333333</v>
      </c>
      <c r="H49" s="418">
        <v>1.38957</v>
      </c>
      <c r="I49" s="415">
        <v>2.60805</v>
      </c>
      <c r="J49" s="416">
        <v>-0.72528333333299999</v>
      </c>
      <c r="K49" s="419">
        <v>0.1304025</v>
      </c>
    </row>
    <row r="50" spans="1:11" ht="14.4" customHeight="1" thickBot="1" x14ac:dyDescent="0.35">
      <c r="A50" s="437" t="s">
        <v>290</v>
      </c>
      <c r="B50" s="415">
        <v>20</v>
      </c>
      <c r="C50" s="415">
        <v>21.584440000000001</v>
      </c>
      <c r="D50" s="416">
        <v>1.5844400000000001</v>
      </c>
      <c r="E50" s="417">
        <v>1.0792219999999999</v>
      </c>
      <c r="F50" s="415">
        <v>20</v>
      </c>
      <c r="G50" s="416">
        <v>3.333333333333</v>
      </c>
      <c r="H50" s="418">
        <v>0</v>
      </c>
      <c r="I50" s="415">
        <v>3.3851100000000001</v>
      </c>
      <c r="J50" s="416">
        <v>5.1776666665999997E-2</v>
      </c>
      <c r="K50" s="419">
        <v>0.1692555</v>
      </c>
    </row>
    <row r="51" spans="1:11" ht="14.4" customHeight="1" thickBot="1" x14ac:dyDescent="0.35">
      <c r="A51" s="437" t="s">
        <v>291</v>
      </c>
      <c r="B51" s="415">
        <v>30</v>
      </c>
      <c r="C51" s="415">
        <v>27.127859999999998</v>
      </c>
      <c r="D51" s="416">
        <v>-2.8721399999989998</v>
      </c>
      <c r="E51" s="417">
        <v>0.90426200000000001</v>
      </c>
      <c r="F51" s="415">
        <v>30</v>
      </c>
      <c r="G51" s="416">
        <v>5</v>
      </c>
      <c r="H51" s="418">
        <v>2.2955299999999998</v>
      </c>
      <c r="I51" s="415">
        <v>4.5280300000000002</v>
      </c>
      <c r="J51" s="416">
        <v>-0.47196999999900002</v>
      </c>
      <c r="K51" s="419">
        <v>0.15093433333299999</v>
      </c>
    </row>
    <row r="52" spans="1:11" ht="14.4" customHeight="1" thickBot="1" x14ac:dyDescent="0.35">
      <c r="A52" s="435" t="s">
        <v>29</v>
      </c>
      <c r="B52" s="415">
        <v>1413.2772092397499</v>
      </c>
      <c r="C52" s="415">
        <v>1405.5449599999999</v>
      </c>
      <c r="D52" s="416">
        <v>-7.732249239752</v>
      </c>
      <c r="E52" s="417">
        <v>0.994528851672</v>
      </c>
      <c r="F52" s="415">
        <v>1707.3598970379801</v>
      </c>
      <c r="G52" s="416">
        <v>284.55998283966301</v>
      </c>
      <c r="H52" s="418">
        <v>165.55892</v>
      </c>
      <c r="I52" s="415">
        <v>329.61792000000099</v>
      </c>
      <c r="J52" s="416">
        <v>45.057937160336998</v>
      </c>
      <c r="K52" s="419">
        <v>0.19305708220699999</v>
      </c>
    </row>
    <row r="53" spans="1:11" ht="14.4" customHeight="1" thickBot="1" x14ac:dyDescent="0.35">
      <c r="A53" s="436" t="s">
        <v>292</v>
      </c>
      <c r="B53" s="420">
        <v>1413.2772092397499</v>
      </c>
      <c r="C53" s="420">
        <v>1405.5449599999999</v>
      </c>
      <c r="D53" s="421">
        <v>-7.732249239752</v>
      </c>
      <c r="E53" s="427">
        <v>0.994528851672</v>
      </c>
      <c r="F53" s="420">
        <v>1707.3598970379801</v>
      </c>
      <c r="G53" s="421">
        <v>284.55998283966301</v>
      </c>
      <c r="H53" s="423">
        <v>165.55892</v>
      </c>
      <c r="I53" s="420">
        <v>329.61792000000099</v>
      </c>
      <c r="J53" s="421">
        <v>45.057937160336998</v>
      </c>
      <c r="K53" s="428">
        <v>0.19305708220699999</v>
      </c>
    </row>
    <row r="54" spans="1:11" ht="14.4" customHeight="1" thickBot="1" x14ac:dyDescent="0.35">
      <c r="A54" s="437" t="s">
        <v>293</v>
      </c>
      <c r="B54" s="415">
        <v>467.64579712222098</v>
      </c>
      <c r="C54" s="415">
        <v>544.34900000000096</v>
      </c>
      <c r="D54" s="416">
        <v>76.703202877779006</v>
      </c>
      <c r="E54" s="417">
        <v>1.1640198700590001</v>
      </c>
      <c r="F54" s="415">
        <v>792.31347984554895</v>
      </c>
      <c r="G54" s="416">
        <v>132.05224664092501</v>
      </c>
      <c r="H54" s="418">
        <v>55.875</v>
      </c>
      <c r="I54" s="415">
        <v>55.875</v>
      </c>
      <c r="J54" s="416">
        <v>-76.177246640923997</v>
      </c>
      <c r="K54" s="419">
        <v>7.0521329524999996E-2</v>
      </c>
    </row>
    <row r="55" spans="1:11" ht="14.4" customHeight="1" thickBot="1" x14ac:dyDescent="0.35">
      <c r="A55" s="437" t="s">
        <v>294</v>
      </c>
      <c r="B55" s="415">
        <v>209.909632465578</v>
      </c>
      <c r="C55" s="415">
        <v>221.74100000000001</v>
      </c>
      <c r="D55" s="416">
        <v>11.831367534422</v>
      </c>
      <c r="E55" s="417">
        <v>1.056364100091</v>
      </c>
      <c r="F55" s="415">
        <v>218.75724739008101</v>
      </c>
      <c r="G55" s="416">
        <v>36.459541231679999</v>
      </c>
      <c r="H55" s="418">
        <v>16.498999999999999</v>
      </c>
      <c r="I55" s="415">
        <v>39.820999999999998</v>
      </c>
      <c r="J55" s="416">
        <v>3.3614587683189998</v>
      </c>
      <c r="K55" s="419">
        <v>0.18203282622600001</v>
      </c>
    </row>
    <row r="56" spans="1:11" ht="14.4" customHeight="1" thickBot="1" x14ac:dyDescent="0.35">
      <c r="A56" s="437" t="s">
        <v>295</v>
      </c>
      <c r="B56" s="415">
        <v>729.93455494756802</v>
      </c>
      <c r="C56" s="415">
        <v>635.70596000000103</v>
      </c>
      <c r="D56" s="416">
        <v>-94.228594947565995</v>
      </c>
      <c r="E56" s="417">
        <v>0.87090815976699998</v>
      </c>
      <c r="F56" s="415">
        <v>688.60967805821599</v>
      </c>
      <c r="G56" s="416">
        <v>114.768279676369</v>
      </c>
      <c r="H56" s="418">
        <v>92.684920000000005</v>
      </c>
      <c r="I56" s="415">
        <v>232.92192000000099</v>
      </c>
      <c r="J56" s="416">
        <v>118.153640323631</v>
      </c>
      <c r="K56" s="419">
        <v>0.33824955910600002</v>
      </c>
    </row>
    <row r="57" spans="1:11" ht="14.4" customHeight="1" thickBot="1" x14ac:dyDescent="0.35">
      <c r="A57" s="437" t="s">
        <v>296</v>
      </c>
      <c r="B57" s="415">
        <v>5.7872247043870004</v>
      </c>
      <c r="C57" s="415">
        <v>3.7490000000000001</v>
      </c>
      <c r="D57" s="416">
        <v>-2.0382247043869999</v>
      </c>
      <c r="E57" s="417">
        <v>0.64780619234500003</v>
      </c>
      <c r="F57" s="415">
        <v>7.6794917441320001</v>
      </c>
      <c r="G57" s="416">
        <v>1.279915290688</v>
      </c>
      <c r="H57" s="418">
        <v>0.5</v>
      </c>
      <c r="I57" s="415">
        <v>1</v>
      </c>
      <c r="J57" s="416">
        <v>-0.27991529068799997</v>
      </c>
      <c r="K57" s="419">
        <v>0.13021695098</v>
      </c>
    </row>
    <row r="58" spans="1:11" ht="14.4" customHeight="1" thickBot="1" x14ac:dyDescent="0.35">
      <c r="A58" s="438" t="s">
        <v>297</v>
      </c>
      <c r="B58" s="420">
        <v>3032.92119940271</v>
      </c>
      <c r="C58" s="420">
        <v>3783.3877200000102</v>
      </c>
      <c r="D58" s="421">
        <v>750.46652059730002</v>
      </c>
      <c r="E58" s="427">
        <v>1.247440164533</v>
      </c>
      <c r="F58" s="420">
        <v>3197.19940873827</v>
      </c>
      <c r="G58" s="421">
        <v>532.866568123045</v>
      </c>
      <c r="H58" s="423">
        <v>303.19423000000103</v>
      </c>
      <c r="I58" s="420">
        <v>516.25404000000105</v>
      </c>
      <c r="J58" s="421">
        <v>-16.612528123042999</v>
      </c>
      <c r="K58" s="428">
        <v>0.16147070420099999</v>
      </c>
    </row>
    <row r="59" spans="1:11" ht="14.4" customHeight="1" thickBot="1" x14ac:dyDescent="0.35">
      <c r="A59" s="435" t="s">
        <v>32</v>
      </c>
      <c r="B59" s="415">
        <v>901.57504452466503</v>
      </c>
      <c r="C59" s="415">
        <v>1175.9519</v>
      </c>
      <c r="D59" s="416">
        <v>274.37685547533601</v>
      </c>
      <c r="E59" s="417">
        <v>1.304330579181</v>
      </c>
      <c r="F59" s="415">
        <v>1188.4905905012999</v>
      </c>
      <c r="G59" s="416">
        <v>198.08176508355001</v>
      </c>
      <c r="H59" s="418">
        <v>93.672240000000002</v>
      </c>
      <c r="I59" s="415">
        <v>130.40013999999999</v>
      </c>
      <c r="J59" s="416">
        <v>-67.681625083548994</v>
      </c>
      <c r="K59" s="419">
        <v>0.109719118554</v>
      </c>
    </row>
    <row r="60" spans="1:11" ht="14.4" customHeight="1" thickBot="1" x14ac:dyDescent="0.35">
      <c r="A60" s="439" t="s">
        <v>298</v>
      </c>
      <c r="B60" s="415">
        <v>901.57504452466503</v>
      </c>
      <c r="C60" s="415">
        <v>1175.9519</v>
      </c>
      <c r="D60" s="416">
        <v>274.37685547533601</v>
      </c>
      <c r="E60" s="417">
        <v>1.304330579181</v>
      </c>
      <c r="F60" s="415">
        <v>1188.4905905012999</v>
      </c>
      <c r="G60" s="416">
        <v>198.08176508355001</v>
      </c>
      <c r="H60" s="418">
        <v>93.672240000000002</v>
      </c>
      <c r="I60" s="415">
        <v>130.40013999999999</v>
      </c>
      <c r="J60" s="416">
        <v>-67.681625083548994</v>
      </c>
      <c r="K60" s="419">
        <v>0.109719118554</v>
      </c>
    </row>
    <row r="61" spans="1:11" ht="14.4" customHeight="1" thickBot="1" x14ac:dyDescent="0.35">
      <c r="A61" s="437" t="s">
        <v>299</v>
      </c>
      <c r="B61" s="415">
        <v>468.78060732499</v>
      </c>
      <c r="C61" s="415">
        <v>890.47890000000098</v>
      </c>
      <c r="D61" s="416">
        <v>421.69829267501098</v>
      </c>
      <c r="E61" s="417">
        <v>1.8995642867589999</v>
      </c>
      <c r="F61" s="415">
        <v>718.72527628388298</v>
      </c>
      <c r="G61" s="416">
        <v>119.787546047314</v>
      </c>
      <c r="H61" s="418">
        <v>51.264000000000003</v>
      </c>
      <c r="I61" s="415">
        <v>57.540999999999997</v>
      </c>
      <c r="J61" s="416">
        <v>-62.246546047312997</v>
      </c>
      <c r="K61" s="419">
        <v>8.0059797392000004E-2</v>
      </c>
    </row>
    <row r="62" spans="1:11" ht="14.4" customHeight="1" thickBot="1" x14ac:dyDescent="0.35">
      <c r="A62" s="437" t="s">
        <v>300</v>
      </c>
      <c r="B62" s="415">
        <v>47.094738550975997</v>
      </c>
      <c r="C62" s="415">
        <v>9.1615000000000002</v>
      </c>
      <c r="D62" s="416">
        <v>-37.933238550976</v>
      </c>
      <c r="E62" s="417">
        <v>0.194533408229</v>
      </c>
      <c r="F62" s="415">
        <v>0.46859238437200001</v>
      </c>
      <c r="G62" s="416">
        <v>7.8098730727999999E-2</v>
      </c>
      <c r="H62" s="418">
        <v>1.732</v>
      </c>
      <c r="I62" s="415">
        <v>2.0634999999999999</v>
      </c>
      <c r="J62" s="416">
        <v>1.9854012692709999</v>
      </c>
      <c r="K62" s="419">
        <v>4.4036140338959999</v>
      </c>
    </row>
    <row r="63" spans="1:11" ht="14.4" customHeight="1" thickBot="1" x14ac:dyDescent="0.35">
      <c r="A63" s="437" t="s">
        <v>301</v>
      </c>
      <c r="B63" s="415">
        <v>244.944462312497</v>
      </c>
      <c r="C63" s="415">
        <v>112.048</v>
      </c>
      <c r="D63" s="416">
        <v>-132.896462312496</v>
      </c>
      <c r="E63" s="417">
        <v>0.45744247059900001</v>
      </c>
      <c r="F63" s="415">
        <v>325.68824447217202</v>
      </c>
      <c r="G63" s="416">
        <v>54.281374078695002</v>
      </c>
      <c r="H63" s="418">
        <v>18.941680000000002</v>
      </c>
      <c r="I63" s="415">
        <v>45.083179999999999</v>
      </c>
      <c r="J63" s="416">
        <v>-9.1981940786949998</v>
      </c>
      <c r="K63" s="419">
        <v>0.13842433911900001</v>
      </c>
    </row>
    <row r="64" spans="1:11" ht="14.4" customHeight="1" thickBot="1" x14ac:dyDescent="0.35">
      <c r="A64" s="437" t="s">
        <v>302</v>
      </c>
      <c r="B64" s="415">
        <v>140.75523633620199</v>
      </c>
      <c r="C64" s="415">
        <v>164.26349999999999</v>
      </c>
      <c r="D64" s="416">
        <v>23.508263663796999</v>
      </c>
      <c r="E64" s="417">
        <v>1.167015197982</v>
      </c>
      <c r="F64" s="415">
        <v>126.90390544982201</v>
      </c>
      <c r="G64" s="416">
        <v>21.150650908303</v>
      </c>
      <c r="H64" s="418">
        <v>21.734559999999998</v>
      </c>
      <c r="I64" s="415">
        <v>25.71246</v>
      </c>
      <c r="J64" s="416">
        <v>4.5618090916960004</v>
      </c>
      <c r="K64" s="419">
        <v>0.202613622558</v>
      </c>
    </row>
    <row r="65" spans="1:11" ht="14.4" customHeight="1" thickBot="1" x14ac:dyDescent="0.35">
      <c r="A65" s="437" t="s">
        <v>303</v>
      </c>
      <c r="B65" s="415">
        <v>0</v>
      </c>
      <c r="C65" s="415">
        <v>0</v>
      </c>
      <c r="D65" s="416">
        <v>0</v>
      </c>
      <c r="E65" s="417">
        <v>1</v>
      </c>
      <c r="F65" s="415">
        <v>7.5128077660320001</v>
      </c>
      <c r="G65" s="416">
        <v>1.252134627672</v>
      </c>
      <c r="H65" s="418">
        <v>0</v>
      </c>
      <c r="I65" s="415">
        <v>0</v>
      </c>
      <c r="J65" s="416">
        <v>-1.252134627672</v>
      </c>
      <c r="K65" s="419">
        <v>0</v>
      </c>
    </row>
    <row r="66" spans="1:11" ht="14.4" customHeight="1" thickBot="1" x14ac:dyDescent="0.35">
      <c r="A66" s="437" t="s">
        <v>304</v>
      </c>
      <c r="B66" s="415">
        <v>0</v>
      </c>
      <c r="C66" s="415">
        <v>0</v>
      </c>
      <c r="D66" s="416">
        <v>0</v>
      </c>
      <c r="E66" s="417">
        <v>1</v>
      </c>
      <c r="F66" s="415">
        <v>6.9407198646049997</v>
      </c>
      <c r="G66" s="416">
        <v>1.1567866441000001</v>
      </c>
      <c r="H66" s="418">
        <v>0</v>
      </c>
      <c r="I66" s="415">
        <v>0</v>
      </c>
      <c r="J66" s="416">
        <v>-1.1567866441000001</v>
      </c>
      <c r="K66" s="419">
        <v>0</v>
      </c>
    </row>
    <row r="67" spans="1:11" ht="14.4" customHeight="1" thickBot="1" x14ac:dyDescent="0.35">
      <c r="A67" s="437" t="s">
        <v>305</v>
      </c>
      <c r="B67" s="415">
        <v>0</v>
      </c>
      <c r="C67" s="415">
        <v>0</v>
      </c>
      <c r="D67" s="416">
        <v>0</v>
      </c>
      <c r="E67" s="417">
        <v>1</v>
      </c>
      <c r="F67" s="415">
        <v>2.2510442804120001</v>
      </c>
      <c r="G67" s="416">
        <v>0.37517404673499999</v>
      </c>
      <c r="H67" s="418">
        <v>0</v>
      </c>
      <c r="I67" s="415">
        <v>0</v>
      </c>
      <c r="J67" s="416">
        <v>-0.37517404673499999</v>
      </c>
      <c r="K67" s="419">
        <v>0</v>
      </c>
    </row>
    <row r="68" spans="1:11" ht="14.4" customHeight="1" thickBot="1" x14ac:dyDescent="0.35">
      <c r="A68" s="440" t="s">
        <v>33</v>
      </c>
      <c r="B68" s="420">
        <v>0</v>
      </c>
      <c r="C68" s="420">
        <v>34.545000000000002</v>
      </c>
      <c r="D68" s="421">
        <v>34.545000000000002</v>
      </c>
      <c r="E68" s="422" t="s">
        <v>243</v>
      </c>
      <c r="F68" s="420">
        <v>0</v>
      </c>
      <c r="G68" s="421">
        <v>0</v>
      </c>
      <c r="H68" s="423">
        <v>13.836</v>
      </c>
      <c r="I68" s="420">
        <v>13.836</v>
      </c>
      <c r="J68" s="421">
        <v>13.836</v>
      </c>
      <c r="K68" s="424" t="s">
        <v>243</v>
      </c>
    </row>
    <row r="69" spans="1:11" ht="14.4" customHeight="1" thickBot="1" x14ac:dyDescent="0.35">
      <c r="A69" s="436" t="s">
        <v>306</v>
      </c>
      <c r="B69" s="420">
        <v>0</v>
      </c>
      <c r="C69" s="420">
        <v>34.545000000000002</v>
      </c>
      <c r="D69" s="421">
        <v>34.545000000000002</v>
      </c>
      <c r="E69" s="422" t="s">
        <v>243</v>
      </c>
      <c r="F69" s="420">
        <v>0</v>
      </c>
      <c r="G69" s="421">
        <v>0</v>
      </c>
      <c r="H69" s="423">
        <v>13.836</v>
      </c>
      <c r="I69" s="420">
        <v>13.836</v>
      </c>
      <c r="J69" s="421">
        <v>13.836</v>
      </c>
      <c r="K69" s="424" t="s">
        <v>243</v>
      </c>
    </row>
    <row r="70" spans="1:11" ht="14.4" customHeight="1" thickBot="1" x14ac:dyDescent="0.35">
      <c r="A70" s="437" t="s">
        <v>307</v>
      </c>
      <c r="B70" s="415">
        <v>0</v>
      </c>
      <c r="C70" s="415">
        <v>34.244999999999997</v>
      </c>
      <c r="D70" s="416">
        <v>34.244999999999997</v>
      </c>
      <c r="E70" s="425" t="s">
        <v>243</v>
      </c>
      <c r="F70" s="415">
        <v>0</v>
      </c>
      <c r="G70" s="416">
        <v>0</v>
      </c>
      <c r="H70" s="418">
        <v>13.836</v>
      </c>
      <c r="I70" s="415">
        <v>13.836</v>
      </c>
      <c r="J70" s="416">
        <v>13.836</v>
      </c>
      <c r="K70" s="426" t="s">
        <v>243</v>
      </c>
    </row>
    <row r="71" spans="1:11" ht="14.4" customHeight="1" thickBot="1" x14ac:dyDescent="0.35">
      <c r="A71" s="437" t="s">
        <v>308</v>
      </c>
      <c r="B71" s="415">
        <v>0</v>
      </c>
      <c r="C71" s="415">
        <v>0.3</v>
      </c>
      <c r="D71" s="416">
        <v>0.3</v>
      </c>
      <c r="E71" s="425" t="s">
        <v>256</v>
      </c>
      <c r="F71" s="415">
        <v>0</v>
      </c>
      <c r="G71" s="416">
        <v>0</v>
      </c>
      <c r="H71" s="418">
        <v>0</v>
      </c>
      <c r="I71" s="415">
        <v>0</v>
      </c>
      <c r="J71" s="416">
        <v>0</v>
      </c>
      <c r="K71" s="426" t="s">
        <v>243</v>
      </c>
    </row>
    <row r="72" spans="1:11" ht="14.4" customHeight="1" thickBot="1" x14ac:dyDescent="0.35">
      <c r="A72" s="435" t="s">
        <v>34</v>
      </c>
      <c r="B72" s="415">
        <v>2131.3461548780401</v>
      </c>
      <c r="C72" s="415">
        <v>2572.8908200000001</v>
      </c>
      <c r="D72" s="416">
        <v>441.54466512196302</v>
      </c>
      <c r="E72" s="417">
        <v>1.2071670357769999</v>
      </c>
      <c r="F72" s="415">
        <v>2008.70881823697</v>
      </c>
      <c r="G72" s="416">
        <v>334.78480303949499</v>
      </c>
      <c r="H72" s="418">
        <v>195.68599</v>
      </c>
      <c r="I72" s="415">
        <v>372.01790000000102</v>
      </c>
      <c r="J72" s="416">
        <v>37.233096960506003</v>
      </c>
      <c r="K72" s="419">
        <v>0.185202502534</v>
      </c>
    </row>
    <row r="73" spans="1:11" ht="14.4" customHeight="1" thickBot="1" x14ac:dyDescent="0.35">
      <c r="A73" s="436" t="s">
        <v>309</v>
      </c>
      <c r="B73" s="420">
        <v>52.446993742536002</v>
      </c>
      <c r="C73" s="420">
        <v>45.190089999999998</v>
      </c>
      <c r="D73" s="421">
        <v>-7.256903742535</v>
      </c>
      <c r="E73" s="427">
        <v>0.86163356134000002</v>
      </c>
      <c r="F73" s="420">
        <v>45.268006001229999</v>
      </c>
      <c r="G73" s="421">
        <v>7.5446676668709998</v>
      </c>
      <c r="H73" s="423">
        <v>4.0176299999999996</v>
      </c>
      <c r="I73" s="420">
        <v>9.5968</v>
      </c>
      <c r="J73" s="421">
        <v>2.0521323331280001</v>
      </c>
      <c r="K73" s="428">
        <v>0.211999618444</v>
      </c>
    </row>
    <row r="74" spans="1:11" ht="14.4" customHeight="1" thickBot="1" x14ac:dyDescent="0.35">
      <c r="A74" s="437" t="s">
        <v>310</v>
      </c>
      <c r="B74" s="415">
        <v>2.956438702502</v>
      </c>
      <c r="C74" s="415">
        <v>2.8780000000000001</v>
      </c>
      <c r="D74" s="416">
        <v>-7.8438702501999996E-2</v>
      </c>
      <c r="E74" s="417">
        <v>0.97346851722700001</v>
      </c>
      <c r="F74" s="415">
        <v>2.7309690429010001</v>
      </c>
      <c r="G74" s="416">
        <v>0.45516150714999998</v>
      </c>
      <c r="H74" s="418">
        <v>0.32340000000000002</v>
      </c>
      <c r="I74" s="415">
        <v>0.7319</v>
      </c>
      <c r="J74" s="416">
        <v>0.27673849284899998</v>
      </c>
      <c r="K74" s="419">
        <v>0.26800010857000001</v>
      </c>
    </row>
    <row r="75" spans="1:11" ht="14.4" customHeight="1" thickBot="1" x14ac:dyDescent="0.35">
      <c r="A75" s="437" t="s">
        <v>311</v>
      </c>
      <c r="B75" s="415">
        <v>49.490555040033001</v>
      </c>
      <c r="C75" s="415">
        <v>42.312089999999998</v>
      </c>
      <c r="D75" s="416">
        <v>-7.1784650400330001</v>
      </c>
      <c r="E75" s="417">
        <v>0.85495282818600005</v>
      </c>
      <c r="F75" s="415">
        <v>42.537036958328002</v>
      </c>
      <c r="G75" s="416">
        <v>7.0895061597210001</v>
      </c>
      <c r="H75" s="418">
        <v>3.6942300000000001</v>
      </c>
      <c r="I75" s="415">
        <v>8.8649000000000004</v>
      </c>
      <c r="J75" s="416">
        <v>1.7753938402780001</v>
      </c>
      <c r="K75" s="419">
        <v>0.20840426681999999</v>
      </c>
    </row>
    <row r="76" spans="1:11" ht="14.4" customHeight="1" thickBot="1" x14ac:dyDescent="0.35">
      <c r="A76" s="436" t="s">
        <v>312</v>
      </c>
      <c r="B76" s="420">
        <v>33.105358402862997</v>
      </c>
      <c r="C76" s="420">
        <v>24.597619999999999</v>
      </c>
      <c r="D76" s="421">
        <v>-8.5077384028629996</v>
      </c>
      <c r="E76" s="427">
        <v>0.74301023117300002</v>
      </c>
      <c r="F76" s="420">
        <v>1.9999999999989999</v>
      </c>
      <c r="G76" s="421">
        <v>0.33333333333300003</v>
      </c>
      <c r="H76" s="423">
        <v>0</v>
      </c>
      <c r="I76" s="420">
        <v>5.9681499999999996</v>
      </c>
      <c r="J76" s="421">
        <v>5.6348166666659996</v>
      </c>
      <c r="K76" s="428">
        <v>2.9840749999999998</v>
      </c>
    </row>
    <row r="77" spans="1:11" ht="14.4" customHeight="1" thickBot="1" x14ac:dyDescent="0.35">
      <c r="A77" s="437" t="s">
        <v>313</v>
      </c>
      <c r="B77" s="415">
        <v>2.8394366197180001</v>
      </c>
      <c r="C77" s="415">
        <v>2.5649999999999999</v>
      </c>
      <c r="D77" s="416">
        <v>-0.27443661971799999</v>
      </c>
      <c r="E77" s="417">
        <v>0.90334821428500001</v>
      </c>
      <c r="F77" s="415">
        <v>1.9999999999989999</v>
      </c>
      <c r="G77" s="416">
        <v>0.33333333333300003</v>
      </c>
      <c r="H77" s="418">
        <v>0</v>
      </c>
      <c r="I77" s="415">
        <v>0.54</v>
      </c>
      <c r="J77" s="416">
        <v>0.206666666666</v>
      </c>
      <c r="K77" s="419">
        <v>0.27</v>
      </c>
    </row>
    <row r="78" spans="1:11" ht="14.4" customHeight="1" thickBot="1" x14ac:dyDescent="0.35">
      <c r="A78" s="437" t="s">
        <v>314</v>
      </c>
      <c r="B78" s="415">
        <v>30.265921783144002</v>
      </c>
      <c r="C78" s="415">
        <v>22.032620000000001</v>
      </c>
      <c r="D78" s="416">
        <v>-8.2333017831440003</v>
      </c>
      <c r="E78" s="417">
        <v>0.72796791579200004</v>
      </c>
      <c r="F78" s="415">
        <v>0</v>
      </c>
      <c r="G78" s="416">
        <v>0</v>
      </c>
      <c r="H78" s="418">
        <v>0</v>
      </c>
      <c r="I78" s="415">
        <v>5.4281499999999996</v>
      </c>
      <c r="J78" s="416">
        <v>5.4281499999999996</v>
      </c>
      <c r="K78" s="426" t="s">
        <v>243</v>
      </c>
    </row>
    <row r="79" spans="1:11" ht="14.4" customHeight="1" thickBot="1" x14ac:dyDescent="0.35">
      <c r="A79" s="436" t="s">
        <v>315</v>
      </c>
      <c r="B79" s="420">
        <v>0</v>
      </c>
      <c r="C79" s="420">
        <v>3.63</v>
      </c>
      <c r="D79" s="421">
        <v>3.63</v>
      </c>
      <c r="E79" s="422" t="s">
        <v>256</v>
      </c>
      <c r="F79" s="420">
        <v>0</v>
      </c>
      <c r="G79" s="421">
        <v>0</v>
      </c>
      <c r="H79" s="423">
        <v>0</v>
      </c>
      <c r="I79" s="420">
        <v>0</v>
      </c>
      <c r="J79" s="421">
        <v>0</v>
      </c>
      <c r="K79" s="424" t="s">
        <v>243</v>
      </c>
    </row>
    <row r="80" spans="1:11" ht="14.4" customHeight="1" thickBot="1" x14ac:dyDescent="0.35">
      <c r="A80" s="437" t="s">
        <v>316</v>
      </c>
      <c r="B80" s="415">
        <v>0</v>
      </c>
      <c r="C80" s="415">
        <v>3.63</v>
      </c>
      <c r="D80" s="416">
        <v>3.63</v>
      </c>
      <c r="E80" s="425" t="s">
        <v>256</v>
      </c>
      <c r="F80" s="415">
        <v>0</v>
      </c>
      <c r="G80" s="416">
        <v>0</v>
      </c>
      <c r="H80" s="418">
        <v>0</v>
      </c>
      <c r="I80" s="415">
        <v>0</v>
      </c>
      <c r="J80" s="416">
        <v>0</v>
      </c>
      <c r="K80" s="426" t="s">
        <v>243</v>
      </c>
    </row>
    <row r="81" spans="1:11" ht="14.4" customHeight="1" thickBot="1" x14ac:dyDescent="0.35">
      <c r="A81" s="436" t="s">
        <v>317</v>
      </c>
      <c r="B81" s="420">
        <v>945.80730020148496</v>
      </c>
      <c r="C81" s="420">
        <v>866.53006000000096</v>
      </c>
      <c r="D81" s="421">
        <v>-79.277240201482996</v>
      </c>
      <c r="E81" s="427">
        <v>0.91618034647699997</v>
      </c>
      <c r="F81" s="420">
        <v>898.52537796432102</v>
      </c>
      <c r="G81" s="421">
        <v>149.75422966072</v>
      </c>
      <c r="H81" s="423">
        <v>74.100890000000007</v>
      </c>
      <c r="I81" s="420">
        <v>154.50976</v>
      </c>
      <c r="J81" s="421">
        <v>4.7555303392799999</v>
      </c>
      <c r="K81" s="428">
        <v>0.17195926101699999</v>
      </c>
    </row>
    <row r="82" spans="1:11" ht="14.4" customHeight="1" thickBot="1" x14ac:dyDescent="0.35">
      <c r="A82" s="437" t="s">
        <v>318</v>
      </c>
      <c r="B82" s="415">
        <v>894.15638612897601</v>
      </c>
      <c r="C82" s="415">
        <v>822.84122000000104</v>
      </c>
      <c r="D82" s="416">
        <v>-71.315166128974994</v>
      </c>
      <c r="E82" s="417">
        <v>0.92024307242500003</v>
      </c>
      <c r="F82" s="415">
        <v>855.081939907888</v>
      </c>
      <c r="G82" s="416">
        <v>142.51365665131499</v>
      </c>
      <c r="H82" s="418">
        <v>69.369550000000004</v>
      </c>
      <c r="I82" s="415">
        <v>138.73910000000001</v>
      </c>
      <c r="J82" s="416">
        <v>-3.7745566513140001</v>
      </c>
      <c r="K82" s="419">
        <v>0.16225240357000001</v>
      </c>
    </row>
    <row r="83" spans="1:11" ht="14.4" customHeight="1" thickBot="1" x14ac:dyDescent="0.35">
      <c r="A83" s="437" t="s">
        <v>319</v>
      </c>
      <c r="B83" s="415">
        <v>7.2138035606060003</v>
      </c>
      <c r="C83" s="415">
        <v>1.5972</v>
      </c>
      <c r="D83" s="416">
        <v>-5.6166035606060003</v>
      </c>
      <c r="E83" s="417">
        <v>0.221408856864</v>
      </c>
      <c r="F83" s="415">
        <v>0</v>
      </c>
      <c r="G83" s="416">
        <v>0</v>
      </c>
      <c r="H83" s="418">
        <v>1.452</v>
      </c>
      <c r="I83" s="415">
        <v>9.5831999999999997</v>
      </c>
      <c r="J83" s="416">
        <v>9.5831999999999997</v>
      </c>
      <c r="K83" s="426" t="s">
        <v>243</v>
      </c>
    </row>
    <row r="84" spans="1:11" ht="14.4" customHeight="1" thickBot="1" x14ac:dyDescent="0.35">
      <c r="A84" s="437" t="s">
        <v>320</v>
      </c>
      <c r="B84" s="415">
        <v>0.99009900989999999</v>
      </c>
      <c r="C84" s="415">
        <v>3.2669999999999999</v>
      </c>
      <c r="D84" s="416">
        <v>2.276900990099</v>
      </c>
      <c r="E84" s="417">
        <v>3.2996699999999999</v>
      </c>
      <c r="F84" s="415">
        <v>3.2028815149519998</v>
      </c>
      <c r="G84" s="416">
        <v>0.53381358582500005</v>
      </c>
      <c r="H84" s="418">
        <v>0.48399999999999999</v>
      </c>
      <c r="I84" s="415">
        <v>0.48399999999999999</v>
      </c>
      <c r="J84" s="416">
        <v>-4.9813585824999999E-2</v>
      </c>
      <c r="K84" s="419">
        <v>0.151113925925</v>
      </c>
    </row>
    <row r="85" spans="1:11" ht="14.4" customHeight="1" thickBot="1" x14ac:dyDescent="0.35">
      <c r="A85" s="437" t="s">
        <v>321</v>
      </c>
      <c r="B85" s="415">
        <v>43.447011502000997</v>
      </c>
      <c r="C85" s="415">
        <v>38.824640000000002</v>
      </c>
      <c r="D85" s="416">
        <v>-4.6223715020010001</v>
      </c>
      <c r="E85" s="417">
        <v>0.89360898846100001</v>
      </c>
      <c r="F85" s="415">
        <v>40.240556541479997</v>
      </c>
      <c r="G85" s="416">
        <v>6.7067594235800003</v>
      </c>
      <c r="H85" s="418">
        <v>2.7953399999999999</v>
      </c>
      <c r="I85" s="415">
        <v>5.7034599999999998</v>
      </c>
      <c r="J85" s="416">
        <v>-1.0032994235799999</v>
      </c>
      <c r="K85" s="419">
        <v>0.14173412323699999</v>
      </c>
    </row>
    <row r="86" spans="1:11" ht="14.4" customHeight="1" thickBot="1" x14ac:dyDescent="0.35">
      <c r="A86" s="436" t="s">
        <v>322</v>
      </c>
      <c r="B86" s="420">
        <v>319.07000719990498</v>
      </c>
      <c r="C86" s="420">
        <v>489.85894000000098</v>
      </c>
      <c r="D86" s="421">
        <v>170.78893280009601</v>
      </c>
      <c r="E86" s="427">
        <v>1.5352710344</v>
      </c>
      <c r="F86" s="420">
        <v>397.58501783790098</v>
      </c>
      <c r="G86" s="421">
        <v>66.264169639650007</v>
      </c>
      <c r="H86" s="423">
        <v>15.19247</v>
      </c>
      <c r="I86" s="420">
        <v>74.490939999999995</v>
      </c>
      <c r="J86" s="421">
        <v>8.2267703603500006</v>
      </c>
      <c r="K86" s="428">
        <v>0.18735851870100001</v>
      </c>
    </row>
    <row r="87" spans="1:11" ht="14.4" customHeight="1" thickBot="1" x14ac:dyDescent="0.35">
      <c r="A87" s="437" t="s">
        <v>323</v>
      </c>
      <c r="B87" s="415">
        <v>35</v>
      </c>
      <c r="C87" s="415">
        <v>59.872999999999998</v>
      </c>
      <c r="D87" s="416">
        <v>24.873000000000001</v>
      </c>
      <c r="E87" s="417">
        <v>1.7106571428570001</v>
      </c>
      <c r="F87" s="415">
        <v>47.898108779498003</v>
      </c>
      <c r="G87" s="416">
        <v>7.9830181299160001</v>
      </c>
      <c r="H87" s="418">
        <v>0</v>
      </c>
      <c r="I87" s="415">
        <v>0</v>
      </c>
      <c r="J87" s="416">
        <v>-7.9830181299160001</v>
      </c>
      <c r="K87" s="419">
        <v>0</v>
      </c>
    </row>
    <row r="88" spans="1:11" ht="14.4" customHeight="1" thickBot="1" x14ac:dyDescent="0.35">
      <c r="A88" s="437" t="s">
        <v>324</v>
      </c>
      <c r="B88" s="415">
        <v>151.96115977724301</v>
      </c>
      <c r="C88" s="415">
        <v>319.33934000000102</v>
      </c>
      <c r="D88" s="416">
        <v>167.37818022275701</v>
      </c>
      <c r="E88" s="417">
        <v>2.1014536903250001</v>
      </c>
      <c r="F88" s="415">
        <v>224.227842681033</v>
      </c>
      <c r="G88" s="416">
        <v>37.371307113504997</v>
      </c>
      <c r="H88" s="418">
        <v>7.3634700000000004</v>
      </c>
      <c r="I88" s="415">
        <v>58.832940000000001</v>
      </c>
      <c r="J88" s="416">
        <v>21.461632886494002</v>
      </c>
      <c r="K88" s="419">
        <v>0.262380172312</v>
      </c>
    </row>
    <row r="89" spans="1:11" ht="14.4" customHeight="1" thickBot="1" x14ac:dyDescent="0.35">
      <c r="A89" s="437" t="s">
        <v>325</v>
      </c>
      <c r="B89" s="415">
        <v>13.451389804366</v>
      </c>
      <c r="C89" s="415">
        <v>4.0090000000000003</v>
      </c>
      <c r="D89" s="416">
        <v>-9.442389804366</v>
      </c>
      <c r="E89" s="417">
        <v>0.29803611807399999</v>
      </c>
      <c r="F89" s="415">
        <v>4</v>
      </c>
      <c r="G89" s="416">
        <v>0.66666666666600005</v>
      </c>
      <c r="H89" s="418">
        <v>0</v>
      </c>
      <c r="I89" s="415">
        <v>0</v>
      </c>
      <c r="J89" s="416">
        <v>-0.66666666666600005</v>
      </c>
      <c r="K89" s="419">
        <v>0</v>
      </c>
    </row>
    <row r="90" spans="1:11" ht="14.4" customHeight="1" thickBot="1" x14ac:dyDescent="0.35">
      <c r="A90" s="437" t="s">
        <v>326</v>
      </c>
      <c r="B90" s="415">
        <v>0</v>
      </c>
      <c r="C90" s="415">
        <v>6.7515999999999998</v>
      </c>
      <c r="D90" s="416">
        <v>6.7515999999999998</v>
      </c>
      <c r="E90" s="425" t="s">
        <v>256</v>
      </c>
      <c r="F90" s="415">
        <v>9.4341154403819996</v>
      </c>
      <c r="G90" s="416">
        <v>1.5723525733970001</v>
      </c>
      <c r="H90" s="418">
        <v>0</v>
      </c>
      <c r="I90" s="415">
        <v>0</v>
      </c>
      <c r="J90" s="416">
        <v>-1.5723525733970001</v>
      </c>
      <c r="K90" s="419">
        <v>0</v>
      </c>
    </row>
    <row r="91" spans="1:11" ht="14.4" customHeight="1" thickBot="1" x14ac:dyDescent="0.35">
      <c r="A91" s="437" t="s">
        <v>327</v>
      </c>
      <c r="B91" s="415">
        <v>118.657457618295</v>
      </c>
      <c r="C91" s="415">
        <v>99.885999999999996</v>
      </c>
      <c r="D91" s="416">
        <v>-18.771457618294999</v>
      </c>
      <c r="E91" s="417">
        <v>0.84180128248899999</v>
      </c>
      <c r="F91" s="415">
        <v>112.024950936987</v>
      </c>
      <c r="G91" s="416">
        <v>18.670825156164</v>
      </c>
      <c r="H91" s="418">
        <v>7.8289999999999997</v>
      </c>
      <c r="I91" s="415">
        <v>15.657999999999999</v>
      </c>
      <c r="J91" s="416">
        <v>-3.0128251561639998</v>
      </c>
      <c r="K91" s="419">
        <v>0.139772433453</v>
      </c>
    </row>
    <row r="92" spans="1:11" ht="14.4" customHeight="1" thickBot="1" x14ac:dyDescent="0.35">
      <c r="A92" s="436" t="s">
        <v>328</v>
      </c>
      <c r="B92" s="420">
        <v>0</v>
      </c>
      <c r="C92" s="420">
        <v>0.24737999999999999</v>
      </c>
      <c r="D92" s="421">
        <v>0.24737999999999999</v>
      </c>
      <c r="E92" s="422" t="s">
        <v>256</v>
      </c>
      <c r="F92" s="420">
        <v>0.46297795249500001</v>
      </c>
      <c r="G92" s="421">
        <v>7.7162992082000004E-2</v>
      </c>
      <c r="H92" s="423">
        <v>0</v>
      </c>
      <c r="I92" s="420">
        <v>0</v>
      </c>
      <c r="J92" s="421">
        <v>-7.7162992082000004E-2</v>
      </c>
      <c r="K92" s="428">
        <v>0</v>
      </c>
    </row>
    <row r="93" spans="1:11" ht="14.4" customHeight="1" thickBot="1" x14ac:dyDescent="0.35">
      <c r="A93" s="437" t="s">
        <v>329</v>
      </c>
      <c r="B93" s="415">
        <v>0</v>
      </c>
      <c r="C93" s="415">
        <v>0.24737999999999999</v>
      </c>
      <c r="D93" s="416">
        <v>0.24737999999999999</v>
      </c>
      <c r="E93" s="425" t="s">
        <v>256</v>
      </c>
      <c r="F93" s="415">
        <v>0.46297795249500001</v>
      </c>
      <c r="G93" s="416">
        <v>7.7162992082000004E-2</v>
      </c>
      <c r="H93" s="418">
        <v>0</v>
      </c>
      <c r="I93" s="415">
        <v>0</v>
      </c>
      <c r="J93" s="416">
        <v>-7.7162992082000004E-2</v>
      </c>
      <c r="K93" s="419">
        <v>0</v>
      </c>
    </row>
    <row r="94" spans="1:11" ht="14.4" customHeight="1" thickBot="1" x14ac:dyDescent="0.35">
      <c r="A94" s="436" t="s">
        <v>330</v>
      </c>
      <c r="B94" s="420">
        <v>780.91649533125201</v>
      </c>
      <c r="C94" s="420">
        <v>1142.83673</v>
      </c>
      <c r="D94" s="421">
        <v>361.92023466875003</v>
      </c>
      <c r="E94" s="427">
        <v>1.463455743133</v>
      </c>
      <c r="F94" s="420">
        <v>664.86743848102105</v>
      </c>
      <c r="G94" s="421">
        <v>110.811239746837</v>
      </c>
      <c r="H94" s="423">
        <v>102.375</v>
      </c>
      <c r="I94" s="420">
        <v>127.45225000000001</v>
      </c>
      <c r="J94" s="421">
        <v>16.641010253163</v>
      </c>
      <c r="K94" s="428">
        <v>0.19169573154399999</v>
      </c>
    </row>
    <row r="95" spans="1:11" ht="14.4" customHeight="1" thickBot="1" x14ac:dyDescent="0.35">
      <c r="A95" s="437" t="s">
        <v>331</v>
      </c>
      <c r="B95" s="415">
        <v>0</v>
      </c>
      <c r="C95" s="415">
        <v>7.8650000000000002</v>
      </c>
      <c r="D95" s="416">
        <v>7.8650000000000002</v>
      </c>
      <c r="E95" s="425" t="s">
        <v>243</v>
      </c>
      <c r="F95" s="415">
        <v>0</v>
      </c>
      <c r="G95" s="416">
        <v>0</v>
      </c>
      <c r="H95" s="418">
        <v>0</v>
      </c>
      <c r="I95" s="415">
        <v>0</v>
      </c>
      <c r="J95" s="416">
        <v>0</v>
      </c>
      <c r="K95" s="426" t="s">
        <v>243</v>
      </c>
    </row>
    <row r="96" spans="1:11" ht="14.4" customHeight="1" thickBot="1" x14ac:dyDescent="0.35">
      <c r="A96" s="437" t="s">
        <v>332</v>
      </c>
      <c r="B96" s="415">
        <v>780.91649533125201</v>
      </c>
      <c r="C96" s="415">
        <v>1126.18803</v>
      </c>
      <c r="D96" s="416">
        <v>345.27153466875001</v>
      </c>
      <c r="E96" s="417">
        <v>1.442136306164</v>
      </c>
      <c r="F96" s="415">
        <v>661.86618576006595</v>
      </c>
      <c r="G96" s="416">
        <v>110.311030960011</v>
      </c>
      <c r="H96" s="418">
        <v>102.375</v>
      </c>
      <c r="I96" s="415">
        <v>127.45225000000001</v>
      </c>
      <c r="J96" s="416">
        <v>17.141219039989</v>
      </c>
      <c r="K96" s="419">
        <v>0.19256498177699999</v>
      </c>
    </row>
    <row r="97" spans="1:11" ht="14.4" customHeight="1" thickBot="1" x14ac:dyDescent="0.35">
      <c r="A97" s="437" t="s">
        <v>333</v>
      </c>
      <c r="B97" s="415">
        <v>0</v>
      </c>
      <c r="C97" s="415">
        <v>4.4640000000000004</v>
      </c>
      <c r="D97" s="416">
        <v>4.4640000000000004</v>
      </c>
      <c r="E97" s="425" t="s">
        <v>243</v>
      </c>
      <c r="F97" s="415">
        <v>0</v>
      </c>
      <c r="G97" s="416">
        <v>0</v>
      </c>
      <c r="H97" s="418">
        <v>0</v>
      </c>
      <c r="I97" s="415">
        <v>0</v>
      </c>
      <c r="J97" s="416">
        <v>0</v>
      </c>
      <c r="K97" s="426" t="s">
        <v>243</v>
      </c>
    </row>
    <row r="98" spans="1:11" ht="14.4" customHeight="1" thickBot="1" x14ac:dyDescent="0.35">
      <c r="A98" s="437" t="s">
        <v>334</v>
      </c>
      <c r="B98" s="415">
        <v>0</v>
      </c>
      <c r="C98" s="415">
        <v>4.3197000000000001</v>
      </c>
      <c r="D98" s="416">
        <v>4.3197000000000001</v>
      </c>
      <c r="E98" s="425" t="s">
        <v>256</v>
      </c>
      <c r="F98" s="415">
        <v>3.0012527209540001</v>
      </c>
      <c r="G98" s="416">
        <v>0.50020878682500003</v>
      </c>
      <c r="H98" s="418">
        <v>0</v>
      </c>
      <c r="I98" s="415">
        <v>0</v>
      </c>
      <c r="J98" s="416">
        <v>-0.50020878682500003</v>
      </c>
      <c r="K98" s="419">
        <v>0</v>
      </c>
    </row>
    <row r="99" spans="1:11" ht="14.4" customHeight="1" thickBot="1" x14ac:dyDescent="0.35">
      <c r="A99" s="434" t="s">
        <v>35</v>
      </c>
      <c r="B99" s="415">
        <v>31812.880000717902</v>
      </c>
      <c r="C99" s="415">
        <v>34234.832830000101</v>
      </c>
      <c r="D99" s="416">
        <v>2421.9528292821201</v>
      </c>
      <c r="E99" s="417">
        <v>1.0761312031229999</v>
      </c>
      <c r="F99" s="415">
        <v>33322.765902136198</v>
      </c>
      <c r="G99" s="416">
        <v>5553.7943170227099</v>
      </c>
      <c r="H99" s="418">
        <v>2737.6783500000101</v>
      </c>
      <c r="I99" s="415">
        <v>5618.3654900000101</v>
      </c>
      <c r="J99" s="416">
        <v>64.571172977306006</v>
      </c>
      <c r="K99" s="419">
        <v>0.168604416167</v>
      </c>
    </row>
    <row r="100" spans="1:11" ht="14.4" customHeight="1" thickBot="1" x14ac:dyDescent="0.35">
      <c r="A100" s="440" t="s">
        <v>335</v>
      </c>
      <c r="B100" s="420">
        <v>23474.560000717898</v>
      </c>
      <c r="C100" s="420">
        <v>25274.526000000002</v>
      </c>
      <c r="D100" s="421">
        <v>1799.9659992821</v>
      </c>
      <c r="E100" s="427">
        <v>1.0766773051</v>
      </c>
      <c r="F100" s="420">
        <v>24028.28</v>
      </c>
      <c r="G100" s="421">
        <v>4004.71333333333</v>
      </c>
      <c r="H100" s="423">
        <v>2030.51</v>
      </c>
      <c r="I100" s="420">
        <v>4156.8690000000097</v>
      </c>
      <c r="J100" s="421">
        <v>152.15566666667601</v>
      </c>
      <c r="K100" s="428">
        <v>0.172999024482</v>
      </c>
    </row>
    <row r="101" spans="1:11" ht="14.4" customHeight="1" thickBot="1" x14ac:dyDescent="0.35">
      <c r="A101" s="436" t="s">
        <v>336</v>
      </c>
      <c r="B101" s="420">
        <v>23161.999999999902</v>
      </c>
      <c r="C101" s="420">
        <v>24723.78</v>
      </c>
      <c r="D101" s="421">
        <v>1561.78000000012</v>
      </c>
      <c r="E101" s="427">
        <v>1.0674285467569999</v>
      </c>
      <c r="F101" s="420">
        <v>23707.81</v>
      </c>
      <c r="G101" s="421">
        <v>3951.3016666666699</v>
      </c>
      <c r="H101" s="423">
        <v>1969.9259999999999</v>
      </c>
      <c r="I101" s="420">
        <v>4061.8110000000102</v>
      </c>
      <c r="J101" s="421">
        <v>110.50933333334299</v>
      </c>
      <c r="K101" s="428">
        <v>0.17132797166800001</v>
      </c>
    </row>
    <row r="102" spans="1:11" ht="14.4" customHeight="1" thickBot="1" x14ac:dyDescent="0.35">
      <c r="A102" s="437" t="s">
        <v>337</v>
      </c>
      <c r="B102" s="415">
        <v>23161.999999999902</v>
      </c>
      <c r="C102" s="415">
        <v>24723.78</v>
      </c>
      <c r="D102" s="416">
        <v>1561.78000000012</v>
      </c>
      <c r="E102" s="417">
        <v>1.0674285467569999</v>
      </c>
      <c r="F102" s="415">
        <v>23707.81</v>
      </c>
      <c r="G102" s="416">
        <v>3951.3016666666699</v>
      </c>
      <c r="H102" s="418">
        <v>1969.9259999999999</v>
      </c>
      <c r="I102" s="415">
        <v>4061.8110000000102</v>
      </c>
      <c r="J102" s="416">
        <v>110.50933333334299</v>
      </c>
      <c r="K102" s="419">
        <v>0.17132797166800001</v>
      </c>
    </row>
    <row r="103" spans="1:11" ht="14.4" customHeight="1" thickBot="1" x14ac:dyDescent="0.35">
      <c r="A103" s="436" t="s">
        <v>338</v>
      </c>
      <c r="B103" s="420">
        <v>257.35900071802001</v>
      </c>
      <c r="C103" s="420">
        <v>243.81</v>
      </c>
      <c r="D103" s="421">
        <v>-13.549000718019</v>
      </c>
      <c r="E103" s="427">
        <v>0.94735369394400004</v>
      </c>
      <c r="F103" s="420">
        <v>243.84</v>
      </c>
      <c r="G103" s="421">
        <v>40.64</v>
      </c>
      <c r="H103" s="423">
        <v>22.1</v>
      </c>
      <c r="I103" s="420">
        <v>43.09</v>
      </c>
      <c r="J103" s="421">
        <v>2.4500000000000002</v>
      </c>
      <c r="K103" s="428">
        <v>0.17671423884500001</v>
      </c>
    </row>
    <row r="104" spans="1:11" ht="14.4" customHeight="1" thickBot="1" x14ac:dyDescent="0.35">
      <c r="A104" s="437" t="s">
        <v>339</v>
      </c>
      <c r="B104" s="415">
        <v>257.35900071802001</v>
      </c>
      <c r="C104" s="415">
        <v>243.81</v>
      </c>
      <c r="D104" s="416">
        <v>-13.549000718019</v>
      </c>
      <c r="E104" s="417">
        <v>0.94735369394400004</v>
      </c>
      <c r="F104" s="415">
        <v>243.84</v>
      </c>
      <c r="G104" s="416">
        <v>40.64</v>
      </c>
      <c r="H104" s="418">
        <v>22.1</v>
      </c>
      <c r="I104" s="415">
        <v>43.09</v>
      </c>
      <c r="J104" s="416">
        <v>2.4500000000000002</v>
      </c>
      <c r="K104" s="419">
        <v>0.17671423884500001</v>
      </c>
    </row>
    <row r="105" spans="1:11" ht="14.4" customHeight="1" thickBot="1" x14ac:dyDescent="0.35">
      <c r="A105" s="436" t="s">
        <v>340</v>
      </c>
      <c r="B105" s="420">
        <v>55.201000000000001</v>
      </c>
      <c r="C105" s="420">
        <v>98.686000000000007</v>
      </c>
      <c r="D105" s="421">
        <v>43.484999999999999</v>
      </c>
      <c r="E105" s="427">
        <v>1.787757468161</v>
      </c>
      <c r="F105" s="420">
        <v>76.629999999999001</v>
      </c>
      <c r="G105" s="421">
        <v>12.771666666666</v>
      </c>
      <c r="H105" s="423">
        <v>37.734000000000002</v>
      </c>
      <c r="I105" s="420">
        <v>40.468000000000004</v>
      </c>
      <c r="J105" s="421">
        <v>27.696333333333001</v>
      </c>
      <c r="K105" s="428">
        <v>0.52809604593500004</v>
      </c>
    </row>
    <row r="106" spans="1:11" ht="14.4" customHeight="1" thickBot="1" x14ac:dyDescent="0.35">
      <c r="A106" s="437" t="s">
        <v>341</v>
      </c>
      <c r="B106" s="415">
        <v>55.201000000000001</v>
      </c>
      <c r="C106" s="415">
        <v>98.686000000000007</v>
      </c>
      <c r="D106" s="416">
        <v>43.484999999999999</v>
      </c>
      <c r="E106" s="417">
        <v>1.787757468161</v>
      </c>
      <c r="F106" s="415">
        <v>76.629999999999001</v>
      </c>
      <c r="G106" s="416">
        <v>12.771666666666</v>
      </c>
      <c r="H106" s="418">
        <v>37.734000000000002</v>
      </c>
      <c r="I106" s="415">
        <v>40.468000000000004</v>
      </c>
      <c r="J106" s="416">
        <v>27.696333333333001</v>
      </c>
      <c r="K106" s="419">
        <v>0.52809604593500004</v>
      </c>
    </row>
    <row r="107" spans="1:11" ht="14.4" customHeight="1" thickBot="1" x14ac:dyDescent="0.35">
      <c r="A107" s="439" t="s">
        <v>342</v>
      </c>
      <c r="B107" s="415">
        <v>0</v>
      </c>
      <c r="C107" s="415">
        <v>208.25</v>
      </c>
      <c r="D107" s="416">
        <v>208.25</v>
      </c>
      <c r="E107" s="425" t="s">
        <v>243</v>
      </c>
      <c r="F107" s="415">
        <v>0</v>
      </c>
      <c r="G107" s="416">
        <v>0</v>
      </c>
      <c r="H107" s="418">
        <v>0.75</v>
      </c>
      <c r="I107" s="415">
        <v>11.5</v>
      </c>
      <c r="J107" s="416">
        <v>11.5</v>
      </c>
      <c r="K107" s="426" t="s">
        <v>243</v>
      </c>
    </row>
    <row r="108" spans="1:11" ht="14.4" customHeight="1" thickBot="1" x14ac:dyDescent="0.35">
      <c r="A108" s="437" t="s">
        <v>343</v>
      </c>
      <c r="B108" s="415">
        <v>0</v>
      </c>
      <c r="C108" s="415">
        <v>208.25</v>
      </c>
      <c r="D108" s="416">
        <v>208.25</v>
      </c>
      <c r="E108" s="425" t="s">
        <v>243</v>
      </c>
      <c r="F108" s="415">
        <v>0</v>
      </c>
      <c r="G108" s="416">
        <v>0</v>
      </c>
      <c r="H108" s="418">
        <v>0.75</v>
      </c>
      <c r="I108" s="415">
        <v>11.5</v>
      </c>
      <c r="J108" s="416">
        <v>11.5</v>
      </c>
      <c r="K108" s="426" t="s">
        <v>243</v>
      </c>
    </row>
    <row r="109" spans="1:11" ht="14.4" customHeight="1" thickBot="1" x14ac:dyDescent="0.35">
      <c r="A109" s="435" t="s">
        <v>344</v>
      </c>
      <c r="B109" s="415">
        <v>7875.08</v>
      </c>
      <c r="C109" s="415">
        <v>8463.8483000000106</v>
      </c>
      <c r="D109" s="416">
        <v>588.76830000001701</v>
      </c>
      <c r="E109" s="417">
        <v>1.074763469069</v>
      </c>
      <c r="F109" s="415">
        <v>8778.9299999999894</v>
      </c>
      <c r="G109" s="416">
        <v>1463.155</v>
      </c>
      <c r="H109" s="418">
        <v>667.01236000000097</v>
      </c>
      <c r="I109" s="415">
        <v>1379.44786</v>
      </c>
      <c r="J109" s="416">
        <v>-83.707139999996002</v>
      </c>
      <c r="K109" s="419">
        <v>0.157131661831</v>
      </c>
    </row>
    <row r="110" spans="1:11" ht="14.4" customHeight="1" thickBot="1" x14ac:dyDescent="0.35">
      <c r="A110" s="436" t="s">
        <v>345</v>
      </c>
      <c r="B110" s="420">
        <v>2084.58</v>
      </c>
      <c r="C110" s="420">
        <v>2254.3290499999998</v>
      </c>
      <c r="D110" s="421">
        <v>169.74904999999899</v>
      </c>
      <c r="E110" s="427">
        <v>1.081430815799</v>
      </c>
      <c r="F110" s="420">
        <v>2323.83</v>
      </c>
      <c r="G110" s="421">
        <v>387.30500000000001</v>
      </c>
      <c r="H110" s="423">
        <v>178.13185999999999</v>
      </c>
      <c r="I110" s="420">
        <v>368.21436000000102</v>
      </c>
      <c r="J110" s="421">
        <v>-19.090639999998</v>
      </c>
      <c r="K110" s="428">
        <v>0.15845150462800001</v>
      </c>
    </row>
    <row r="111" spans="1:11" ht="14.4" customHeight="1" thickBot="1" x14ac:dyDescent="0.35">
      <c r="A111" s="437" t="s">
        <v>346</v>
      </c>
      <c r="B111" s="415">
        <v>2084.58</v>
      </c>
      <c r="C111" s="415">
        <v>2254.3290499999998</v>
      </c>
      <c r="D111" s="416">
        <v>169.74904999999899</v>
      </c>
      <c r="E111" s="417">
        <v>1.081430815799</v>
      </c>
      <c r="F111" s="415">
        <v>2323.83</v>
      </c>
      <c r="G111" s="416">
        <v>387.30500000000001</v>
      </c>
      <c r="H111" s="418">
        <v>178.13185999999999</v>
      </c>
      <c r="I111" s="415">
        <v>368.21436000000102</v>
      </c>
      <c r="J111" s="416">
        <v>-19.090639999998</v>
      </c>
      <c r="K111" s="419">
        <v>0.15845150462800001</v>
      </c>
    </row>
    <row r="112" spans="1:11" ht="14.4" customHeight="1" thickBot="1" x14ac:dyDescent="0.35">
      <c r="A112" s="436" t="s">
        <v>347</v>
      </c>
      <c r="B112" s="420">
        <v>5790.49999999999</v>
      </c>
      <c r="C112" s="420">
        <v>6209.5192500000103</v>
      </c>
      <c r="D112" s="421">
        <v>419.01925000001802</v>
      </c>
      <c r="E112" s="427">
        <v>1.0723632242459999</v>
      </c>
      <c r="F112" s="420">
        <v>6455.1</v>
      </c>
      <c r="G112" s="421">
        <v>1075.8499999999999</v>
      </c>
      <c r="H112" s="423">
        <v>488.88050000000101</v>
      </c>
      <c r="I112" s="420">
        <v>1011.2335</v>
      </c>
      <c r="J112" s="421">
        <v>-64.616499999997004</v>
      </c>
      <c r="K112" s="428">
        <v>0.156656519651</v>
      </c>
    </row>
    <row r="113" spans="1:11" ht="14.4" customHeight="1" thickBot="1" x14ac:dyDescent="0.35">
      <c r="A113" s="437" t="s">
        <v>348</v>
      </c>
      <c r="B113" s="415">
        <v>5790.49999999999</v>
      </c>
      <c r="C113" s="415">
        <v>6209.5192500000103</v>
      </c>
      <c r="D113" s="416">
        <v>419.01925000001802</v>
      </c>
      <c r="E113" s="417">
        <v>1.0723632242459999</v>
      </c>
      <c r="F113" s="415">
        <v>6455.1</v>
      </c>
      <c r="G113" s="416">
        <v>1075.8499999999999</v>
      </c>
      <c r="H113" s="418">
        <v>488.88050000000101</v>
      </c>
      <c r="I113" s="415">
        <v>1011.2335</v>
      </c>
      <c r="J113" s="416">
        <v>-64.616499999997004</v>
      </c>
      <c r="K113" s="419">
        <v>0.156656519651</v>
      </c>
    </row>
    <row r="114" spans="1:11" ht="14.4" customHeight="1" thickBot="1" x14ac:dyDescent="0.35">
      <c r="A114" s="435" t="s">
        <v>349</v>
      </c>
      <c r="B114" s="415">
        <v>463.240000000002</v>
      </c>
      <c r="C114" s="415">
        <v>496.45853000000102</v>
      </c>
      <c r="D114" s="416">
        <v>33.218529999998999</v>
      </c>
      <c r="E114" s="417">
        <v>1.071709114066</v>
      </c>
      <c r="F114" s="415">
        <v>515.55590213624305</v>
      </c>
      <c r="G114" s="416">
        <v>85.925983689372998</v>
      </c>
      <c r="H114" s="418">
        <v>40.155990000000003</v>
      </c>
      <c r="I114" s="415">
        <v>82.048630000000003</v>
      </c>
      <c r="J114" s="416">
        <v>-3.8773536893729998</v>
      </c>
      <c r="K114" s="419">
        <v>0.15914594258299999</v>
      </c>
    </row>
    <row r="115" spans="1:11" ht="14.4" customHeight="1" thickBot="1" x14ac:dyDescent="0.35">
      <c r="A115" s="436" t="s">
        <v>350</v>
      </c>
      <c r="B115" s="420">
        <v>463.240000000002</v>
      </c>
      <c r="C115" s="420">
        <v>496.45853000000102</v>
      </c>
      <c r="D115" s="421">
        <v>33.218529999998999</v>
      </c>
      <c r="E115" s="427">
        <v>1.071709114066</v>
      </c>
      <c r="F115" s="420">
        <v>515.55590213624305</v>
      </c>
      <c r="G115" s="421">
        <v>85.925983689372998</v>
      </c>
      <c r="H115" s="423">
        <v>40.155990000000003</v>
      </c>
      <c r="I115" s="420">
        <v>82.048630000000003</v>
      </c>
      <c r="J115" s="421">
        <v>-3.8773536893729998</v>
      </c>
      <c r="K115" s="428">
        <v>0.15914594258299999</v>
      </c>
    </row>
    <row r="116" spans="1:11" ht="14.4" customHeight="1" thickBot="1" x14ac:dyDescent="0.35">
      <c r="A116" s="437" t="s">
        <v>351</v>
      </c>
      <c r="B116" s="415">
        <v>463.240000000002</v>
      </c>
      <c r="C116" s="415">
        <v>496.45853000000102</v>
      </c>
      <c r="D116" s="416">
        <v>33.218529999998999</v>
      </c>
      <c r="E116" s="417">
        <v>1.071709114066</v>
      </c>
      <c r="F116" s="415">
        <v>515.55590213624305</v>
      </c>
      <c r="G116" s="416">
        <v>85.925983689372998</v>
      </c>
      <c r="H116" s="418">
        <v>40.155990000000003</v>
      </c>
      <c r="I116" s="415">
        <v>82.048630000000003</v>
      </c>
      <c r="J116" s="416">
        <v>-3.8773536893729998</v>
      </c>
      <c r="K116" s="419">
        <v>0.15914594258299999</v>
      </c>
    </row>
    <row r="117" spans="1:11" ht="14.4" customHeight="1" thickBot="1" x14ac:dyDescent="0.35">
      <c r="A117" s="434" t="s">
        <v>352</v>
      </c>
      <c r="B117" s="415">
        <v>0</v>
      </c>
      <c r="C117" s="415">
        <v>86.239750000000001</v>
      </c>
      <c r="D117" s="416">
        <v>86.239750000000001</v>
      </c>
      <c r="E117" s="425" t="s">
        <v>243</v>
      </c>
      <c r="F117" s="415">
        <v>10.499816330981</v>
      </c>
      <c r="G117" s="416">
        <v>1.7499693884959999</v>
      </c>
      <c r="H117" s="418">
        <v>55.818849999999998</v>
      </c>
      <c r="I117" s="415">
        <v>59.235849999999999</v>
      </c>
      <c r="J117" s="416">
        <v>57.485880611502999</v>
      </c>
      <c r="K117" s="419">
        <v>5.6416082084420003</v>
      </c>
    </row>
    <row r="118" spans="1:11" ht="14.4" customHeight="1" thickBot="1" x14ac:dyDescent="0.35">
      <c r="A118" s="435" t="s">
        <v>353</v>
      </c>
      <c r="B118" s="415">
        <v>0</v>
      </c>
      <c r="C118" s="415">
        <v>86.239750000000001</v>
      </c>
      <c r="D118" s="416">
        <v>86.239750000000001</v>
      </c>
      <c r="E118" s="425" t="s">
        <v>243</v>
      </c>
      <c r="F118" s="415">
        <v>10.499816330981</v>
      </c>
      <c r="G118" s="416">
        <v>1.7499693884959999</v>
      </c>
      <c r="H118" s="418">
        <v>55.818849999999998</v>
      </c>
      <c r="I118" s="415">
        <v>59.235849999999999</v>
      </c>
      <c r="J118" s="416">
        <v>57.485880611502999</v>
      </c>
      <c r="K118" s="419">
        <v>5.6416082084420003</v>
      </c>
    </row>
    <row r="119" spans="1:11" ht="14.4" customHeight="1" thickBot="1" x14ac:dyDescent="0.35">
      <c r="A119" s="436" t="s">
        <v>354</v>
      </c>
      <c r="B119" s="420">
        <v>0</v>
      </c>
      <c r="C119" s="420">
        <v>33.15175</v>
      </c>
      <c r="D119" s="421">
        <v>33.15175</v>
      </c>
      <c r="E119" s="422" t="s">
        <v>243</v>
      </c>
      <c r="F119" s="420">
        <v>10.499816330981</v>
      </c>
      <c r="G119" s="421">
        <v>1.7499693884959999</v>
      </c>
      <c r="H119" s="423">
        <v>55.818849999999998</v>
      </c>
      <c r="I119" s="420">
        <v>59.235849999999999</v>
      </c>
      <c r="J119" s="421">
        <v>57.485880611502999</v>
      </c>
      <c r="K119" s="428">
        <v>5.6416082084420003</v>
      </c>
    </row>
    <row r="120" spans="1:11" ht="14.4" customHeight="1" thickBot="1" x14ac:dyDescent="0.35">
      <c r="A120" s="437" t="s">
        <v>355</v>
      </c>
      <c r="B120" s="415">
        <v>0</v>
      </c>
      <c r="C120" s="415">
        <v>1.0747500000000001</v>
      </c>
      <c r="D120" s="416">
        <v>1.0747500000000001</v>
      </c>
      <c r="E120" s="425" t="s">
        <v>243</v>
      </c>
      <c r="F120" s="415">
        <v>10.499816330981</v>
      </c>
      <c r="G120" s="416">
        <v>1.7499693884959999</v>
      </c>
      <c r="H120" s="418">
        <v>0.19685</v>
      </c>
      <c r="I120" s="415">
        <v>3.6138499999999998</v>
      </c>
      <c r="J120" s="416">
        <v>1.863880611503</v>
      </c>
      <c r="K120" s="419">
        <v>0.34418221101000002</v>
      </c>
    </row>
    <row r="121" spans="1:11" ht="14.4" customHeight="1" thickBot="1" x14ac:dyDescent="0.35">
      <c r="A121" s="437" t="s">
        <v>356</v>
      </c>
      <c r="B121" s="415">
        <v>0</v>
      </c>
      <c r="C121" s="415">
        <v>5.25</v>
      </c>
      <c r="D121" s="416">
        <v>5.25</v>
      </c>
      <c r="E121" s="425" t="s">
        <v>243</v>
      </c>
      <c r="F121" s="415">
        <v>0</v>
      </c>
      <c r="G121" s="416">
        <v>0</v>
      </c>
      <c r="H121" s="418">
        <v>0</v>
      </c>
      <c r="I121" s="415">
        <v>0</v>
      </c>
      <c r="J121" s="416">
        <v>0</v>
      </c>
      <c r="K121" s="426" t="s">
        <v>243</v>
      </c>
    </row>
    <row r="122" spans="1:11" ht="14.4" customHeight="1" thickBot="1" x14ac:dyDescent="0.35">
      <c r="A122" s="437" t="s">
        <v>357</v>
      </c>
      <c r="B122" s="415">
        <v>0</v>
      </c>
      <c r="C122" s="415">
        <v>26.606999999999999</v>
      </c>
      <c r="D122" s="416">
        <v>26.606999999999999</v>
      </c>
      <c r="E122" s="425" t="s">
        <v>243</v>
      </c>
      <c r="F122" s="415">
        <v>0</v>
      </c>
      <c r="G122" s="416">
        <v>0</v>
      </c>
      <c r="H122" s="418">
        <v>0</v>
      </c>
      <c r="I122" s="415">
        <v>0</v>
      </c>
      <c r="J122" s="416">
        <v>0</v>
      </c>
      <c r="K122" s="426" t="s">
        <v>243</v>
      </c>
    </row>
    <row r="123" spans="1:11" ht="14.4" customHeight="1" thickBot="1" x14ac:dyDescent="0.35">
      <c r="A123" s="437" t="s">
        <v>358</v>
      </c>
      <c r="B123" s="415">
        <v>0</v>
      </c>
      <c r="C123" s="415">
        <v>0.22</v>
      </c>
      <c r="D123" s="416">
        <v>0.22</v>
      </c>
      <c r="E123" s="425" t="s">
        <v>256</v>
      </c>
      <c r="F123" s="415">
        <v>0</v>
      </c>
      <c r="G123" s="416">
        <v>0</v>
      </c>
      <c r="H123" s="418">
        <v>55.622</v>
      </c>
      <c r="I123" s="415">
        <v>55.622</v>
      </c>
      <c r="J123" s="416">
        <v>55.622</v>
      </c>
      <c r="K123" s="426" t="s">
        <v>243</v>
      </c>
    </row>
    <row r="124" spans="1:11" ht="14.4" customHeight="1" thickBot="1" x14ac:dyDescent="0.35">
      <c r="A124" s="439" t="s">
        <v>359</v>
      </c>
      <c r="B124" s="415">
        <v>0</v>
      </c>
      <c r="C124" s="415">
        <v>8</v>
      </c>
      <c r="D124" s="416">
        <v>8</v>
      </c>
      <c r="E124" s="425" t="s">
        <v>256</v>
      </c>
      <c r="F124" s="415">
        <v>0</v>
      </c>
      <c r="G124" s="416">
        <v>0</v>
      </c>
      <c r="H124" s="418">
        <v>0</v>
      </c>
      <c r="I124" s="415">
        <v>0</v>
      </c>
      <c r="J124" s="416">
        <v>0</v>
      </c>
      <c r="K124" s="426" t="s">
        <v>243</v>
      </c>
    </row>
    <row r="125" spans="1:11" ht="14.4" customHeight="1" thickBot="1" x14ac:dyDescent="0.35">
      <c r="A125" s="437" t="s">
        <v>360</v>
      </c>
      <c r="B125" s="415">
        <v>0</v>
      </c>
      <c r="C125" s="415">
        <v>8</v>
      </c>
      <c r="D125" s="416">
        <v>8</v>
      </c>
      <c r="E125" s="425" t="s">
        <v>256</v>
      </c>
      <c r="F125" s="415">
        <v>0</v>
      </c>
      <c r="G125" s="416">
        <v>0</v>
      </c>
      <c r="H125" s="418">
        <v>0</v>
      </c>
      <c r="I125" s="415">
        <v>0</v>
      </c>
      <c r="J125" s="416">
        <v>0</v>
      </c>
      <c r="K125" s="426" t="s">
        <v>243</v>
      </c>
    </row>
    <row r="126" spans="1:11" ht="14.4" customHeight="1" thickBot="1" x14ac:dyDescent="0.35">
      <c r="A126" s="439" t="s">
        <v>361</v>
      </c>
      <c r="B126" s="415">
        <v>0</v>
      </c>
      <c r="C126" s="415">
        <v>45.088000000000001</v>
      </c>
      <c r="D126" s="416">
        <v>45.088000000000001</v>
      </c>
      <c r="E126" s="425" t="s">
        <v>256</v>
      </c>
      <c r="F126" s="415">
        <v>0</v>
      </c>
      <c r="G126" s="416">
        <v>0</v>
      </c>
      <c r="H126" s="418">
        <v>0</v>
      </c>
      <c r="I126" s="415">
        <v>0</v>
      </c>
      <c r="J126" s="416">
        <v>0</v>
      </c>
      <c r="K126" s="426" t="s">
        <v>243</v>
      </c>
    </row>
    <row r="127" spans="1:11" ht="14.4" customHeight="1" thickBot="1" x14ac:dyDescent="0.35">
      <c r="A127" s="437" t="s">
        <v>362</v>
      </c>
      <c r="B127" s="415">
        <v>0</v>
      </c>
      <c r="C127" s="415">
        <v>45.088000000000001</v>
      </c>
      <c r="D127" s="416">
        <v>45.088000000000001</v>
      </c>
      <c r="E127" s="425" t="s">
        <v>256</v>
      </c>
      <c r="F127" s="415">
        <v>0</v>
      </c>
      <c r="G127" s="416">
        <v>0</v>
      </c>
      <c r="H127" s="418">
        <v>0</v>
      </c>
      <c r="I127" s="415">
        <v>0</v>
      </c>
      <c r="J127" s="416">
        <v>0</v>
      </c>
      <c r="K127" s="426" t="s">
        <v>243</v>
      </c>
    </row>
    <row r="128" spans="1:11" ht="14.4" customHeight="1" thickBot="1" x14ac:dyDescent="0.35">
      <c r="A128" s="434" t="s">
        <v>363</v>
      </c>
      <c r="B128" s="415">
        <v>1522.5828331402199</v>
      </c>
      <c r="C128" s="415">
        <v>1632.0565200000001</v>
      </c>
      <c r="D128" s="416">
        <v>109.473686859777</v>
      </c>
      <c r="E128" s="417">
        <v>1.0718999876240001</v>
      </c>
      <c r="F128" s="415">
        <v>1422.67569336521</v>
      </c>
      <c r="G128" s="416">
        <v>237.11261556086799</v>
      </c>
      <c r="H128" s="418">
        <v>109.91710999999999</v>
      </c>
      <c r="I128" s="415">
        <v>225.57320999999999</v>
      </c>
      <c r="J128" s="416">
        <v>-11.539405560866999</v>
      </c>
      <c r="K128" s="419">
        <v>0.158555608317</v>
      </c>
    </row>
    <row r="129" spans="1:11" ht="14.4" customHeight="1" thickBot="1" x14ac:dyDescent="0.35">
      <c r="A129" s="435" t="s">
        <v>364</v>
      </c>
      <c r="B129" s="415">
        <v>1481.5828331402199</v>
      </c>
      <c r="C129" s="415">
        <v>1348.4090000000001</v>
      </c>
      <c r="D129" s="416">
        <v>-133.173833140223</v>
      </c>
      <c r="E129" s="417">
        <v>0.91011381195700003</v>
      </c>
      <c r="F129" s="415">
        <v>1344.99999999998</v>
      </c>
      <c r="G129" s="416">
        <v>224.16666666666299</v>
      </c>
      <c r="H129" s="418">
        <v>109.91710999999999</v>
      </c>
      <c r="I129" s="415">
        <v>220.66121000000001</v>
      </c>
      <c r="J129" s="416">
        <v>-3.505456666662</v>
      </c>
      <c r="K129" s="419">
        <v>0.164060379182</v>
      </c>
    </row>
    <row r="130" spans="1:11" ht="14.4" customHeight="1" thickBot="1" x14ac:dyDescent="0.35">
      <c r="A130" s="436" t="s">
        <v>365</v>
      </c>
      <c r="B130" s="420">
        <v>1481.5828331402199</v>
      </c>
      <c r="C130" s="420">
        <v>1320.2750000000001</v>
      </c>
      <c r="D130" s="421">
        <v>-161.30783314022301</v>
      </c>
      <c r="E130" s="427">
        <v>0.89112466104999999</v>
      </c>
      <c r="F130" s="420">
        <v>1344.99999999998</v>
      </c>
      <c r="G130" s="421">
        <v>224.16666666666299</v>
      </c>
      <c r="H130" s="423">
        <v>109.91710999999999</v>
      </c>
      <c r="I130" s="420">
        <v>220.66121000000001</v>
      </c>
      <c r="J130" s="421">
        <v>-3.505456666662</v>
      </c>
      <c r="K130" s="428">
        <v>0.164060379182</v>
      </c>
    </row>
    <row r="131" spans="1:11" ht="14.4" customHeight="1" thickBot="1" x14ac:dyDescent="0.35">
      <c r="A131" s="437" t="s">
        <v>366</v>
      </c>
      <c r="B131" s="415">
        <v>835.11791995016199</v>
      </c>
      <c r="C131" s="415">
        <v>792.496000000001</v>
      </c>
      <c r="D131" s="416">
        <v>-42.621919950159999</v>
      </c>
      <c r="E131" s="417">
        <v>0.94896299201300005</v>
      </c>
      <c r="F131" s="415">
        <v>872.99999999998704</v>
      </c>
      <c r="G131" s="416">
        <v>145.49999999999801</v>
      </c>
      <c r="H131" s="418">
        <v>72.73751</v>
      </c>
      <c r="I131" s="415">
        <v>145.47503</v>
      </c>
      <c r="J131" s="416">
        <v>-2.4969999997E-2</v>
      </c>
      <c r="K131" s="419">
        <v>0.16663806414599999</v>
      </c>
    </row>
    <row r="132" spans="1:11" ht="14.4" customHeight="1" thickBot="1" x14ac:dyDescent="0.35">
      <c r="A132" s="437" t="s">
        <v>367</v>
      </c>
      <c r="B132" s="415">
        <v>174.05073924795201</v>
      </c>
      <c r="C132" s="415">
        <v>91.626999999999995</v>
      </c>
      <c r="D132" s="416">
        <v>-82.423739247952</v>
      </c>
      <c r="E132" s="417">
        <v>0.52643844200699996</v>
      </c>
      <c r="F132" s="415">
        <v>88.999999999997996</v>
      </c>
      <c r="G132" s="416">
        <v>14.833333333333</v>
      </c>
      <c r="H132" s="418">
        <v>5.2480000000000002</v>
      </c>
      <c r="I132" s="415">
        <v>11.323</v>
      </c>
      <c r="J132" s="416">
        <v>-3.510333333333</v>
      </c>
      <c r="K132" s="419">
        <v>0.127224719101</v>
      </c>
    </row>
    <row r="133" spans="1:11" ht="14.4" customHeight="1" thickBot="1" x14ac:dyDescent="0.35">
      <c r="A133" s="437" t="s">
        <v>368</v>
      </c>
      <c r="B133" s="415">
        <v>124.737797848306</v>
      </c>
      <c r="C133" s="415">
        <v>117.372</v>
      </c>
      <c r="D133" s="416">
        <v>-7.3657978483060003</v>
      </c>
      <c r="E133" s="417">
        <v>0.94094975239699996</v>
      </c>
      <c r="F133" s="415">
        <v>116.999999999998</v>
      </c>
      <c r="G133" s="416">
        <v>19.499999999999002</v>
      </c>
      <c r="H133" s="418">
        <v>9.7810000000000006</v>
      </c>
      <c r="I133" s="415">
        <v>19.562000000000001</v>
      </c>
      <c r="J133" s="416">
        <v>6.2E-2</v>
      </c>
      <c r="K133" s="419">
        <v>0.167196581196</v>
      </c>
    </row>
    <row r="134" spans="1:11" ht="14.4" customHeight="1" thickBot="1" x14ac:dyDescent="0.35">
      <c r="A134" s="437" t="s">
        <v>369</v>
      </c>
      <c r="B134" s="415">
        <v>271.993269935868</v>
      </c>
      <c r="C134" s="415">
        <v>256.33300000000003</v>
      </c>
      <c r="D134" s="416">
        <v>-15.660269935866999</v>
      </c>
      <c r="E134" s="417">
        <v>0.94242405358199999</v>
      </c>
      <c r="F134" s="415">
        <v>265.99999999999602</v>
      </c>
      <c r="G134" s="416">
        <v>44.333333333332</v>
      </c>
      <c r="H134" s="418">
        <v>22.150600000000001</v>
      </c>
      <c r="I134" s="415">
        <v>44.301180000000002</v>
      </c>
      <c r="J134" s="416">
        <v>-3.2153333332000003E-2</v>
      </c>
      <c r="K134" s="419">
        <v>0.166545789473</v>
      </c>
    </row>
    <row r="135" spans="1:11" ht="14.4" customHeight="1" thickBot="1" x14ac:dyDescent="0.35">
      <c r="A135" s="437" t="s">
        <v>370</v>
      </c>
      <c r="B135" s="415">
        <v>75.683106157935995</v>
      </c>
      <c r="C135" s="415">
        <v>62.447000000000003</v>
      </c>
      <c r="D135" s="416">
        <v>-13.236106157936</v>
      </c>
      <c r="E135" s="417">
        <v>0.82511148352800001</v>
      </c>
      <c r="F135" s="415">
        <v>0</v>
      </c>
      <c r="G135" s="416">
        <v>0</v>
      </c>
      <c r="H135" s="418">
        <v>0</v>
      </c>
      <c r="I135" s="415">
        <v>0</v>
      </c>
      <c r="J135" s="416">
        <v>0</v>
      </c>
      <c r="K135" s="426" t="s">
        <v>243</v>
      </c>
    </row>
    <row r="136" spans="1:11" ht="14.4" customHeight="1" thickBot="1" x14ac:dyDescent="0.35">
      <c r="A136" s="436" t="s">
        <v>371</v>
      </c>
      <c r="B136" s="420">
        <v>0</v>
      </c>
      <c r="C136" s="420">
        <v>28.134</v>
      </c>
      <c r="D136" s="421">
        <v>28.134</v>
      </c>
      <c r="E136" s="422" t="s">
        <v>256</v>
      </c>
      <c r="F136" s="420">
        <v>0</v>
      </c>
      <c r="G136" s="421">
        <v>0</v>
      </c>
      <c r="H136" s="423">
        <v>0</v>
      </c>
      <c r="I136" s="420">
        <v>0</v>
      </c>
      <c r="J136" s="421">
        <v>0</v>
      </c>
      <c r="K136" s="424" t="s">
        <v>243</v>
      </c>
    </row>
    <row r="137" spans="1:11" ht="14.4" customHeight="1" thickBot="1" x14ac:dyDescent="0.35">
      <c r="A137" s="437" t="s">
        <v>372</v>
      </c>
      <c r="B137" s="415">
        <v>0</v>
      </c>
      <c r="C137" s="415">
        <v>28.134</v>
      </c>
      <c r="D137" s="416">
        <v>28.134</v>
      </c>
      <c r="E137" s="425" t="s">
        <v>256</v>
      </c>
      <c r="F137" s="415">
        <v>0</v>
      </c>
      <c r="G137" s="416">
        <v>0</v>
      </c>
      <c r="H137" s="418">
        <v>0</v>
      </c>
      <c r="I137" s="415">
        <v>0</v>
      </c>
      <c r="J137" s="416">
        <v>0</v>
      </c>
      <c r="K137" s="426" t="s">
        <v>243</v>
      </c>
    </row>
    <row r="138" spans="1:11" ht="14.4" customHeight="1" thickBot="1" x14ac:dyDescent="0.35">
      <c r="A138" s="435" t="s">
        <v>373</v>
      </c>
      <c r="B138" s="415">
        <v>41</v>
      </c>
      <c r="C138" s="415">
        <v>283.64751999999999</v>
      </c>
      <c r="D138" s="416">
        <v>242.64751999999999</v>
      </c>
      <c r="E138" s="417">
        <v>6.918232195121</v>
      </c>
      <c r="F138" s="415">
        <v>77.675693365228</v>
      </c>
      <c r="G138" s="416">
        <v>12.945948894203999</v>
      </c>
      <c r="H138" s="418">
        <v>0</v>
      </c>
      <c r="I138" s="415">
        <v>4.9119999999999999</v>
      </c>
      <c r="J138" s="416">
        <v>-8.0339488942040003</v>
      </c>
      <c r="K138" s="419">
        <v>6.3237285527999995E-2</v>
      </c>
    </row>
    <row r="139" spans="1:11" ht="14.4" customHeight="1" thickBot="1" x14ac:dyDescent="0.35">
      <c r="A139" s="436" t="s">
        <v>374</v>
      </c>
      <c r="B139" s="420">
        <v>41</v>
      </c>
      <c r="C139" s="420">
        <v>53.252400000000002</v>
      </c>
      <c r="D139" s="421">
        <v>12.2524</v>
      </c>
      <c r="E139" s="427">
        <v>1.2988390243900001</v>
      </c>
      <c r="F139" s="420">
        <v>77.675693365228</v>
      </c>
      <c r="G139" s="421">
        <v>12.945948894203999</v>
      </c>
      <c r="H139" s="423">
        <v>0</v>
      </c>
      <c r="I139" s="420">
        <v>0</v>
      </c>
      <c r="J139" s="421">
        <v>-12.945948894203999</v>
      </c>
      <c r="K139" s="428">
        <v>0</v>
      </c>
    </row>
    <row r="140" spans="1:11" ht="14.4" customHeight="1" thickBot="1" x14ac:dyDescent="0.35">
      <c r="A140" s="437" t="s">
        <v>375</v>
      </c>
      <c r="B140" s="415">
        <v>41</v>
      </c>
      <c r="C140" s="415">
        <v>41.252400000000002</v>
      </c>
      <c r="D140" s="416">
        <v>0.25240000000000001</v>
      </c>
      <c r="E140" s="417">
        <v>1.0061560975599999</v>
      </c>
      <c r="F140" s="415">
        <v>77.675693365228</v>
      </c>
      <c r="G140" s="416">
        <v>12.945948894203999</v>
      </c>
      <c r="H140" s="418">
        <v>0</v>
      </c>
      <c r="I140" s="415">
        <v>0</v>
      </c>
      <c r="J140" s="416">
        <v>-12.945948894203999</v>
      </c>
      <c r="K140" s="419">
        <v>0</v>
      </c>
    </row>
    <row r="141" spans="1:11" ht="14.4" customHeight="1" thickBot="1" x14ac:dyDescent="0.35">
      <c r="A141" s="437" t="s">
        <v>376</v>
      </c>
      <c r="B141" s="415">
        <v>0</v>
      </c>
      <c r="C141" s="415">
        <v>12</v>
      </c>
      <c r="D141" s="416">
        <v>12</v>
      </c>
      <c r="E141" s="425" t="s">
        <v>256</v>
      </c>
      <c r="F141" s="415">
        <v>0</v>
      </c>
      <c r="G141" s="416">
        <v>0</v>
      </c>
      <c r="H141" s="418">
        <v>0</v>
      </c>
      <c r="I141" s="415">
        <v>0</v>
      </c>
      <c r="J141" s="416">
        <v>0</v>
      </c>
      <c r="K141" s="426" t="s">
        <v>243</v>
      </c>
    </row>
    <row r="142" spans="1:11" ht="14.4" customHeight="1" thickBot="1" x14ac:dyDescent="0.35">
      <c r="A142" s="436" t="s">
        <v>377</v>
      </c>
      <c r="B142" s="420">
        <v>0</v>
      </c>
      <c r="C142" s="420">
        <v>31.423829999999999</v>
      </c>
      <c r="D142" s="421">
        <v>31.423829999999999</v>
      </c>
      <c r="E142" s="422" t="s">
        <v>243</v>
      </c>
      <c r="F142" s="420">
        <v>0</v>
      </c>
      <c r="G142" s="421">
        <v>0</v>
      </c>
      <c r="H142" s="423">
        <v>0</v>
      </c>
      <c r="I142" s="420">
        <v>4.9119999999999999</v>
      </c>
      <c r="J142" s="421">
        <v>4.9119999999999999</v>
      </c>
      <c r="K142" s="424" t="s">
        <v>243</v>
      </c>
    </row>
    <row r="143" spans="1:11" ht="14.4" customHeight="1" thickBot="1" x14ac:dyDescent="0.35">
      <c r="A143" s="437" t="s">
        <v>378</v>
      </c>
      <c r="B143" s="415">
        <v>0</v>
      </c>
      <c r="C143" s="415">
        <v>26.438500000000001</v>
      </c>
      <c r="D143" s="416">
        <v>26.438500000000001</v>
      </c>
      <c r="E143" s="425" t="s">
        <v>243</v>
      </c>
      <c r="F143" s="415">
        <v>0</v>
      </c>
      <c r="G143" s="416">
        <v>0</v>
      </c>
      <c r="H143" s="418">
        <v>0</v>
      </c>
      <c r="I143" s="415">
        <v>0</v>
      </c>
      <c r="J143" s="416">
        <v>0</v>
      </c>
      <c r="K143" s="426" t="s">
        <v>243</v>
      </c>
    </row>
    <row r="144" spans="1:11" ht="14.4" customHeight="1" thickBot="1" x14ac:dyDescent="0.35">
      <c r="A144" s="437" t="s">
        <v>379</v>
      </c>
      <c r="B144" s="415">
        <v>0</v>
      </c>
      <c r="C144" s="415">
        <v>4.9853300000000003</v>
      </c>
      <c r="D144" s="416">
        <v>4.9853300000000003</v>
      </c>
      <c r="E144" s="425" t="s">
        <v>256</v>
      </c>
      <c r="F144" s="415">
        <v>0</v>
      </c>
      <c r="G144" s="416">
        <v>0</v>
      </c>
      <c r="H144" s="418">
        <v>0</v>
      </c>
      <c r="I144" s="415">
        <v>4.9119999999999999</v>
      </c>
      <c r="J144" s="416">
        <v>4.9119999999999999</v>
      </c>
      <c r="K144" s="426" t="s">
        <v>243</v>
      </c>
    </row>
    <row r="145" spans="1:11" ht="14.4" customHeight="1" thickBot="1" x14ac:dyDescent="0.35">
      <c r="A145" s="436" t="s">
        <v>380</v>
      </c>
      <c r="B145" s="420">
        <v>0</v>
      </c>
      <c r="C145" s="420">
        <v>198.97129000000001</v>
      </c>
      <c r="D145" s="421">
        <v>198.97129000000001</v>
      </c>
      <c r="E145" s="422" t="s">
        <v>243</v>
      </c>
      <c r="F145" s="420">
        <v>0</v>
      </c>
      <c r="G145" s="421">
        <v>0</v>
      </c>
      <c r="H145" s="423">
        <v>0</v>
      </c>
      <c r="I145" s="420">
        <v>0</v>
      </c>
      <c r="J145" s="421">
        <v>0</v>
      </c>
      <c r="K145" s="424" t="s">
        <v>243</v>
      </c>
    </row>
    <row r="146" spans="1:11" ht="14.4" customHeight="1" thickBot="1" x14ac:dyDescent="0.35">
      <c r="A146" s="437" t="s">
        <v>381</v>
      </c>
      <c r="B146" s="415">
        <v>0</v>
      </c>
      <c r="C146" s="415">
        <v>198.97129000000001</v>
      </c>
      <c r="D146" s="416">
        <v>198.97129000000001</v>
      </c>
      <c r="E146" s="425" t="s">
        <v>243</v>
      </c>
      <c r="F146" s="415">
        <v>0</v>
      </c>
      <c r="G146" s="416">
        <v>0</v>
      </c>
      <c r="H146" s="418">
        <v>0</v>
      </c>
      <c r="I146" s="415">
        <v>0</v>
      </c>
      <c r="J146" s="416">
        <v>0</v>
      </c>
      <c r="K146" s="426" t="s">
        <v>243</v>
      </c>
    </row>
    <row r="147" spans="1:11" ht="14.4" customHeight="1" thickBot="1" x14ac:dyDescent="0.35">
      <c r="A147" s="433" t="s">
        <v>382</v>
      </c>
      <c r="B147" s="415">
        <v>31041.149120659898</v>
      </c>
      <c r="C147" s="415">
        <v>31158.049940000001</v>
      </c>
      <c r="D147" s="416">
        <v>116.90081934011</v>
      </c>
      <c r="E147" s="417">
        <v>1.0037659952239999</v>
      </c>
      <c r="F147" s="415">
        <v>25197.531592657298</v>
      </c>
      <c r="G147" s="416">
        <v>4199.5885987762103</v>
      </c>
      <c r="H147" s="418">
        <v>2759.7886600000002</v>
      </c>
      <c r="I147" s="415">
        <v>5374.3505500000001</v>
      </c>
      <c r="J147" s="416">
        <v>1174.76195122378</v>
      </c>
      <c r="K147" s="419">
        <v>0.21328877117299999</v>
      </c>
    </row>
    <row r="148" spans="1:11" ht="14.4" customHeight="1" thickBot="1" x14ac:dyDescent="0.35">
      <c r="A148" s="434" t="s">
        <v>383</v>
      </c>
      <c r="B148" s="415">
        <v>30494.1245554208</v>
      </c>
      <c r="C148" s="415">
        <v>30401.674279999999</v>
      </c>
      <c r="D148" s="416">
        <v>-92.450275420785999</v>
      </c>
      <c r="E148" s="417">
        <v>0.99696825940099998</v>
      </c>
      <c r="F148" s="415">
        <v>24993.2720254081</v>
      </c>
      <c r="G148" s="416">
        <v>4165.5453375680099</v>
      </c>
      <c r="H148" s="418">
        <v>2707.7150000000001</v>
      </c>
      <c r="I148" s="415">
        <v>5253.5976300000002</v>
      </c>
      <c r="J148" s="416">
        <v>1088.0522924319901</v>
      </c>
      <c r="K148" s="419">
        <v>0.21020047413699999</v>
      </c>
    </row>
    <row r="149" spans="1:11" ht="14.4" customHeight="1" thickBot="1" x14ac:dyDescent="0.35">
      <c r="A149" s="435" t="s">
        <v>384</v>
      </c>
      <c r="B149" s="415">
        <v>30494.1245554208</v>
      </c>
      <c r="C149" s="415">
        <v>30401.674279999999</v>
      </c>
      <c r="D149" s="416">
        <v>-92.450275420785999</v>
      </c>
      <c r="E149" s="417">
        <v>0.99696825940099998</v>
      </c>
      <c r="F149" s="415">
        <v>24993.2720254081</v>
      </c>
      <c r="G149" s="416">
        <v>4165.5453375680099</v>
      </c>
      <c r="H149" s="418">
        <v>2707.7150000000001</v>
      </c>
      <c r="I149" s="415">
        <v>5253.5976300000002</v>
      </c>
      <c r="J149" s="416">
        <v>1088.0522924319901</v>
      </c>
      <c r="K149" s="419">
        <v>0.21020047413699999</v>
      </c>
    </row>
    <row r="150" spans="1:11" ht="14.4" customHeight="1" thickBot="1" x14ac:dyDescent="0.35">
      <c r="A150" s="436" t="s">
        <v>385</v>
      </c>
      <c r="B150" s="420">
        <v>11015.8325546249</v>
      </c>
      <c r="C150" s="420">
        <v>11043.626679999999</v>
      </c>
      <c r="D150" s="421">
        <v>27.794125375063</v>
      </c>
      <c r="E150" s="427">
        <v>1.0025231071039999</v>
      </c>
      <c r="F150" s="420">
        <v>11027.072056225201</v>
      </c>
      <c r="G150" s="421">
        <v>1837.8453427042</v>
      </c>
      <c r="H150" s="423">
        <v>1024.3779999999999</v>
      </c>
      <c r="I150" s="420">
        <v>1961.60763</v>
      </c>
      <c r="J150" s="421">
        <v>123.762287295802</v>
      </c>
      <c r="K150" s="428">
        <v>0.17789016159400001</v>
      </c>
    </row>
    <row r="151" spans="1:11" ht="14.4" customHeight="1" thickBot="1" x14ac:dyDescent="0.35">
      <c r="A151" s="437" t="s">
        <v>386</v>
      </c>
      <c r="B151" s="415">
        <v>52.252497851035997</v>
      </c>
      <c r="C151" s="415">
        <v>73.788619999999995</v>
      </c>
      <c r="D151" s="416">
        <v>21.536122148962999</v>
      </c>
      <c r="E151" s="417">
        <v>1.4121548832040001</v>
      </c>
      <c r="F151" s="415">
        <v>74.691140004003003</v>
      </c>
      <c r="G151" s="416">
        <v>12.448523334000001</v>
      </c>
      <c r="H151" s="418">
        <v>13.754</v>
      </c>
      <c r="I151" s="415">
        <v>19.135999999999999</v>
      </c>
      <c r="J151" s="416">
        <v>6.6874766659990001</v>
      </c>
      <c r="K151" s="419">
        <v>0.25620173957600001</v>
      </c>
    </row>
    <row r="152" spans="1:11" ht="14.4" customHeight="1" thickBot="1" x14ac:dyDescent="0.35">
      <c r="A152" s="437" t="s">
        <v>387</v>
      </c>
      <c r="B152" s="415">
        <v>34.197295984941</v>
      </c>
      <c r="C152" s="415">
        <v>30.859000000000002</v>
      </c>
      <c r="D152" s="416">
        <v>-3.3382959849409999</v>
      </c>
      <c r="E152" s="417">
        <v>0.90238128808700002</v>
      </c>
      <c r="F152" s="415">
        <v>29.990900702356999</v>
      </c>
      <c r="G152" s="416">
        <v>4.9984834503920004</v>
      </c>
      <c r="H152" s="418">
        <v>2.4670000000000001</v>
      </c>
      <c r="I152" s="415">
        <v>2.4670000000000001</v>
      </c>
      <c r="J152" s="416">
        <v>-2.5314834503919998</v>
      </c>
      <c r="K152" s="419">
        <v>8.2258283086E-2</v>
      </c>
    </row>
    <row r="153" spans="1:11" ht="14.4" customHeight="1" thickBot="1" x14ac:dyDescent="0.35">
      <c r="A153" s="437" t="s">
        <v>388</v>
      </c>
      <c r="B153" s="415">
        <v>10929.382760789</v>
      </c>
      <c r="C153" s="415">
        <v>10938.97906</v>
      </c>
      <c r="D153" s="416">
        <v>9.5962992110409999</v>
      </c>
      <c r="E153" s="417">
        <v>1.000878027553</v>
      </c>
      <c r="F153" s="415">
        <v>10922.3900155188</v>
      </c>
      <c r="G153" s="416">
        <v>1820.3983359198</v>
      </c>
      <c r="H153" s="418">
        <v>1008.157</v>
      </c>
      <c r="I153" s="415">
        <v>1940.0046299999999</v>
      </c>
      <c r="J153" s="416">
        <v>119.60629408019599</v>
      </c>
      <c r="K153" s="419">
        <v>0.17761722729500001</v>
      </c>
    </row>
    <row r="154" spans="1:11" ht="14.4" customHeight="1" thickBot="1" x14ac:dyDescent="0.35">
      <c r="A154" s="436" t="s">
        <v>389</v>
      </c>
      <c r="B154" s="420">
        <v>5874.7505643078202</v>
      </c>
      <c r="C154" s="420">
        <v>5601.4888000000001</v>
      </c>
      <c r="D154" s="421">
        <v>-273.26176430781999</v>
      </c>
      <c r="E154" s="427">
        <v>0.95348538438899999</v>
      </c>
      <c r="F154" s="420">
        <v>0</v>
      </c>
      <c r="G154" s="421">
        <v>0</v>
      </c>
      <c r="H154" s="423">
        <v>0</v>
      </c>
      <c r="I154" s="420">
        <v>0</v>
      </c>
      <c r="J154" s="421">
        <v>0</v>
      </c>
      <c r="K154" s="424" t="s">
        <v>243</v>
      </c>
    </row>
    <row r="155" spans="1:11" ht="14.4" customHeight="1" thickBot="1" x14ac:dyDescent="0.35">
      <c r="A155" s="437" t="s">
        <v>390</v>
      </c>
      <c r="B155" s="415">
        <v>5872</v>
      </c>
      <c r="C155" s="415">
        <v>5603.4517999999998</v>
      </c>
      <c r="D155" s="416">
        <v>-268.54819999999899</v>
      </c>
      <c r="E155" s="417">
        <v>0.95426631471300005</v>
      </c>
      <c r="F155" s="415">
        <v>0</v>
      </c>
      <c r="G155" s="416">
        <v>0</v>
      </c>
      <c r="H155" s="418">
        <v>0</v>
      </c>
      <c r="I155" s="415">
        <v>0</v>
      </c>
      <c r="J155" s="416">
        <v>0</v>
      </c>
      <c r="K155" s="426" t="s">
        <v>243</v>
      </c>
    </row>
    <row r="156" spans="1:11" ht="14.4" customHeight="1" thickBot="1" x14ac:dyDescent="0.35">
      <c r="A156" s="437" t="s">
        <v>391</v>
      </c>
      <c r="B156" s="415">
        <v>0</v>
      </c>
      <c r="C156" s="415">
        <v>-4.3330000000000002</v>
      </c>
      <c r="D156" s="416">
        <v>-4.3330000000000002</v>
      </c>
      <c r="E156" s="425" t="s">
        <v>256</v>
      </c>
      <c r="F156" s="415">
        <v>0</v>
      </c>
      <c r="G156" s="416">
        <v>0</v>
      </c>
      <c r="H156" s="418">
        <v>0</v>
      </c>
      <c r="I156" s="415">
        <v>0</v>
      </c>
      <c r="J156" s="416">
        <v>0</v>
      </c>
      <c r="K156" s="426" t="s">
        <v>243</v>
      </c>
    </row>
    <row r="157" spans="1:11" ht="14.4" customHeight="1" thickBot="1" x14ac:dyDescent="0.35">
      <c r="A157" s="437" t="s">
        <v>392</v>
      </c>
      <c r="B157" s="415">
        <v>2.750564307821</v>
      </c>
      <c r="C157" s="415">
        <v>2.37</v>
      </c>
      <c r="D157" s="416">
        <v>-0.38056430782099998</v>
      </c>
      <c r="E157" s="417">
        <v>0.86164137055800005</v>
      </c>
      <c r="F157" s="415">
        <v>0</v>
      </c>
      <c r="G157" s="416">
        <v>0</v>
      </c>
      <c r="H157" s="418">
        <v>0</v>
      </c>
      <c r="I157" s="415">
        <v>0</v>
      </c>
      <c r="J157" s="416">
        <v>0</v>
      </c>
      <c r="K157" s="426" t="s">
        <v>243</v>
      </c>
    </row>
    <row r="158" spans="1:11" ht="14.4" customHeight="1" thickBot="1" x14ac:dyDescent="0.35">
      <c r="A158" s="439" t="s">
        <v>393</v>
      </c>
      <c r="B158" s="415">
        <v>13603.541436488</v>
      </c>
      <c r="C158" s="415">
        <v>13756.558800000001</v>
      </c>
      <c r="D158" s="416">
        <v>153.01736351196999</v>
      </c>
      <c r="E158" s="417">
        <v>1.0112483476609999</v>
      </c>
      <c r="F158" s="415">
        <v>13966.199969182901</v>
      </c>
      <c r="G158" s="416">
        <v>2327.6999948638099</v>
      </c>
      <c r="H158" s="418">
        <v>1683.337</v>
      </c>
      <c r="I158" s="415">
        <v>3291.99</v>
      </c>
      <c r="J158" s="416">
        <v>964.29000513618496</v>
      </c>
      <c r="K158" s="419">
        <v>0.235711217601</v>
      </c>
    </row>
    <row r="159" spans="1:11" ht="14.4" customHeight="1" thickBot="1" x14ac:dyDescent="0.35">
      <c r="A159" s="437" t="s">
        <v>394</v>
      </c>
      <c r="B159" s="415">
        <v>0</v>
      </c>
      <c r="C159" s="415">
        <v>0</v>
      </c>
      <c r="D159" s="416">
        <v>0</v>
      </c>
      <c r="E159" s="417">
        <v>1</v>
      </c>
      <c r="F159" s="415">
        <v>13966.199969182901</v>
      </c>
      <c r="G159" s="416">
        <v>2327.6999948638099</v>
      </c>
      <c r="H159" s="418">
        <v>1683.337</v>
      </c>
      <c r="I159" s="415">
        <v>3291.99</v>
      </c>
      <c r="J159" s="416">
        <v>964.29000513618496</v>
      </c>
      <c r="K159" s="419">
        <v>0.235711217601</v>
      </c>
    </row>
    <row r="160" spans="1:11" ht="14.4" customHeight="1" thickBot="1" x14ac:dyDescent="0.35">
      <c r="A160" s="437" t="s">
        <v>395</v>
      </c>
      <c r="B160" s="415">
        <v>13603.541436488</v>
      </c>
      <c r="C160" s="415">
        <v>13756.558800000001</v>
      </c>
      <c r="D160" s="416">
        <v>153.01736351196999</v>
      </c>
      <c r="E160" s="417">
        <v>1.0112483476609999</v>
      </c>
      <c r="F160" s="415">
        <v>0</v>
      </c>
      <c r="G160" s="416">
        <v>0</v>
      </c>
      <c r="H160" s="418">
        <v>0</v>
      </c>
      <c r="I160" s="415">
        <v>0</v>
      </c>
      <c r="J160" s="416">
        <v>0</v>
      </c>
      <c r="K160" s="426" t="s">
        <v>243</v>
      </c>
    </row>
    <row r="161" spans="1:11" ht="14.4" customHeight="1" thickBot="1" x14ac:dyDescent="0.35">
      <c r="A161" s="434" t="s">
        <v>396</v>
      </c>
      <c r="B161" s="415">
        <v>547.02456523910496</v>
      </c>
      <c r="C161" s="415">
        <v>756.37566000000004</v>
      </c>
      <c r="D161" s="416">
        <v>209.35109476089499</v>
      </c>
      <c r="E161" s="417">
        <v>1.382708763123</v>
      </c>
      <c r="F161" s="415">
        <v>204.25956724922</v>
      </c>
      <c r="G161" s="416">
        <v>34.043261208202999</v>
      </c>
      <c r="H161" s="418">
        <v>52.073659999999002</v>
      </c>
      <c r="I161" s="415">
        <v>120.75292</v>
      </c>
      <c r="J161" s="416">
        <v>86.709658791796002</v>
      </c>
      <c r="K161" s="419">
        <v>0.59117387560400003</v>
      </c>
    </row>
    <row r="162" spans="1:11" ht="14.4" customHeight="1" thickBot="1" x14ac:dyDescent="0.35">
      <c r="A162" s="435" t="s">
        <v>397</v>
      </c>
      <c r="B162" s="415">
        <v>0</v>
      </c>
      <c r="C162" s="415">
        <v>208.25</v>
      </c>
      <c r="D162" s="416">
        <v>208.25</v>
      </c>
      <c r="E162" s="425" t="s">
        <v>243</v>
      </c>
      <c r="F162" s="415">
        <v>202.964638550112</v>
      </c>
      <c r="G162" s="416">
        <v>33.827439758352</v>
      </c>
      <c r="H162" s="418">
        <v>0.74999999999900002</v>
      </c>
      <c r="I162" s="415">
        <v>11.5</v>
      </c>
      <c r="J162" s="416">
        <v>-22.327439758352</v>
      </c>
      <c r="K162" s="419">
        <v>5.6660116176000003E-2</v>
      </c>
    </row>
    <row r="163" spans="1:11" ht="14.4" customHeight="1" thickBot="1" x14ac:dyDescent="0.35">
      <c r="A163" s="436" t="s">
        <v>398</v>
      </c>
      <c r="B163" s="420">
        <v>0</v>
      </c>
      <c r="C163" s="420">
        <v>208.25</v>
      </c>
      <c r="D163" s="421">
        <v>208.25</v>
      </c>
      <c r="E163" s="422" t="s">
        <v>243</v>
      </c>
      <c r="F163" s="420">
        <v>202.964638550112</v>
      </c>
      <c r="G163" s="421">
        <v>33.827439758352</v>
      </c>
      <c r="H163" s="423">
        <v>0.74999999999900002</v>
      </c>
      <c r="I163" s="420">
        <v>11.5</v>
      </c>
      <c r="J163" s="421">
        <v>-22.327439758352</v>
      </c>
      <c r="K163" s="428">
        <v>5.6660116176000003E-2</v>
      </c>
    </row>
    <row r="164" spans="1:11" ht="14.4" customHeight="1" thickBot="1" x14ac:dyDescent="0.35">
      <c r="A164" s="437" t="s">
        <v>399</v>
      </c>
      <c r="B164" s="415">
        <v>0</v>
      </c>
      <c r="C164" s="415">
        <v>208.25</v>
      </c>
      <c r="D164" s="416">
        <v>208.25</v>
      </c>
      <c r="E164" s="425" t="s">
        <v>243</v>
      </c>
      <c r="F164" s="415">
        <v>202.964638550112</v>
      </c>
      <c r="G164" s="416">
        <v>33.827439758352</v>
      </c>
      <c r="H164" s="418">
        <v>0.74999999999900002</v>
      </c>
      <c r="I164" s="415">
        <v>11.5</v>
      </c>
      <c r="J164" s="416">
        <v>-22.327439758352</v>
      </c>
      <c r="K164" s="419">
        <v>5.6660116176000003E-2</v>
      </c>
    </row>
    <row r="165" spans="1:11" ht="14.4" customHeight="1" thickBot="1" x14ac:dyDescent="0.35">
      <c r="A165" s="440" t="s">
        <v>400</v>
      </c>
      <c r="B165" s="420">
        <v>547.02456523910496</v>
      </c>
      <c r="C165" s="420">
        <v>548.12566000000004</v>
      </c>
      <c r="D165" s="421">
        <v>1.101094760894</v>
      </c>
      <c r="E165" s="427">
        <v>1.0020128799150001</v>
      </c>
      <c r="F165" s="420">
        <v>1.294928699108</v>
      </c>
      <c r="G165" s="421">
        <v>0.21582144985099999</v>
      </c>
      <c r="H165" s="423">
        <v>51.323659999999002</v>
      </c>
      <c r="I165" s="420">
        <v>109.25292</v>
      </c>
      <c r="J165" s="421">
        <v>109.037098550149</v>
      </c>
      <c r="K165" s="428">
        <v>84.369834474480996</v>
      </c>
    </row>
    <row r="166" spans="1:11" ht="14.4" customHeight="1" thickBot="1" x14ac:dyDescent="0.35">
      <c r="A166" s="436" t="s">
        <v>401</v>
      </c>
      <c r="B166" s="420">
        <v>0</v>
      </c>
      <c r="C166" s="420">
        <v>2.5000000000000001E-4</v>
      </c>
      <c r="D166" s="421">
        <v>2.5000000000000001E-4</v>
      </c>
      <c r="E166" s="422" t="s">
        <v>243</v>
      </c>
      <c r="F166" s="420">
        <v>3.02357164E-4</v>
      </c>
      <c r="G166" s="421">
        <v>5.0392860780482098E-5</v>
      </c>
      <c r="H166" s="423">
        <v>2.9999999999999899E-5</v>
      </c>
      <c r="I166" s="420">
        <v>1E-4</v>
      </c>
      <c r="J166" s="421">
        <v>4.96071392195179E-5</v>
      </c>
      <c r="K166" s="428">
        <v>0.33073467964499997</v>
      </c>
    </row>
    <row r="167" spans="1:11" ht="14.4" customHeight="1" thickBot="1" x14ac:dyDescent="0.35">
      <c r="A167" s="437" t="s">
        <v>402</v>
      </c>
      <c r="B167" s="415">
        <v>0</v>
      </c>
      <c r="C167" s="415">
        <v>2.5000000000000001E-4</v>
      </c>
      <c r="D167" s="416">
        <v>2.5000000000000001E-4</v>
      </c>
      <c r="E167" s="425" t="s">
        <v>243</v>
      </c>
      <c r="F167" s="415">
        <v>3.02357164E-4</v>
      </c>
      <c r="G167" s="416">
        <v>5.0392860780482098E-5</v>
      </c>
      <c r="H167" s="418">
        <v>2.9999999999999899E-5</v>
      </c>
      <c r="I167" s="415">
        <v>1E-4</v>
      </c>
      <c r="J167" s="416">
        <v>4.96071392195179E-5</v>
      </c>
      <c r="K167" s="419">
        <v>0.33073467964499997</v>
      </c>
    </row>
    <row r="168" spans="1:11" ht="14.4" customHeight="1" thickBot="1" x14ac:dyDescent="0.35">
      <c r="A168" s="436" t="s">
        <v>403</v>
      </c>
      <c r="B168" s="420">
        <v>547.02456523910496</v>
      </c>
      <c r="C168" s="420">
        <v>536.12540999999999</v>
      </c>
      <c r="D168" s="421">
        <v>-10.899155239104999</v>
      </c>
      <c r="E168" s="427">
        <v>0.98007556528200002</v>
      </c>
      <c r="F168" s="420">
        <v>1.294626341943</v>
      </c>
      <c r="G168" s="421">
        <v>0.21577105698999999</v>
      </c>
      <c r="H168" s="423">
        <v>51.323629999999</v>
      </c>
      <c r="I168" s="420">
        <v>109.25282</v>
      </c>
      <c r="J168" s="421">
        <v>109.037048943009</v>
      </c>
      <c r="K168" s="428">
        <v>84.389461623344999</v>
      </c>
    </row>
    <row r="169" spans="1:11" ht="14.4" customHeight="1" thickBot="1" x14ac:dyDescent="0.35">
      <c r="A169" s="437" t="s">
        <v>404</v>
      </c>
      <c r="B169" s="415">
        <v>2.4429977373759999</v>
      </c>
      <c r="C169" s="415">
        <v>0.91900000000000004</v>
      </c>
      <c r="D169" s="416">
        <v>-1.5239977373760001</v>
      </c>
      <c r="E169" s="417">
        <v>0.37617718016599999</v>
      </c>
      <c r="F169" s="415">
        <v>1.294626341943</v>
      </c>
      <c r="G169" s="416">
        <v>0.21577105698999999</v>
      </c>
      <c r="H169" s="418">
        <v>8.3999999999E-2</v>
      </c>
      <c r="I169" s="415">
        <v>0.16200000000000001</v>
      </c>
      <c r="J169" s="416">
        <v>-5.3771056990000003E-2</v>
      </c>
      <c r="K169" s="419">
        <v>0.125132630745</v>
      </c>
    </row>
    <row r="170" spans="1:11" ht="14.4" customHeight="1" thickBot="1" x14ac:dyDescent="0.35">
      <c r="A170" s="437" t="s">
        <v>405</v>
      </c>
      <c r="B170" s="415">
        <v>544.58156750172805</v>
      </c>
      <c r="C170" s="415">
        <v>535.20641000000001</v>
      </c>
      <c r="D170" s="416">
        <v>-9.3751575017279993</v>
      </c>
      <c r="E170" s="417">
        <v>0.98278465878900001</v>
      </c>
      <c r="F170" s="415">
        <v>0</v>
      </c>
      <c r="G170" s="416">
        <v>0</v>
      </c>
      <c r="H170" s="418">
        <v>51.239629999999003</v>
      </c>
      <c r="I170" s="415">
        <v>109.09081999999999</v>
      </c>
      <c r="J170" s="416">
        <v>109.09081999999999</v>
      </c>
      <c r="K170" s="426" t="s">
        <v>243</v>
      </c>
    </row>
    <row r="171" spans="1:11" ht="14.4" customHeight="1" thickBot="1" x14ac:dyDescent="0.35">
      <c r="A171" s="436" t="s">
        <v>406</v>
      </c>
      <c r="B171" s="420">
        <v>0</v>
      </c>
      <c r="C171" s="420">
        <v>12</v>
      </c>
      <c r="D171" s="421">
        <v>12</v>
      </c>
      <c r="E171" s="422" t="s">
        <v>256</v>
      </c>
      <c r="F171" s="420">
        <v>0</v>
      </c>
      <c r="G171" s="421">
        <v>0</v>
      </c>
      <c r="H171" s="423">
        <v>0</v>
      </c>
      <c r="I171" s="420">
        <v>0</v>
      </c>
      <c r="J171" s="421">
        <v>0</v>
      </c>
      <c r="K171" s="424" t="s">
        <v>243</v>
      </c>
    </row>
    <row r="172" spans="1:11" ht="14.4" customHeight="1" thickBot="1" x14ac:dyDescent="0.35">
      <c r="A172" s="437" t="s">
        <v>407</v>
      </c>
      <c r="B172" s="415">
        <v>0</v>
      </c>
      <c r="C172" s="415">
        <v>12</v>
      </c>
      <c r="D172" s="416">
        <v>12</v>
      </c>
      <c r="E172" s="425" t="s">
        <v>256</v>
      </c>
      <c r="F172" s="415">
        <v>0</v>
      </c>
      <c r="G172" s="416">
        <v>0</v>
      </c>
      <c r="H172" s="418">
        <v>0</v>
      </c>
      <c r="I172" s="415">
        <v>0</v>
      </c>
      <c r="J172" s="416">
        <v>0</v>
      </c>
      <c r="K172" s="426" t="s">
        <v>243</v>
      </c>
    </row>
    <row r="173" spans="1:11" ht="14.4" customHeight="1" thickBot="1" x14ac:dyDescent="0.35">
      <c r="A173" s="433" t="s">
        <v>408</v>
      </c>
      <c r="B173" s="415">
        <v>6094.4807656904004</v>
      </c>
      <c r="C173" s="415">
        <v>5975.8764199999996</v>
      </c>
      <c r="D173" s="416">
        <v>-118.60434569040299</v>
      </c>
      <c r="E173" s="417">
        <v>0.98053905652499995</v>
      </c>
      <c r="F173" s="415">
        <v>0</v>
      </c>
      <c r="G173" s="416">
        <v>0</v>
      </c>
      <c r="H173" s="418">
        <v>543.42012</v>
      </c>
      <c r="I173" s="415">
        <v>1081.14393</v>
      </c>
      <c r="J173" s="416">
        <v>1081.14393</v>
      </c>
      <c r="K173" s="426" t="s">
        <v>256</v>
      </c>
    </row>
    <row r="174" spans="1:11" ht="14.4" customHeight="1" thickBot="1" x14ac:dyDescent="0.35">
      <c r="A174" s="438" t="s">
        <v>409</v>
      </c>
      <c r="B174" s="420">
        <v>6094.4807656904004</v>
      </c>
      <c r="C174" s="420">
        <v>5975.8764199999996</v>
      </c>
      <c r="D174" s="421">
        <v>-118.60434569040299</v>
      </c>
      <c r="E174" s="427">
        <v>0.98053905652499995</v>
      </c>
      <c r="F174" s="420">
        <v>0</v>
      </c>
      <c r="G174" s="421">
        <v>0</v>
      </c>
      <c r="H174" s="423">
        <v>543.42012</v>
      </c>
      <c r="I174" s="420">
        <v>1081.14393</v>
      </c>
      <c r="J174" s="421">
        <v>1081.14393</v>
      </c>
      <c r="K174" s="424" t="s">
        <v>256</v>
      </c>
    </row>
    <row r="175" spans="1:11" ht="14.4" customHeight="1" thickBot="1" x14ac:dyDescent="0.35">
      <c r="A175" s="440" t="s">
        <v>41</v>
      </c>
      <c r="B175" s="420">
        <v>6094.4807656904004</v>
      </c>
      <c r="C175" s="420">
        <v>5975.8764199999996</v>
      </c>
      <c r="D175" s="421">
        <v>-118.60434569040299</v>
      </c>
      <c r="E175" s="427">
        <v>0.98053905652499995</v>
      </c>
      <c r="F175" s="420">
        <v>0</v>
      </c>
      <c r="G175" s="421">
        <v>0</v>
      </c>
      <c r="H175" s="423">
        <v>543.42012</v>
      </c>
      <c r="I175" s="420">
        <v>1081.14393</v>
      </c>
      <c r="J175" s="421">
        <v>1081.14393</v>
      </c>
      <c r="K175" s="424" t="s">
        <v>256</v>
      </c>
    </row>
    <row r="176" spans="1:11" ht="14.4" customHeight="1" thickBot="1" x14ac:dyDescent="0.35">
      <c r="A176" s="439" t="s">
        <v>410</v>
      </c>
      <c r="B176" s="415">
        <v>0</v>
      </c>
      <c r="C176" s="415">
        <v>12.24436</v>
      </c>
      <c r="D176" s="416">
        <v>12.24436</v>
      </c>
      <c r="E176" s="425" t="s">
        <v>256</v>
      </c>
      <c r="F176" s="415">
        <v>0</v>
      </c>
      <c r="G176" s="416">
        <v>0</v>
      </c>
      <c r="H176" s="418">
        <v>1.76633</v>
      </c>
      <c r="I176" s="415">
        <v>3.2865500000000001</v>
      </c>
      <c r="J176" s="416">
        <v>3.2865500000000001</v>
      </c>
      <c r="K176" s="426" t="s">
        <v>256</v>
      </c>
    </row>
    <row r="177" spans="1:11" ht="14.4" customHeight="1" thickBot="1" x14ac:dyDescent="0.35">
      <c r="A177" s="437" t="s">
        <v>411</v>
      </c>
      <c r="B177" s="415">
        <v>0</v>
      </c>
      <c r="C177" s="415">
        <v>12.24436</v>
      </c>
      <c r="D177" s="416">
        <v>12.24436</v>
      </c>
      <c r="E177" s="425" t="s">
        <v>256</v>
      </c>
      <c r="F177" s="415">
        <v>0</v>
      </c>
      <c r="G177" s="416">
        <v>0</v>
      </c>
      <c r="H177" s="418">
        <v>1.76633</v>
      </c>
      <c r="I177" s="415">
        <v>3.2865500000000001</v>
      </c>
      <c r="J177" s="416">
        <v>3.2865500000000001</v>
      </c>
      <c r="K177" s="426" t="s">
        <v>256</v>
      </c>
    </row>
    <row r="178" spans="1:11" ht="14.4" customHeight="1" thickBot="1" x14ac:dyDescent="0.35">
      <c r="A178" s="436" t="s">
        <v>412</v>
      </c>
      <c r="B178" s="420">
        <v>49.167005595321001</v>
      </c>
      <c r="C178" s="420">
        <v>27.781500000000001</v>
      </c>
      <c r="D178" s="421">
        <v>-21.385505595321</v>
      </c>
      <c r="E178" s="427">
        <v>0.56504356251900001</v>
      </c>
      <c r="F178" s="420">
        <v>0</v>
      </c>
      <c r="G178" s="421">
        <v>0</v>
      </c>
      <c r="H178" s="423">
        <v>0</v>
      </c>
      <c r="I178" s="420">
        <v>0</v>
      </c>
      <c r="J178" s="421">
        <v>0</v>
      </c>
      <c r="K178" s="428">
        <v>2</v>
      </c>
    </row>
    <row r="179" spans="1:11" ht="14.4" customHeight="1" thickBot="1" x14ac:dyDescent="0.35">
      <c r="A179" s="437" t="s">
        <v>413</v>
      </c>
      <c r="B179" s="415">
        <v>49.167005595321001</v>
      </c>
      <c r="C179" s="415">
        <v>27.781500000000001</v>
      </c>
      <c r="D179" s="416">
        <v>-21.385505595321</v>
      </c>
      <c r="E179" s="417">
        <v>0.56504356251900001</v>
      </c>
      <c r="F179" s="415">
        <v>0</v>
      </c>
      <c r="G179" s="416">
        <v>0</v>
      </c>
      <c r="H179" s="418">
        <v>0</v>
      </c>
      <c r="I179" s="415">
        <v>0</v>
      </c>
      <c r="J179" s="416">
        <v>0</v>
      </c>
      <c r="K179" s="419">
        <v>2</v>
      </c>
    </row>
    <row r="180" spans="1:11" ht="14.4" customHeight="1" thickBot="1" x14ac:dyDescent="0.35">
      <c r="A180" s="436" t="s">
        <v>414</v>
      </c>
      <c r="B180" s="420">
        <v>42.713655974437998</v>
      </c>
      <c r="C180" s="420">
        <v>37.992260000000002</v>
      </c>
      <c r="D180" s="421">
        <v>-4.7213959744379999</v>
      </c>
      <c r="E180" s="427">
        <v>0.88946401644299999</v>
      </c>
      <c r="F180" s="420">
        <v>0</v>
      </c>
      <c r="G180" s="421">
        <v>0</v>
      </c>
      <c r="H180" s="423">
        <v>3.4714800000000001</v>
      </c>
      <c r="I180" s="420">
        <v>6.9541000000000004</v>
      </c>
      <c r="J180" s="421">
        <v>6.9541000000000004</v>
      </c>
      <c r="K180" s="424" t="s">
        <v>256</v>
      </c>
    </row>
    <row r="181" spans="1:11" ht="14.4" customHeight="1" thickBot="1" x14ac:dyDescent="0.35">
      <c r="A181" s="437" t="s">
        <v>415</v>
      </c>
      <c r="B181" s="415">
        <v>0</v>
      </c>
      <c r="C181" s="415">
        <v>0.74</v>
      </c>
      <c r="D181" s="416">
        <v>0.74</v>
      </c>
      <c r="E181" s="425" t="s">
        <v>256</v>
      </c>
      <c r="F181" s="415">
        <v>0</v>
      </c>
      <c r="G181" s="416">
        <v>0</v>
      </c>
      <c r="H181" s="418">
        <v>0</v>
      </c>
      <c r="I181" s="415">
        <v>0</v>
      </c>
      <c r="J181" s="416">
        <v>0</v>
      </c>
      <c r="K181" s="419">
        <v>2</v>
      </c>
    </row>
    <row r="182" spans="1:11" ht="14.4" customHeight="1" thickBot="1" x14ac:dyDescent="0.35">
      <c r="A182" s="437" t="s">
        <v>416</v>
      </c>
      <c r="B182" s="415">
        <v>42.713655974437998</v>
      </c>
      <c r="C182" s="415">
        <v>37.25226</v>
      </c>
      <c r="D182" s="416">
        <v>-5.4613959744380001</v>
      </c>
      <c r="E182" s="417">
        <v>0.87213934630800005</v>
      </c>
      <c r="F182" s="415">
        <v>0</v>
      </c>
      <c r="G182" s="416">
        <v>0</v>
      </c>
      <c r="H182" s="418">
        <v>3.4714800000000001</v>
      </c>
      <c r="I182" s="415">
        <v>6.9541000000000004</v>
      </c>
      <c r="J182" s="416">
        <v>6.9541000000000004</v>
      </c>
      <c r="K182" s="426" t="s">
        <v>256</v>
      </c>
    </row>
    <row r="183" spans="1:11" ht="14.4" customHeight="1" thickBot="1" x14ac:dyDescent="0.35">
      <c r="A183" s="436" t="s">
        <v>417</v>
      </c>
      <c r="B183" s="420">
        <v>151.44985382700901</v>
      </c>
      <c r="C183" s="420">
        <v>152.20831000000001</v>
      </c>
      <c r="D183" s="421">
        <v>0.75845617299000001</v>
      </c>
      <c r="E183" s="427">
        <v>1.0050079689989999</v>
      </c>
      <c r="F183" s="420">
        <v>0</v>
      </c>
      <c r="G183" s="421">
        <v>0</v>
      </c>
      <c r="H183" s="423">
        <v>12.986129999999999</v>
      </c>
      <c r="I183" s="420">
        <v>26.3277</v>
      </c>
      <c r="J183" s="421">
        <v>26.3277</v>
      </c>
      <c r="K183" s="424" t="s">
        <v>256</v>
      </c>
    </row>
    <row r="184" spans="1:11" ht="14.4" customHeight="1" thickBot="1" x14ac:dyDescent="0.35">
      <c r="A184" s="437" t="s">
        <v>418</v>
      </c>
      <c r="B184" s="415">
        <v>151.44985382700901</v>
      </c>
      <c r="C184" s="415">
        <v>152.20831000000001</v>
      </c>
      <c r="D184" s="416">
        <v>0.75845617299000001</v>
      </c>
      <c r="E184" s="417">
        <v>1.0050079689989999</v>
      </c>
      <c r="F184" s="415">
        <v>0</v>
      </c>
      <c r="G184" s="416">
        <v>0</v>
      </c>
      <c r="H184" s="418">
        <v>12.986129999999999</v>
      </c>
      <c r="I184" s="415">
        <v>26.3277</v>
      </c>
      <c r="J184" s="416">
        <v>26.3277</v>
      </c>
      <c r="K184" s="426" t="s">
        <v>256</v>
      </c>
    </row>
    <row r="185" spans="1:11" ht="14.4" customHeight="1" thickBot="1" x14ac:dyDescent="0.35">
      <c r="A185" s="436" t="s">
        <v>419</v>
      </c>
      <c r="B185" s="420">
        <v>0</v>
      </c>
      <c r="C185" s="420">
        <v>8.6579999999999995</v>
      </c>
      <c r="D185" s="421">
        <v>8.6579999999999995</v>
      </c>
      <c r="E185" s="422" t="s">
        <v>256</v>
      </c>
      <c r="F185" s="420">
        <v>0</v>
      </c>
      <c r="G185" s="421">
        <v>0</v>
      </c>
      <c r="H185" s="423">
        <v>0.55800000000000005</v>
      </c>
      <c r="I185" s="420">
        <v>1.0860000000000001</v>
      </c>
      <c r="J185" s="421">
        <v>1.0860000000000001</v>
      </c>
      <c r="K185" s="424" t="s">
        <v>256</v>
      </c>
    </row>
    <row r="186" spans="1:11" ht="14.4" customHeight="1" thickBot="1" x14ac:dyDescent="0.35">
      <c r="A186" s="437" t="s">
        <v>420</v>
      </c>
      <c r="B186" s="415">
        <v>0</v>
      </c>
      <c r="C186" s="415">
        <v>8.6579999999999995</v>
      </c>
      <c r="D186" s="416">
        <v>8.6579999999999995</v>
      </c>
      <c r="E186" s="425" t="s">
        <v>256</v>
      </c>
      <c r="F186" s="415">
        <v>0</v>
      </c>
      <c r="G186" s="416">
        <v>0</v>
      </c>
      <c r="H186" s="418">
        <v>0.55800000000000005</v>
      </c>
      <c r="I186" s="415">
        <v>1.0860000000000001</v>
      </c>
      <c r="J186" s="416">
        <v>1.0860000000000001</v>
      </c>
      <c r="K186" s="426" t="s">
        <v>256</v>
      </c>
    </row>
    <row r="187" spans="1:11" ht="14.4" customHeight="1" thickBot="1" x14ac:dyDescent="0.35">
      <c r="A187" s="436" t="s">
        <v>421</v>
      </c>
      <c r="B187" s="420">
        <v>2610.8472565762399</v>
      </c>
      <c r="C187" s="420">
        <v>2186.7183500000001</v>
      </c>
      <c r="D187" s="421">
        <v>-424.128906576242</v>
      </c>
      <c r="E187" s="427">
        <v>0.83755123724299996</v>
      </c>
      <c r="F187" s="420">
        <v>0</v>
      </c>
      <c r="G187" s="421">
        <v>0</v>
      </c>
      <c r="H187" s="423">
        <v>210.50742</v>
      </c>
      <c r="I187" s="420">
        <v>469.47778000000102</v>
      </c>
      <c r="J187" s="421">
        <v>469.47778000000102</v>
      </c>
      <c r="K187" s="424" t="s">
        <v>256</v>
      </c>
    </row>
    <row r="188" spans="1:11" ht="14.4" customHeight="1" thickBot="1" x14ac:dyDescent="0.35">
      <c r="A188" s="437" t="s">
        <v>422</v>
      </c>
      <c r="B188" s="415">
        <v>2610.8472565762399</v>
      </c>
      <c r="C188" s="415">
        <v>2186.7183500000001</v>
      </c>
      <c r="D188" s="416">
        <v>-424.128906576242</v>
      </c>
      <c r="E188" s="417">
        <v>0.83755123724299996</v>
      </c>
      <c r="F188" s="415">
        <v>0</v>
      </c>
      <c r="G188" s="416">
        <v>0</v>
      </c>
      <c r="H188" s="418">
        <v>210.50742</v>
      </c>
      <c r="I188" s="415">
        <v>469.47778000000102</v>
      </c>
      <c r="J188" s="416">
        <v>469.47778000000102</v>
      </c>
      <c r="K188" s="426" t="s">
        <v>256</v>
      </c>
    </row>
    <row r="189" spans="1:11" ht="14.4" customHeight="1" thickBot="1" x14ac:dyDescent="0.35">
      <c r="A189" s="436" t="s">
        <v>423</v>
      </c>
      <c r="B189" s="420">
        <v>3240.3029937173901</v>
      </c>
      <c r="C189" s="420">
        <v>3550.2736399999999</v>
      </c>
      <c r="D189" s="421">
        <v>309.97064628260898</v>
      </c>
      <c r="E189" s="427">
        <v>1.095661006666</v>
      </c>
      <c r="F189" s="420">
        <v>0</v>
      </c>
      <c r="G189" s="421">
        <v>0</v>
      </c>
      <c r="H189" s="423">
        <v>314.13076000000001</v>
      </c>
      <c r="I189" s="420">
        <v>574.01179999999999</v>
      </c>
      <c r="J189" s="421">
        <v>574.01179999999999</v>
      </c>
      <c r="K189" s="424" t="s">
        <v>256</v>
      </c>
    </row>
    <row r="190" spans="1:11" ht="14.4" customHeight="1" thickBot="1" x14ac:dyDescent="0.35">
      <c r="A190" s="437" t="s">
        <v>424</v>
      </c>
      <c r="B190" s="415">
        <v>3240.3029937173901</v>
      </c>
      <c r="C190" s="415">
        <v>3550.2736399999999</v>
      </c>
      <c r="D190" s="416">
        <v>309.97064628260898</v>
      </c>
      <c r="E190" s="417">
        <v>1.095661006666</v>
      </c>
      <c r="F190" s="415">
        <v>0</v>
      </c>
      <c r="G190" s="416">
        <v>0</v>
      </c>
      <c r="H190" s="418">
        <v>314.13076000000001</v>
      </c>
      <c r="I190" s="415">
        <v>574.01179999999999</v>
      </c>
      <c r="J190" s="416">
        <v>574.01179999999999</v>
      </c>
      <c r="K190" s="426" t="s">
        <v>256</v>
      </c>
    </row>
    <row r="191" spans="1:11" ht="14.4" customHeight="1" thickBot="1" x14ac:dyDescent="0.35">
      <c r="A191" s="441"/>
      <c r="B191" s="415">
        <v>-17542.909937221499</v>
      </c>
      <c r="C191" s="415">
        <v>-20535.579660000101</v>
      </c>
      <c r="D191" s="416">
        <v>-2992.6697227785598</v>
      </c>
      <c r="E191" s="417">
        <v>1.1705914089210001</v>
      </c>
      <c r="F191" s="415">
        <v>-19120.169304200801</v>
      </c>
      <c r="G191" s="416">
        <v>-3186.6948840334599</v>
      </c>
      <c r="H191" s="418">
        <v>-1433.00650000001</v>
      </c>
      <c r="I191" s="415">
        <v>-3072.47228000002</v>
      </c>
      <c r="J191" s="416">
        <v>114.222604033446</v>
      </c>
      <c r="K191" s="419">
        <v>0.16069273399799999</v>
      </c>
    </row>
    <row r="192" spans="1:11" ht="14.4" customHeight="1" thickBot="1" x14ac:dyDescent="0.35">
      <c r="A192" s="442" t="s">
        <v>53</v>
      </c>
      <c r="B192" s="429">
        <v>-17542.909937221499</v>
      </c>
      <c r="C192" s="429">
        <v>-20535.579660000101</v>
      </c>
      <c r="D192" s="430">
        <v>-2992.6697227785498</v>
      </c>
      <c r="E192" s="431">
        <v>-1.052748747988</v>
      </c>
      <c r="F192" s="429">
        <v>-19120.169304200801</v>
      </c>
      <c r="G192" s="430">
        <v>-3186.6948840334599</v>
      </c>
      <c r="H192" s="429">
        <v>-1433.00650000001</v>
      </c>
      <c r="I192" s="429">
        <v>-3072.47228000002</v>
      </c>
      <c r="J192" s="430">
        <v>114.22260403344499</v>
      </c>
      <c r="K192" s="432">
        <v>0.16069273399799999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45">
        <v>2015</v>
      </c>
      <c r="D3" s="214">
        <v>2018</v>
      </c>
      <c r="E3" s="7"/>
      <c r="F3" s="313">
        <v>2019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425</v>
      </c>
      <c r="B5" s="444" t="s">
        <v>426</v>
      </c>
      <c r="C5" s="445" t="s">
        <v>427</v>
      </c>
      <c r="D5" s="445" t="s">
        <v>427</v>
      </c>
      <c r="E5" s="445"/>
      <c r="F5" s="445" t="s">
        <v>427</v>
      </c>
      <c r="G5" s="445" t="s">
        <v>427</v>
      </c>
      <c r="H5" s="445" t="s">
        <v>427</v>
      </c>
      <c r="I5" s="446" t="s">
        <v>427</v>
      </c>
      <c r="J5" s="447" t="s">
        <v>55</v>
      </c>
    </row>
    <row r="6" spans="1:10" ht="14.4" customHeight="1" x14ac:dyDescent="0.3">
      <c r="A6" s="443" t="s">
        <v>425</v>
      </c>
      <c r="B6" s="444" t="s">
        <v>428</v>
      </c>
      <c r="C6" s="445">
        <v>58.780149999999985</v>
      </c>
      <c r="D6" s="445">
        <v>33.439500000000002</v>
      </c>
      <c r="E6" s="445"/>
      <c r="F6" s="445">
        <v>43.993279999999992</v>
      </c>
      <c r="G6" s="445">
        <v>44.666667968749998</v>
      </c>
      <c r="H6" s="445">
        <v>-0.67338796875000639</v>
      </c>
      <c r="I6" s="446">
        <v>0.98492415039283598</v>
      </c>
      <c r="J6" s="447" t="s">
        <v>1</v>
      </c>
    </row>
    <row r="7" spans="1:10" ht="14.4" customHeight="1" x14ac:dyDescent="0.3">
      <c r="A7" s="443" t="s">
        <v>425</v>
      </c>
      <c r="B7" s="444" t="s">
        <v>429</v>
      </c>
      <c r="C7" s="445">
        <v>0.45972000000000002</v>
      </c>
      <c r="D7" s="445">
        <v>0.34364999999999996</v>
      </c>
      <c r="E7" s="445"/>
      <c r="F7" s="445">
        <v>0.22872000000000001</v>
      </c>
      <c r="G7" s="445">
        <v>0.33333334350585936</v>
      </c>
      <c r="H7" s="445">
        <v>-0.10461334350585935</v>
      </c>
      <c r="I7" s="446">
        <v>0.68615997906005932</v>
      </c>
      <c r="J7" s="447" t="s">
        <v>1</v>
      </c>
    </row>
    <row r="8" spans="1:10" ht="14.4" customHeight="1" x14ac:dyDescent="0.3">
      <c r="A8" s="443" t="s">
        <v>425</v>
      </c>
      <c r="B8" s="444" t="s">
        <v>430</v>
      </c>
      <c r="C8" s="445">
        <v>23.184000000000001</v>
      </c>
      <c r="D8" s="445">
        <v>15.18</v>
      </c>
      <c r="E8" s="445"/>
      <c r="F8" s="445">
        <v>30.36</v>
      </c>
      <c r="G8" s="445">
        <v>18.333333984374999</v>
      </c>
      <c r="H8" s="445">
        <v>12.026666015625</v>
      </c>
      <c r="I8" s="446">
        <v>1.6559999411931841</v>
      </c>
      <c r="J8" s="447" t="s">
        <v>1</v>
      </c>
    </row>
    <row r="9" spans="1:10" ht="14.4" customHeight="1" x14ac:dyDescent="0.3">
      <c r="A9" s="443" t="s">
        <v>425</v>
      </c>
      <c r="B9" s="444" t="s">
        <v>431</v>
      </c>
      <c r="C9" s="445">
        <v>82.42386999999998</v>
      </c>
      <c r="D9" s="445">
        <v>48.963149999999999</v>
      </c>
      <c r="E9" s="445"/>
      <c r="F9" s="445">
        <v>74.581999999999994</v>
      </c>
      <c r="G9" s="445">
        <v>63.33333529663085</v>
      </c>
      <c r="H9" s="445">
        <v>11.248664703369144</v>
      </c>
      <c r="I9" s="446">
        <v>1.1776104898105302</v>
      </c>
      <c r="J9" s="447" t="s">
        <v>432</v>
      </c>
    </row>
    <row r="11" spans="1:10" ht="14.4" customHeight="1" x14ac:dyDescent="0.3">
      <c r="A11" s="443" t="s">
        <v>425</v>
      </c>
      <c r="B11" s="444" t="s">
        <v>426</v>
      </c>
      <c r="C11" s="445" t="s">
        <v>427</v>
      </c>
      <c r="D11" s="445" t="s">
        <v>427</v>
      </c>
      <c r="E11" s="445"/>
      <c r="F11" s="445" t="s">
        <v>427</v>
      </c>
      <c r="G11" s="445" t="s">
        <v>427</v>
      </c>
      <c r="H11" s="445" t="s">
        <v>427</v>
      </c>
      <c r="I11" s="446" t="s">
        <v>427</v>
      </c>
      <c r="J11" s="447" t="s">
        <v>55</v>
      </c>
    </row>
    <row r="12" spans="1:10" ht="14.4" customHeight="1" x14ac:dyDescent="0.3">
      <c r="A12" s="443" t="s">
        <v>433</v>
      </c>
      <c r="B12" s="444" t="s">
        <v>434</v>
      </c>
      <c r="C12" s="445" t="s">
        <v>427</v>
      </c>
      <c r="D12" s="445" t="s">
        <v>427</v>
      </c>
      <c r="E12" s="445"/>
      <c r="F12" s="445" t="s">
        <v>427</v>
      </c>
      <c r="G12" s="445" t="s">
        <v>427</v>
      </c>
      <c r="H12" s="445" t="s">
        <v>427</v>
      </c>
      <c r="I12" s="446" t="s">
        <v>427</v>
      </c>
      <c r="J12" s="447" t="s">
        <v>0</v>
      </c>
    </row>
    <row r="13" spans="1:10" ht="14.4" customHeight="1" x14ac:dyDescent="0.3">
      <c r="A13" s="443" t="s">
        <v>433</v>
      </c>
      <c r="B13" s="444" t="s">
        <v>428</v>
      </c>
      <c r="C13" s="445">
        <v>58.780149999999985</v>
      </c>
      <c r="D13" s="445">
        <v>33.439500000000002</v>
      </c>
      <c r="E13" s="445"/>
      <c r="F13" s="445">
        <v>43.993279999999992</v>
      </c>
      <c r="G13" s="445">
        <v>45</v>
      </c>
      <c r="H13" s="445">
        <v>-1.0067200000000085</v>
      </c>
      <c r="I13" s="446">
        <v>0.9776284444444443</v>
      </c>
      <c r="J13" s="447" t="s">
        <v>1</v>
      </c>
    </row>
    <row r="14" spans="1:10" ht="14.4" customHeight="1" x14ac:dyDescent="0.3">
      <c r="A14" s="443" t="s">
        <v>433</v>
      </c>
      <c r="B14" s="444" t="s">
        <v>429</v>
      </c>
      <c r="C14" s="445">
        <v>0.45972000000000002</v>
      </c>
      <c r="D14" s="445">
        <v>0.34364999999999996</v>
      </c>
      <c r="E14" s="445"/>
      <c r="F14" s="445">
        <v>0.22872000000000001</v>
      </c>
      <c r="G14" s="445">
        <v>0</v>
      </c>
      <c r="H14" s="445">
        <v>0.22872000000000001</v>
      </c>
      <c r="I14" s="446" t="s">
        <v>427</v>
      </c>
      <c r="J14" s="447" t="s">
        <v>1</v>
      </c>
    </row>
    <row r="15" spans="1:10" ht="14.4" customHeight="1" x14ac:dyDescent="0.3">
      <c r="A15" s="443" t="s">
        <v>433</v>
      </c>
      <c r="B15" s="444" t="s">
        <v>430</v>
      </c>
      <c r="C15" s="445">
        <v>23.184000000000001</v>
      </c>
      <c r="D15" s="445">
        <v>15.18</v>
      </c>
      <c r="E15" s="445"/>
      <c r="F15" s="445">
        <v>30.36</v>
      </c>
      <c r="G15" s="445">
        <v>18</v>
      </c>
      <c r="H15" s="445">
        <v>12.36</v>
      </c>
      <c r="I15" s="446">
        <v>1.6866666666666665</v>
      </c>
      <c r="J15" s="447" t="s">
        <v>1</v>
      </c>
    </row>
    <row r="16" spans="1:10" ht="14.4" customHeight="1" x14ac:dyDescent="0.3">
      <c r="A16" s="443" t="s">
        <v>433</v>
      </c>
      <c r="B16" s="444" t="s">
        <v>435</v>
      </c>
      <c r="C16" s="445">
        <v>82.42386999999998</v>
      </c>
      <c r="D16" s="445">
        <v>48.963149999999999</v>
      </c>
      <c r="E16" s="445"/>
      <c r="F16" s="445">
        <v>74.581999999999994</v>
      </c>
      <c r="G16" s="445">
        <v>63</v>
      </c>
      <c r="H16" s="445">
        <v>11.581999999999994</v>
      </c>
      <c r="I16" s="446">
        <v>1.1838412698412697</v>
      </c>
      <c r="J16" s="447" t="s">
        <v>436</v>
      </c>
    </row>
    <row r="17" spans="1:10" ht="14.4" customHeight="1" x14ac:dyDescent="0.3">
      <c r="A17" s="443" t="s">
        <v>427</v>
      </c>
      <c r="B17" s="444" t="s">
        <v>427</v>
      </c>
      <c r="C17" s="445" t="s">
        <v>427</v>
      </c>
      <c r="D17" s="445" t="s">
        <v>427</v>
      </c>
      <c r="E17" s="445"/>
      <c r="F17" s="445" t="s">
        <v>427</v>
      </c>
      <c r="G17" s="445" t="s">
        <v>427</v>
      </c>
      <c r="H17" s="445" t="s">
        <v>427</v>
      </c>
      <c r="I17" s="446" t="s">
        <v>427</v>
      </c>
      <c r="J17" s="447" t="s">
        <v>437</v>
      </c>
    </row>
    <row r="18" spans="1:10" ht="14.4" customHeight="1" x14ac:dyDescent="0.3">
      <c r="A18" s="443" t="s">
        <v>425</v>
      </c>
      <c r="B18" s="444" t="s">
        <v>431</v>
      </c>
      <c r="C18" s="445">
        <v>82.42386999999998</v>
      </c>
      <c r="D18" s="445">
        <v>48.963149999999999</v>
      </c>
      <c r="E18" s="445"/>
      <c r="F18" s="445">
        <v>74.581999999999994</v>
      </c>
      <c r="G18" s="445">
        <v>63</v>
      </c>
      <c r="H18" s="445">
        <v>11.581999999999994</v>
      </c>
      <c r="I18" s="446">
        <v>1.1838412698412697</v>
      </c>
      <c r="J18" s="447" t="s">
        <v>432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250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" customHeight="1" thickBot="1" x14ac:dyDescent="0.3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135.14299677415039</v>
      </c>
      <c r="M3" s="84">
        <f>SUBTOTAL(9,M5:M1048576)</f>
        <v>326</v>
      </c>
      <c r="N3" s="85">
        <f>SUBTOTAL(9,N5:N1048576)</f>
        <v>44056.616948373026</v>
      </c>
    </row>
    <row r="4" spans="1:14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" customHeight="1" x14ac:dyDescent="0.3">
      <c r="A5" s="456" t="s">
        <v>425</v>
      </c>
      <c r="B5" s="457" t="s">
        <v>426</v>
      </c>
      <c r="C5" s="458" t="s">
        <v>433</v>
      </c>
      <c r="D5" s="459" t="s">
        <v>434</v>
      </c>
      <c r="E5" s="460">
        <v>50113001</v>
      </c>
      <c r="F5" s="459" t="s">
        <v>438</v>
      </c>
      <c r="G5" s="458" t="s">
        <v>439</v>
      </c>
      <c r="H5" s="458">
        <v>100362</v>
      </c>
      <c r="I5" s="458">
        <v>362</v>
      </c>
      <c r="J5" s="458" t="s">
        <v>440</v>
      </c>
      <c r="K5" s="458" t="s">
        <v>441</v>
      </c>
      <c r="L5" s="461">
        <v>76.297499999999999</v>
      </c>
      <c r="M5" s="461">
        <v>4</v>
      </c>
      <c r="N5" s="462">
        <v>305.19</v>
      </c>
    </row>
    <row r="6" spans="1:14" ht="14.4" customHeight="1" x14ac:dyDescent="0.3">
      <c r="A6" s="463" t="s">
        <v>425</v>
      </c>
      <c r="B6" s="464" t="s">
        <v>426</v>
      </c>
      <c r="C6" s="465" t="s">
        <v>433</v>
      </c>
      <c r="D6" s="466" t="s">
        <v>434</v>
      </c>
      <c r="E6" s="467">
        <v>50113001</v>
      </c>
      <c r="F6" s="466" t="s">
        <v>438</v>
      </c>
      <c r="G6" s="465" t="s">
        <v>439</v>
      </c>
      <c r="H6" s="465">
        <v>156926</v>
      </c>
      <c r="I6" s="465">
        <v>56926</v>
      </c>
      <c r="J6" s="465" t="s">
        <v>442</v>
      </c>
      <c r="K6" s="465" t="s">
        <v>443</v>
      </c>
      <c r="L6" s="468">
        <v>48.4</v>
      </c>
      <c r="M6" s="468">
        <v>9</v>
      </c>
      <c r="N6" s="469">
        <v>435.59999999999997</v>
      </c>
    </row>
    <row r="7" spans="1:14" ht="14.4" customHeight="1" x14ac:dyDescent="0.3">
      <c r="A7" s="463" t="s">
        <v>425</v>
      </c>
      <c r="B7" s="464" t="s">
        <v>426</v>
      </c>
      <c r="C7" s="465" t="s">
        <v>433</v>
      </c>
      <c r="D7" s="466" t="s">
        <v>434</v>
      </c>
      <c r="E7" s="467">
        <v>50113001</v>
      </c>
      <c r="F7" s="466" t="s">
        <v>438</v>
      </c>
      <c r="G7" s="465" t="s">
        <v>439</v>
      </c>
      <c r="H7" s="465">
        <v>501596</v>
      </c>
      <c r="I7" s="465">
        <v>0</v>
      </c>
      <c r="J7" s="465" t="s">
        <v>444</v>
      </c>
      <c r="K7" s="465" t="s">
        <v>445</v>
      </c>
      <c r="L7" s="468">
        <v>113.26000000000002</v>
      </c>
      <c r="M7" s="468">
        <v>1</v>
      </c>
      <c r="N7" s="469">
        <v>113.26000000000002</v>
      </c>
    </row>
    <row r="8" spans="1:14" ht="14.4" customHeight="1" x14ac:dyDescent="0.3">
      <c r="A8" s="463" t="s">
        <v>425</v>
      </c>
      <c r="B8" s="464" t="s">
        <v>426</v>
      </c>
      <c r="C8" s="465" t="s">
        <v>433</v>
      </c>
      <c r="D8" s="466" t="s">
        <v>434</v>
      </c>
      <c r="E8" s="467">
        <v>50113001</v>
      </c>
      <c r="F8" s="466" t="s">
        <v>438</v>
      </c>
      <c r="G8" s="465" t="s">
        <v>439</v>
      </c>
      <c r="H8" s="465">
        <v>51367</v>
      </c>
      <c r="I8" s="465">
        <v>51367</v>
      </c>
      <c r="J8" s="465" t="s">
        <v>446</v>
      </c>
      <c r="K8" s="465" t="s">
        <v>447</v>
      </c>
      <c r="L8" s="468">
        <v>92.950000000000017</v>
      </c>
      <c r="M8" s="468">
        <v>4</v>
      </c>
      <c r="N8" s="469">
        <v>371.80000000000007</v>
      </c>
    </row>
    <row r="9" spans="1:14" ht="14.4" customHeight="1" x14ac:dyDescent="0.3">
      <c r="A9" s="463" t="s">
        <v>425</v>
      </c>
      <c r="B9" s="464" t="s">
        <v>426</v>
      </c>
      <c r="C9" s="465" t="s">
        <v>433</v>
      </c>
      <c r="D9" s="466" t="s">
        <v>434</v>
      </c>
      <c r="E9" s="467">
        <v>50113001</v>
      </c>
      <c r="F9" s="466" t="s">
        <v>438</v>
      </c>
      <c r="G9" s="465" t="s">
        <v>439</v>
      </c>
      <c r="H9" s="465">
        <v>207898</v>
      </c>
      <c r="I9" s="465">
        <v>207898</v>
      </c>
      <c r="J9" s="465" t="s">
        <v>448</v>
      </c>
      <c r="K9" s="465" t="s">
        <v>449</v>
      </c>
      <c r="L9" s="468">
        <v>59.490000000000023</v>
      </c>
      <c r="M9" s="468">
        <v>1</v>
      </c>
      <c r="N9" s="469">
        <v>59.490000000000023</v>
      </c>
    </row>
    <row r="10" spans="1:14" ht="14.4" customHeight="1" x14ac:dyDescent="0.3">
      <c r="A10" s="463" t="s">
        <v>425</v>
      </c>
      <c r="B10" s="464" t="s">
        <v>426</v>
      </c>
      <c r="C10" s="465" t="s">
        <v>433</v>
      </c>
      <c r="D10" s="466" t="s">
        <v>434</v>
      </c>
      <c r="E10" s="467">
        <v>50113001</v>
      </c>
      <c r="F10" s="466" t="s">
        <v>438</v>
      </c>
      <c r="G10" s="465" t="s">
        <v>439</v>
      </c>
      <c r="H10" s="465">
        <v>394712</v>
      </c>
      <c r="I10" s="465">
        <v>0</v>
      </c>
      <c r="J10" s="465" t="s">
        <v>450</v>
      </c>
      <c r="K10" s="465" t="s">
        <v>451</v>
      </c>
      <c r="L10" s="468">
        <v>28.75</v>
      </c>
      <c r="M10" s="468">
        <v>36</v>
      </c>
      <c r="N10" s="469">
        <v>1035</v>
      </c>
    </row>
    <row r="11" spans="1:14" ht="14.4" customHeight="1" x14ac:dyDescent="0.3">
      <c r="A11" s="463" t="s">
        <v>425</v>
      </c>
      <c r="B11" s="464" t="s">
        <v>426</v>
      </c>
      <c r="C11" s="465" t="s">
        <v>433</v>
      </c>
      <c r="D11" s="466" t="s">
        <v>434</v>
      </c>
      <c r="E11" s="467">
        <v>50113001</v>
      </c>
      <c r="F11" s="466" t="s">
        <v>438</v>
      </c>
      <c r="G11" s="465" t="s">
        <v>439</v>
      </c>
      <c r="H11" s="465">
        <v>930444</v>
      </c>
      <c r="I11" s="465">
        <v>0</v>
      </c>
      <c r="J11" s="465" t="s">
        <v>452</v>
      </c>
      <c r="K11" s="465" t="s">
        <v>427</v>
      </c>
      <c r="L11" s="468">
        <v>43.236180171407348</v>
      </c>
      <c r="M11" s="468">
        <v>6</v>
      </c>
      <c r="N11" s="469">
        <v>259.4170810284441</v>
      </c>
    </row>
    <row r="12" spans="1:14" ht="14.4" customHeight="1" x14ac:dyDescent="0.3">
      <c r="A12" s="463" t="s">
        <v>425</v>
      </c>
      <c r="B12" s="464" t="s">
        <v>426</v>
      </c>
      <c r="C12" s="465" t="s">
        <v>433</v>
      </c>
      <c r="D12" s="466" t="s">
        <v>434</v>
      </c>
      <c r="E12" s="467">
        <v>50113001</v>
      </c>
      <c r="F12" s="466" t="s">
        <v>438</v>
      </c>
      <c r="G12" s="465" t="s">
        <v>439</v>
      </c>
      <c r="H12" s="465">
        <v>921244</v>
      </c>
      <c r="I12" s="465">
        <v>0</v>
      </c>
      <c r="J12" s="465" t="s">
        <v>453</v>
      </c>
      <c r="K12" s="465" t="s">
        <v>427</v>
      </c>
      <c r="L12" s="468">
        <v>80.49562728659626</v>
      </c>
      <c r="M12" s="468">
        <v>3</v>
      </c>
      <c r="N12" s="469">
        <v>241.48688185978878</v>
      </c>
    </row>
    <row r="13" spans="1:14" ht="14.4" customHeight="1" x14ac:dyDescent="0.3">
      <c r="A13" s="463" t="s">
        <v>425</v>
      </c>
      <c r="B13" s="464" t="s">
        <v>426</v>
      </c>
      <c r="C13" s="465" t="s">
        <v>433</v>
      </c>
      <c r="D13" s="466" t="s">
        <v>434</v>
      </c>
      <c r="E13" s="467">
        <v>50113001</v>
      </c>
      <c r="F13" s="466" t="s">
        <v>438</v>
      </c>
      <c r="G13" s="465" t="s">
        <v>439</v>
      </c>
      <c r="H13" s="465">
        <v>900513</v>
      </c>
      <c r="I13" s="465">
        <v>0</v>
      </c>
      <c r="J13" s="465" t="s">
        <v>454</v>
      </c>
      <c r="K13" s="465" t="s">
        <v>427</v>
      </c>
      <c r="L13" s="468">
        <v>76.472629935480384</v>
      </c>
      <c r="M13" s="468">
        <v>5</v>
      </c>
      <c r="N13" s="469">
        <v>382.36314967740191</v>
      </c>
    </row>
    <row r="14" spans="1:14" ht="14.4" customHeight="1" x14ac:dyDescent="0.3">
      <c r="A14" s="463" t="s">
        <v>425</v>
      </c>
      <c r="B14" s="464" t="s">
        <v>426</v>
      </c>
      <c r="C14" s="465" t="s">
        <v>433</v>
      </c>
      <c r="D14" s="466" t="s">
        <v>434</v>
      </c>
      <c r="E14" s="467">
        <v>50113001</v>
      </c>
      <c r="F14" s="466" t="s">
        <v>438</v>
      </c>
      <c r="G14" s="465" t="s">
        <v>439</v>
      </c>
      <c r="H14" s="465">
        <v>397238</v>
      </c>
      <c r="I14" s="465">
        <v>0</v>
      </c>
      <c r="J14" s="465" t="s">
        <v>455</v>
      </c>
      <c r="K14" s="465" t="s">
        <v>427</v>
      </c>
      <c r="L14" s="468">
        <v>136.61593153819223</v>
      </c>
      <c r="M14" s="468">
        <v>1</v>
      </c>
      <c r="N14" s="469">
        <v>136.61593153819223</v>
      </c>
    </row>
    <row r="15" spans="1:14" ht="14.4" customHeight="1" x14ac:dyDescent="0.3">
      <c r="A15" s="463" t="s">
        <v>425</v>
      </c>
      <c r="B15" s="464" t="s">
        <v>426</v>
      </c>
      <c r="C15" s="465" t="s">
        <v>433</v>
      </c>
      <c r="D15" s="466" t="s">
        <v>434</v>
      </c>
      <c r="E15" s="467">
        <v>50113001</v>
      </c>
      <c r="F15" s="466" t="s">
        <v>438</v>
      </c>
      <c r="G15" s="465" t="s">
        <v>439</v>
      </c>
      <c r="H15" s="465">
        <v>501828</v>
      </c>
      <c r="I15" s="465">
        <v>0</v>
      </c>
      <c r="J15" s="465" t="s">
        <v>456</v>
      </c>
      <c r="K15" s="465" t="s">
        <v>427</v>
      </c>
      <c r="L15" s="468">
        <v>87.004740036191151</v>
      </c>
      <c r="M15" s="468">
        <v>5</v>
      </c>
      <c r="N15" s="469">
        <v>435.02370018095576</v>
      </c>
    </row>
    <row r="16" spans="1:14" ht="14.4" customHeight="1" x14ac:dyDescent="0.3">
      <c r="A16" s="463" t="s">
        <v>425</v>
      </c>
      <c r="B16" s="464" t="s">
        <v>426</v>
      </c>
      <c r="C16" s="465" t="s">
        <v>433</v>
      </c>
      <c r="D16" s="466" t="s">
        <v>434</v>
      </c>
      <c r="E16" s="467">
        <v>50113001</v>
      </c>
      <c r="F16" s="466" t="s">
        <v>438</v>
      </c>
      <c r="G16" s="465" t="s">
        <v>439</v>
      </c>
      <c r="H16" s="465">
        <v>900857</v>
      </c>
      <c r="I16" s="465">
        <v>0</v>
      </c>
      <c r="J16" s="465" t="s">
        <v>457</v>
      </c>
      <c r="K16" s="465" t="s">
        <v>427</v>
      </c>
      <c r="L16" s="468">
        <v>250.70575593788999</v>
      </c>
      <c r="M16" s="468">
        <v>5</v>
      </c>
      <c r="N16" s="469">
        <v>1253.5287796894499</v>
      </c>
    </row>
    <row r="17" spans="1:14" ht="14.4" customHeight="1" x14ac:dyDescent="0.3">
      <c r="A17" s="463" t="s">
        <v>425</v>
      </c>
      <c r="B17" s="464" t="s">
        <v>426</v>
      </c>
      <c r="C17" s="465" t="s">
        <v>433</v>
      </c>
      <c r="D17" s="466" t="s">
        <v>434</v>
      </c>
      <c r="E17" s="467">
        <v>50113001</v>
      </c>
      <c r="F17" s="466" t="s">
        <v>438</v>
      </c>
      <c r="G17" s="465" t="s">
        <v>439</v>
      </c>
      <c r="H17" s="465">
        <v>930673</v>
      </c>
      <c r="I17" s="465">
        <v>0</v>
      </c>
      <c r="J17" s="465" t="s">
        <v>458</v>
      </c>
      <c r="K17" s="465" t="s">
        <v>459</v>
      </c>
      <c r="L17" s="468">
        <v>200.96765662992226</v>
      </c>
      <c r="M17" s="468">
        <v>2</v>
      </c>
      <c r="N17" s="469">
        <v>401.93531325984452</v>
      </c>
    </row>
    <row r="18" spans="1:14" ht="14.4" customHeight="1" x14ac:dyDescent="0.3">
      <c r="A18" s="463" t="s">
        <v>425</v>
      </c>
      <c r="B18" s="464" t="s">
        <v>426</v>
      </c>
      <c r="C18" s="465" t="s">
        <v>433</v>
      </c>
      <c r="D18" s="466" t="s">
        <v>434</v>
      </c>
      <c r="E18" s="467">
        <v>50113001</v>
      </c>
      <c r="F18" s="466" t="s">
        <v>438</v>
      </c>
      <c r="G18" s="465" t="s">
        <v>439</v>
      </c>
      <c r="H18" s="465">
        <v>930671</v>
      </c>
      <c r="I18" s="465">
        <v>0</v>
      </c>
      <c r="J18" s="465" t="s">
        <v>460</v>
      </c>
      <c r="K18" s="465" t="s">
        <v>459</v>
      </c>
      <c r="L18" s="468">
        <v>202.81649190104912</v>
      </c>
      <c r="M18" s="468">
        <v>8</v>
      </c>
      <c r="N18" s="469">
        <v>1622.531935208393</v>
      </c>
    </row>
    <row r="19" spans="1:14" ht="14.4" customHeight="1" x14ac:dyDescent="0.3">
      <c r="A19" s="463" t="s">
        <v>425</v>
      </c>
      <c r="B19" s="464" t="s">
        <v>426</v>
      </c>
      <c r="C19" s="465" t="s">
        <v>433</v>
      </c>
      <c r="D19" s="466" t="s">
        <v>434</v>
      </c>
      <c r="E19" s="467">
        <v>50113001</v>
      </c>
      <c r="F19" s="466" t="s">
        <v>438</v>
      </c>
      <c r="G19" s="465" t="s">
        <v>439</v>
      </c>
      <c r="H19" s="465">
        <v>930670</v>
      </c>
      <c r="I19" s="465">
        <v>0</v>
      </c>
      <c r="J19" s="465" t="s">
        <v>461</v>
      </c>
      <c r="K19" s="465" t="s">
        <v>459</v>
      </c>
      <c r="L19" s="468">
        <v>130.49641964830531</v>
      </c>
      <c r="M19" s="468">
        <v>9</v>
      </c>
      <c r="N19" s="469">
        <v>1174.4677768347478</v>
      </c>
    </row>
    <row r="20" spans="1:14" ht="14.4" customHeight="1" x14ac:dyDescent="0.3">
      <c r="A20" s="463" t="s">
        <v>425</v>
      </c>
      <c r="B20" s="464" t="s">
        <v>426</v>
      </c>
      <c r="C20" s="465" t="s">
        <v>433</v>
      </c>
      <c r="D20" s="466" t="s">
        <v>434</v>
      </c>
      <c r="E20" s="467">
        <v>50113001</v>
      </c>
      <c r="F20" s="466" t="s">
        <v>438</v>
      </c>
      <c r="G20" s="465" t="s">
        <v>439</v>
      </c>
      <c r="H20" s="465">
        <v>930674</v>
      </c>
      <c r="I20" s="465">
        <v>0</v>
      </c>
      <c r="J20" s="465" t="s">
        <v>462</v>
      </c>
      <c r="K20" s="465" t="s">
        <v>427</v>
      </c>
      <c r="L20" s="468">
        <v>175.28001884180046</v>
      </c>
      <c r="M20" s="468">
        <v>18</v>
      </c>
      <c r="N20" s="469">
        <v>3155.0403391524083</v>
      </c>
    </row>
    <row r="21" spans="1:14" ht="14.4" customHeight="1" x14ac:dyDescent="0.3">
      <c r="A21" s="463" t="s">
        <v>425</v>
      </c>
      <c r="B21" s="464" t="s">
        <v>426</v>
      </c>
      <c r="C21" s="465" t="s">
        <v>433</v>
      </c>
      <c r="D21" s="466" t="s">
        <v>434</v>
      </c>
      <c r="E21" s="467">
        <v>50113001</v>
      </c>
      <c r="F21" s="466" t="s">
        <v>438</v>
      </c>
      <c r="G21" s="465" t="s">
        <v>439</v>
      </c>
      <c r="H21" s="465">
        <v>921272</v>
      </c>
      <c r="I21" s="465">
        <v>0</v>
      </c>
      <c r="J21" s="465" t="s">
        <v>463</v>
      </c>
      <c r="K21" s="465" t="s">
        <v>427</v>
      </c>
      <c r="L21" s="468">
        <v>232.95688917257121</v>
      </c>
      <c r="M21" s="468">
        <v>1</v>
      </c>
      <c r="N21" s="469">
        <v>232.95688917257121</v>
      </c>
    </row>
    <row r="22" spans="1:14" ht="14.4" customHeight="1" x14ac:dyDescent="0.3">
      <c r="A22" s="463" t="s">
        <v>425</v>
      </c>
      <c r="B22" s="464" t="s">
        <v>426</v>
      </c>
      <c r="C22" s="465" t="s">
        <v>433</v>
      </c>
      <c r="D22" s="466" t="s">
        <v>434</v>
      </c>
      <c r="E22" s="467">
        <v>50113001</v>
      </c>
      <c r="F22" s="466" t="s">
        <v>438</v>
      </c>
      <c r="G22" s="465" t="s">
        <v>439</v>
      </c>
      <c r="H22" s="465">
        <v>921277</v>
      </c>
      <c r="I22" s="465">
        <v>0</v>
      </c>
      <c r="J22" s="465" t="s">
        <v>464</v>
      </c>
      <c r="K22" s="465" t="s">
        <v>427</v>
      </c>
      <c r="L22" s="468">
        <v>309.41831255928474</v>
      </c>
      <c r="M22" s="468">
        <v>1</v>
      </c>
      <c r="N22" s="469">
        <v>309.41831255928474</v>
      </c>
    </row>
    <row r="23" spans="1:14" ht="14.4" customHeight="1" x14ac:dyDescent="0.3">
      <c r="A23" s="463" t="s">
        <v>425</v>
      </c>
      <c r="B23" s="464" t="s">
        <v>426</v>
      </c>
      <c r="C23" s="465" t="s">
        <v>433</v>
      </c>
      <c r="D23" s="466" t="s">
        <v>434</v>
      </c>
      <c r="E23" s="467">
        <v>50113001</v>
      </c>
      <c r="F23" s="466" t="s">
        <v>438</v>
      </c>
      <c r="G23" s="465" t="s">
        <v>439</v>
      </c>
      <c r="H23" s="465">
        <v>900321</v>
      </c>
      <c r="I23" s="465">
        <v>0</v>
      </c>
      <c r="J23" s="465" t="s">
        <v>465</v>
      </c>
      <c r="K23" s="465" t="s">
        <v>427</v>
      </c>
      <c r="L23" s="468">
        <v>152.64623587491576</v>
      </c>
      <c r="M23" s="468">
        <v>13</v>
      </c>
      <c r="N23" s="469">
        <v>1984.401066373905</v>
      </c>
    </row>
    <row r="24" spans="1:14" ht="14.4" customHeight="1" x14ac:dyDescent="0.3">
      <c r="A24" s="463" t="s">
        <v>425</v>
      </c>
      <c r="B24" s="464" t="s">
        <v>426</v>
      </c>
      <c r="C24" s="465" t="s">
        <v>433</v>
      </c>
      <c r="D24" s="466" t="s">
        <v>434</v>
      </c>
      <c r="E24" s="467">
        <v>50113001</v>
      </c>
      <c r="F24" s="466" t="s">
        <v>438</v>
      </c>
      <c r="G24" s="465" t="s">
        <v>439</v>
      </c>
      <c r="H24" s="465">
        <v>501990</v>
      </c>
      <c r="I24" s="465">
        <v>0</v>
      </c>
      <c r="J24" s="465" t="s">
        <v>466</v>
      </c>
      <c r="K24" s="465" t="s">
        <v>427</v>
      </c>
      <c r="L24" s="468">
        <v>349.0455981099833</v>
      </c>
      <c r="M24" s="468">
        <v>2</v>
      </c>
      <c r="N24" s="469">
        <v>698.0911962199666</v>
      </c>
    </row>
    <row r="25" spans="1:14" ht="14.4" customHeight="1" x14ac:dyDescent="0.3">
      <c r="A25" s="463" t="s">
        <v>425</v>
      </c>
      <c r="B25" s="464" t="s">
        <v>426</v>
      </c>
      <c r="C25" s="465" t="s">
        <v>433</v>
      </c>
      <c r="D25" s="466" t="s">
        <v>434</v>
      </c>
      <c r="E25" s="467">
        <v>50113001</v>
      </c>
      <c r="F25" s="466" t="s">
        <v>438</v>
      </c>
      <c r="G25" s="465" t="s">
        <v>439</v>
      </c>
      <c r="H25" s="465">
        <v>501065</v>
      </c>
      <c r="I25" s="465">
        <v>0</v>
      </c>
      <c r="J25" s="465" t="s">
        <v>467</v>
      </c>
      <c r="K25" s="465" t="s">
        <v>427</v>
      </c>
      <c r="L25" s="468">
        <v>78.644999999999996</v>
      </c>
      <c r="M25" s="468">
        <v>1</v>
      </c>
      <c r="N25" s="469">
        <v>78.644999999999996</v>
      </c>
    </row>
    <row r="26" spans="1:14" ht="14.4" customHeight="1" x14ac:dyDescent="0.3">
      <c r="A26" s="463" t="s">
        <v>425</v>
      </c>
      <c r="B26" s="464" t="s">
        <v>426</v>
      </c>
      <c r="C26" s="465" t="s">
        <v>433</v>
      </c>
      <c r="D26" s="466" t="s">
        <v>434</v>
      </c>
      <c r="E26" s="467">
        <v>50113001</v>
      </c>
      <c r="F26" s="466" t="s">
        <v>438</v>
      </c>
      <c r="G26" s="465" t="s">
        <v>439</v>
      </c>
      <c r="H26" s="465">
        <v>921241</v>
      </c>
      <c r="I26" s="465">
        <v>0</v>
      </c>
      <c r="J26" s="465" t="s">
        <v>468</v>
      </c>
      <c r="K26" s="465" t="s">
        <v>427</v>
      </c>
      <c r="L26" s="468">
        <v>159.08960336071431</v>
      </c>
      <c r="M26" s="468">
        <v>2</v>
      </c>
      <c r="N26" s="469">
        <v>318.17920672142861</v>
      </c>
    </row>
    <row r="27" spans="1:14" ht="14.4" customHeight="1" x14ac:dyDescent="0.3">
      <c r="A27" s="463" t="s">
        <v>425</v>
      </c>
      <c r="B27" s="464" t="s">
        <v>426</v>
      </c>
      <c r="C27" s="465" t="s">
        <v>433</v>
      </c>
      <c r="D27" s="466" t="s">
        <v>434</v>
      </c>
      <c r="E27" s="467">
        <v>50113001</v>
      </c>
      <c r="F27" s="466" t="s">
        <v>438</v>
      </c>
      <c r="G27" s="465" t="s">
        <v>439</v>
      </c>
      <c r="H27" s="465">
        <v>920376</v>
      </c>
      <c r="I27" s="465">
        <v>0</v>
      </c>
      <c r="J27" s="465" t="s">
        <v>469</v>
      </c>
      <c r="K27" s="465" t="s">
        <v>427</v>
      </c>
      <c r="L27" s="468">
        <v>78.116501445043085</v>
      </c>
      <c r="M27" s="468">
        <v>7</v>
      </c>
      <c r="N27" s="469">
        <v>546.81551011530155</v>
      </c>
    </row>
    <row r="28" spans="1:14" ht="14.4" customHeight="1" x14ac:dyDescent="0.3">
      <c r="A28" s="463" t="s">
        <v>425</v>
      </c>
      <c r="B28" s="464" t="s">
        <v>426</v>
      </c>
      <c r="C28" s="465" t="s">
        <v>433</v>
      </c>
      <c r="D28" s="466" t="s">
        <v>434</v>
      </c>
      <c r="E28" s="467">
        <v>50113001</v>
      </c>
      <c r="F28" s="466" t="s">
        <v>438</v>
      </c>
      <c r="G28" s="465" t="s">
        <v>439</v>
      </c>
      <c r="H28" s="465">
        <v>920377</v>
      </c>
      <c r="I28" s="465">
        <v>0</v>
      </c>
      <c r="J28" s="465" t="s">
        <v>470</v>
      </c>
      <c r="K28" s="465" t="s">
        <v>427</v>
      </c>
      <c r="L28" s="468">
        <v>179.85079550453312</v>
      </c>
      <c r="M28" s="468">
        <v>2</v>
      </c>
      <c r="N28" s="469">
        <v>359.70159100906625</v>
      </c>
    </row>
    <row r="29" spans="1:14" ht="14.4" customHeight="1" x14ac:dyDescent="0.3">
      <c r="A29" s="463" t="s">
        <v>425</v>
      </c>
      <c r="B29" s="464" t="s">
        <v>426</v>
      </c>
      <c r="C29" s="465" t="s">
        <v>433</v>
      </c>
      <c r="D29" s="466" t="s">
        <v>434</v>
      </c>
      <c r="E29" s="467">
        <v>50113001</v>
      </c>
      <c r="F29" s="466" t="s">
        <v>438</v>
      </c>
      <c r="G29" s="465" t="s">
        <v>439</v>
      </c>
      <c r="H29" s="465">
        <v>921453</v>
      </c>
      <c r="I29" s="465">
        <v>0</v>
      </c>
      <c r="J29" s="465" t="s">
        <v>471</v>
      </c>
      <c r="K29" s="465" t="s">
        <v>427</v>
      </c>
      <c r="L29" s="468">
        <v>77.446594958007125</v>
      </c>
      <c r="M29" s="468">
        <v>2</v>
      </c>
      <c r="N29" s="469">
        <v>154.89318991601425</v>
      </c>
    </row>
    <row r="30" spans="1:14" ht="14.4" customHeight="1" x14ac:dyDescent="0.3">
      <c r="A30" s="463" t="s">
        <v>425</v>
      </c>
      <c r="B30" s="464" t="s">
        <v>426</v>
      </c>
      <c r="C30" s="465" t="s">
        <v>433</v>
      </c>
      <c r="D30" s="466" t="s">
        <v>434</v>
      </c>
      <c r="E30" s="467">
        <v>50113001</v>
      </c>
      <c r="F30" s="466" t="s">
        <v>438</v>
      </c>
      <c r="G30" s="465" t="s">
        <v>439</v>
      </c>
      <c r="H30" s="465">
        <v>930417</v>
      </c>
      <c r="I30" s="465">
        <v>0</v>
      </c>
      <c r="J30" s="465" t="s">
        <v>472</v>
      </c>
      <c r="K30" s="465" t="s">
        <v>427</v>
      </c>
      <c r="L30" s="468">
        <v>147.4188829759774</v>
      </c>
      <c r="M30" s="468">
        <v>6</v>
      </c>
      <c r="N30" s="469">
        <v>884.51329785586438</v>
      </c>
    </row>
    <row r="31" spans="1:14" ht="14.4" customHeight="1" x14ac:dyDescent="0.3">
      <c r="A31" s="463" t="s">
        <v>425</v>
      </c>
      <c r="B31" s="464" t="s">
        <v>426</v>
      </c>
      <c r="C31" s="465" t="s">
        <v>433</v>
      </c>
      <c r="D31" s="466" t="s">
        <v>434</v>
      </c>
      <c r="E31" s="467">
        <v>50113001</v>
      </c>
      <c r="F31" s="466" t="s">
        <v>438</v>
      </c>
      <c r="G31" s="465" t="s">
        <v>439</v>
      </c>
      <c r="H31" s="465">
        <v>921230</v>
      </c>
      <c r="I31" s="465">
        <v>0</v>
      </c>
      <c r="J31" s="465" t="s">
        <v>473</v>
      </c>
      <c r="K31" s="465" t="s">
        <v>427</v>
      </c>
      <c r="L31" s="468">
        <v>45.732599999999998</v>
      </c>
      <c r="M31" s="468">
        <v>8</v>
      </c>
      <c r="N31" s="469">
        <v>365.86079999999998</v>
      </c>
    </row>
    <row r="32" spans="1:14" ht="14.4" customHeight="1" x14ac:dyDescent="0.3">
      <c r="A32" s="463" t="s">
        <v>425</v>
      </c>
      <c r="B32" s="464" t="s">
        <v>426</v>
      </c>
      <c r="C32" s="465" t="s">
        <v>433</v>
      </c>
      <c r="D32" s="466" t="s">
        <v>434</v>
      </c>
      <c r="E32" s="467">
        <v>50113001</v>
      </c>
      <c r="F32" s="466" t="s">
        <v>438</v>
      </c>
      <c r="G32" s="465" t="s">
        <v>439</v>
      </c>
      <c r="H32" s="465">
        <v>203092</v>
      </c>
      <c r="I32" s="465">
        <v>203092</v>
      </c>
      <c r="J32" s="465" t="s">
        <v>474</v>
      </c>
      <c r="K32" s="465" t="s">
        <v>475</v>
      </c>
      <c r="L32" s="468">
        <v>149.05000000000001</v>
      </c>
      <c r="M32" s="468">
        <v>7</v>
      </c>
      <c r="N32" s="469">
        <v>1043.3500000000001</v>
      </c>
    </row>
    <row r="33" spans="1:14" ht="14.4" customHeight="1" x14ac:dyDescent="0.3">
      <c r="A33" s="463" t="s">
        <v>425</v>
      </c>
      <c r="B33" s="464" t="s">
        <v>426</v>
      </c>
      <c r="C33" s="465" t="s">
        <v>433</v>
      </c>
      <c r="D33" s="466" t="s">
        <v>434</v>
      </c>
      <c r="E33" s="467">
        <v>50113001</v>
      </c>
      <c r="F33" s="466" t="s">
        <v>438</v>
      </c>
      <c r="G33" s="465" t="s">
        <v>439</v>
      </c>
      <c r="H33" s="465">
        <v>100498</v>
      </c>
      <c r="I33" s="465">
        <v>498</v>
      </c>
      <c r="J33" s="465" t="s">
        <v>476</v>
      </c>
      <c r="K33" s="465" t="s">
        <v>477</v>
      </c>
      <c r="L33" s="468">
        <v>108.75</v>
      </c>
      <c r="M33" s="468">
        <v>3</v>
      </c>
      <c r="N33" s="469">
        <v>326.25</v>
      </c>
    </row>
    <row r="34" spans="1:14" ht="14.4" customHeight="1" x14ac:dyDescent="0.3">
      <c r="A34" s="463" t="s">
        <v>425</v>
      </c>
      <c r="B34" s="464" t="s">
        <v>426</v>
      </c>
      <c r="C34" s="465" t="s">
        <v>433</v>
      </c>
      <c r="D34" s="466" t="s">
        <v>434</v>
      </c>
      <c r="E34" s="467">
        <v>50113001</v>
      </c>
      <c r="F34" s="466" t="s">
        <v>438</v>
      </c>
      <c r="G34" s="465" t="s">
        <v>439</v>
      </c>
      <c r="H34" s="465">
        <v>100499</v>
      </c>
      <c r="I34" s="465">
        <v>499</v>
      </c>
      <c r="J34" s="465" t="s">
        <v>476</v>
      </c>
      <c r="K34" s="465" t="s">
        <v>478</v>
      </c>
      <c r="L34" s="468">
        <v>113.18</v>
      </c>
      <c r="M34" s="468">
        <v>1</v>
      </c>
      <c r="N34" s="469">
        <v>113.18</v>
      </c>
    </row>
    <row r="35" spans="1:14" ht="14.4" customHeight="1" x14ac:dyDescent="0.3">
      <c r="A35" s="463" t="s">
        <v>425</v>
      </c>
      <c r="B35" s="464" t="s">
        <v>426</v>
      </c>
      <c r="C35" s="465" t="s">
        <v>433</v>
      </c>
      <c r="D35" s="466" t="s">
        <v>434</v>
      </c>
      <c r="E35" s="467">
        <v>50113001</v>
      </c>
      <c r="F35" s="466" t="s">
        <v>438</v>
      </c>
      <c r="G35" s="465" t="s">
        <v>439</v>
      </c>
      <c r="H35" s="465">
        <v>215978</v>
      </c>
      <c r="I35" s="465">
        <v>215978</v>
      </c>
      <c r="J35" s="465" t="s">
        <v>479</v>
      </c>
      <c r="K35" s="465" t="s">
        <v>480</v>
      </c>
      <c r="L35" s="468">
        <v>120.68000000000005</v>
      </c>
      <c r="M35" s="468">
        <v>2</v>
      </c>
      <c r="N35" s="469">
        <v>241.3600000000001</v>
      </c>
    </row>
    <row r="36" spans="1:14" ht="14.4" customHeight="1" x14ac:dyDescent="0.3">
      <c r="A36" s="463" t="s">
        <v>425</v>
      </c>
      <c r="B36" s="464" t="s">
        <v>426</v>
      </c>
      <c r="C36" s="465" t="s">
        <v>433</v>
      </c>
      <c r="D36" s="466" t="s">
        <v>434</v>
      </c>
      <c r="E36" s="467">
        <v>50113001</v>
      </c>
      <c r="F36" s="466" t="s">
        <v>438</v>
      </c>
      <c r="G36" s="465" t="s">
        <v>439</v>
      </c>
      <c r="H36" s="465">
        <v>100514</v>
      </c>
      <c r="I36" s="465">
        <v>514</v>
      </c>
      <c r="J36" s="465" t="s">
        <v>481</v>
      </c>
      <c r="K36" s="465" t="s">
        <v>482</v>
      </c>
      <c r="L36" s="468">
        <v>87.59</v>
      </c>
      <c r="M36" s="468">
        <v>5</v>
      </c>
      <c r="N36" s="469">
        <v>437.95</v>
      </c>
    </row>
    <row r="37" spans="1:14" ht="14.4" customHeight="1" x14ac:dyDescent="0.3">
      <c r="A37" s="463" t="s">
        <v>425</v>
      </c>
      <c r="B37" s="464" t="s">
        <v>426</v>
      </c>
      <c r="C37" s="465" t="s">
        <v>433</v>
      </c>
      <c r="D37" s="466" t="s">
        <v>434</v>
      </c>
      <c r="E37" s="467">
        <v>50113001</v>
      </c>
      <c r="F37" s="466" t="s">
        <v>438</v>
      </c>
      <c r="G37" s="465" t="s">
        <v>439</v>
      </c>
      <c r="H37" s="465">
        <v>101940</v>
      </c>
      <c r="I37" s="465">
        <v>1940</v>
      </c>
      <c r="J37" s="465" t="s">
        <v>483</v>
      </c>
      <c r="K37" s="465" t="s">
        <v>484</v>
      </c>
      <c r="L37" s="468">
        <v>34.849999999999994</v>
      </c>
      <c r="M37" s="468">
        <v>1</v>
      </c>
      <c r="N37" s="469">
        <v>34.849999999999994</v>
      </c>
    </row>
    <row r="38" spans="1:14" ht="14.4" customHeight="1" x14ac:dyDescent="0.3">
      <c r="A38" s="463" t="s">
        <v>425</v>
      </c>
      <c r="B38" s="464" t="s">
        <v>426</v>
      </c>
      <c r="C38" s="465" t="s">
        <v>433</v>
      </c>
      <c r="D38" s="466" t="s">
        <v>434</v>
      </c>
      <c r="E38" s="467">
        <v>50113001</v>
      </c>
      <c r="F38" s="466" t="s">
        <v>438</v>
      </c>
      <c r="G38" s="465" t="s">
        <v>439</v>
      </c>
      <c r="H38" s="465">
        <v>207820</v>
      </c>
      <c r="I38" s="465">
        <v>207820</v>
      </c>
      <c r="J38" s="465" t="s">
        <v>485</v>
      </c>
      <c r="K38" s="465" t="s">
        <v>486</v>
      </c>
      <c r="L38" s="468">
        <v>29.710000000000008</v>
      </c>
      <c r="M38" s="468">
        <v>1</v>
      </c>
      <c r="N38" s="469">
        <v>29.710000000000008</v>
      </c>
    </row>
    <row r="39" spans="1:14" ht="14.4" customHeight="1" x14ac:dyDescent="0.3">
      <c r="A39" s="463" t="s">
        <v>425</v>
      </c>
      <c r="B39" s="464" t="s">
        <v>426</v>
      </c>
      <c r="C39" s="465" t="s">
        <v>433</v>
      </c>
      <c r="D39" s="466" t="s">
        <v>434</v>
      </c>
      <c r="E39" s="467">
        <v>50113001</v>
      </c>
      <c r="F39" s="466" t="s">
        <v>438</v>
      </c>
      <c r="G39" s="465" t="s">
        <v>439</v>
      </c>
      <c r="H39" s="465">
        <v>202953</v>
      </c>
      <c r="I39" s="465">
        <v>202953</v>
      </c>
      <c r="J39" s="465" t="s">
        <v>487</v>
      </c>
      <c r="K39" s="465" t="s">
        <v>488</v>
      </c>
      <c r="L39" s="468">
        <v>488.125</v>
      </c>
      <c r="M39" s="468">
        <v>4</v>
      </c>
      <c r="N39" s="469">
        <v>1952.5</v>
      </c>
    </row>
    <row r="40" spans="1:14" ht="14.4" customHeight="1" x14ac:dyDescent="0.3">
      <c r="A40" s="463" t="s">
        <v>425</v>
      </c>
      <c r="B40" s="464" t="s">
        <v>426</v>
      </c>
      <c r="C40" s="465" t="s">
        <v>433</v>
      </c>
      <c r="D40" s="466" t="s">
        <v>434</v>
      </c>
      <c r="E40" s="467">
        <v>50113001</v>
      </c>
      <c r="F40" s="466" t="s">
        <v>438</v>
      </c>
      <c r="G40" s="465" t="s">
        <v>439</v>
      </c>
      <c r="H40" s="465">
        <v>193109</v>
      </c>
      <c r="I40" s="465">
        <v>93109</v>
      </c>
      <c r="J40" s="465" t="s">
        <v>489</v>
      </c>
      <c r="K40" s="465" t="s">
        <v>490</v>
      </c>
      <c r="L40" s="468">
        <v>163.79</v>
      </c>
      <c r="M40" s="468">
        <v>130</v>
      </c>
      <c r="N40" s="469">
        <v>21292.7</v>
      </c>
    </row>
    <row r="41" spans="1:14" ht="14.4" customHeight="1" x14ac:dyDescent="0.3">
      <c r="A41" s="463" t="s">
        <v>425</v>
      </c>
      <c r="B41" s="464" t="s">
        <v>426</v>
      </c>
      <c r="C41" s="465" t="s">
        <v>433</v>
      </c>
      <c r="D41" s="466" t="s">
        <v>434</v>
      </c>
      <c r="E41" s="467">
        <v>50113001</v>
      </c>
      <c r="F41" s="466" t="s">
        <v>438</v>
      </c>
      <c r="G41" s="465" t="s">
        <v>439</v>
      </c>
      <c r="H41" s="465">
        <v>395294</v>
      </c>
      <c r="I41" s="465">
        <v>180306</v>
      </c>
      <c r="J41" s="465" t="s">
        <v>491</v>
      </c>
      <c r="K41" s="465" t="s">
        <v>492</v>
      </c>
      <c r="L41" s="468">
        <v>175.30799999999999</v>
      </c>
      <c r="M41" s="468">
        <v>5</v>
      </c>
      <c r="N41" s="469">
        <v>876.54</v>
      </c>
    </row>
    <row r="42" spans="1:14" ht="14.4" customHeight="1" x14ac:dyDescent="0.3">
      <c r="A42" s="463" t="s">
        <v>425</v>
      </c>
      <c r="B42" s="464" t="s">
        <v>426</v>
      </c>
      <c r="C42" s="465" t="s">
        <v>433</v>
      </c>
      <c r="D42" s="466" t="s">
        <v>434</v>
      </c>
      <c r="E42" s="467">
        <v>50113001</v>
      </c>
      <c r="F42" s="466" t="s">
        <v>438</v>
      </c>
      <c r="G42" s="465" t="s">
        <v>493</v>
      </c>
      <c r="H42" s="465">
        <v>131934</v>
      </c>
      <c r="I42" s="465">
        <v>31934</v>
      </c>
      <c r="J42" s="465" t="s">
        <v>494</v>
      </c>
      <c r="K42" s="465" t="s">
        <v>495</v>
      </c>
      <c r="L42" s="468">
        <v>49.820000000000022</v>
      </c>
      <c r="M42" s="468">
        <v>2</v>
      </c>
      <c r="N42" s="469">
        <v>99.640000000000043</v>
      </c>
    </row>
    <row r="43" spans="1:14" ht="14.4" customHeight="1" x14ac:dyDescent="0.3">
      <c r="A43" s="463" t="s">
        <v>425</v>
      </c>
      <c r="B43" s="464" t="s">
        <v>426</v>
      </c>
      <c r="C43" s="465" t="s">
        <v>433</v>
      </c>
      <c r="D43" s="466" t="s">
        <v>434</v>
      </c>
      <c r="E43" s="467">
        <v>50113001</v>
      </c>
      <c r="F43" s="466" t="s">
        <v>438</v>
      </c>
      <c r="G43" s="465" t="s">
        <v>439</v>
      </c>
      <c r="H43" s="465">
        <v>100643</v>
      </c>
      <c r="I43" s="465">
        <v>643</v>
      </c>
      <c r="J43" s="465" t="s">
        <v>496</v>
      </c>
      <c r="K43" s="465" t="s">
        <v>497</v>
      </c>
      <c r="L43" s="468">
        <v>63.64</v>
      </c>
      <c r="M43" s="468">
        <v>1</v>
      </c>
      <c r="N43" s="469">
        <v>63.64</v>
      </c>
    </row>
    <row r="44" spans="1:14" ht="14.4" customHeight="1" thickBot="1" x14ac:dyDescent="0.35">
      <c r="A44" s="470" t="s">
        <v>425</v>
      </c>
      <c r="B44" s="471" t="s">
        <v>426</v>
      </c>
      <c r="C44" s="472" t="s">
        <v>433</v>
      </c>
      <c r="D44" s="473" t="s">
        <v>434</v>
      </c>
      <c r="E44" s="474">
        <v>50113013</v>
      </c>
      <c r="F44" s="473" t="s">
        <v>498</v>
      </c>
      <c r="G44" s="472" t="s">
        <v>493</v>
      </c>
      <c r="H44" s="472">
        <v>105951</v>
      </c>
      <c r="I44" s="472">
        <v>5951</v>
      </c>
      <c r="J44" s="472" t="s">
        <v>499</v>
      </c>
      <c r="K44" s="472" t="s">
        <v>500</v>
      </c>
      <c r="L44" s="475">
        <v>114.36000000000001</v>
      </c>
      <c r="M44" s="475">
        <v>2</v>
      </c>
      <c r="N44" s="476">
        <v>228.72000000000003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.88671875" style="189" customWidth="1"/>
    <col min="5" max="5" width="5.5546875" style="192" customWidth="1"/>
    <col min="6" max="6" width="10.88671875" style="189" customWidth="1"/>
    <col min="7" max="16384" width="8.88671875" style="114"/>
  </cols>
  <sheetData>
    <row r="1" spans="1:6" ht="37.200000000000003" customHeight="1" thickBot="1" x14ac:dyDescent="0.4">
      <c r="A1" s="342" t="s">
        <v>137</v>
      </c>
      <c r="B1" s="343"/>
      <c r="C1" s="343"/>
      <c r="D1" s="343"/>
      <c r="E1" s="343"/>
      <c r="F1" s="343"/>
    </row>
    <row r="2" spans="1:6" ht="14.4" customHeight="1" thickBot="1" x14ac:dyDescent="0.35">
      <c r="A2" s="207" t="s">
        <v>242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" customHeight="1" thickBot="1" x14ac:dyDescent="0.3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501</v>
      </c>
      <c r="B5" s="454"/>
      <c r="C5" s="481">
        <v>0</v>
      </c>
      <c r="D5" s="454">
        <v>328.36000000000007</v>
      </c>
      <c r="E5" s="481">
        <v>1</v>
      </c>
      <c r="F5" s="455">
        <v>328.36000000000007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328.36000000000007</v>
      </c>
      <c r="E6" s="487">
        <v>1</v>
      </c>
      <c r="F6" s="488">
        <v>328.36000000000007</v>
      </c>
    </row>
    <row r="7" spans="1:6" ht="14.4" customHeight="1" thickBot="1" x14ac:dyDescent="0.35"/>
    <row r="8" spans="1:6" ht="14.4" customHeight="1" x14ac:dyDescent="0.3">
      <c r="A8" s="495" t="s">
        <v>502</v>
      </c>
      <c r="B8" s="461"/>
      <c r="C8" s="482">
        <v>0</v>
      </c>
      <c r="D8" s="461">
        <v>99.640000000000043</v>
      </c>
      <c r="E8" s="482">
        <v>1</v>
      </c>
      <c r="F8" s="462">
        <v>99.640000000000043</v>
      </c>
    </row>
    <row r="9" spans="1:6" ht="14.4" customHeight="1" thickBot="1" x14ac:dyDescent="0.35">
      <c r="A9" s="496" t="s">
        <v>503</v>
      </c>
      <c r="B9" s="492"/>
      <c r="C9" s="493">
        <v>0</v>
      </c>
      <c r="D9" s="492">
        <v>228.72000000000003</v>
      </c>
      <c r="E9" s="493">
        <v>1</v>
      </c>
      <c r="F9" s="494">
        <v>228.72000000000003</v>
      </c>
    </row>
    <row r="10" spans="1:6" ht="14.4" customHeight="1" thickBot="1" x14ac:dyDescent="0.35">
      <c r="A10" s="485" t="s">
        <v>3</v>
      </c>
      <c r="B10" s="486"/>
      <c r="C10" s="487">
        <v>0</v>
      </c>
      <c r="D10" s="486">
        <v>328.36000000000007</v>
      </c>
      <c r="E10" s="487">
        <v>1</v>
      </c>
      <c r="F10" s="488">
        <v>328.36000000000007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2019-03-22T10:07:21Z</dcterms:modified>
</cp:coreProperties>
</file>