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5874A3B-E0AB-4280-A744-523C9D28E806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G21" i="431"/>
  <c r="H16" i="431"/>
  <c r="J14" i="431"/>
  <c r="L12" i="431"/>
  <c r="O13" i="431"/>
  <c r="Q15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N11" i="431"/>
  <c r="N19" i="431"/>
  <c r="O14" i="431"/>
  <c r="Q12" i="431"/>
  <c r="Q20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13" i="431"/>
  <c r="P21" i="431"/>
  <c r="Q16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G13" i="431"/>
  <c r="I11" i="431"/>
  <c r="K17" i="431"/>
  <c r="M15" i="431"/>
  <c r="N10" i="431"/>
  <c r="O21" i="431"/>
  <c r="Q11" i="431"/>
  <c r="P17" i="431"/>
  <c r="P20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F18" i="431"/>
  <c r="I19" i="431"/>
  <c r="K9" i="431"/>
  <c r="L20" i="431"/>
  <c r="N18" i="431"/>
  <c r="P16" i="431"/>
  <c r="Q19" i="431"/>
  <c r="P9" i="431"/>
  <c r="S19" i="431" l="1"/>
  <c r="R19" i="431"/>
  <c r="S18" i="431"/>
  <c r="R18" i="431"/>
  <c r="R10" i="431"/>
  <c r="S10" i="431"/>
  <c r="S11" i="431"/>
  <c r="R11" i="431"/>
  <c r="R17" i="431"/>
  <c r="S17" i="431"/>
  <c r="R9" i="431"/>
  <c r="S9" i="431"/>
  <c r="R16" i="431"/>
  <c r="S16" i="431"/>
  <c r="R14" i="431"/>
  <c r="S14" i="431"/>
  <c r="S21" i="431"/>
  <c r="R21" i="431"/>
  <c r="S13" i="431"/>
  <c r="R13" i="431"/>
  <c r="S20" i="431"/>
  <c r="R20" i="431"/>
  <c r="S12" i="431"/>
  <c r="R12" i="431"/>
  <c r="R15" i="431"/>
  <c r="S15" i="431"/>
  <c r="O8" i="431"/>
  <c r="N8" i="431"/>
  <c r="I8" i="431"/>
  <c r="P8" i="431"/>
  <c r="K8" i="431"/>
  <c r="L8" i="431"/>
  <c r="H8" i="431"/>
  <c r="E8" i="431"/>
  <c r="F8" i="431"/>
  <c r="D8" i="431"/>
  <c r="C8" i="431"/>
  <c r="Q8" i="431"/>
  <c r="J8" i="431"/>
  <c r="M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13" i="414"/>
  <c r="A14" i="414"/>
  <c r="A4" i="414"/>
  <c r="A6" i="339" l="1"/>
  <c r="A5" i="339"/>
  <c r="D14" i="414"/>
  <c r="C14" i="414"/>
  <c r="D17" i="414"/>
  <c r="D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G3" i="387"/>
  <c r="F3" i="387"/>
  <c r="N3" i="220"/>
  <c r="L3" i="220" s="1"/>
  <c r="D21" i="414"/>
  <c r="C21" i="414"/>
  <c r="K3" i="387" l="1"/>
  <c r="H3" i="387"/>
  <c r="I12" i="339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<sst xmlns="http://schemas.openxmlformats.org/spreadsheetml/2006/main" count="9656" uniqueCount="2087">
  <si>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</si>
  <si>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</si>
  <si>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</si>
  <si>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</si>
  <si>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</si>
  <si>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</si>
  <si>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</si>
  <si>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</si>
  <si>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</si>
  <si>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</si>
  <si>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</si>
  <si>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</si>
  <si>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</si>
  <si>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</si>
  <si>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</si>
  <si>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</si>
  <si>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</si>
  <si>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</si>
  <si>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</si>
  <si>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</si>
  <si>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</si>
  <si>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</si>
  <si>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</si>
  <si>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</si>
  <si>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</si>
  <si>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</si>
  <si>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</si>
  <si>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</si>
  <si>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</si>
  <si>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</si>
  <si>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</si>
  <si>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</si>
  <si>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</si>
  <si>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</si>
  <si>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</si>
  <si>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</si>
  <si>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</si>
  <si>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</si>
  <si>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</si>
  <si>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</si>
  <si>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</si>
  <si>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</si>
  <si>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</si>
  <si>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</si>
  <si>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</si>
  <si>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</si>
  <si>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</si>
  <si>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</si>
  <si>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</si>
  <si>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</si>
  <si>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</si>
  <si>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</si>
  <si>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</si>
  <si>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</si>
  <si>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</si>
  <si>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</si>
  <si>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</si>
  <si>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</si>
  <si>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</si>
  <si>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</si>
  <si>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</si>
  <si>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</si>
  <si>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</si>
  <si>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</si>
  <si>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</si>
  <si>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</si>
  <si>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</si>
  <si>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</si>
  <si>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</si>
  <si>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</si>
  <si>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</si>
  <si>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</si>
  <si>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</si>
  <si>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</si>
  <si>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</si>
  <si>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</si>
  <si>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</si>
  <si>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</si>
  <si>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</si>
  <si>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</si>
  <si>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</si>
  <si>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</si>
  <si>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</si>
  <si>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</si>
  <si>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</si>
  <si>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</si>
  <si>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</si>
  <si>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</si>
  <si>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</si>
  <si>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</si>
  <si>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</si>
  <si>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</si>
  <si>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</si>
  <si>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</si>
  <si>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</si>
  <si>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</si>
  <si>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</si>
  <si>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</si>
  <si>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</si>
  <si>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</si>
  <si>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</si>
  <si>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</si>
  <si>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</si>
  <si>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</si>
  <si>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</si>
  <si>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</si>
  <si>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</si>
  <si>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</si>
  <si>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</si>
  <si>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</si>
  <si>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</si>
  <si>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</si>
  <si>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</si>
  <si>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</si>
  <si>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</si>
  <si>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</si>
  <si>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</si>
  <si>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</si>
  <si>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</si>
  <si>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</si>
  <si>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</si>
  <si>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</si>
  <si>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</si>
  <si>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</si>
  <si>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</si>
  <si>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</si>
  <si>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</si>
  <si>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</si>
  <si>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</si>
  <si>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</si>
  <si>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</si>
  <si>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</si>
  <si>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</si>
  <si>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</si>
  <si>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</si>
  <si>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</si>
  <si>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</si>
  <si>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</si>
  <si>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</si>
  <si>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</si>
  <si>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</si>
  <si>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</si>
  <si>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</si>
  <si>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</si>
  <si>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</si>
  <si>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</si>
  <si>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</si>
  <si>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</si>
  <si>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</si>
  <si>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</si>
  <si>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</si>
  <si>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</si>
  <si>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</si>
  <si>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</si>
  <si>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</si>
  <si>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</si>
  <si>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</si>
  <si>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</si>
  <si>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</si>
  <si>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</si>
  <si>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</si>
  <si>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</si>
  <si>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</si>
  <si>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</si>
  <si>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</si>
  <si>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</si>
  <si>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</si>
  <si>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</si>
  <si>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</si>
  <si>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</si>
  <si>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</si>
  <si>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</si>
  <si>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</si>
  <si>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</si>
  <si>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</si>
  <si>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</si>
  <si>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</si>
  <si>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</si>
  <si>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</si>
  <si>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</si>
  <si>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</si>
  <si>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</si>
  <si>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</si>
  <si>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</si>
  <si>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</si>
  <si>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</si>
  <si>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</si>
  <si>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</si>
  <si>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</si>
  <si>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</si>
  <si>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</si>
  <si>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</si>
  <si>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</si>
  <si>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</si>
  <si>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</si>
  <si>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</si>
  <si>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</si>
  <si>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</si>
  <si>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</si>
  <si>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</si>
  <si>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</si>
  <si>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</si>
  <si>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</si>
  <si>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</si>
  <si>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</si>
  <si>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</si>
  <si>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</si>
  <si>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</si>
  <si>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</si>
  <si>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</si>
  <si>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</si>
  <si>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</si>
  <si>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</si>
  <si>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</si>
  <si>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</si>
  <si>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</si>
  <si>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</si>
  <si>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</si>
  <si>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</si>
  <si>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</si>
  <si>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</si>
  <si>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</si>
  <si>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</si>
  <si>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</si>
  <si>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</si>
  <si>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</si>
  <si>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</si>
  <si>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</si>
  <si>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</si>
  <si>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</si>
  <si>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</si>
  <si>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</si>
  <si>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</si>
  <si>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</si>
  <si>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</si>
  <si>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</si>
  <si>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</si>
  <si>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</si>
  <si>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</si>
  <si>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</si>
  <si>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</si>
  <si>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</si>
  <si>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</si>
  <si>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</si>
  <si>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</si>
  <si>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</si>
  <si>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</si>
  <si>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</si>
  <si>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</si>
  <si>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</si>
  <si>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</si>
  <si>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</si>
  <si>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</si>
  <si>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</si>
  <si>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</si>
  <si>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</si>
  <si>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</si>
  <si>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</si>
  <si>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</si>
  <si>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</si>
  <si>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</si>
  <si>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</si>
  <si>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</si>
  <si>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</si>
  <si>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</si>
  <si>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</si>
  <si>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</si>
  <si>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</si>
  <si>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</si>
  <si>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</si>
  <si>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</si>
  <si>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</si>
  <si>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</si>
  <si>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</si>
  <si>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</si>
  <si>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</si>
  <si>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</si>
  <si>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</si>
  <si>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</si>
  <si>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</si>
  <si>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</si>
  <si>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</si>
  <si>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</si>
  <si>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</si>
  <si>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</si>
  <si>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</si>
  <si>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</si>
  <si>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</si>
  <si>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</si>
  <si>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</si>
  <si>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</si>
  <si>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</si>
  <si>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</si>
  <si>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</si>
  <si>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</si>
  <si>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</si>
  <si>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</si>
  <si>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</si>
  <si>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</si>
  <si>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</si>
  <si>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</si>
  <si>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</si>
  <si>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</si>
  <si>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</si>
  <si>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</si>
  <si>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</si>
  <si>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</si>
  <si>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</si>
  <si>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</si>
  <si>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</si>
  <si>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</si>
  <si>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</si>
  <si>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</si>
  <si>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</si>
  <si>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</si>
  <si>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</si>
  <si>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</si>
  <si>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</si>
  <si>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</si>
  <si>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</si>
  <si>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</si>
  <si>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</si>
  <si>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</si>
  <si>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</si>
  <si>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</si>
  <si>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</si>
  <si>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</si>
  <si>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</si>
  <si>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</si>
  <si>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</si>
  <si>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</si>
  <si>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</si>
  <si>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</si>
  <si>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</si>
  <si>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</si>
  <si>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</si>
  <si>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</si>
  <si>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</si>
  <si>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</si>
  <si>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</si>
  <si>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</si>
  <si>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</si>
  <si>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</si>
  <si>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</si>
  <si>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</si>
  <si>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</si>
  <si>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</si>
  <si>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</si>
  <si>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</si>
  <si>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</si>
  <si>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</si>
  <si>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</si>
  <si>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</si>
  <si>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</si>
  <si>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</si>
  <si>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</si>
  <si>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</si>
  <si>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</si>
  <si>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</si>
  <si>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</si>
  <si>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</si>
  <si>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</si>
  <si>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</si>
  <si>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</si>
  <si>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</si>
  <si>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</si>
  <si>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</si>
  <si>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</si>
  <si>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</si>
  <si>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</si>
  <si>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</si>
  <si>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</si>
  <si>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</si>
  <si>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</si>
  <si>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</si>
  <si>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</si>
  <si>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</si>
  <si>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</si>
  <si>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</si>
  <si>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</si>
  <si>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</si>
  <si>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</si>
  <si>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</si>
  <si>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</si>
  <si>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</si>
  <si>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</si>
  <si>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</si>
  <si>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</si>
  <si>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</si>
  <si>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</si>
  <si>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</si>
  <si>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</si>
  <si>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</si>
  <si>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</si>
  <si>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</si>
  <si>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</si>
  <si>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</si>
  <si>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</si>
  <si>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</si>
  <si>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</si>
  <si>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</si>
  <si>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</si>
  <si>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</si>
  <si>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</si>
  <si>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</si>
  <si>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</si>
  <si>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</si>
  <si>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</si>
  <si>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</si>
  <si>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</si>
  <si>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</si>
  <si>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</si>
  <si>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</si>
  <si>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</si>
  <si>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</si>
  <si>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</si>
  <si>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</si>
  <si>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</si>
  <si>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</si>
  <si>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</si>
  <si>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</si>
  <si>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</si>
  <si>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</si>
  <si>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</si>
  <si>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</si>
  <si>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</si>
  <si>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</si>
  <si>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</si>
  <si>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</si>
  <si>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</si>
  <si>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</si>
  <si>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</si>
  <si>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</si>
  <si>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</si>
  <si>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</si>
  <si>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</si>
  <si>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</si>
  <si>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</si>
  <si>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</si>
  <si>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</si>
  <si>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</si>
  <si>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</si>
  <si>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</si>
  <si>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</si>
  <si>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</si>
  <si>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</si>
  <si>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</si>
  <si>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</si>
  <si>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</si>
  <si>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</si>
  <si>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</si>
  <si>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</si>
  <si>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</si>
  <si>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</si>
  <si>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</si>
  <si>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</si>
  <si>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</si>
  <si>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</si>
  <si>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</si>
  <si>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</si>
  <si>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</si>
  <si>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</si>
  <si>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</si>
  <si>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</si>
  <si>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</si>
  <si>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</si>
  <si>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</si>
  <si>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</si>
  <si>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</si>
  <si>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</si>
  <si>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</si>
  <si>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</si>
  <si>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</si>
  <si>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</si>
  <si>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</si>
  <si>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</si>
  <si>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</si>
  <si>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</si>
  <si>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</si>
  <si>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</si>
  <si>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</si>
  <si>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POR TBL NOB 30X100MG</t>
  </si>
  <si>
    <t>GRA 15X100MG(SACKY)</t>
  </si>
  <si>
    <t>BUPIVACAINE GRINDEKS</t>
  </si>
  <si>
    <t>5MG/ML INJ SOL 5X10ML</t>
  </si>
  <si>
    <t>CARBOSORB</t>
  </si>
  <si>
    <t>320MG TBL NOB 20</t>
  </si>
  <si>
    <t>DEGAN</t>
  </si>
  <si>
    <t>TBL 40X10MG</t>
  </si>
  <si>
    <t>DIAZEPAM SLOVAKOFARMA</t>
  </si>
  <si>
    <t>5MG TBL NOB 20(1X20)</t>
  </si>
  <si>
    <t>DOLMINA INJ.</t>
  </si>
  <si>
    <t>INJ 5X3ML/75MG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</si>
  <si>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</si>
  <si>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</si>
  <si>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</si>
  <si>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</si>
  <si>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</si>
  <si>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</si>
  <si>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</si>
  <si>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10X250MLPELAH</t>
  </si>
  <si>
    <t>INF SOL 10X500MLPELAH</t>
  </si>
  <si>
    <t>IBALGIN 400</t>
  </si>
  <si>
    <t>400MG TBL FLM 24</t>
  </si>
  <si>
    <t>400MG TBL FLM 36</t>
  </si>
  <si>
    <t>INFADOLAN</t>
  </si>
  <si>
    <t>1600IU/G+300IU/G UNG 30G II</t>
  </si>
  <si>
    <t>IR  AQUA STERILE OPLACH.1x1000 ml ECOTAINER</t>
  </si>
  <si>
    <t>IR OPLACH</t>
  </si>
  <si>
    <t>KAMISTAD SENZITIV</t>
  </si>
  <si>
    <t>ORM GEL 1X10GM</t>
  </si>
  <si>
    <t>KL BENZINUM 500 ml/330g HVLP</t>
  </si>
  <si>
    <t>KL BENZINUM 900ml/ 600g</t>
  </si>
  <si>
    <t>KL ETHANOL.C.BENZINO 100g ROZPRAŠOVAČ</t>
  </si>
  <si>
    <t>KL ETHANOL.C.BENZINO 10G</t>
  </si>
  <si>
    <t>KL ETHANOL.C.BENZINO 200G</t>
  </si>
  <si>
    <t>KL ETHANOL.C.BENZINO 75G</t>
  </si>
  <si>
    <t>KL ETHANOLUM BENZ.DENAT. 500ml  /400g/</t>
  </si>
  <si>
    <t>KL ETHANOLUM BENZ.DENAT. 900ml /720g/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</si>
  <si>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</si>
  <si>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</si>
  <si>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</si>
  <si>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</si>
  <si>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</si>
  <si>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</si>
  <si>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</si>
  <si>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</si>
  <si>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</si>
  <si>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</si>
  <si>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</si>
  <si>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</si>
  <si>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</si>
  <si>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 v sirokohrdle lahvi</t>
  </si>
  <si>
    <t>KL SOL.HYD.PEROX.3% 10G</t>
  </si>
  <si>
    <t>KL SOL.HYD.PEROX.3% 200G v sirokohrdle lahvi</t>
  </si>
  <si>
    <t>KL SOL.HYD.PEROX.3% 300 G</t>
  </si>
  <si>
    <t>KL SOL.HYD.PEROX.3% 300G v sirokohrdle lahvi</t>
  </si>
  <si>
    <t>KL SOL.METHYLROS.CHL.1% 10G</t>
  </si>
  <si>
    <t>KL SOL.PHENOLI CAMPHOR. 10g</t>
  </si>
  <si>
    <t>KL SOL.ZINCI CHLOR.10% 10 g</t>
  </si>
  <si>
    <t>KL SOL.ZINCI CHLOR.10% 5G</t>
  </si>
  <si>
    <t>KL UNGUENTUM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</si>
  <si>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</si>
  <si>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</si>
  <si>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</si>
  <si>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</si>
  <si>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</si>
  <si>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SULFATE KALCEKS</t>
  </si>
  <si>
    <t>200MG/ML INJ/INF SOL 5X10ML</t>
  </si>
  <si>
    <t>100MG/ML INJ/INF SOL 5X10ML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</si>
  <si>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</si>
  <si>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</si>
  <si>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</si>
  <si>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</si>
  <si>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</si>
  <si>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</si>
  <si>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MESOCAIN</t>
  </si>
  <si>
    <t>INJ 10X10ML 1%</t>
  </si>
  <si>
    <t>NIMESIL</t>
  </si>
  <si>
    <t>PORGRASUS30X100MG-S</t>
  </si>
  <si>
    <t>OPHTHALMO-SEPTONEX</t>
  </si>
  <si>
    <t>OPH GTT SOL 1X10ML PLAST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</si>
  <si>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</si>
  <si>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</si>
  <si>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</si>
  <si>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</si>
  <si>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</si>
  <si>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</si>
  <si>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</si>
  <si>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</si>
  <si>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</si>
  <si>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</si>
  <si>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</si>
  <si>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</si>
  <si>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P</t>
  </si>
  <si>
    <t>VENTOLIN INHALER N</t>
  </si>
  <si>
    <t>100MCG/DÁV INH SUS PSS 200DÁV</t>
  </si>
  <si>
    <t>VITAMIN B12 LECIVA 1000RG</t>
  </si>
  <si>
    <t>INJ 5X1ML/1000RG</t>
  </si>
  <si>
    <t>ZODAC</t>
  </si>
  <si>
    <t>TBL OBD 30X10MG</t>
  </si>
  <si>
    <t>léky - antibiotika (LEK)</t>
  </si>
  <si>
    <t>AMOKSIKLAV 1 G</t>
  </si>
  <si>
    <t>POR TBL FLM 21X1GM</t>
  </si>
  <si>
    <t>AMOKSIKLAV 1G</t>
  </si>
  <si>
    <t>TBL OBD 14X1GM</t>
  </si>
  <si>
    <t>DALACIN C 300 MG</t>
  </si>
  <si>
    <t>POR CPS DUR 16X300MG</t>
  </si>
  <si>
    <t xml:space="preserve">2421 - ZUBNI: ambulance </t>
  </si>
  <si>
    <t>R03AC02 - SALBUTAMOL</t>
  </si>
  <si>
    <t>R06AE07 - CETIRIZIN</t>
  </si>
  <si>
    <t>J01CR02 - AMOXICILIN A  INHIBITOR BETA-LAKTAMASY</t>
  </si>
  <si>
    <t>J01CR02</t>
  </si>
  <si>
    <t>5951</t>
  </si>
  <si>
    <t>875MG/125MG TBL FLM 14</t>
  </si>
  <si>
    <t>R03AC02</t>
  </si>
  <si>
    <t>231956</t>
  </si>
  <si>
    <t>R06AE07</t>
  </si>
  <si>
    <t>66030</t>
  </si>
  <si>
    <t>10MG TBL FLM 30</t>
  </si>
  <si>
    <t>Přehled plnění pozitivního listu - spotřeba léčivých přípravků - orientační přehled</t>
  </si>
  <si>
    <t>24 - ZUBNI: Klinika zubního lékařství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</si>
  <si>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</si>
  <si>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</si>
  <si>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</si>
  <si>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</si>
  <si>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</si>
  <si>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</si>
  <si>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</si>
  <si>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</si>
  <si>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</si>
  <si>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50115050</t>
  </si>
  <si>
    <t>obvazový materiál (Z502)</t>
  </si>
  <si>
    <t>ZA616</t>
  </si>
  <si>
    <t>DrenĂˇĹľ zubnĂ­ sterilnĂ­ 1 x 6 cm 0360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</si>
  <si>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</si>
  <si>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</si>
  <si>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</si>
  <si>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</si>
  <si>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</si>
  <si>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</si>
  <si>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ZN200</t>
  </si>
  <si>
    <t>KrytĂ­ hemostatickĂ© traumacel new dent kostky bal. Ăˇ 50 ks 10115</t>
  </si>
  <si>
    <t>ZA562</t>
  </si>
  <si>
    <t>NĂˇplast cosmopor i. v. 6 x 8 cm bal. Ăˇ 50 ks 9008054</t>
  </si>
  <si>
    <t>ZB404</t>
  </si>
  <si>
    <t>NĂˇplast cosmos 8 cm x 1 m 5403353</t>
  </si>
  <si>
    <t>ZI599</t>
  </si>
  <si>
    <t>NĂˇplast curapor 10 x   8 cm 32913 ( 22121,  nĂˇhrada za cosmopor )</t>
  </si>
  <si>
    <t>ZD111</t>
  </si>
  <si>
    <t>NĂˇplast omnifix E 5 cm x 10 m 9006493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</si>
  <si>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</si>
  <si>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</si>
  <si>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</si>
  <si>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</si>
  <si>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</si>
  <si>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</si>
  <si>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</si>
  <si>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</si>
  <si>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</si>
  <si>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</si>
  <si>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</si>
  <si>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</si>
  <si>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</si>
  <si>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</si>
  <si>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ZA604</t>
  </si>
  <si>
    <t>TyÄŤinka vatovĂˇ sterilnĂ­ jednotlivÄ› balalenĂˇ bal. Ăˇ 1000 ks 5100/SG/CS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</si>
  <si>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</si>
  <si>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</si>
  <si>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</si>
  <si>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</si>
  <si>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</si>
  <si>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</si>
  <si>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</si>
  <si>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</si>
  <si>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ZG735</t>
  </si>
  <si>
    <t>ÄŚep vodĂ­cĂ­ bi-pin krĂˇtkĂ˝, Ăˇ 100 ks RE326.1000</t>
  </si>
  <si>
    <t>ZD131</t>
  </si>
  <si>
    <t>ÄŚepelka skalpelovĂˇ 12 BB512</t>
  </si>
  <si>
    <t>ZC752</t>
  </si>
  <si>
    <t>ÄŚepelka skalpelovĂˇ 15 BB515</t>
  </si>
  <si>
    <t>ZK979</t>
  </si>
  <si>
    <t>CĂ©vka odsĂˇvacĂ­ CH18 s pĹ™eruĹˇovaÄŤem sĂˇnĂ­, dĂ©lka 50 cm, P01177a</t>
  </si>
  <si>
    <t>ZN249</t>
  </si>
  <si>
    <t>DrĹľĂˇk skalpelovĂ˝ch ÄŤepelek ÄŤ. 3 PL87-103</t>
  </si>
  <si>
    <t>ZS008</t>
  </si>
  <si>
    <t>DrĹľĂˇtko skalpelovĂ˝ch ÄŤepelek ÄŤ.3 B39711291003</t>
  </si>
  <si>
    <t>ZI496</t>
  </si>
  <si>
    <t>Elektroda defibrilaÄŤnĂ­ pro dospÄ›lĂ© QC 11996-000017</t>
  </si>
  <si>
    <t>ZA708</t>
  </si>
  <si>
    <t>HadiÄŤka spojovacĂ­ Gamaplus HY 3,0 x 150LL 606371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</si>
  <si>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</si>
  <si>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</si>
  <si>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</si>
  <si>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</si>
  <si>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ZH808</t>
  </si>
  <si>
    <t>NĂˇdoba na histologickĂ˝ mat. s pufrovanĂ˝m formalĂ­nem HISTOFOR 20 ml bal. Ăˇ 100 ks BFS-20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</si>
  <si>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</si>
  <si>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</si>
  <si>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</si>
  <si>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</si>
  <si>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</si>
  <si>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ZM705</t>
  </si>
  <si>
    <t>Pinzeta zubnĂ­ s rĂ˝hovanou ÄŤelistĂ­ lomenĂˇ 157 mm 397114500021</t>
  </si>
  <si>
    <t>ZS089</t>
  </si>
  <si>
    <t>Sonda Nabersova 172 mm 397133580230</t>
  </si>
  <si>
    <t>ZB923</t>
  </si>
  <si>
    <t>Sonda parodontologickĂˇ 133500106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</si>
  <si>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</si>
  <si>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</si>
  <si>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</si>
  <si>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</si>
  <si>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</si>
  <si>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</si>
  <si>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ZA754</t>
  </si>
  <si>
    <t>StĹ™Ă­kaÄŤka injekÄŤnĂ­ 3-dĂ­lnĂˇ 10 ml LL Omnifix Solo se zĂˇvitem 4617100V</t>
  </si>
  <si>
    <t>ZB035</t>
  </si>
  <si>
    <t>Vzduchovod ĂşstnĂ­ ÄŤ. 4 ÄŤervenĂ˝ vel. 10 jednorĂˇzovĂ˝ sterilnĂ­ bal. Ăˇ 25 ks 73.900.00.400</t>
  </si>
  <si>
    <t>ZC705</t>
  </si>
  <si>
    <t>Vzduchovod ĂşstnĂ­ vel. 2 80 mm bal. Ăˇ 10 ks P03050a</t>
  </si>
  <si>
    <t>ZA810</t>
  </si>
  <si>
    <t>Vzduchovod ĂşstnĂ­ vel. 3 90 mm bal. Ăˇ 5 ks P03051a</t>
  </si>
  <si>
    <t>ZS138</t>
  </si>
  <si>
    <t>Zkumavka s mediem +  flokovanĂ˝ tampon eSwab normal -bĂ­lĂ˝ (kit 1 ml tekutĂ©ho Amies mĂ©dia) 220245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</si>
  <si>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</si>
  <si>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</si>
  <si>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</si>
  <si>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ZB830</t>
  </si>
  <si>
    <t>ZrcĂˇtko zubnĂ­ zvÄ›tĹˇovacĂ­ 24 mm B397122510020</t>
  </si>
  <si>
    <t>50115064</t>
  </si>
  <si>
    <t>ZPr - šicí materiál (Z529)</t>
  </si>
  <si>
    <t>ZC992</t>
  </si>
  <si>
    <t>Ĺ itĂ­ dafilon modrĂ˝ 4/0 (1.5) bal. Ăˇ 36 ks C0932132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</si>
  <si>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</si>
  <si>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</si>
  <si>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</si>
  <si>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</si>
  <si>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</si>
  <si>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</si>
  <si>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ZH392</t>
  </si>
  <si>
    <t>Ĺ itĂ­ novosyn quick undy 3/0 (2) bal. Ăˇ 36 ks C3046030</t>
  </si>
  <si>
    <t>ZO353</t>
  </si>
  <si>
    <t>Ĺ itĂ­ PGA-RESORBA pletenĂ© potahovanĂ© syntetickĂ© vstĹ™ebatelnĂ© vlĂˇkno jehla HR 22 fialovĂˇ 3/0 70cm bal.Ăˇ 24 ks PA10211</t>
  </si>
  <si>
    <t>ZO354</t>
  </si>
  <si>
    <t>Ĺ itĂ­ PGA-RESORBA pletenĂ© potahovanĂ© syntetickĂ© vstĹ™ebatelnĂ© vlĂˇkno jehla HR 22 fialovĂˇ 4/0 70 cm bal. Ăˇ 24 ks PA10210</t>
  </si>
  <si>
    <t>50115065</t>
  </si>
  <si>
    <t>ZPr - vpichovací materiál (Z530)</t>
  </si>
  <si>
    <t>ZC305</t>
  </si>
  <si>
    <t>Jehla injekÄŤnĂ­ 0,4 x 20 mm ĹˇedĂˇ 4657705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</si>
  <si>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</si>
  <si>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</si>
  <si>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</si>
  <si>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</si>
  <si>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</si>
  <si>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</si>
  <si>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</si>
  <si>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</si>
  <si>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Jehla sterican 0,5 x 25 mm oranĹľovĂˇ 9186158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</si>
  <si>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</si>
  <si>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</si>
  <si>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</si>
  <si>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</si>
  <si>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</si>
  <si>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</si>
  <si>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</si>
  <si>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</si>
  <si>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</si>
  <si>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</si>
  <si>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</si>
  <si>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</si>
  <si>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ZC063</t>
  </si>
  <si>
    <t>Rukavice vyĹˇetĹ™ovacĂ­ latex bez pudru nesterilnĂ­ M 9421615 - povoleno pouze pro ĂšÄŚOCH a KZL</t>
  </si>
  <si>
    <t>ZP363</t>
  </si>
  <si>
    <t>Rukavice vyĹˇetĹ™ovacĂ­ latex bez pudru nesterilnĂ­ superlife XS bal. Ăˇ 100 ks 8951480 - povoleno pouze pro ĂšÄŚOCH a KZL</t>
  </si>
  <si>
    <t>ZA568</t>
  </si>
  <si>
    <t>Rukavice vyĹˇetĹ™ovacĂ­ latex s pudrem nesterilnĂ­ premium  XS bal. Ăˇ 100 ks 1016863 - povoleno pouze pro ĂšÄŚOCH a KZL</t>
  </si>
  <si>
    <t>ZP181</t>
  </si>
  <si>
    <t>Rukavice vyĹˇetĹ™ovacĂ­ latex s pudrem nesterilnĂ­ superlife M bal. Ăˇ 100 ks 8951472 - povoleno pouze pro ĂšÄŚOCH a KZL</t>
  </si>
  <si>
    <t>ZP111</t>
  </si>
  <si>
    <t>Rukavice vyĹˇetĹ™ovacĂ­ latex s pudrem nesterilnĂ­ superlife S bal. Ăˇ 100 ks 8951471 - povoleno pouze pro ĂšÄŚOCH a KZL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</si>
  <si>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</si>
  <si>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</si>
  <si>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</si>
  <si>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</si>
  <si>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</si>
  <si>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</si>
  <si>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</si>
  <si>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</si>
  <si>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ZP950</t>
  </si>
  <si>
    <t>Rukavice vyĹˇetĹ™ovacĂ­ nitril basic bez pudru modrĂ© XS bal. Ăˇ 200 ks 44749</t>
  </si>
  <si>
    <t>ZA034</t>
  </si>
  <si>
    <t>Rukavice vyĹˇetĹ™ovacĂ­ nitril bez pudru nesterilnĂ­ sempercare  XS bal. Ăˇ 200 ks 32615</t>
  </si>
  <si>
    <t>ZT078</t>
  </si>
  <si>
    <t>Rukavice vyĹˇetĹ™ovacĂ­ nitril GLOVE nesterilnĂ­ svÄ›tle modrĂ© L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</si>
  <si>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</si>
  <si>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</si>
  <si>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</si>
  <si>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Rukavice vyĹˇetĹ™ovacĂ­ nitril nesterilnĂ­ basic bez pudru modrĂ© XS bal. Ăˇ 200 ks 44749</t>
  </si>
  <si>
    <t>ZT097</t>
  </si>
  <si>
    <t>Rukavice vyĹˇetĹ™ovacĂ­ nitril nesterilnĂ­ bez pudru Nitrylex Classic XS bal. Ăˇ 100 ks RD30019001</t>
  </si>
  <si>
    <t>ZT088</t>
  </si>
  <si>
    <t>Rukavice vyĹˇetĹ™ovacĂ­ nitril nesterilnĂ­ nepudrovanĂ© modrĂ© S bal. Ăˇ 100 ks 1323806535</t>
  </si>
  <si>
    <t>ZI758</t>
  </si>
  <si>
    <t>Rukavice vyĹˇetĹ™ovacĂ­ vinyl bez pudru nesterilnĂ­ M Ăˇ 100 ks EFEKTVR03</t>
  </si>
  <si>
    <t>ZB391</t>
  </si>
  <si>
    <t>Rukavice vyĹˇetĹ™ovacĂ­ vinyl CureGuard L bal. Ăˇ 100 ks 4160 COVID 19</t>
  </si>
  <si>
    <t>50115090</t>
  </si>
  <si>
    <t>ZPr - zubolékařský materiál (Z509)</t>
  </si>
  <si>
    <t>ZG556</t>
  </si>
  <si>
    <t>Adhesor carbofine 80 g prĂˇĹˇek 40 g tekutina 4111420</t>
  </si>
  <si>
    <t>ZC307</t>
  </si>
  <si>
    <t>Adhesor orig. 80 G N 2 4111112</t>
  </si>
  <si>
    <t>ZC306</t>
  </si>
  <si>
    <t>Adhesor orig. 80 g N-1 prĂˇĹˇek 55 g tekutina N-1</t>
  </si>
  <si>
    <t>ZL331</t>
  </si>
  <si>
    <t>Adhezivum dentĂˇlnĂ­ single bond universal  kit 9020890</t>
  </si>
  <si>
    <t>ZJ299</t>
  </si>
  <si>
    <t>Adisil Rose 1:1 silikon 2x1 101201</t>
  </si>
  <si>
    <t>ZE370</t>
  </si>
  <si>
    <t>Alphaflex 0040</t>
  </si>
  <si>
    <t>ZD415</t>
  </si>
  <si>
    <t>AmalgĂˇm kapslovĂ˝ ÄŤ.2 YDM-I600</t>
  </si>
  <si>
    <t>ZI927</t>
  </si>
  <si>
    <t>AmalgĂˇm YDM ÄŤ.1 ,bal.Ăˇ 50 ks, Ag-43/400 (YDM-I/400)</t>
  </si>
  <si>
    <t>ZB722</t>
  </si>
  <si>
    <t>Amalgam Kit 0990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</si>
  <si>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</si>
  <si>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</si>
  <si>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</si>
  <si>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</si>
  <si>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</si>
  <si>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</si>
  <si>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ZC379</t>
  </si>
  <si>
    <t>Aquasil ultra LV Regular 4 x 50 ml DT678779</t>
  </si>
  <si>
    <t>ZE584</t>
  </si>
  <si>
    <t>Aquasil ultra XLV/regular set 678781</t>
  </si>
  <si>
    <t>ZN452</t>
  </si>
  <si>
    <t>Aquasil Ultra+Putty Soft stand.tuh. DT678622</t>
  </si>
  <si>
    <t>ZD767</t>
  </si>
  <si>
    <t>Aquasil Ultra+Putty stand.tuhnoucĂ­ DT678709</t>
  </si>
  <si>
    <t>ZL962</t>
  </si>
  <si>
    <t>Aquasil Ultra+XLV stand.tuhnoucĂ­ DT678707</t>
  </si>
  <si>
    <t>ZI895</t>
  </si>
  <si>
    <t>ÄŚep 04 papĂ­rovĂ˝ 25 dentaclean 9019125</t>
  </si>
  <si>
    <t>ZI489</t>
  </si>
  <si>
    <t>ÄŚep 04 papĂ­rovĂ˝ 35 dentaclean 9019127</t>
  </si>
  <si>
    <t>ZI730</t>
  </si>
  <si>
    <t>ÄŚep 04 papĂ­rovĂ˝ 40 dentaclean 9019128</t>
  </si>
  <si>
    <t>ZI514</t>
  </si>
  <si>
    <t>ÄŚep 06 papĂ­rovĂ˝ 15 dentaclean 9019136</t>
  </si>
  <si>
    <t>ZI515</t>
  </si>
  <si>
    <t>ÄŚep 06 papĂ­rovĂ˝ 20 dentaclean Ăˇ 100 ks 9019137</t>
  </si>
  <si>
    <t>ZI516</t>
  </si>
  <si>
    <t>ÄŚep 06 papĂ­rovĂ˝ 25 dentaclean Ăˇ 100 ks 9019138</t>
  </si>
  <si>
    <t>ZE911</t>
  </si>
  <si>
    <t>ÄŚep 06 papĂ­rovĂ˝ 30 dentaclean Ăˇ 100 ks P64030 9019139</t>
  </si>
  <si>
    <t>ZC253</t>
  </si>
  <si>
    <t>ÄŚep 06 papĂ­rovĂ˝ 35 dentaclean 9019140</t>
  </si>
  <si>
    <t>ZM836</t>
  </si>
  <si>
    <t>ÄŚep 06 papĂ­rovĂ˝ 40 dentacean 9019141</t>
  </si>
  <si>
    <t>ZK680</t>
  </si>
  <si>
    <t>ÄŚep 06 papĂ­rovĂ˝ 45 dentacean 9019142</t>
  </si>
  <si>
    <t>ZK681</t>
  </si>
  <si>
    <t>ÄŚep 06 papĂ­rovĂ˝ 50 dentacean 9019143</t>
  </si>
  <si>
    <t>ZK682</t>
  </si>
  <si>
    <t>ÄŚep 06 papĂ­rovĂ˝ 60 dentacean 9019144</t>
  </si>
  <si>
    <t>ZI056</t>
  </si>
  <si>
    <t>ÄŚep gutaperÄŤovĂ˝ 04 vel. 35 dentaclean 9003560</t>
  </si>
  <si>
    <t>ZF372</t>
  </si>
  <si>
    <t>ÄŚep gutaperÄŤovĂ˝ 06 vel. 35 dentaclean 9003561</t>
  </si>
  <si>
    <t>ZM870</t>
  </si>
  <si>
    <t>ÄŚep gutaperÄŤovĂ˝ Dentaclean .06  vel. 15 bal. Ăˇ 60 ks 9003553</t>
  </si>
  <si>
    <t>ZH113</t>
  </si>
  <si>
    <t>ÄŚep gutaperÄŤovĂ˝ ProTaper F1 bal. Ăˇ 60 ks 0488675</t>
  </si>
  <si>
    <t>ZH114</t>
  </si>
  <si>
    <t>ÄŚep gutaperÄŤovĂ˝ ProTaper F2 bal. Ăˇ 60 ks 0488676</t>
  </si>
  <si>
    <t>ZH115</t>
  </si>
  <si>
    <t>ÄŚep gutaperÄŤovĂ˝ ProTaper F3 bal. Ăˇ 60 ks 0488677</t>
  </si>
  <si>
    <t>ZI932</t>
  </si>
  <si>
    <t>ÄŚep gutaperÄŤovĂ˝ ProTaper F4-F5 bal. Ăˇ 60 ks 0488679</t>
  </si>
  <si>
    <t>ZI549</t>
  </si>
  <si>
    <t>ÄŚep papĂ­rovĂ˝ 02% VDW550230</t>
  </si>
  <si>
    <t>ÄŚep papĂ­rovĂ˝ 04  40 dentaclean 9019128</t>
  </si>
  <si>
    <t>ZI896</t>
  </si>
  <si>
    <t>ÄŚep papĂ­rovĂ˝ 04  50 dentaclean 9019130</t>
  </si>
  <si>
    <t>ZI897</t>
  </si>
  <si>
    <t>ÄŚep papĂ­rovĂ˝ 04  60 dentaclean 9019131</t>
  </si>
  <si>
    <t>ZS870</t>
  </si>
  <si>
    <t>ÄŚep papĂ­rovĂ˝ 04  70 Dentaclean, bal. Ăˇ 100ks 9019132</t>
  </si>
  <si>
    <t>ZS871</t>
  </si>
  <si>
    <t>ÄŚep papĂ­rovĂ˝ 04  80 Dentaclean, bal. Ăˇ 100ks 9019133</t>
  </si>
  <si>
    <t>ZJ069</t>
  </si>
  <si>
    <t>ÄŚep papĂ­rovĂ˝ 04 45 dentaclean bal. Ăˇ 100 ks 9019129</t>
  </si>
  <si>
    <t>ZI091</t>
  </si>
  <si>
    <t>ÄŚep papĂ­rovĂ˝ 04% 258-0606 030 (VDW558030)</t>
  </si>
  <si>
    <t>ZI262</t>
  </si>
  <si>
    <t>ÄŚep papĂ­rovĂ˝ 04% 258-608 040 (VDW558040)</t>
  </si>
  <si>
    <t>ZI090</t>
  </si>
  <si>
    <t>ÄŚep papĂ­rovĂ˝ 04% VDW558020 1569321</t>
  </si>
  <si>
    <t>ZI092</t>
  </si>
  <si>
    <t>ÄŚep papĂ­rovĂ˝ 04% VDW558025 258-605 25</t>
  </si>
  <si>
    <t>ZC463</t>
  </si>
  <si>
    <t>ÄŚep papĂ­rovĂ˝ 040 04% 258-691</t>
  </si>
  <si>
    <t>ÄŚep papĂ­rovĂ˝ 06  25 dentaclean Ăˇ 100 ks 9019138</t>
  </si>
  <si>
    <t>ZS869</t>
  </si>
  <si>
    <t>ÄŚep papĂ­rovĂ˝ 06  80 Dentaclean, bal. Ăˇ 100ks 9019146</t>
  </si>
  <si>
    <t>ÄŚep papĂ­rovĂ˝ 06 15 dentaclean 9019136</t>
  </si>
  <si>
    <t>ÄŚep papĂ­rovĂ˝ 06 20 dentaclean Ăˇ 100 ks 9019137</t>
  </si>
  <si>
    <t>ZD768</t>
  </si>
  <si>
    <t>ÄŚep papĂ­rovĂ˝ ISO 45</t>
  </si>
  <si>
    <t>ZL620</t>
  </si>
  <si>
    <t>ÄŚep papĂ­rovĂ˝ Safety Color 45  BT937.45</t>
  </si>
  <si>
    <t>ZD524</t>
  </si>
  <si>
    <t>ÄŚep vodĂ­cĂ­ stĹ™ednĂ­ 302</t>
  </si>
  <si>
    <t>ZC524</t>
  </si>
  <si>
    <t>Begosol HE 5 lit. BG51096</t>
  </si>
  <si>
    <t>ZC547</t>
  </si>
  <si>
    <t>Bellavest SH 12,8 kg 1BG54252</t>
  </si>
  <si>
    <t>ZN626</t>
  </si>
  <si>
    <t>Brousek diamantovĂ˝ kuliÄŤka 1 mm; RA 8 06.204.001.524.021 397146511010</t>
  </si>
  <si>
    <t>ZN627</t>
  </si>
  <si>
    <t>Brousek diamantovĂ˝ kuliÄŤka 2 mm; RA 8 06.204.001.524.025 397146511020</t>
  </si>
  <si>
    <t>ZN628</t>
  </si>
  <si>
    <t>Brousek diamantovĂ˝ kuliÄŤka 3 mm; RA 8 06.204.001.524.029 397146511030</t>
  </si>
  <si>
    <t>ZS349</t>
  </si>
  <si>
    <t>Brousek diamantovĂ˝ kuliÄŤka FG 8 06.314.001.524.018, bal Ăˇ 5 ks 397146514680</t>
  </si>
  <si>
    <t>ZI121</t>
  </si>
  <si>
    <t>Brousek diamantovĂ˝ ĹˇpiÄŤka FG 8 06.314.160.504.014, bal Ăˇ 5 ks 397146517270</t>
  </si>
  <si>
    <t>ZS351</t>
  </si>
  <si>
    <t>Brousek diamantovĂ˝ ĹˇpiÄŤka FG 8 06.314.160.514.014, bal Ăˇ 5 ks 397146517320</t>
  </si>
  <si>
    <t>ZS352</t>
  </si>
  <si>
    <t>Brousek diamantovĂ˝ vajĂ­ÄŤko FG 8 06.314.277.524.018, bal Ăˇ 5 ks 397146518870</t>
  </si>
  <si>
    <t>ZS353</t>
  </si>
  <si>
    <t>Brousek diamantovĂ˝ vajĂ­ÄŤko FG 8 06.314.277.524.023, bal Ăˇ 5 ks 397146518880</t>
  </si>
  <si>
    <t>ZS350</t>
  </si>
  <si>
    <t>Brousek diamantovĂ˝ zaoblenĂˇ ĹˇpiÄŤka FG 8 06.314.210.534.025, bal Ăˇ 5 ks 397146514450</t>
  </si>
  <si>
    <t>ZR068</t>
  </si>
  <si>
    <t>Brousek karborund kulatĂ˝ medium 050, bal. Ăˇ 5 ks 6030502042B</t>
  </si>
  <si>
    <t>ZD124</t>
  </si>
  <si>
    <t>Caries detector 6 ml 152010</t>
  </si>
  <si>
    <t>ZL574</t>
  </si>
  <si>
    <t>Cement fixaÄŤnĂ­ skloionomernĂ­ 0120164</t>
  </si>
  <si>
    <t>ZR369</t>
  </si>
  <si>
    <t>Cement Light Cure Band Blue  Intro  stĹ™Ă­kaÄŤka 1 x 5g J910</t>
  </si>
  <si>
    <t>ZL411</t>
  </si>
  <si>
    <t>Cement pryskyĹ™iÄŤnĂ˝ RelyX U 200 9026798</t>
  </si>
  <si>
    <t>ZI753</t>
  </si>
  <si>
    <t>Cement pryskyĹ™iÄŤnĂ˝ RelyX Unicem Aplicap 9008485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</si>
  <si>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</si>
  <si>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</si>
  <si>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</si>
  <si>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</si>
  <si>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ZD394</t>
  </si>
  <si>
    <t>Cna archwires oval III 17/25 lower 101-514</t>
  </si>
  <si>
    <t>ZD395</t>
  </si>
  <si>
    <t>Cna archwires oval III 17/25 upper 101-515</t>
  </si>
  <si>
    <t>ZE590</t>
  </si>
  <si>
    <t>Dentiplast 20 g SP4232110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</si>
  <si>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</si>
  <si>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</si>
  <si>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</si>
  <si>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</si>
  <si>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ZD525</t>
  </si>
  <si>
    <t>Dia disk FL 365.524.450</t>
  </si>
  <si>
    <t>ZI912</t>
  </si>
  <si>
    <t>Diamant sintrovanĂ˝ Ăˇ 6 ks  ED5000</t>
  </si>
  <si>
    <t>ZP244</t>
  </si>
  <si>
    <t>Disk leĹˇtĂ­cĂ­ Sof-Lex XT  8692C-hrubĂ˝ ÄŤervenĂ˝ 12,7 mm, bal. Ăˇ 50 ks 9009253</t>
  </si>
  <si>
    <t>ZB823</t>
  </si>
  <si>
    <t>DrĂˇt kulatĂ˝ 0,8 mm IN0308</t>
  </si>
  <si>
    <t>ZC369</t>
  </si>
  <si>
    <t>DrĂˇt kulatĂ˝ pr. 7 mm IN0307</t>
  </si>
  <si>
    <t>ZC383</t>
  </si>
  <si>
    <t>DrĂˇt kulatĂ˝ pr. 9 mm IN0309</t>
  </si>
  <si>
    <t>ZM837</t>
  </si>
  <si>
    <t>DrĂˇt ligaturovĂ˝ Remaniu, kulatĂ˝, mÄ›kkĂ˝, prĹŻm. 0,25 mm, dĂ©lka 1,160 m) 501-025-00</t>
  </si>
  <si>
    <t>ZS356</t>
  </si>
  <si>
    <t>DrĂˇt LOW Nitanium RCS 018 , bal. Ăˇ 10 ks 100-604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</si>
  <si>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</si>
  <si>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</si>
  <si>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</si>
  <si>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</si>
  <si>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</si>
  <si>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</si>
  <si>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</si>
  <si>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</si>
  <si>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</si>
  <si>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</si>
  <si>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</si>
  <si>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</si>
  <si>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</si>
  <si>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</si>
  <si>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</si>
  <si>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</si>
  <si>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</si>
  <si>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</si>
  <si>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</si>
  <si>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</si>
  <si>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</si>
  <si>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</si>
  <si>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</si>
  <si>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</si>
  <si>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ZE061</t>
  </si>
  <si>
    <t>DrĂˇt NiTi 18 x 25 101-449</t>
  </si>
  <si>
    <t>ZF062</t>
  </si>
  <si>
    <t>DrĂˇt NiTi 19 x 25 101-450</t>
  </si>
  <si>
    <t>ZE675</t>
  </si>
  <si>
    <t>DrĂˇt NiTi 19 x 25 101-451</t>
  </si>
  <si>
    <t>ZJ354</t>
  </si>
  <si>
    <t>DrĂˇt ocelovĂ˝  020 UP SS Oval arch form, bal. Ăˇ 10 ks 101-408</t>
  </si>
  <si>
    <t>ZJ355</t>
  </si>
  <si>
    <t>DrĂˇt ocelovĂ˝ 020 LOW SS Oval arch form, bal. Ăˇ 10 ks 101-409</t>
  </si>
  <si>
    <t>ZE062</t>
  </si>
  <si>
    <t>DrĂˇt ocelovĂ˝ 16 x 22 101-412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</si>
  <si>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</si>
  <si>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</si>
  <si>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</si>
  <si>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</si>
  <si>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</si>
  <si>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</si>
  <si>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ZF065</t>
  </si>
  <si>
    <t>DrĂˇt ocelovĂ˝ 18 x 25 (101-419) WSE7279</t>
  </si>
  <si>
    <t>ZE064</t>
  </si>
  <si>
    <t>DrĂˇt ocelovĂ˝ 18 x 25 WSE7259  (101-418)</t>
  </si>
  <si>
    <t>ZJ564</t>
  </si>
  <si>
    <t>DrĂˇt ocelovĂ˝ 19 x 25 101-420</t>
  </si>
  <si>
    <t>ZF059</t>
  </si>
  <si>
    <t>DrĂˇt ocelovĂ˝ 19 x 25 101-421</t>
  </si>
  <si>
    <t>ZN014</t>
  </si>
  <si>
    <t>DrĂˇt ocelovĂ˝ prut 018 remanium bal. Ăˇ 25 ks 535-045-00</t>
  </si>
  <si>
    <t>ZS357</t>
  </si>
  <si>
    <t>DrĂˇt ocelovĂ˝ UP CNA OVAL ARCH 018 x 0.25, bal. Ăˇ 10 ks 101-518</t>
  </si>
  <si>
    <t>ZQ734</t>
  </si>
  <si>
    <t>DrĂˇt ortodontickĂ˝ Leowire, pruĹľnĂ˝, prĹŻm. 0,7 mm, dĂ©lka 25 m LEC0400-07</t>
  </si>
  <si>
    <t>ZL504</t>
  </si>
  <si>
    <t>DrĂˇt retainerovĂ˝  PENTA ONE - pÄ›tiramennĂ˝, pozlacenĂ˝ 24 karat.zlato ZMRW</t>
  </si>
  <si>
    <t>ZG421</t>
  </si>
  <si>
    <t>DrĂˇt tvrdĂ˝ Interdent 0,6 mm, 3 m</t>
  </si>
  <si>
    <t>ZS355</t>
  </si>
  <si>
    <t>DrĂˇt UP Nitanium RCS 016x0.22, bal. Ăˇ 10 ks 100-605</t>
  </si>
  <si>
    <t>ZS354</t>
  </si>
  <si>
    <t>DrĂˇt UP Nitanium RCS 017x0.25, bal. Ăˇ 10 ks 100-607</t>
  </si>
  <si>
    <t>ZD586</t>
  </si>
  <si>
    <t>Durofluid s rozpraĹˇovaÄŤem 100 ml BG52008</t>
  </si>
  <si>
    <t>ZC519</t>
  </si>
  <si>
    <t>Elastic cromo 4221305</t>
  </si>
  <si>
    <t>ZR774</t>
  </si>
  <si>
    <t>Equator OT (titanovĂ˝ abutment) kompatibilnĂ­ se vĹˇemi systĂ©my implantĂˇtĹŻ 4.0, 12 mm, L6 993030LB</t>
  </si>
  <si>
    <t>ZP792</t>
  </si>
  <si>
    <t>Equator OT (titanovĂ˝ abutment) kompatibilnĂ­ se vĹˇemi systĂ©my implantĂˇtĹŻ manĹľeta 2 mm 993030/manĹľeta 2 mm</t>
  </si>
  <si>
    <t>ZS123</t>
  </si>
  <si>
    <t>Equator OT (titanovĂ˝ abutment) pro implantĂˇt Lasak 3,7 mm, dĂ©lka 12 mm, vĂ˝Ĺˇka g.m. 5 mm 993030IMP375</t>
  </si>
  <si>
    <t>ZS124</t>
  </si>
  <si>
    <t>Equator OT (titanovĂ˝ abutment) pro implantĂˇt Lasak 3,7 mm, dĂ©lka 12 mm, vĂ˝Ĺˇka g.m. 6 mm 993030IMP376</t>
  </si>
  <si>
    <t>ZS072</t>
  </si>
  <si>
    <t>Equator OT Impladent vĂ˝Ĺˇka 3,7 Rhein</t>
  </si>
  <si>
    <t>ZM736</t>
  </si>
  <si>
    <t>FĂłlie erkoflex 1,0 mm/120 mm ER581210</t>
  </si>
  <si>
    <t>ZD334</t>
  </si>
  <si>
    <t>FĂłlie erkoflex 2,0 mm/120 mm ER581220</t>
  </si>
  <si>
    <t>ZD288</t>
  </si>
  <si>
    <t>FĂłlie erkoflex 4,0 mm/120 mm ER581240</t>
  </si>
  <si>
    <t>ZE417</t>
  </si>
  <si>
    <t>FĂłlie termopl. Erkodur 1,5/120 mm, bal.Ăˇ 50 ks,  ER524215</t>
  </si>
  <si>
    <t>ZE418</t>
  </si>
  <si>
    <t>FĂłlie termopl. Erkodur 2,0/120 mm, bal.Ăˇ 10 ks, ER52122010</t>
  </si>
  <si>
    <t>ZF135</t>
  </si>
  <si>
    <t>FrĂ©za malĂˇ OWA ( L2116 0001 00BO ) 999-6000/5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</si>
  <si>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</si>
  <si>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</si>
  <si>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</si>
  <si>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</si>
  <si>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</si>
  <si>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</si>
  <si>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</si>
  <si>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</si>
  <si>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ZA934</t>
  </si>
  <si>
    <t>GranulĂˇt BOI-OSS 0,25-1 mm 0,5 g 500079 (30643.3)  DGD460306107E</t>
  </si>
  <si>
    <t>ZF575</t>
  </si>
  <si>
    <t>GranulĂˇt BOI-OSS spongiosa granulĂˇt 1- 2 mm Ăˇ 0,5 g AT500095(DGD46B307098E)</t>
  </si>
  <si>
    <t>ZL521</t>
  </si>
  <si>
    <t>GranulĂˇt spongioznĂ­ ACE Nu Oss Collagen blok 6 x 7 x 8 mm 100 mg 509-9100</t>
  </si>
  <si>
    <t>ZS815</t>
  </si>
  <si>
    <t>Guma leĹˇtĂ­cĂ­ Becht pro opracovĂˇnĂ­ kompozitĹŻ, ĹˇpiÄŤka silikonovĂˇ, 5 000-10 000 ot./min, sĂ­la 15,0 mm BT240.0</t>
  </si>
  <si>
    <t>ZQ602</t>
  </si>
  <si>
    <t>Guma leĹˇtĂ­cĂ­ CERAGLOSS HP pro opracovĂˇnĂ­ keramiky, dĂ©lka 2,5 mm, prĹŻmÄ›r 150 1/10mm, modrĂˇ ED3042HP</t>
  </si>
  <si>
    <t>ZG949</t>
  </si>
  <si>
    <t>Guma leĹˇtĂ­cĂ­ stargloss pro opracovĂˇnĂ­ keramiky disk modrĂ˝ EDR1520</t>
  </si>
  <si>
    <t>ZR084</t>
  </si>
  <si>
    <t>Guma na leĹˇtÄ›nĂ­ amalgĂˇmovĂ˝ch vĂ˝plnĂ­ Amalgam reducer 050, 10,0 bal. Ăˇ 12 ks 9000290</t>
  </si>
  <si>
    <t>ZF457</t>
  </si>
  <si>
    <t>Guttasolw 15 ml</t>
  </si>
  <si>
    <t>ZD133</t>
  </si>
  <si>
    <t>Hmota otiskovacĂ­ kettenbach 0137221</t>
  </si>
  <si>
    <t>ZB393</t>
  </si>
  <si>
    <t>Hmota otiskovacĂ­ silikonovĂˇ speedex putty 0026292</t>
  </si>
  <si>
    <t>ZK252</t>
  </si>
  <si>
    <t>Hmota otiskovacĂ­ zeta plus 900 ml 003-540107</t>
  </si>
  <si>
    <t>ZC538</t>
  </si>
  <si>
    <t>Hmota zatmelovacĂ­ Bellvest SH 12,8 kg BG54252</t>
  </si>
  <si>
    <t>ZD890</t>
  </si>
  <si>
    <t>Hmota zatmelovacĂ­ Shera Cast 20 kg /8x2,5/</t>
  </si>
  <si>
    <t>ZC452</t>
  </si>
  <si>
    <t>Hmota zatmelovacĂ­ sherafina rapid 6 kg 1084SH</t>
  </si>
  <si>
    <t>ZI619</t>
  </si>
  <si>
    <t>ChrĂˇniÄŤ prstu Langenbeck 397136910002</t>
  </si>
  <si>
    <t>ZS802</t>
  </si>
  <si>
    <t>ImplantĂˇt zubnĂ­ Astra Tech Dentsply-  replika implantĂˇtu EV 3.0, zelenĂ˝, dĂ©lka 16,5 mm, prĹŻm. occlusal 3,05 mm, prĹŻm. apical 1,7 mm 25543</t>
  </si>
  <si>
    <t>ZT171</t>
  </si>
  <si>
    <t>ImplantĂˇt zubnĂ­ Astra Tech Dentsply Attachment components locator Process Kit 24483</t>
  </si>
  <si>
    <t>ZS218</t>
  </si>
  <si>
    <t>ImplantĂˇt zubnĂ­ Astra Tech Dentsply EV 3,6, pr. 4,0 mm, vĂ˝Ĺˇka 1 mm, doÄŤasnĂ˝ Temp Abutment, purple 26252</t>
  </si>
  <si>
    <t>ZT167</t>
  </si>
  <si>
    <t>ImplantĂˇt zubnĂ­ Astra Tech Dentsply Locator Abutment EV 3.6, 4 mm 25660</t>
  </si>
  <si>
    <t>ZT168</t>
  </si>
  <si>
    <t>ImplantĂˇt zubnĂ­ Astra Tech Dentsply Locator Abutment EV 3.6, 5 mm 25661</t>
  </si>
  <si>
    <t>ZT169</t>
  </si>
  <si>
    <t>ImplantĂˇt zubnĂ­ Astra Tech Dentsply Locator Abutment EV 4.2, 4 mm 25665</t>
  </si>
  <si>
    <t>ZT170</t>
  </si>
  <si>
    <t>ImplantĂˇt zubnĂ­ Astra Tech Dentsply Locator Abutment EV 4.2, 5 mm 25666</t>
  </si>
  <si>
    <t>ZO916</t>
  </si>
  <si>
    <t>ImplantĂˇt zubnĂ­ Astra Tech Dentsply OsseoSpeed EV C pr. 3,6 mm dĂ©lka 11 mm 25224</t>
  </si>
  <si>
    <t>ZP125</t>
  </si>
  <si>
    <t>ImplantĂˇt zubnĂ­ Astra Tech Dentsply OsseoSpeed EV S pr. 3,0mm dĂ©lka 11 mm 25214</t>
  </si>
  <si>
    <t>ZP097</t>
  </si>
  <si>
    <t>ImplantĂˇt zubnĂ­ Astra Tech Dentsply OsseoSpeed EV S pr. 4,8 mm dĂ©lka 11 mm 25244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</si>
  <si>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</si>
  <si>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</si>
  <si>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</si>
  <si>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25234</t>
  </si>
  <si>
    <t>ZO443</t>
  </si>
  <si>
    <t>ImplantĂˇt zubnĂ­ Astra Tech Dentsply OsseoSpeed EV S pr.4,2 dĂ©lka 9 mm 25233</t>
  </si>
  <si>
    <t>ZO771</t>
  </si>
  <si>
    <t>ImplantĂˇt zubnĂ­ Astra Tech Dentsply OsseoSpeed EV S pr.4,8 dĂ©lka 9 mm 25243</t>
  </si>
  <si>
    <t>ZS866</t>
  </si>
  <si>
    <t>ImplantĂˇt zubnĂ­ Astra Tech Dentsply OsseoSpeed EV S pr.5,4 dĂ©lka 11 mm 25254</t>
  </si>
  <si>
    <t>ZS865</t>
  </si>
  <si>
    <t>ImplantĂˇt zubnĂ­ Astra Tech Dentsply OsseoSpeed EV S pr.5,4 dĂ©lka 9 mm 25253</t>
  </si>
  <si>
    <t>ZL044</t>
  </si>
  <si>
    <t>ImplantĂˇt zubnĂ­ Astra Tech TX 4.0 S 24941</t>
  </si>
  <si>
    <t>ZL045</t>
  </si>
  <si>
    <t>ImplantĂˇt zubnĂ­ Astra Tech TX 4.0 S 24942</t>
  </si>
  <si>
    <t>ZO871</t>
  </si>
  <si>
    <t>ImplantĂˇt zubnĂ­ Astra Tech TX 5. 0S 24972</t>
  </si>
  <si>
    <t>ZM912</t>
  </si>
  <si>
    <t>ImplantĂˇt zubnĂ­ BioniQ S4,0/L8 2009.08</t>
  </si>
  <si>
    <t>ZC299</t>
  </si>
  <si>
    <t>Impression Compound, bal. Ăˇ 5 ks, 1DDCEIC</t>
  </si>
  <si>
    <t>ZQ663</t>
  </si>
  <si>
    <t>Ingoty LT IPS e.max Press barva A1, bal. Ăˇ 5 ks 9024639</t>
  </si>
  <si>
    <t>ZL180</t>
  </si>
  <si>
    <t>Ingoty LT IPS e-max Press barva A2 bal. Ăˇ 5 ks IV605274</t>
  </si>
  <si>
    <t>ZL181</t>
  </si>
  <si>
    <t>Ingoty LT IPS e-max Press barva A3 bal. Ăˇ 5 ks IV605275</t>
  </si>
  <si>
    <t>ZD118</t>
  </si>
  <si>
    <t>Interim Stand pÄ›n.vloĹľky 0658697</t>
  </si>
  <si>
    <t>ZC415</t>
  </si>
  <si>
    <t>Interwaxit s rozpraĹˇovaÄŤem Ăˇ 200 ml 413</t>
  </si>
  <si>
    <t>ZL701</t>
  </si>
  <si>
    <t>IPS PressVest Spead pow. Premium IV685586AN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</si>
  <si>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</si>
  <si>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</si>
  <si>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</si>
  <si>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</si>
  <si>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</si>
  <si>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</si>
  <si>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</si>
  <si>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</si>
  <si>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</si>
  <si>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</si>
  <si>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ZH081</t>
  </si>
  <si>
    <t>KamĂ­nek na Zirkonoxid-ĹˇpiÄŤka Z652R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</si>
  <si>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</si>
  <si>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</si>
  <si>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</si>
  <si>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</si>
  <si>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</si>
  <si>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</si>
  <si>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ZS214</t>
  </si>
  <si>
    <t>Kanyla aplikaÄŤnĂ­ nĂˇhradnĂ­ k  materiĂˇlu ApexCal, bal. Ăˇ 15 ks 0091331</t>
  </si>
  <si>
    <t>ZD786</t>
  </si>
  <si>
    <t>Kanyla Ĺľl. mixing tips bal. Ăˇ 40 ks 60578121</t>
  </si>
  <si>
    <t>ZE155</t>
  </si>
  <si>
    <t>Kanyla M+W pro leptacĂ­ gel 0100102</t>
  </si>
  <si>
    <t>ZF632</t>
  </si>
  <si>
    <t>Kanyla NaViTip 0 bal. Ăˇ 20 ks 498581</t>
  </si>
  <si>
    <t>ZK606</t>
  </si>
  <si>
    <t>Kanyla RMO FLI 022, hornĂ­ levĂˇ, 2. molĂˇr</t>
  </si>
  <si>
    <t>ZK616</t>
  </si>
  <si>
    <t>Kanyla RMO FLI 16 A08734</t>
  </si>
  <si>
    <t>ZK610</t>
  </si>
  <si>
    <t>Kanyla RMO FLI 17 A08736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</si>
  <si>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</si>
  <si>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</si>
  <si>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</si>
  <si>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</si>
  <si>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</si>
  <si>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</si>
  <si>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</si>
  <si>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</si>
  <si>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</si>
  <si>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</si>
  <si>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ZB498</t>
  </si>
  <si>
    <t>KartĂˇÄŤek ÄŤistĂ­cĂ­ na vrtĂˇÄŤky 9002460</t>
  </si>
  <si>
    <t>ZC326</t>
  </si>
  <si>
    <t>KartĂˇÄŤek na koĹ™enovĂ© nĂˇstroje 954361 (14360NI)</t>
  </si>
  <si>
    <t>ZC455</t>
  </si>
  <si>
    <t>KartĂˇÄŤek nylon do kolĂ©nka BT260.23N</t>
  </si>
  <si>
    <t>ZC570</t>
  </si>
  <si>
    <t>Kavitan LC A2 12 g prĂˇĹˇku + 5 g tekutiny 4113411</t>
  </si>
  <si>
    <t>ZG149</t>
  </si>
  <si>
    <t>Kazeta a stojĂˇnek na rotaÄŤnĂ­ nĂˇstroje 397139500740</t>
  </si>
  <si>
    <t>ZD448</t>
  </si>
  <si>
    <t>KelĂ­mek odlĂ©v. fornax D5 1205004116</t>
  </si>
  <si>
    <t>ZS025</t>
  </si>
  <si>
    <t>Keramika  IPS InLine Opaquer A-D 3g C4 0141924</t>
  </si>
  <si>
    <t>ZO009</t>
  </si>
  <si>
    <t>Keramika IPS e.max Ceram Build Up Liq. 60 ml 597055</t>
  </si>
  <si>
    <t>ZS091</t>
  </si>
  <si>
    <t>Keramika IPS e.max Ceram Deep Dentin A4 20 g 8942DA4</t>
  </si>
  <si>
    <t>ZS092</t>
  </si>
  <si>
    <t>Keramika IPS e.max Ceram Deep Dentin B1 20 g 8942DB1</t>
  </si>
  <si>
    <t>ZS093</t>
  </si>
  <si>
    <t>Keramika IPS e.max Ceram Deep Dentin B4 20 g 8942DB4</t>
  </si>
  <si>
    <t>ZS094</t>
  </si>
  <si>
    <t>Keramika IPS e.max Ceram Deep Dentin C1 20 g 8942DC1</t>
  </si>
  <si>
    <t>ZS095</t>
  </si>
  <si>
    <t>Keramika IPS e.max Ceram Deep Dentin C2 20 g 8942DC2</t>
  </si>
  <si>
    <t>ZS096</t>
  </si>
  <si>
    <t>Keramika IPS e.max Ceram Deep Dentin C3 20 g 8942DC3</t>
  </si>
  <si>
    <t>ZS097</t>
  </si>
  <si>
    <t>Keramika IPS e.max Ceram Deep Dentin C4 20 g 8942DC4</t>
  </si>
  <si>
    <t>ZS098</t>
  </si>
  <si>
    <t>Keramika IPS e.max Ceram Deep Dentin D2 20 g 8942DD2</t>
  </si>
  <si>
    <t>ZS099</t>
  </si>
  <si>
    <t>Keramika IPS e.max Ceram Deep Dentin D3 20 g 8942DD3</t>
  </si>
  <si>
    <t>ZS100</t>
  </si>
  <si>
    <t>Keramika IPS e.max Ceram Deep Dentin D4 20 g 8942DD4</t>
  </si>
  <si>
    <t>ZS101</t>
  </si>
  <si>
    <t>Keramika IPS e.max Ceram Dentin A4   20 g 8941DA4</t>
  </si>
  <si>
    <t>ZS102</t>
  </si>
  <si>
    <t>Keramika IPS e.max Ceram Dentin B4 20 g 8941DB4</t>
  </si>
  <si>
    <t>ZS103</t>
  </si>
  <si>
    <t>Keramika IPS e.max Ceram Dentin C1 20 g 8941DC1</t>
  </si>
  <si>
    <t>ZS104</t>
  </si>
  <si>
    <t>Keramika IPS e.max Ceram Dentin C2 20 g 8941DC2</t>
  </si>
  <si>
    <t>ZS105</t>
  </si>
  <si>
    <t>Keramika IPS e.max Ceram Dentin C3 20 g 8941DC3</t>
  </si>
  <si>
    <t>ZS106</t>
  </si>
  <si>
    <t>Keramika IPS e.max Ceram Dentin C4 20 g 8941DC4</t>
  </si>
  <si>
    <t>ZS026</t>
  </si>
  <si>
    <t>Keramika IPS InLine Deep Dentin A-D 20g C1 0141987</t>
  </si>
  <si>
    <t>ZS027</t>
  </si>
  <si>
    <t>Keramika IPS InLine Deep Dentin A-D 20g C2 0141988</t>
  </si>
  <si>
    <t>ZS028</t>
  </si>
  <si>
    <t>Keramika IPS InLine Deep Dentin A-D 20g C3 0141989</t>
  </si>
  <si>
    <t>ZS029</t>
  </si>
  <si>
    <t>Keramika IPS InLine Deep Dentin A-D 20g C4 0141990</t>
  </si>
  <si>
    <t>ZS030</t>
  </si>
  <si>
    <t>Keramika IPS InLine Deep Dentin A-D 20g D4 0141992</t>
  </si>
  <si>
    <t>ZS031</t>
  </si>
  <si>
    <t>Keramika IPS InLine Dentin A-D 20g C1 0241914</t>
  </si>
  <si>
    <t>ZS032</t>
  </si>
  <si>
    <t>Keramika IPS InLine Dentin A-D 20g C3 0241916</t>
  </si>
  <si>
    <t>ZS033</t>
  </si>
  <si>
    <t>Keramika IPS InLine Dentin A-D 20g C4 0241917</t>
  </si>
  <si>
    <t>ZS034</t>
  </si>
  <si>
    <t>Keramika IPS InLine Dentin A-D 20g D4 0241920</t>
  </si>
  <si>
    <t>ZS347</t>
  </si>
  <si>
    <t>Keramika IPS InLine Gingiva Opaquer rĹŻĹľovĂˇ, bal. Ăˇ 3g 0441941</t>
  </si>
  <si>
    <t>ZS024</t>
  </si>
  <si>
    <t>Keramika IPS InLine Opaquer A-D 3g C1 0141921</t>
  </si>
  <si>
    <t>ZD068</t>
  </si>
  <si>
    <t>Keramika IPS InLine PoM Opaquer A-D A2 IV593161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</si>
  <si>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</si>
  <si>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</si>
  <si>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</si>
  <si>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</si>
  <si>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</si>
  <si>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</si>
  <si>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ZM578</t>
  </si>
  <si>
    <t>Keramika IPS InLine PoM Stains - vanille Ăˇ 1 g IV602375</t>
  </si>
  <si>
    <t>ZM570</t>
  </si>
  <si>
    <t>Keramika IPS InLine Transpa - brown Ăˇ 20 g IV600100</t>
  </si>
  <si>
    <t>ZE586</t>
  </si>
  <si>
    <t>Ketac cem easymix 56900</t>
  </si>
  <si>
    <t>ZI811</t>
  </si>
  <si>
    <t>KlĂ­nek derotaÄŤnĂ­ 400-301</t>
  </si>
  <si>
    <t>ZD420</t>
  </si>
  <si>
    <t>KlĂ­nek dĹ™evÄ›nĂ˝ interdentĂˇlnĂ­, anatomicky tvarovanĂ˝, z javorovĂ©ho dĹ™eva, rĹŻznĂ© vel. rĹŻĹľovĂˇ, modrĂˇ, zelenĂˇ, ĹľlutĂˇ,  bal. Ăˇ 400 ks 9002277</t>
  </si>
  <si>
    <t>ZF100</t>
  </si>
  <si>
    <t>KnoflĂ­k Opti-MIM 430-001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</si>
  <si>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</si>
  <si>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</si>
  <si>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ZS902</t>
  </si>
  <si>
    <t>Koncovka KaVo spray - kolĂ©nko 0082717</t>
  </si>
  <si>
    <t>ZS901</t>
  </si>
  <si>
    <t>Koncovka KaVo spray - turbĂ­nka 0082716</t>
  </si>
  <si>
    <t>ZD787</t>
  </si>
  <si>
    <t>Koncovka Ĺľl.intra oral tips,na mĂ­chacĂ­ kanylu 0088259</t>
  </si>
  <si>
    <t>ZD581</t>
  </si>
  <si>
    <t>KotouÄŤ HP 22 mm drĂˇtÄ›nĂ˝ nerez BT277.1</t>
  </si>
  <si>
    <t>ZD523</t>
  </si>
  <si>
    <t>KotouÄŤ Ĺ™ezacĂ­ pr.40/0,5 mm, Ăˇ 10 ks, 370000107</t>
  </si>
  <si>
    <t>ZB860</t>
  </si>
  <si>
    <t>KotouÄŤ plĂˇtÄ›nĂ˝ pr.100 mm-neproĹˇĂ­v. IX5001</t>
  </si>
  <si>
    <t>ZC518</t>
  </si>
  <si>
    <t>Kromopan 100 450 g, 1/X2710</t>
  </si>
  <si>
    <t>ZH306</t>
  </si>
  <si>
    <t>Ĺ pendlĂ­k-spona 0,7 mm Ăˇ 100 ks 620-107 00</t>
  </si>
  <si>
    <t>ZH307</t>
  </si>
  <si>
    <t>Ĺ pendlĂ­k-spona 0,8 mm Ăˇ 100 ks 620-108 00</t>
  </si>
  <si>
    <t>ZP126</t>
  </si>
  <si>
    <t>Ĺ roub krycĂ­ EV 3,0 25280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</si>
  <si>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</si>
  <si>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</si>
  <si>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</si>
  <si>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</si>
  <si>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</si>
  <si>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</si>
  <si>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ZS867</t>
  </si>
  <si>
    <t>Ĺ roub krycĂ­ EV 5.4 25284</t>
  </si>
  <si>
    <t>ZB044</t>
  </si>
  <si>
    <t>Ĺ roub ortodontickĂ˝ Bertoni 602-606-1</t>
  </si>
  <si>
    <t>ZG393</t>
  </si>
  <si>
    <t>Ĺ roub ortodontickĂ˝ Hyrax Ăˇ 10 ks 602-801-30</t>
  </si>
  <si>
    <t>ZS331</t>
  </si>
  <si>
    <t>Ĺ roubovĂˇk extra krĂˇtkĂ˝ Bioniq , hex 1.25/L17 2404.00</t>
  </si>
  <si>
    <t>ZM662</t>
  </si>
  <si>
    <t>Ĺ roubovĂˇk hex krĂˇtkĂ˝ I.25/L23 2405.00</t>
  </si>
  <si>
    <t>ZB933</t>
  </si>
  <si>
    <t>Ĺ tÄ›teÄŤky aplikaÄŤnĂ­, Ăˇ 400 ks, SD8100123</t>
  </si>
  <si>
    <t>ZL622</t>
  </si>
  <si>
    <t>Ĺ tÄ›teÄŤky jednorĂˇzovĂ© bĂ­lĂ© mÄ›kkĂ©, Ăˇ 50 ks, DC702008</t>
  </si>
  <si>
    <t>ZK532</t>
  </si>
  <si>
    <t>LahviÄŤka na ortocryl 16210000</t>
  </si>
  <si>
    <t>ZF452</t>
  </si>
  <si>
    <t>Lak distanÄŤnĂ­ zlatĂ˝ 16 ml IN0381</t>
  </si>
  <si>
    <t>ZK602</t>
  </si>
  <si>
    <t>Lepidlo na perly INO372</t>
  </si>
  <si>
    <t>ZE738</t>
  </si>
  <si>
    <t>ĹetĂ­zek elast. ÄŤirĂ˝-light 400-317LF</t>
  </si>
  <si>
    <t>ZS359</t>
  </si>
  <si>
    <t>Ligatura elastickĂˇ  na tyÄŤce vnÄ›jĹˇĂ­ prĹŻmÄ›r 3,07 mm, MINI, svÄ›tle modrĂˇ, bal. 100 tyÄŤek tj. 1000 ligatur J00347</t>
  </si>
  <si>
    <t>ZS358</t>
  </si>
  <si>
    <t>Ligatura elastickĂˇ na tyÄŤce vnÄ›jĹˇĂ­ prĹŻmÄ›r 3,07 mm, MINI, ÄŤernĂˇ, bal. 100 tyÄŤek tj. 1000 ligatur J00361</t>
  </si>
  <si>
    <t>ZQ898</t>
  </si>
  <si>
    <t>Ligatura elastickĂˇ na tyÄŤce vnÄ›jĹˇĂ­ prĹŻmÄ›r 3,07 mm, MINI, modrĂˇ, bal. 100 tyÄŤek tj. 1000 ligatur J00351</t>
  </si>
  <si>
    <t>ZS360</t>
  </si>
  <si>
    <t>Ligatura elastickĂˇ na tyÄŤce vnÄ›jĹˇĂ­ prĹŻmÄ›r 3,07 mm, MINI, tmavÄ› modrĂˇ, bal. 100 tyÄŤek tj. 1000 ligatur J00349</t>
  </si>
  <si>
    <t>ZS271</t>
  </si>
  <si>
    <t>Ligatura elastickĂˇ na tyÄŤce vnÄ›jĹˇĂ­ prĹŻmÄ›r 3,07 mm, stĹ™Ă­brnĂˇ, bal. Ăˇ 100 tyÄŤek tj. 1000 ligatur J00359</t>
  </si>
  <si>
    <t>ZR495</t>
  </si>
  <si>
    <t>Ligatura elastickĂˇ na tyÄŤce, MINI, perleĹĄovĂˇ, bal. 100 tyÄŤek tj. 1000 ligatur J00337</t>
  </si>
  <si>
    <t>ZQ167</t>
  </si>
  <si>
    <t>Ligatura prefabrikovanĂˇ krĂˇtkĂˇ Kobayashi Twists 100.014 bal. Ăˇ 100 ks SHK014</t>
  </si>
  <si>
    <t>ZD798</t>
  </si>
  <si>
    <t>Light bond stĹ™Ă­kaÄŤky Ăˇ 4 ks LBPPF</t>
  </si>
  <si>
    <t>ZD089</t>
  </si>
  <si>
    <t>MÄ›Ĺ™Ă­tko koĹ™enovĂ˝ch nĂˇstrojĹŻ 397144510120</t>
  </si>
  <si>
    <t>ZN773</t>
  </si>
  <si>
    <t>MateriĂˇl fotokompozitnĂ­ pro bezkovovĂ© nĂˇhrady Signum ceramis dentin A2 bal. 4g Her66022942</t>
  </si>
  <si>
    <t>ZN774</t>
  </si>
  <si>
    <t>MateriĂˇl fotokompozitnĂ­ pro bezkovovĂ© nĂˇhrady Signum ceramis dentin A3 bal. 4g Her66022943</t>
  </si>
  <si>
    <t>ZN775</t>
  </si>
  <si>
    <t>MateriĂˇl fotokompozitnĂ­ pro bezkovovĂ© nĂˇhrady Signum ceramis dentin A3,5 bal. 4g Her66022944</t>
  </si>
  <si>
    <t>ZP112</t>
  </si>
  <si>
    <t>MateriĂˇl fotokompozitnĂ­ pro bezkovovĂ© nĂˇhrady Signum ceramis dentin B4 bal. 4g HK66022949</t>
  </si>
  <si>
    <t>ZN780</t>
  </si>
  <si>
    <t>MateriĂˇl fotokompozitnĂ­ pro bezkovovĂ© nĂˇhrady Signum ceramis dentin D3 bal. 4g Her66022955</t>
  </si>
  <si>
    <t>ZN884</t>
  </si>
  <si>
    <t>MateriĂˇl fotokompozitnĂ­ pro bezkovovĂ© nĂˇhrady Signum ceramis dentin EL bal. 4g Her66022957</t>
  </si>
  <si>
    <t>ZN885</t>
  </si>
  <si>
    <t>MateriĂˇl fotokompozitnĂ­ pro bezkovovĂ© nĂˇhrady Signum ceramis dentin EM bal. 4g Her66022958</t>
  </si>
  <si>
    <t>ZN781</t>
  </si>
  <si>
    <t>MateriĂˇl fotokompozitnĂ­ pro kovovĂ© i bezkovovĂ© nĂˇhrady Signum Matrix Opal Schneide OS1 bal. 4 g Her66019694</t>
  </si>
  <si>
    <t>ZN786</t>
  </si>
  <si>
    <t>MateriĂˇl fotokompozitnĂ­ pro kovovĂ© i bezkovovĂ© nĂˇhrady Signum Matrix Opal Transparent OTY bal. 4 g Her66019701</t>
  </si>
  <si>
    <t>ZN790</t>
  </si>
  <si>
    <t>MateriĂˇl fotokompozitnĂ­ pro kovovĂ© i bezkovovĂ© nĂˇhrady Signum Matrix SekundĂ¤r Dentin SD1 bal. 4 g Her66019693</t>
  </si>
  <si>
    <t>ZS348</t>
  </si>
  <si>
    <t>MateriĂˇl glazovacĂ­ pro keramiku IPS Ivocolor Glaze Paste, bal. Ăˇ 9 g 9034068</t>
  </si>
  <si>
    <t>ZR879</t>
  </si>
  <si>
    <t>MateriĂˇl glazovacĂ­ pro keramiku IPS, IPS Ivocolor mixing liquid Allround Ăˇ 15 ml IVV667694</t>
  </si>
  <si>
    <t>ZQ963</t>
  </si>
  <si>
    <t>MateriĂˇl kompozitnĂ­ bis-akrylĂˇtovĂ˝  pro vĂ˝robu provizor. nĂˇhrad Protemp 4 doplĹ.balenĂ­ A2 (1 x 50ml kartuĹˇe  A2, 16 x mĂ­chacĂ­ kanyly - modrĂ©) 9020139</t>
  </si>
  <si>
    <t>ZL469</t>
  </si>
  <si>
    <t>MateriĂˇl kompozitnĂ­ Filtek Ultimate A2-B 9025146</t>
  </si>
  <si>
    <t>ZL470</t>
  </si>
  <si>
    <t>MateriĂˇl kompozitnĂ­ Filtek ultimate A3-B 9025147</t>
  </si>
  <si>
    <t>ZL575</t>
  </si>
  <si>
    <t>MateriĂˇl kompozitnĂ­ Filtek ultimate Flowable A2  9025772</t>
  </si>
  <si>
    <t>ZH722</t>
  </si>
  <si>
    <t>Matrice Fender Wedge 58122XS</t>
  </si>
  <si>
    <t>ZL447</t>
  </si>
  <si>
    <t>Matrice Hawe adapt 0,038 mm bal. Ăˇ 30 ks 581207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</si>
  <si>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</si>
  <si>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</si>
  <si>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</si>
  <si>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</si>
  <si>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</si>
  <si>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</si>
  <si>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</si>
  <si>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</si>
  <si>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ZC336</t>
  </si>
  <si>
    <t>Matrice Hawe Striproll ĹˇĂ­Ĺ™ka 6 mm dĂ©lka 15 m transparentnĂ­ HW686</t>
  </si>
  <si>
    <t>ZC447</t>
  </si>
  <si>
    <t>Matrice Hawe Striproll ĹˇĂ­Ĺ™ka 8 mm dĂ©lka 15 m transparentnĂ­ HW685</t>
  </si>
  <si>
    <t>ZS021</t>
  </si>
  <si>
    <t>Matrice pĂˇskovĂˇ Matrix Strip ST, 3m v kotouÄŤi, ĹˇĂ­Ĺ™ka 5 mm, tlouĹˇĹĄka 0,03 mm 9005786</t>
  </si>
  <si>
    <t>ZS020</t>
  </si>
  <si>
    <t>Matrice pĂˇskovĂˇ Matrix Strip ST, 3m v kotouÄŤi, ĹˇĂ­Ĺ™ka 6 mm, tlouĹˇĹĄka 0,03 mm 9005787</t>
  </si>
  <si>
    <t>ZS022</t>
  </si>
  <si>
    <t>Matrice pĂˇskovĂˇ Matrix Strip ST, 3m v kotouÄŤi, ĹˇĂ­Ĺ™ka 7 mm, tlouĹˇĹĄka 0,03 mm 9005788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</si>
  <si>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</si>
  <si>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</si>
  <si>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</si>
  <si>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</si>
  <si>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</si>
  <si>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</si>
  <si>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ZQ687</t>
  </si>
  <si>
    <t>MembrĂˇna Bio-Gide Compressed 20x30mm AT500372</t>
  </si>
  <si>
    <t>ZF449</t>
  </si>
  <si>
    <t>MĹ™Ă­Ĺľka tvarovanĂˇ-pozlac.Ăˇ 10 ks DM 318-104</t>
  </si>
  <si>
    <t>ZD864</t>
  </si>
  <si>
    <t>NĂˇstroj Le Cron malĂ˝ TD21841</t>
  </si>
  <si>
    <t>ZE860</t>
  </si>
  <si>
    <t>NĂˇstroj modelovacĂ­ ÄŤervenĂ˝ HSL033-00</t>
  </si>
  <si>
    <t>ZF585</t>
  </si>
  <si>
    <t>NĂˇstroj modelovacĂ­ HSL032-00</t>
  </si>
  <si>
    <t>ZD826</t>
  </si>
  <si>
    <t>NĂˇstroj modelovacĂ­ LeCron 155520180</t>
  </si>
  <si>
    <t>ZC362</t>
  </si>
  <si>
    <t>NĂˇstroj modelovacĂ­ Zahle HSL060-03</t>
  </si>
  <si>
    <t>ZG166</t>
  </si>
  <si>
    <t>NĂˇstroj modelovacĂ­ Zahle zelenĂ˝ HSL030-00</t>
  </si>
  <si>
    <t>ZC403</t>
  </si>
  <si>
    <t>NĂˇstroj na zubnĂ­ kĂˇmen srpkovĂ˝ 0,6 mm 155 mm 397147510030</t>
  </si>
  <si>
    <t>ZG518</t>
  </si>
  <si>
    <t>NĂˇvlek na senzor RVG  bal. Ăˇ 500 ks 582024</t>
  </si>
  <si>
    <t>ZC517</t>
  </si>
  <si>
    <t>Nit dentĂˇlnĂ­ BT485</t>
  </si>
  <si>
    <t>ZE685</t>
  </si>
  <si>
    <t>Nit elastickĂˇ ÄŤirĂˇ 18 x 18 ECM0695</t>
  </si>
  <si>
    <t>ZS215</t>
  </si>
  <si>
    <t>Nit zubnĂ­ Miraflos Big, bĂ­lĂˇ, nĂˇhradnĂ­ role, voskovanĂˇ, dĂ©lka 200 m 0122832</t>
  </si>
  <si>
    <t>ZE700</t>
  </si>
  <si>
    <t>Nit zubnĂ­ vosk M+W 15 m 0000877</t>
  </si>
  <si>
    <t>ZE411</t>
  </si>
  <si>
    <t>NĹŻĹľ modelovacĂ­ 130 mm 397155520212</t>
  </si>
  <si>
    <t>ZE412</t>
  </si>
  <si>
    <t>NĹŻĹľ modelovacĂ­ 175 mm 397155520222</t>
  </si>
  <si>
    <t>ZE413</t>
  </si>
  <si>
    <t>NĹŻĹľ na sĂˇdru 180 mm 121520050</t>
  </si>
  <si>
    <t>ZC922</t>
  </si>
  <si>
    <t>OÄŤko Opti-MIM 430-005</t>
  </si>
  <si>
    <t>ZF554</t>
  </si>
  <si>
    <t>ObrĂˇzek do ortodontickĂ˝ch aparĂˇtkĹŻ beruĹˇka Ăˇ 20 ks 160-100-05</t>
  </si>
  <si>
    <t>ZC821</t>
  </si>
  <si>
    <t>Occlu spray zelenĂ˝ 75 ml 00093</t>
  </si>
  <si>
    <t>ZL700</t>
  </si>
  <si>
    <t>Opal effect 2 Ăˇ 20g IV593276</t>
  </si>
  <si>
    <t>ZD039</t>
  </si>
  <si>
    <t>Opaquer B3 Ăˇ 3g IV593167</t>
  </si>
  <si>
    <t>ZL704</t>
  </si>
  <si>
    <t>Opaquer D2 Ăˇ 3g IV593173</t>
  </si>
  <si>
    <t>ZG296</t>
  </si>
  <si>
    <t>OptiBond FL 0036191</t>
  </si>
  <si>
    <t>ZC485</t>
  </si>
  <si>
    <t>Oralium 1000 g 1600/0</t>
  </si>
  <si>
    <t>ZD313</t>
  </si>
  <si>
    <t>Oranwash L 140 ml IX2877</t>
  </si>
  <si>
    <t>ZC451</t>
  </si>
  <si>
    <t>Orthocryl E Q prĂˇĹˇek transparent 1kg 160-300</t>
  </si>
  <si>
    <t>ZD386</t>
  </si>
  <si>
    <t>Orthocryl lig.ÄŤirĂ© 500 161-100</t>
  </si>
  <si>
    <t>ZF198</t>
  </si>
  <si>
    <t>Orthocryl Neon Lila 160-004</t>
  </si>
  <si>
    <t>ZG402</t>
  </si>
  <si>
    <t>Orthocryl Neon modrĂ˝ Ăˇ 1 kg 160-003-00</t>
  </si>
  <si>
    <t>ZD140</t>
  </si>
  <si>
    <t>PĂˇjka univerzĂˇlnĂ­ stĹ™Ă­brnĂˇ - 700Â°C 380-604-50</t>
  </si>
  <si>
    <t>ZC822</t>
  </si>
  <si>
    <t>PĂˇska brusnĂˇ 50 m zrnitost 120 IN0820</t>
  </si>
  <si>
    <t>ZG569</t>
  </si>
  <si>
    <t>PĂˇska brusnĂˇ 50 m zrnitost 180 IN0821</t>
  </si>
  <si>
    <t>ZS107</t>
  </si>
  <si>
    <t>PĂˇska Sof-Lex dokonÄŤovacĂ­ a leĹˇtĂ­cĂ­ pro leĹˇtÄ›nĂ­ kompozit, kompomerĹŻ a keramiky, pro aproximĂˇlnĂ­ oblasti jemnĂˇ/x-jemnĂˇ, bal. Ăˇ 120 ks 0016802</t>
  </si>
  <si>
    <t>ZS108</t>
  </si>
  <si>
    <t>PĂˇska Sof-Lex dokonÄŤovacĂ­ a leĹˇtĂ­cĂ­ pro leĹˇtÄ›nĂ­ kompozit, kompomerĹŻ a keramiky, pro aproximĂˇlnĂ­ oblastileĹˇtĂ­cĂ­ hrubĂˇ/stĹ™ednĂ­ ĂşzkĂˇ, bal. Ăˇ 100 ks 0016803</t>
  </si>
  <si>
    <t>ZH899</t>
  </si>
  <si>
    <t>PĂˇsky stripovacĂ­ jednostrannĂ© 106-220</t>
  </si>
  <si>
    <t>ZB984</t>
  </si>
  <si>
    <t>PĂˇtradlo zubnĂ­ lomenĂ©-krĂˇtkĂ© 397133510040</t>
  </si>
  <si>
    <t>ZC319</t>
  </si>
  <si>
    <t>PapĂ­r artikulaÄŤnĂ­ modroÄŤerv. l 12 x 10 listĹŻ 102</t>
  </si>
  <si>
    <t>ZD357</t>
  </si>
  <si>
    <t>PapĂ­r artikulaÄŤnĂ­ modroÄŤerv. U 6 x 10 listĹŻ 103</t>
  </si>
  <si>
    <t>ZC320</t>
  </si>
  <si>
    <t>PĂ­sek Cobra White 50 my 1 kg</t>
  </si>
  <si>
    <t>ZC508</t>
  </si>
  <si>
    <t>PĂ­sek do pĂ­skov. Korund-hnÄ›dĂ˝ ÄŤ. 46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</si>
  <si>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</si>
  <si>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</si>
  <si>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</si>
  <si>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</si>
  <si>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ZC328</t>
  </si>
  <si>
    <t>pasta Calxyd  2 x 3,5 g 4142120</t>
  </si>
  <si>
    <t>ZC300</t>
  </si>
  <si>
    <t>Pasta Depural Neo 60 g 4816210</t>
  </si>
  <si>
    <t>ZE019</t>
  </si>
  <si>
    <t>Pasta leĹˇtĂ­cĂ­ Opal 35 g 520.0000RE</t>
  </si>
  <si>
    <t>ZJ765</t>
  </si>
  <si>
    <t>Pasta pro vypalovĂˇnĂ­ v keramickĂ© peci Ăˇ 12 g VIEFP12</t>
  </si>
  <si>
    <t>ZD589</t>
  </si>
  <si>
    <t>Pattern Resin-prĂˇĹˇek 100 g GCREPR001</t>
  </si>
  <si>
    <t>ZC477</t>
  </si>
  <si>
    <t>Pemza leĹˇtĂ­cĂ­  5kg 260000013</t>
  </si>
  <si>
    <t>ZQ890</t>
  </si>
  <si>
    <t>PerliÄŤky pro profylaxi Prophypearls, pro Prophyflex 3, pĹ™Ă­chĹĄ neutrĂˇnĂ­, bal. 80x15 g 0082890</t>
  </si>
  <si>
    <t>ZG718</t>
  </si>
  <si>
    <t>PilĂ­Ĺ™ attachment locator D3.7/L3 01210</t>
  </si>
  <si>
    <t>ZN212</t>
  </si>
  <si>
    <t>PilĂ­Ĺ™ Attachment LOCATOR IMPLADENT L5, prĹŻmÄ›r 3,7 mm 01212</t>
  </si>
  <si>
    <t>ZD465</t>
  </si>
  <si>
    <t>PilnĂ­k K - File 397144518762</t>
  </si>
  <si>
    <t>ZI685</t>
  </si>
  <si>
    <t>PilnĂ­k K - File 397144518772</t>
  </si>
  <si>
    <t>ZD417</t>
  </si>
  <si>
    <t>PilnĂ­k K - File 397144518782</t>
  </si>
  <si>
    <t>ZP866</t>
  </si>
  <si>
    <t>PilnĂ­k K-File L31 prĹŻmÄ›ry 0,20 - 0,80 mm dĂ©lka 31 mm sada = 6 ks 397144519062</t>
  </si>
  <si>
    <t>ZL713</t>
  </si>
  <si>
    <t>PilnĂ­k K-File L31 prĹŻmÄ›ry 0,30 mm dĂ©lka 31 mm bal. Ăˇ 6 ks  397144519082</t>
  </si>
  <si>
    <t>ZQ672</t>
  </si>
  <si>
    <t>PilnĂ­k K-File prĹŻmÄ›r 0,10 dĂ©lka 31 mm sada = 6 ks 397144519062</t>
  </si>
  <si>
    <t>ZQ674</t>
  </si>
  <si>
    <t>PilnĂ­k K-File prĹŻmÄ›r 0,35 dĂ©lka 31 mm sada = 6 ks 397144519092</t>
  </si>
  <si>
    <t>ZS293</t>
  </si>
  <si>
    <t>PlniÄŤ do kolĂ©nka rotaÄŤnĂ­ Paste Carrier, prĹŻmÄ›r 0,25 mm, dĂ©lka 25 mm, ÄŤervenĂ˝, bal. Ăˇ 4 ks 397144512100</t>
  </si>
  <si>
    <t>ZE945</t>
  </si>
  <si>
    <t>PolĂ­rka elastickĂˇ meisinger 9573S</t>
  </si>
  <si>
    <t>ZE944</t>
  </si>
  <si>
    <t>PolĂ­rka elastickĂˇ meisinger 9573U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</si>
  <si>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</si>
  <si>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</si>
  <si>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</si>
  <si>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</si>
  <si>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ZP801</t>
  </si>
  <si>
    <t>Pouzdro nerez pro matrice 993140, bal. Ăˇ 2 kusy 993141CAE</t>
  </si>
  <si>
    <t>ZQ889</t>
  </si>
  <si>
    <t>PrĂˇĹˇek do pĂ­skovaÄŤe RondoFlex, k air-abrasion oĹˇetĹ™enĂ­, vel. ÄŤĂˇstic  50 Âµm, bal. Ăˇ 1000 g 0182004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</si>
  <si>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</si>
  <si>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</si>
  <si>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</si>
  <si>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</si>
  <si>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</si>
  <si>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</si>
  <si>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</si>
  <si>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</si>
  <si>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</si>
  <si>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</si>
  <si>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ZS803</t>
  </si>
  <si>
    <t>ProhlubeĹ licĂ­ voskovĂˇ velkĂˇ, prĹŻm. 30mm, bal. Ăˇ 50 ks 12.1022</t>
  </si>
  <si>
    <t>ZB277</t>
  </si>
  <si>
    <t>PronikaÄŤ K - File 063025015</t>
  </si>
  <si>
    <t>ZD352</t>
  </si>
  <si>
    <t>PronikaÄŤ K - File 063025030</t>
  </si>
  <si>
    <t>ZI093</t>
  </si>
  <si>
    <t>PronikaÄŤ K - File 063025035</t>
  </si>
  <si>
    <t>ZH124</t>
  </si>
  <si>
    <t>PronikaÄŤ K - File VDW063025010</t>
  </si>
  <si>
    <t>ZD038</t>
  </si>
  <si>
    <t>PronikaÄŤ k-reamer 397144517492</t>
  </si>
  <si>
    <t>ZS332</t>
  </si>
  <si>
    <t>PronikaÄŤ K-Reamer L 31, prĹŻmÄ›r 0,10 mm, dĂ©lka 31 mm , bal. Ăˇ 6 ks 397144517772</t>
  </si>
  <si>
    <t>ZJ756</t>
  </si>
  <si>
    <t>PronikaÄŤ k-reamers 029015</t>
  </si>
  <si>
    <t>ZI095</t>
  </si>
  <si>
    <t>PronikaÄŤ k-reamers 053025010</t>
  </si>
  <si>
    <t>ZA422</t>
  </si>
  <si>
    <t>ProstĹ™edek izolaÄŤnĂ­ picosep Ăˇ 30 ml 1552.0030</t>
  </si>
  <si>
    <t>ZG856</t>
  </si>
  <si>
    <t>ProstĹ™edek na ÄŤiĹˇĹĄ. koĹ™en. kanĂˇlkĹŻ FileCare EDTA/vdw/ stĹ™Ă­kaÄŤky 5 x 3 ml 0858649</t>
  </si>
  <si>
    <t>ZB638</t>
  </si>
  <si>
    <t>ProtahovĂˇÄŤek HedstrĂ©m 073025010</t>
  </si>
  <si>
    <t>ZC928</t>
  </si>
  <si>
    <t>ProtahovĂˇÄŤek HedstrĂ©m 073025015</t>
  </si>
  <si>
    <t>ZO132</t>
  </si>
  <si>
    <t>ProtahovĂˇÄŤek h-file 0,08 397144515832</t>
  </si>
  <si>
    <t>ZP364</t>
  </si>
  <si>
    <t>ProtahovĂˇÄŤek H-File 025 dĂ©lka 31 mm ÄŤervenĂ˝ bal. Ăˇ 6 ks 397144515432</t>
  </si>
  <si>
    <t>ZC417</t>
  </si>
  <si>
    <t>Protemp 3 Garant 1 x 50 ml A3</t>
  </si>
  <si>
    <t>ZC921</t>
  </si>
  <si>
    <t>PruĹľina open v cĂ­vce (100-751) F00062</t>
  </si>
  <si>
    <t>PruĹľina open v cĂ­vce (100-751) F00062, 700-000</t>
  </si>
  <si>
    <t>ZJ766</t>
  </si>
  <si>
    <t>PryskyĹ™ice LC Block-out resin sada UD240</t>
  </si>
  <si>
    <t>ZC312</t>
  </si>
  <si>
    <t>Remanium CS 1 kg, 102-403</t>
  </si>
  <si>
    <t>ZG423</t>
  </si>
  <si>
    <t>Remanium g-weich Ăˇ 1000g 100-001</t>
  </si>
  <si>
    <t>ZC313</t>
  </si>
  <si>
    <t>Repin 800 g orig. 4241110</t>
  </si>
  <si>
    <t>ZQ059</t>
  </si>
  <si>
    <t>Roztok k ochranÄ› gigivy Rubber Dam Liquid - tekutĂ˝ kofferdam, bal. 1 x 1,2 ml 9033141</t>
  </si>
  <si>
    <t>ZM729</t>
  </si>
  <si>
    <t>Roztok na otiskovacĂ­ hmotu VPS Tray Adhezivum ES7307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</si>
  <si>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</si>
  <si>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</si>
  <si>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</si>
  <si>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</si>
  <si>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</si>
  <si>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</si>
  <si>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</si>
  <si>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</si>
  <si>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</si>
  <si>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</si>
  <si>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</si>
  <si>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</si>
  <si>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ZC949</t>
  </si>
  <si>
    <t>Sada Gingivamoil DC03053</t>
  </si>
  <si>
    <t>ZC561</t>
  </si>
  <si>
    <t>Sada na leĹˇtÄ›nĂ­ amalgam. vĂ˝plnĂ­ (2 ks Amalgam reducerĹŻ, 5 ks Alphaflex hnÄ›dĂ©, 5 ks Alphaflex zelenĂ©) 9000288</t>
  </si>
  <si>
    <t>ZL506</t>
  </si>
  <si>
    <t>Sada na leptĂˇnĂ­ porcelain etch silane 9007952</t>
  </si>
  <si>
    <t>ZG719</t>
  </si>
  <si>
    <t>Sada protetickĂˇ locator Ăˇ 2 ks 08519-2</t>
  </si>
  <si>
    <t>ZQ678</t>
  </si>
  <si>
    <t>Savka Hygovac V 1000G zelenĂ©, PP, dĂ©lka 140 mm konce 45Â° a S autoklĂˇvovatelnĂ© bal. Ăˇ 100 ks V1000G</t>
  </si>
  <si>
    <t>ZQ988</t>
  </si>
  <si>
    <t>Savka M+W pro dÄ›ti, zelenĂˇ, dĂ©lka 10,8 cm, ĹˇĂ­Ĺ™ka 1 cm, spojka o prĹŻmÄ›ru 16 mm, autoklĂˇvovatelnĂˇ, bal. Ăˇ 10 ks 0300612</t>
  </si>
  <si>
    <t>ZQ987</t>
  </si>
  <si>
    <t>Savka M+W pro dospÄ›lĂ©, modrĂˇ, dĂ©lka 12,4 cm, ĹˇĂ­Ĺ™ka 1,5 cm, spojka o prĹŻmÄ›ru 16 mm, autoklĂˇvovatelnĂˇ, bal. Ăˇ 10 ks 0300603</t>
  </si>
  <si>
    <t>ZL468</t>
  </si>
  <si>
    <t>Savka s odnĂ­m.koncovkou - transp. bal.Ăˇ 100 ks,  MSF6007</t>
  </si>
  <si>
    <t>ZD005</t>
  </si>
  <si>
    <t>Separating fluid 500 ml 1/V3651</t>
  </si>
  <si>
    <t>ZA850</t>
  </si>
  <si>
    <t>Signum - connector 5ml, HK64714211</t>
  </si>
  <si>
    <t>ZD576</t>
  </si>
  <si>
    <t>Signum c+b opaque lig.4 ml HK64714198</t>
  </si>
  <si>
    <t>ZF267</t>
  </si>
  <si>
    <t>Signum Dentin 1x4g A3 HK66020008 (4950994A)</t>
  </si>
  <si>
    <t>ZA976</t>
  </si>
  <si>
    <t>Signum Margin 1x4g M4 4951004A</t>
  </si>
  <si>
    <t>ZD115</t>
  </si>
  <si>
    <t>Signum Margin Ăˇ 4 g SM4001</t>
  </si>
  <si>
    <t>ZE689</t>
  </si>
  <si>
    <t>Signum metal bond 1 4 ml HK66033915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</si>
  <si>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</si>
  <si>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</si>
  <si>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</si>
  <si>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</si>
  <si>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</si>
  <si>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</si>
  <si>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</si>
  <si>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</si>
  <si>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</si>
  <si>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</si>
  <si>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</si>
  <si>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</si>
  <si>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ZC457</t>
  </si>
  <si>
    <t>Solitine (Kerr) 60084</t>
  </si>
  <si>
    <t>ZD351</t>
  </si>
  <si>
    <t>Speedex Universal Aktivator 1 x 60 ml - 60 g IX4990</t>
  </si>
  <si>
    <t>ZC471</t>
  </si>
  <si>
    <t>Spofacryl orig. 100g O 4318200</t>
  </si>
  <si>
    <t>ZR718</t>
  </si>
  <si>
    <t>Spoj zĂˇsuvnĂ˝ Matrix Bredent yellow vs 3 mini sv bal. bal. Ăˇ 8 ks 430 0733 3</t>
  </si>
  <si>
    <t>ZC373</t>
  </si>
  <si>
    <t>Sprej cognoscin orig. 120 g 1IX1140</t>
  </si>
  <si>
    <t>ZL577</t>
  </si>
  <si>
    <t>Sprej Kavo 4119640KA</t>
  </si>
  <si>
    <t>ZH467</t>
  </si>
  <si>
    <t>Sprej Kavo QUATTROCARE Ăˇ 6 ks (6 lahvĂ­) KaVo QUATTROcare spreje a 500 ml 1.011.5720</t>
  </si>
  <si>
    <t>ZI700</t>
  </si>
  <si>
    <t>StojĂˇnek keramickĂ˝ - sada G VI9256</t>
  </si>
  <si>
    <t>ZC359</t>
  </si>
  <si>
    <t>Stomaflex lak 140 g 600056</t>
  </si>
  <si>
    <t>ZC304</t>
  </si>
  <si>
    <t>Stomaflex varnish (lak) 140 g 4817330</t>
  </si>
  <si>
    <t>ZC439</t>
  </si>
  <si>
    <t>Superacryl plus 0  a 500 gr pl 4328411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</si>
  <si>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</si>
  <si>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</si>
  <si>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</si>
  <si>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</si>
  <si>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</si>
  <si>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</si>
  <si>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</si>
  <si>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</si>
  <si>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ZF025</t>
  </si>
  <si>
    <t>Superpont enamel T 100g 4321251</t>
  </si>
  <si>
    <t>ZJ301</t>
  </si>
  <si>
    <t>SystĂ©m adhezivnĂ­ F-Splint-Aid (1x lahviÄŤka s pĂˇskou a bondem ĹˇĂ­Ĺ™ka 4 mm, dĂ©lka 12 cm + 5x aplikaÄŤnĂ­ svorka)</t>
  </si>
  <si>
    <t>ZF481</t>
  </si>
  <si>
    <t>Tah gumovĂ˝ intraor.-medium 1/4" 407-041S</t>
  </si>
  <si>
    <t>ZF689</t>
  </si>
  <si>
    <t>Tahy gumovĂ© intraor.-medium 1/8" 407-021S</t>
  </si>
  <si>
    <t>ZD390</t>
  </si>
  <si>
    <t>Tahy gumovĂ© intraor.-medium 3/16" 407-031S</t>
  </si>
  <si>
    <t>ZD095</t>
  </si>
  <si>
    <t>Tekutina expanznĂ­ sheraifina 1l 1501SH</t>
  </si>
  <si>
    <t>ZD290</t>
  </si>
  <si>
    <t>Tetric Evo 2g Flow A2</t>
  </si>
  <si>
    <t>ZF188</t>
  </si>
  <si>
    <t>Tetric Evo Flow 2 g  A1</t>
  </si>
  <si>
    <t>ZC563</t>
  </si>
  <si>
    <t>Tokuso rebase 1/X7045</t>
  </si>
  <si>
    <t>ZL965</t>
  </si>
  <si>
    <t>Transpa incizal TI 1 Ăˇ 20 g IV593262</t>
  </si>
  <si>
    <t>ZI924</t>
  </si>
  <si>
    <t>Tryska rozpraĹˇovacĂ­ na Orthocryl 162-751-00</t>
  </si>
  <si>
    <t>ZB842</t>
  </si>
  <si>
    <t>UpravovaÄŤ voskovĂ˝ch valĹŻ (9102607) 69600010</t>
  </si>
  <si>
    <t>ZR475</t>
  </si>
  <si>
    <t>VĂˇleÄŤek vhojovacĂ­  EV Dentsply 3,0 pr. 4 vĂ˝Ĺˇka 6,5 mm bez antirotaÄŤnĂ­ho prvku 25796</t>
  </si>
  <si>
    <t>ZO991</t>
  </si>
  <si>
    <t>VĂˇleÄŤek vhojovacĂ­ Dentsply EV 3.0, pr. 3.5 mm vĂ˝Ĺˇka 3.5 mm 25298</t>
  </si>
  <si>
    <t>ZO993</t>
  </si>
  <si>
    <t>VĂˇleÄŤek vhojovacĂ­ Dentsply EV 3.6 pr. 4.0 mm vĂ˝Ĺˇka 3.5 mm 25300</t>
  </si>
  <si>
    <t>ZO994</t>
  </si>
  <si>
    <t>VĂˇleÄŤek vhojovacĂ­ Dentsply EV 3.6 pr. 4.0 mm vĂ˝Ĺˇka 4.5 mm 25299</t>
  </si>
  <si>
    <t>ZP382</t>
  </si>
  <si>
    <t>VĂˇleÄŤek vhojovacĂ­ Dentsply EV 4,8 pr. 5.0, 3,5 mm 25502</t>
  </si>
  <si>
    <t>ZO825</t>
  </si>
  <si>
    <t>VĂˇleÄŤek vhojovacĂ­ Dentsply EV 4,8 prĹŻmÄ›r 6,5 mm vĂ˝Ĺˇka 4,5 mm 25306</t>
  </si>
  <si>
    <t>ZO995</t>
  </si>
  <si>
    <t>VĂˇleÄŤek vhojovacĂ­ Dentsply EV 4.2 pr. 5.0 mm vĂ˝Ĺˇka 3.5 mm 25501</t>
  </si>
  <si>
    <t>ZO996</t>
  </si>
  <si>
    <t>VĂˇleÄŤek vhojovacĂ­ Dentsply EV 4.2 pr. 5.0 mm vĂ˝Ĺˇka 4.5 mm 25302</t>
  </si>
  <si>
    <t>ZO998</t>
  </si>
  <si>
    <t>VĂˇleÄŤek vhojovacĂ­ Dentsply EV 5.4 pr. 6.5 mm vĂ˝Ĺˇka 4.5 mm 25308</t>
  </si>
  <si>
    <t>ZQ639</t>
  </si>
  <si>
    <t>VĂˇleÄŤek vhojovacĂ­ Profile EV 4,8 pr. 5,0, vĂ˝Ĺˇka 4,5 mm 25914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</si>
  <si>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</si>
  <si>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</si>
  <si>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</si>
  <si>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</si>
  <si>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ZH210</t>
  </si>
  <si>
    <t>Vidlice skusovĂˇ-Foxova deska (69600025) 662451</t>
  </si>
  <si>
    <t>ZC577</t>
  </si>
  <si>
    <t>VlĂˇkno retraÄŤnĂ­ Ultrapak ÄŤ.000 UD9331</t>
  </si>
  <si>
    <t>ZC952</t>
  </si>
  <si>
    <t>VlĂˇkno retrakÄŤnĂ­ Ultrapack 1 UD9334</t>
  </si>
  <si>
    <t>ZI732</t>
  </si>
  <si>
    <t>VlĂˇkno retrakÄŤnĂ­ Ultrapak ÄŤ.00 dĂ©lka vlĂˇkna v lahviÄŤce 244 cm ĹľlutĂ© UD9332</t>
  </si>
  <si>
    <t>ZC850</t>
  </si>
  <si>
    <t>VlĂˇkno Ultrapak ÄŤ. 0 509333</t>
  </si>
  <si>
    <t>ZG158</t>
  </si>
  <si>
    <t>VlĂˇkno wedjets na kofferdam 2,1 m barva ĹľlutĂˇ 0035117</t>
  </si>
  <si>
    <t>ZN191</t>
  </si>
  <si>
    <t>VlĂˇkno zubnĂ­ Mira floss bĂ­lĂ© voskovanĂ© nĂˇhradnĂ­ role 0122833</t>
  </si>
  <si>
    <t>ZN018</t>
  </si>
  <si>
    <t>VlĂˇkno zubnĂ­ Mira floss zĂˇsobnĂ­k Big 605735</t>
  </si>
  <si>
    <t>ZL943</t>
  </si>
  <si>
    <t>VlĂˇkno zubnĂ­ super floss 0098890</t>
  </si>
  <si>
    <t>ZG568</t>
  </si>
  <si>
    <t>Vosk cervikĂˇlnĂ­ fialovĂ˝, tvrdĂ˝ Ăˇ 50 g IN0291</t>
  </si>
  <si>
    <t>ZC448</t>
  </si>
  <si>
    <t>Vosk korunkovĂ˝ - sl. kost 50 g IN0286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</si>
  <si>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</si>
  <si>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</si>
  <si>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</si>
  <si>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</si>
  <si>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ZP247</t>
  </si>
  <si>
    <t>VrtĂˇÄŤek tvrdokovovĂ˝ bal. Ăˇ 5 ks HM1SQ016314BB</t>
  </si>
  <si>
    <t>ZG444</t>
  </si>
  <si>
    <t>VrtĂˇÄŤek tvrdokovovĂ˝ HM1018316C</t>
  </si>
  <si>
    <t>ZR987</t>
  </si>
  <si>
    <t>VrtĂˇÄŤek tvrdokovovĂ˝ kuliÄŤka  RA 500.204.0 01.102.021 bal. Ăˇ 5 ks 397142518253</t>
  </si>
  <si>
    <t>ZR986</t>
  </si>
  <si>
    <t>VrtĂˇÄŤek tvrdokovovĂ˝ kuliÄŤka RA 500.204.0 01.102.023 bal. Ăˇ 5 ks 397142518263</t>
  </si>
  <si>
    <t>ZR984</t>
  </si>
  <si>
    <t>VrtĂˇÄŤek tvrdokovovĂ˝ kuliÄŤka RA US7 500.2 04.001.001.021 bal. Ăˇ 5 ks 397142511083</t>
  </si>
  <si>
    <t>ZR985</t>
  </si>
  <si>
    <t>VrtĂˇÄŤek tvrdokovovĂ˝ kuliÄŤka RA US8 500.2 04.001.001.023 bal. Ăˇ 5 ks 397142511093</t>
  </si>
  <si>
    <t>ZD292</t>
  </si>
  <si>
    <t>VzornĂ­k Vitapan VIB027C (pĹŻv.k.ÄŤ. VI9970)</t>
  </si>
  <si>
    <t>ZC301</t>
  </si>
  <si>
    <t>Ypeen 800 g dĂłza 100066</t>
  </si>
  <si>
    <t>ZC920</t>
  </si>
  <si>
    <t>ZĂˇmky elite medium twin set. 022 707-398</t>
  </si>
  <si>
    <t>ZN016</t>
  </si>
  <si>
    <t>ZĂˇtka pro ÄŤepy BiPin bal. Ăˇ 500 ks RE322000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</si>
  <si>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</si>
  <si>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</si>
  <si>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</si>
  <si>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</si>
  <si>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</si>
  <si>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</si>
  <si>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</si>
  <si>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</si>
  <si>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</si>
  <si>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</si>
  <si>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</si>
  <si>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</si>
  <si>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</si>
  <si>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</si>
  <si>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</si>
  <si>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</si>
  <si>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</si>
  <si>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</si>
  <si>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</si>
  <si>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</si>
  <si>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</si>
  <si>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</si>
  <si>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</si>
  <si>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</si>
  <si>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</si>
  <si>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</si>
  <si>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</si>
  <si>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</si>
  <si>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</si>
  <si>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</si>
  <si>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</si>
  <si>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</si>
  <si>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</si>
  <si>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</si>
  <si>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</si>
  <si>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</si>
  <si>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</si>
  <si>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</si>
  <si>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</si>
  <si>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</si>
  <si>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</si>
  <si>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</si>
  <si>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</si>
  <si>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</si>
  <si>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</si>
  <si>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</si>
  <si>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0071601</t>
  </si>
  <si>
    <t>0072001</t>
  </si>
  <si>
    <t>0074021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</si>
  <si>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</si>
  <si>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</si>
  <si>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</si>
  <si>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</si>
  <si>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</si>
  <si>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</si>
  <si>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</si>
  <si>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</si>
  <si>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</si>
  <si>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</si>
  <si>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</si>
  <si>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</si>
  <si>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</si>
  <si>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</si>
  <si>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</si>
  <si>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</si>
  <si>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</si>
  <si>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</si>
  <si>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</si>
  <si>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</si>
  <si>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</si>
  <si>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</si>
  <si>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</si>
  <si>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</si>
  <si>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</si>
  <si>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</si>
  <si>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</si>
  <si>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</si>
  <si>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</si>
  <si>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</si>
  <si>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</si>
  <si>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</si>
  <si>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</si>
  <si>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</si>
  <si>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</si>
  <si>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</si>
  <si>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</si>
  <si>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</si>
  <si>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</si>
  <si>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</si>
  <si>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</si>
  <si>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</si>
  <si>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</si>
  <si>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</si>
  <si>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</si>
  <si>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</si>
  <si>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</si>
  <si>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</si>
  <si>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</si>
  <si>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</si>
  <si>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</si>
  <si>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</si>
  <si>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</si>
  <si>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0082032</t>
  </si>
  <si>
    <t>0081411</t>
  </si>
  <si>
    <t>0071102</t>
  </si>
  <si>
    <t>0082205</t>
  </si>
  <si>
    <t>0171132</t>
  </si>
  <si>
    <t>0081261</t>
  </si>
  <si>
    <t>0081302</t>
  </si>
  <si>
    <t>0081401</t>
  </si>
  <si>
    <t>0081521</t>
  </si>
  <si>
    <t>0081212</t>
  </si>
  <si>
    <t>0181203</t>
  </si>
  <si>
    <t>0081201</t>
  </si>
  <si>
    <t>0082021</t>
  </si>
  <si>
    <t>0081041</t>
  </si>
  <si>
    <t>0082104</t>
  </si>
  <si>
    <t>0081072</t>
  </si>
  <si>
    <t>0081101</t>
  </si>
  <si>
    <t>0082106</t>
  </si>
  <si>
    <t>0060060</t>
  </si>
  <si>
    <t>0082351</t>
  </si>
  <si>
    <t>0082214</t>
  </si>
  <si>
    <t>0082203</t>
  </si>
  <si>
    <t>0082352</t>
  </si>
  <si>
    <t>0081253</t>
  </si>
  <si>
    <t>0082022</t>
  </si>
  <si>
    <t>0081033</t>
  </si>
  <si>
    <t>0071114</t>
  </si>
  <si>
    <t>0071511</t>
  </si>
  <si>
    <t>0081122</t>
  </si>
  <si>
    <t>0081061</t>
  </si>
  <si>
    <t>0081051</t>
  </si>
  <si>
    <t>0071521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</si>
  <si>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</si>
  <si>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</si>
  <si>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</si>
  <si>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</si>
  <si>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</si>
  <si>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</si>
  <si>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</si>
  <si>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</si>
  <si>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</si>
  <si>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</si>
  <si>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</si>
  <si>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</si>
  <si>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</si>
  <si>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00920</t>
  </si>
  <si>
    <t>OŠETŘENÍ STÁLÉHO ZUBU FOTOKOMPOZITNÍ VÝPLNÍ</t>
  </si>
  <si>
    <t>00921</t>
  </si>
  <si>
    <t>OŠETŘENÍ STÁLÉHO ZUBU PLASTICKOU VÝPLNÍ</t>
  </si>
  <si>
    <t>00925</t>
  </si>
  <si>
    <t>ENDODONTICKÉ OŠETŘENÍ - STÁLÝ ZUB - V ROZSAHU ŘEZÁ</t>
  </si>
  <si>
    <t>00931</t>
  </si>
  <si>
    <t>KOMPLEXNÍ LÉČBA CHRONICKÝCH ONEMOCNĚNÍ PARODONTU V</t>
  </si>
  <si>
    <t>00935</t>
  </si>
  <si>
    <t>SUBGINGIVÁLNÍ OŠETŘENÍ</t>
  </si>
  <si>
    <t>00945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</si>
  <si>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</si>
  <si>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</si>
  <si>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</si>
  <si>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</si>
  <si>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</si>
  <si>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</si>
  <si>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</si>
  <si>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</si>
  <si>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</si>
  <si>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</si>
  <si>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</si>
  <si>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</si>
  <si>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</si>
  <si>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</si>
  <si>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</si>
  <si>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</si>
  <si>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</si>
  <si>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</si>
  <si>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</si>
  <si>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</si>
  <si>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</si>
  <si>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</si>
  <si>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</si>
  <si>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</si>
  <si>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</si>
  <si>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</si>
  <si>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</si>
  <si>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</si>
  <si>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</si>
  <si>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</si>
  <si>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</si>
  <si>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</si>
  <si>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</si>
  <si>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</si>
  <si>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</si>
  <si>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00923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</si>
  <si>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</si>
  <si>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</si>
  <si>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</si>
  <si>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</si>
  <si>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</si>
  <si>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</si>
  <si>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</si>
  <si>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</si>
  <si>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</si>
  <si>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</si>
  <si>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</si>
  <si>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</si>
  <si>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</si>
  <si>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</si>
  <si>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</si>
  <si>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</si>
  <si>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00918</t>
  </si>
  <si>
    <t>00948</t>
  </si>
  <si>
    <t>ZAJIŠTĚNÍ SUTUROU V RÁMCI VÝKONU EXTRAKCE</t>
  </si>
  <si>
    <t>00944</t>
  </si>
  <si>
    <t>SIGNÁLNÍ VÝKON EPIZODY PÉČE/KONTAKTU U PACIENTŮ OD</t>
  </si>
  <si>
    <t>00906</t>
  </si>
  <si>
    <t>STOMATOLOGICKÉ VYŠETŘENÍ A OŠETŘENÍ REGISTROVANÉHO</t>
  </si>
  <si>
    <t>09547</t>
  </si>
  <si>
    <t>(VZP) SIGNÁLNÍ VÝKON REGULAČNÍ POPLATEK - POJIŠTĚN</t>
  </si>
  <si>
    <t>00933</t>
  </si>
  <si>
    <t>CHIRURGICKÁ LÉČBA ONEMOCNĚNÍ PARODONTU MALÉHO ROZS</t>
  </si>
  <si>
    <t>00902</t>
  </si>
  <si>
    <t>PÉČE O REGISTROVANÉHO POJIŠTĚNCE NAD 18 LET VĚKU</t>
  </si>
  <si>
    <t>00976</t>
  </si>
  <si>
    <t>STOMATOLOGICKÉ VYŠETŘENÍ A OŠETŘENÍ POJIŠTĚNCE S P</t>
  </si>
  <si>
    <t>00924</t>
  </si>
  <si>
    <t>ENDODONTICKÉ OŠETŘENÍ - DOČASNÝ ZUB</t>
  </si>
  <si>
    <t>00926</t>
  </si>
  <si>
    <t>ENDODONTICKÉ OŠETŘENÍ - STÁLÝ ZUB - V ROZSAHU MOLÁ</t>
  </si>
  <si>
    <t>0072041</t>
  </si>
  <si>
    <t>0074001</t>
  </si>
  <si>
    <t>0072311</t>
  </si>
  <si>
    <t>0070011</t>
  </si>
  <si>
    <t>0071111</t>
  </si>
  <si>
    <t>0071112</t>
  </si>
  <si>
    <t>00936</t>
  </si>
  <si>
    <t>ODEBRÁNÍ A ZAJIŠTĚNÍ PŘENOSU TRANSPLANTÁTU</t>
  </si>
  <si>
    <t>00940</t>
  </si>
  <si>
    <t>KOMPLEXNÍ VYŠETŘENÍ A NÁVRH LÉČBY ONEMOCNĚNÍ ÚSTNÍ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</si>
  <si>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</si>
  <si>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</si>
  <si>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</si>
  <si>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</si>
  <si>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</si>
  <si>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</si>
  <si>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</si>
  <si>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</si>
  <si>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PERIAPIKÁLNÍ CHIRURGIE</t>
  </si>
  <si>
    <t>00958</t>
  </si>
  <si>
    <t>TRAUMATOLOGIE TVRDÝCH TKÁNÍ DUTINY ÚSTNÍ VELKÉHO R</t>
  </si>
  <si>
    <t>00979</t>
  </si>
  <si>
    <t>SEDACE NEZLETILÉHO POJIŠTĚNCE OXIDEM DUSNÝM PŘI AM</t>
  </si>
  <si>
    <t>00977</t>
  </si>
  <si>
    <t>APLIKACE PREFABRIKOVANÉ KORUNKY NA DOČASNÝ ZUB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</si>
  <si>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</si>
  <si>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</si>
  <si>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</si>
  <si>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</si>
  <si>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</si>
  <si>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</si>
  <si>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00943</t>
  </si>
  <si>
    <t>MĚŘENÍ GALVANICKÝCH PROUDŮ</t>
  </si>
  <si>
    <t>00912</t>
  </si>
  <si>
    <t>00937</t>
  </si>
  <si>
    <t>ARTIKULACE CHRUPU</t>
  </si>
  <si>
    <t>015</t>
  </si>
  <si>
    <t>00986</t>
  </si>
  <si>
    <t>KONTROLA VE FÁZI RETENCE NEBO AKTIVNÍ SLEDOVÁNÍ VE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</si>
  <si>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</si>
  <si>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</si>
  <si>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</si>
  <si>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</si>
  <si>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</si>
  <si>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</si>
  <si>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</si>
  <si>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</si>
  <si>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</si>
  <si>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</si>
  <si>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</si>
  <si>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</si>
  <si>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</si>
  <si>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</si>
  <si>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</si>
  <si>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</si>
  <si>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</si>
  <si>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0086081</t>
  </si>
  <si>
    <t>9999999</t>
  </si>
  <si>
    <t>0086070</t>
  </si>
  <si>
    <t>0086030</t>
  </si>
  <si>
    <t>0070002</t>
  </si>
  <si>
    <t>0070004</t>
  </si>
  <si>
    <t>0084034</t>
  </si>
  <si>
    <t>0086017</t>
  </si>
  <si>
    <t>0074034</t>
  </si>
  <si>
    <t>0086033</t>
  </si>
  <si>
    <t>0086011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</si>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</sst>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0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0.60517631263241112</c:v>
                </c:pt>
                <c:pt idx="1">
                  <c:v>0.5621558278583394</c:v>
                </c:pt>
                <c:pt idx="2">
                  <c:v>0.47603818983008023</c:v>
                </c:pt>
                <c:pt idx="3">
                  <c:v>0.40614153865596159</c:v>
                </c:pt>
                <c:pt idx="4">
                  <c:v>0.40661890183580962</c:v>
                </c:pt>
                <c:pt idx="5">
                  <c:v>0.42137050371083612</c:v>
                </c:pt>
                <c:pt idx="6">
                  <c:v>0.41346055892317185</c:v>
                </c:pt>
                <c:pt idx="7">
                  <c:v>0.40657626927908741</c:v>
                </c:pt>
                <c:pt idx="8">
                  <c:v>0.42350091664902301</c:v>
                </c:pt>
                <c:pt idx="9">
                  <c:v>0.39986423264455884</c:v>
                </c:pt>
                <c:pt idx="10">
                  <c:v>0.40452828930663787</c:v>
                </c:pt>
                <c:pt idx="11">
                  <c:v>0.3700862225790682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9" tableBorderDxfId="78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1" totalsRowShown="0">
  <autoFilter ref="C3:S16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7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68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600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9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1771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1800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1809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2085</v>
      </c>
      <c r="C23" s="47" t="s">
        <v>106</v>
      </c>
    </row>
    <row r="24" spans="1:3" ht="14.45" customHeight="1" x14ac:dyDescent="0.25">
      <c r="A24" s="242" t="str">
        <f>HYPERLINK("#'"&amp;C24&amp;"'!A1",C24)</f>
        <v>ZV Vykáz.-A Det.Lék.</v>
      </c>
      <c r="B24" s="76" t="s">
        <v>2086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31205932-5CDD-4349-9C83-16657837AC8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9" customWidth="1"/>
    <col min="7" max="7" width="10" style="189" customWidth="1"/>
    <col min="8" max="8" width="6.7109375" style="192" bestFit="1" customWidth="1"/>
    <col min="9" max="9" width="6.7109375" style="189" customWidth="1"/>
    <col min="10" max="10" width="10.85546875" style="189" customWidth="1"/>
    <col min="11" max="11" width="6.7109375" style="192" bestFit="1" customWidth="1"/>
    <col min="12" max="12" width="6.7109375" style="189" customWidth="1"/>
    <col min="13" max="13" width="10.85546875" style="189" customWidth="1"/>
    <col min="14" max="16384" width="8.85546875" style="114"/>
  </cols>
  <sheetData>
    <row r="1" spans="1:13" ht="18.600000000000001" customHeight="1" thickBot="1" x14ac:dyDescent="0.35">
      <c r="A1" s="343" t="s">
        <v>600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7</v>
      </c>
      <c r="J3" s="43">
        <f>SUBTOTAL(9,J6:J1048576)</f>
        <v>456.53</v>
      </c>
      <c r="K3" s="44">
        <f>IF(M3=0,0,J3/M3)</f>
        <v>1</v>
      </c>
      <c r="L3" s="43">
        <f>SUBTOTAL(9,L6:L1048576)</f>
        <v>7</v>
      </c>
      <c r="M3" s="45">
        <f>SUBTOTAL(9,M6:M1048576)</f>
        <v>456.53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5" t="s">
        <v>110</v>
      </c>
      <c r="B5" s="476" t="s">
        <v>111</v>
      </c>
      <c r="C5" s="476" t="s">
        <v>57</v>
      </c>
      <c r="D5" s="476" t="s">
        <v>112</v>
      </c>
      <c r="E5" s="476" t="s">
        <v>113</v>
      </c>
      <c r="F5" s="477" t="s">
        <v>15</v>
      </c>
      <c r="G5" s="477" t="s">
        <v>14</v>
      </c>
      <c r="H5" s="457" t="s">
        <v>114</v>
      </c>
      <c r="I5" s="456" t="s">
        <v>15</v>
      </c>
      <c r="J5" s="477" t="s">
        <v>14</v>
      </c>
      <c r="K5" s="457" t="s">
        <v>114</v>
      </c>
      <c r="L5" s="456" t="s">
        <v>15</v>
      </c>
      <c r="M5" s="478" t="s">
        <v>14</v>
      </c>
    </row>
    <row r="6" spans="1:13" ht="14.45" customHeight="1" x14ac:dyDescent="0.2">
      <c r="A6" s="434" t="s">
        <v>460</v>
      </c>
      <c r="B6" s="435" t="s">
        <v>592</v>
      </c>
      <c r="C6" s="435" t="s">
        <v>593</v>
      </c>
      <c r="D6" s="435" t="s">
        <v>582</v>
      </c>
      <c r="E6" s="435" t="s">
        <v>594</v>
      </c>
      <c r="F6" s="439"/>
      <c r="G6" s="439"/>
      <c r="H6" s="460">
        <v>0</v>
      </c>
      <c r="I6" s="439">
        <v>2</v>
      </c>
      <c r="J6" s="439">
        <v>227.5</v>
      </c>
      <c r="K6" s="460">
        <v>1</v>
      </c>
      <c r="L6" s="439">
        <v>2</v>
      </c>
      <c r="M6" s="440">
        <v>227.5</v>
      </c>
    </row>
    <row r="7" spans="1:13" ht="14.45" customHeight="1" x14ac:dyDescent="0.2">
      <c r="A7" s="441" t="s">
        <v>460</v>
      </c>
      <c r="B7" s="442" t="s">
        <v>595</v>
      </c>
      <c r="C7" s="442" t="s">
        <v>596</v>
      </c>
      <c r="D7" s="442" t="s">
        <v>575</v>
      </c>
      <c r="E7" s="442" t="s">
        <v>576</v>
      </c>
      <c r="F7" s="446"/>
      <c r="G7" s="446"/>
      <c r="H7" s="469">
        <v>0</v>
      </c>
      <c r="I7" s="446">
        <v>4</v>
      </c>
      <c r="J7" s="446">
        <v>199.04</v>
      </c>
      <c r="K7" s="469">
        <v>1</v>
      </c>
      <c r="L7" s="446">
        <v>4</v>
      </c>
      <c r="M7" s="447">
        <v>199.04</v>
      </c>
    </row>
    <row r="8" spans="1:13" ht="14.45" customHeight="1" thickBot="1" x14ac:dyDescent="0.25">
      <c r="A8" s="448" t="s">
        <v>460</v>
      </c>
      <c r="B8" s="449" t="s">
        <v>597</v>
      </c>
      <c r="C8" s="449" t="s">
        <v>598</v>
      </c>
      <c r="D8" s="449" t="s">
        <v>579</v>
      </c>
      <c r="E8" s="449" t="s">
        <v>599</v>
      </c>
      <c r="F8" s="453"/>
      <c r="G8" s="453"/>
      <c r="H8" s="461">
        <v>0</v>
      </c>
      <c r="I8" s="453">
        <v>1</v>
      </c>
      <c r="J8" s="453">
        <v>29.99</v>
      </c>
      <c r="K8" s="461">
        <v>1</v>
      </c>
      <c r="L8" s="453">
        <v>1</v>
      </c>
      <c r="M8" s="454">
        <v>29.99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15202C8D-1ECC-426E-885A-682140F6A20E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3" customWidth="1"/>
    <col min="2" max="2" width="5.42578125" style="189" bestFit="1" customWidth="1"/>
    <col min="3" max="3" width="6.140625" style="189" bestFit="1" customWidth="1"/>
    <col min="4" max="4" width="7.42578125" style="189" bestFit="1" customWidth="1"/>
    <col min="5" max="5" width="6.28515625" style="189" bestFit="1" customWidth="1"/>
    <col min="6" max="6" width="6.28515625" style="192" bestFit="1" customWidth="1"/>
    <col min="7" max="7" width="6.140625" style="192" bestFit="1" customWidth="1"/>
    <col min="8" max="8" width="7.42578125" style="192" bestFit="1" customWidth="1"/>
    <col min="9" max="9" width="6.28515625" style="192" bestFit="1" customWidth="1"/>
    <col min="10" max="10" width="5.42578125" style="189" bestFit="1" customWidth="1"/>
    <col min="11" max="11" width="6.140625" style="189" bestFit="1" customWidth="1"/>
    <col min="12" max="12" width="7.42578125" style="189" bestFit="1" customWidth="1"/>
    <col min="13" max="13" width="6.28515625" style="189" bestFit="1" customWidth="1"/>
    <col min="14" max="14" width="5.28515625" style="192" bestFit="1" customWidth="1"/>
    <col min="15" max="15" width="6.140625" style="192" bestFit="1" customWidth="1"/>
    <col min="16" max="16" width="7.42578125" style="192" bestFit="1" customWidth="1"/>
    <col min="17" max="17" width="6.28515625" style="192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7" t="s">
        <v>242</v>
      </c>
      <c r="B2" s="196"/>
      <c r="C2" s="196"/>
      <c r="D2" s="196"/>
      <c r="E2" s="196"/>
    </row>
    <row r="3" spans="1:17" ht="14.45" customHeight="1" thickBot="1" x14ac:dyDescent="0.25">
      <c r="A3" s="222" t="s">
        <v>3</v>
      </c>
      <c r="B3" s="226">
        <f>SUM(B6:B1048576)</f>
        <v>781</v>
      </c>
      <c r="C3" s="227">
        <f>SUM(C6:C1048576)</f>
        <v>3</v>
      </c>
      <c r="D3" s="227">
        <f>SUM(D6:D1048576)</f>
        <v>0</v>
      </c>
      <c r="E3" s="228">
        <f>SUM(E6:E1048576)</f>
        <v>0</v>
      </c>
      <c r="F3" s="225">
        <f>IF(SUM($B3:$E3)=0,"",B3/SUM($B3:$E3))</f>
        <v>0.99617346938775508</v>
      </c>
      <c r="G3" s="223">
        <f t="shared" ref="G3:I3" si="0">IF(SUM($B3:$E3)=0,"",C3/SUM($B3:$E3))</f>
        <v>3.8265306122448979E-3</v>
      </c>
      <c r="H3" s="223">
        <f t="shared" si="0"/>
        <v>0</v>
      </c>
      <c r="I3" s="224">
        <f t="shared" si="0"/>
        <v>0</v>
      </c>
      <c r="J3" s="227">
        <f>SUM(J6:J1048576)</f>
        <v>140</v>
      </c>
      <c r="K3" s="227">
        <f>SUM(K6:K1048576)</f>
        <v>2</v>
      </c>
      <c r="L3" s="227">
        <f>SUM(L6:L1048576)</f>
        <v>0</v>
      </c>
      <c r="M3" s="228">
        <f>SUM(M6:M1048576)</f>
        <v>0</v>
      </c>
      <c r="N3" s="225">
        <f>IF(SUM($J3:$M3)=0,"",J3/SUM($J3:$M3))</f>
        <v>0.9859154929577465</v>
      </c>
      <c r="O3" s="223">
        <f t="shared" ref="O3:Q3" si="1">IF(SUM($J3:$M3)=0,"",K3/SUM($J3:$M3))</f>
        <v>1.4084507042253521E-2</v>
      </c>
      <c r="P3" s="223">
        <f t="shared" si="1"/>
        <v>0</v>
      </c>
      <c r="Q3" s="224">
        <f t="shared" si="1"/>
        <v>0</v>
      </c>
    </row>
    <row r="4" spans="1:17" ht="14.45" customHeight="1" thickBot="1" x14ac:dyDescent="0.2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9" t="s">
        <v>169</v>
      </c>
      <c r="B5" s="480" t="s">
        <v>171</v>
      </c>
      <c r="C5" s="480" t="s">
        <v>172</v>
      </c>
      <c r="D5" s="480" t="s">
        <v>173</v>
      </c>
      <c r="E5" s="481" t="s">
        <v>174</v>
      </c>
      <c r="F5" s="482" t="s">
        <v>171</v>
      </c>
      <c r="G5" s="483" t="s">
        <v>172</v>
      </c>
      <c r="H5" s="483" t="s">
        <v>173</v>
      </c>
      <c r="I5" s="484" t="s">
        <v>174</v>
      </c>
      <c r="J5" s="480" t="s">
        <v>171</v>
      </c>
      <c r="K5" s="480" t="s">
        <v>172</v>
      </c>
      <c r="L5" s="480" t="s">
        <v>173</v>
      </c>
      <c r="M5" s="481" t="s">
        <v>174</v>
      </c>
      <c r="N5" s="482" t="s">
        <v>171</v>
      </c>
      <c r="O5" s="483" t="s">
        <v>172</v>
      </c>
      <c r="P5" s="483" t="s">
        <v>173</v>
      </c>
      <c r="Q5" s="484" t="s">
        <v>174</v>
      </c>
    </row>
    <row r="6" spans="1:17" ht="14.45" customHeight="1" x14ac:dyDescent="0.2">
      <c r="A6" s="487" t="s">
        <v>601</v>
      </c>
      <c r="B6" s="491"/>
      <c r="C6" s="439"/>
      <c r="D6" s="439"/>
      <c r="E6" s="440"/>
      <c r="F6" s="489"/>
      <c r="G6" s="460"/>
      <c r="H6" s="460"/>
      <c r="I6" s="493"/>
      <c r="J6" s="491"/>
      <c r="K6" s="439"/>
      <c r="L6" s="439"/>
      <c r="M6" s="440"/>
      <c r="N6" s="489"/>
      <c r="O6" s="460"/>
      <c r="P6" s="460"/>
      <c r="Q6" s="485"/>
    </row>
    <row r="7" spans="1:17" ht="14.45" customHeight="1" thickBot="1" x14ac:dyDescent="0.25">
      <c r="A7" s="488" t="s">
        <v>588</v>
      </c>
      <c r="B7" s="492">
        <v>781</v>
      </c>
      <c r="C7" s="453">
        <v>3</v>
      </c>
      <c r="D7" s="453"/>
      <c r="E7" s="454"/>
      <c r="F7" s="490">
        <v>0.99617346938775508</v>
      </c>
      <c r="G7" s="461">
        <v>3.8265306122448979E-3</v>
      </c>
      <c r="H7" s="461">
        <v>0</v>
      </c>
      <c r="I7" s="494">
        <v>0</v>
      </c>
      <c r="J7" s="492">
        <v>140</v>
      </c>
      <c r="K7" s="453">
        <v>2</v>
      </c>
      <c r="L7" s="453"/>
      <c r="M7" s="454"/>
      <c r="N7" s="490">
        <v>0.9859154929577465</v>
      </c>
      <c r="O7" s="461">
        <v>1.4084507042253521E-2</v>
      </c>
      <c r="P7" s="461">
        <v>0</v>
      </c>
      <c r="Q7" s="48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3B495A86-2F54-4D2F-9143-24C3420682D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hidden="1" customWidth="1" outlineLevel="1"/>
    <col min="4" max="4" width="9.5703125" style="191" customWidth="1" collapsed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13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453</v>
      </c>
      <c r="B5" s="422" t="s">
        <v>454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453</v>
      </c>
      <c r="B6" s="422" t="s">
        <v>602</v>
      </c>
      <c r="C6" s="423">
        <v>0</v>
      </c>
      <c r="D6" s="423">
        <v>0.24137</v>
      </c>
      <c r="E6" s="423"/>
      <c r="F6" s="423">
        <v>0</v>
      </c>
      <c r="G6" s="423">
        <v>0</v>
      </c>
      <c r="H6" s="423">
        <v>0</v>
      </c>
      <c r="I6" s="424" t="s">
        <v>243</v>
      </c>
      <c r="J6" s="425" t="s">
        <v>1</v>
      </c>
    </row>
    <row r="7" spans="1:10" ht="14.45" customHeight="1" x14ac:dyDescent="0.2">
      <c r="A7" s="421" t="s">
        <v>453</v>
      </c>
      <c r="B7" s="422" t="s">
        <v>603</v>
      </c>
      <c r="C7" s="423">
        <v>1.0201600000000002</v>
      </c>
      <c r="D7" s="423">
        <v>1.23468</v>
      </c>
      <c r="E7" s="423"/>
      <c r="F7" s="423">
        <v>0</v>
      </c>
      <c r="G7" s="423">
        <v>0</v>
      </c>
      <c r="H7" s="423">
        <v>0</v>
      </c>
      <c r="I7" s="424" t="s">
        <v>243</v>
      </c>
      <c r="J7" s="425" t="s">
        <v>1</v>
      </c>
    </row>
    <row r="8" spans="1:10" ht="14.45" customHeight="1" x14ac:dyDescent="0.2">
      <c r="A8" s="421" t="s">
        <v>453</v>
      </c>
      <c r="B8" s="422" t="s">
        <v>604</v>
      </c>
      <c r="C8" s="423">
        <v>36.965249999999997</v>
      </c>
      <c r="D8" s="423">
        <v>26.059609999999996</v>
      </c>
      <c r="E8" s="423"/>
      <c r="F8" s="423">
        <v>32.649619999999999</v>
      </c>
      <c r="G8" s="423">
        <v>0</v>
      </c>
      <c r="H8" s="423">
        <v>32.649619999999999</v>
      </c>
      <c r="I8" s="424" t="s">
        <v>243</v>
      </c>
      <c r="J8" s="425" t="s">
        <v>1</v>
      </c>
    </row>
    <row r="9" spans="1:10" ht="14.45" customHeight="1" x14ac:dyDescent="0.2">
      <c r="A9" s="421" t="s">
        <v>453</v>
      </c>
      <c r="B9" s="422" t="s">
        <v>605</v>
      </c>
      <c r="C9" s="423">
        <v>78.029929999999979</v>
      </c>
      <c r="D9" s="423">
        <v>69.920770000000005</v>
      </c>
      <c r="E9" s="423"/>
      <c r="F9" s="423">
        <v>55.939090000000007</v>
      </c>
      <c r="G9" s="423">
        <v>0</v>
      </c>
      <c r="H9" s="423">
        <v>55.939090000000007</v>
      </c>
      <c r="I9" s="424" t="s">
        <v>243</v>
      </c>
      <c r="J9" s="425" t="s">
        <v>1</v>
      </c>
    </row>
    <row r="10" spans="1:10" ht="14.45" customHeight="1" x14ac:dyDescent="0.2">
      <c r="A10" s="421" t="s">
        <v>453</v>
      </c>
      <c r="B10" s="422" t="s">
        <v>606</v>
      </c>
      <c r="C10" s="423">
        <v>54.789650000000002</v>
      </c>
      <c r="D10" s="423">
        <v>68.78152</v>
      </c>
      <c r="E10" s="423"/>
      <c r="F10" s="423">
        <v>42.510330000000003</v>
      </c>
      <c r="G10" s="423">
        <v>0</v>
      </c>
      <c r="H10" s="423">
        <v>42.510330000000003</v>
      </c>
      <c r="I10" s="424" t="s">
        <v>243</v>
      </c>
      <c r="J10" s="425" t="s">
        <v>1</v>
      </c>
    </row>
    <row r="11" spans="1:10" ht="14.45" customHeight="1" x14ac:dyDescent="0.2">
      <c r="A11" s="421" t="s">
        <v>453</v>
      </c>
      <c r="B11" s="422" t="s">
        <v>607</v>
      </c>
      <c r="C11" s="423">
        <v>15.572629999999998</v>
      </c>
      <c r="D11" s="423">
        <v>12.56223</v>
      </c>
      <c r="E11" s="423"/>
      <c r="F11" s="423">
        <v>9.9313899999999986</v>
      </c>
      <c r="G11" s="423">
        <v>0</v>
      </c>
      <c r="H11" s="423">
        <v>9.9313899999999986</v>
      </c>
      <c r="I11" s="424" t="s">
        <v>243</v>
      </c>
      <c r="J11" s="425" t="s">
        <v>1</v>
      </c>
    </row>
    <row r="12" spans="1:10" ht="14.45" customHeight="1" x14ac:dyDescent="0.2">
      <c r="A12" s="421" t="s">
        <v>453</v>
      </c>
      <c r="B12" s="422" t="s">
        <v>608</v>
      </c>
      <c r="C12" s="423">
        <v>165.70575000000002</v>
      </c>
      <c r="D12" s="423">
        <v>147.68544999999997</v>
      </c>
      <c r="E12" s="423"/>
      <c r="F12" s="423">
        <v>182.93903000000006</v>
      </c>
      <c r="G12" s="423">
        <v>0</v>
      </c>
      <c r="H12" s="423">
        <v>182.93903000000006</v>
      </c>
      <c r="I12" s="424" t="s">
        <v>243</v>
      </c>
      <c r="J12" s="425" t="s">
        <v>1</v>
      </c>
    </row>
    <row r="13" spans="1:10" ht="14.45" customHeight="1" x14ac:dyDescent="0.2">
      <c r="A13" s="421" t="s">
        <v>453</v>
      </c>
      <c r="B13" s="422" t="s">
        <v>609</v>
      </c>
      <c r="C13" s="423">
        <v>1.0557000000000001</v>
      </c>
      <c r="D13" s="423">
        <v>0</v>
      </c>
      <c r="E13" s="423"/>
      <c r="F13" s="423">
        <v>0</v>
      </c>
      <c r="G13" s="423">
        <v>0</v>
      </c>
      <c r="H13" s="423">
        <v>0</v>
      </c>
      <c r="I13" s="424" t="s">
        <v>243</v>
      </c>
      <c r="J13" s="425" t="s">
        <v>1</v>
      </c>
    </row>
    <row r="14" spans="1:10" ht="14.45" customHeight="1" x14ac:dyDescent="0.2">
      <c r="A14" s="421" t="s">
        <v>453</v>
      </c>
      <c r="B14" s="422" t="s">
        <v>610</v>
      </c>
      <c r="C14" s="423">
        <v>3263.8186999999984</v>
      </c>
      <c r="D14" s="423">
        <v>2863.2125000000001</v>
      </c>
      <c r="E14" s="423"/>
      <c r="F14" s="423">
        <v>2033.777879999999</v>
      </c>
      <c r="G14" s="423">
        <v>0</v>
      </c>
      <c r="H14" s="423">
        <v>2033.777879999999</v>
      </c>
      <c r="I14" s="424" t="s">
        <v>243</v>
      </c>
      <c r="J14" s="425" t="s">
        <v>1</v>
      </c>
    </row>
    <row r="15" spans="1:10" ht="14.45" customHeight="1" x14ac:dyDescent="0.2">
      <c r="A15" s="421" t="s">
        <v>453</v>
      </c>
      <c r="B15" s="422" t="s">
        <v>458</v>
      </c>
      <c r="C15" s="423">
        <v>3616.9577699999986</v>
      </c>
      <c r="D15" s="423">
        <v>3189.6981300000002</v>
      </c>
      <c r="E15" s="423"/>
      <c r="F15" s="423">
        <v>2357.747339999999</v>
      </c>
      <c r="G15" s="423">
        <v>0</v>
      </c>
      <c r="H15" s="423">
        <v>2357.747339999999</v>
      </c>
      <c r="I15" s="424" t="s">
        <v>243</v>
      </c>
      <c r="J15" s="425" t="s">
        <v>459</v>
      </c>
    </row>
    <row r="17" spans="1:10" ht="14.45" customHeight="1" x14ac:dyDescent="0.2">
      <c r="A17" s="421" t="s">
        <v>453</v>
      </c>
      <c r="B17" s="422" t="s">
        <v>454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55</v>
      </c>
    </row>
    <row r="18" spans="1:10" ht="14.45" customHeight="1" x14ac:dyDescent="0.2">
      <c r="A18" s="421" t="s">
        <v>460</v>
      </c>
      <c r="B18" s="422" t="s">
        <v>461</v>
      </c>
      <c r="C18" s="423" t="s">
        <v>243</v>
      </c>
      <c r="D18" s="423" t="s">
        <v>243</v>
      </c>
      <c r="E18" s="423"/>
      <c r="F18" s="423" t="s">
        <v>243</v>
      </c>
      <c r="G18" s="423" t="s">
        <v>243</v>
      </c>
      <c r="H18" s="423" t="s">
        <v>243</v>
      </c>
      <c r="I18" s="424" t="s">
        <v>243</v>
      </c>
      <c r="J18" s="425" t="s">
        <v>0</v>
      </c>
    </row>
    <row r="19" spans="1:10" ht="14.45" customHeight="1" x14ac:dyDescent="0.2">
      <c r="A19" s="421" t="s">
        <v>460</v>
      </c>
      <c r="B19" s="422" t="s">
        <v>602</v>
      </c>
      <c r="C19" s="423">
        <v>0</v>
      </c>
      <c r="D19" s="423">
        <v>0.24137</v>
      </c>
      <c r="E19" s="423"/>
      <c r="F19" s="423">
        <v>0</v>
      </c>
      <c r="G19" s="423">
        <v>0</v>
      </c>
      <c r="H19" s="423">
        <v>0</v>
      </c>
      <c r="I19" s="424" t="s">
        <v>243</v>
      </c>
      <c r="J19" s="425" t="s">
        <v>1</v>
      </c>
    </row>
    <row r="20" spans="1:10" ht="14.45" customHeight="1" x14ac:dyDescent="0.2">
      <c r="A20" s="421" t="s">
        <v>460</v>
      </c>
      <c r="B20" s="422" t="s">
        <v>603</v>
      </c>
      <c r="C20" s="423">
        <v>1.0201600000000002</v>
      </c>
      <c r="D20" s="423">
        <v>1.23468</v>
      </c>
      <c r="E20" s="423"/>
      <c r="F20" s="423">
        <v>0</v>
      </c>
      <c r="G20" s="423">
        <v>0</v>
      </c>
      <c r="H20" s="423">
        <v>0</v>
      </c>
      <c r="I20" s="424" t="s">
        <v>243</v>
      </c>
      <c r="J20" s="425" t="s">
        <v>1</v>
      </c>
    </row>
    <row r="21" spans="1:10" ht="14.45" customHeight="1" x14ac:dyDescent="0.2">
      <c r="A21" s="421" t="s">
        <v>460</v>
      </c>
      <c r="B21" s="422" t="s">
        <v>604</v>
      </c>
      <c r="C21" s="423">
        <v>36.965249999999997</v>
      </c>
      <c r="D21" s="423">
        <v>26.059609999999996</v>
      </c>
      <c r="E21" s="423"/>
      <c r="F21" s="423">
        <v>32.649619999999999</v>
      </c>
      <c r="G21" s="423">
        <v>0</v>
      </c>
      <c r="H21" s="423">
        <v>32.649619999999999</v>
      </c>
      <c r="I21" s="424" t="s">
        <v>243</v>
      </c>
      <c r="J21" s="425" t="s">
        <v>1</v>
      </c>
    </row>
    <row r="22" spans="1:10" ht="14.45" customHeight="1" x14ac:dyDescent="0.2">
      <c r="A22" s="421" t="s">
        <v>460</v>
      </c>
      <c r="B22" s="422" t="s">
        <v>605</v>
      </c>
      <c r="C22" s="423">
        <v>78.029929999999979</v>
      </c>
      <c r="D22" s="423">
        <v>69.920770000000005</v>
      </c>
      <c r="E22" s="423"/>
      <c r="F22" s="423">
        <v>55.939090000000007</v>
      </c>
      <c r="G22" s="423">
        <v>0</v>
      </c>
      <c r="H22" s="423">
        <v>55.939090000000007</v>
      </c>
      <c r="I22" s="424" t="s">
        <v>243</v>
      </c>
      <c r="J22" s="425" t="s">
        <v>1</v>
      </c>
    </row>
    <row r="23" spans="1:10" ht="14.45" customHeight="1" x14ac:dyDescent="0.2">
      <c r="A23" s="421" t="s">
        <v>460</v>
      </c>
      <c r="B23" s="422" t="s">
        <v>606</v>
      </c>
      <c r="C23" s="423">
        <v>54.789650000000002</v>
      </c>
      <c r="D23" s="423">
        <v>68.78152</v>
      </c>
      <c r="E23" s="423"/>
      <c r="F23" s="423">
        <v>42.510330000000003</v>
      </c>
      <c r="G23" s="423">
        <v>0</v>
      </c>
      <c r="H23" s="423">
        <v>42.510330000000003</v>
      </c>
      <c r="I23" s="424" t="s">
        <v>243</v>
      </c>
      <c r="J23" s="425" t="s">
        <v>1</v>
      </c>
    </row>
    <row r="24" spans="1:10" ht="14.45" customHeight="1" x14ac:dyDescent="0.2">
      <c r="A24" s="421" t="s">
        <v>460</v>
      </c>
      <c r="B24" s="422" t="s">
        <v>607</v>
      </c>
      <c r="C24" s="423">
        <v>15.572629999999998</v>
      </c>
      <c r="D24" s="423">
        <v>12.56223</v>
      </c>
      <c r="E24" s="423"/>
      <c r="F24" s="423">
        <v>9.9313899999999986</v>
      </c>
      <c r="G24" s="423">
        <v>0</v>
      </c>
      <c r="H24" s="423">
        <v>9.9313899999999986</v>
      </c>
      <c r="I24" s="424" t="s">
        <v>243</v>
      </c>
      <c r="J24" s="425" t="s">
        <v>1</v>
      </c>
    </row>
    <row r="25" spans="1:10" ht="14.45" customHeight="1" x14ac:dyDescent="0.2">
      <c r="A25" s="421" t="s">
        <v>460</v>
      </c>
      <c r="B25" s="422" t="s">
        <v>608</v>
      </c>
      <c r="C25" s="423">
        <v>165.70575000000002</v>
      </c>
      <c r="D25" s="423">
        <v>147.68544999999997</v>
      </c>
      <c r="E25" s="423"/>
      <c r="F25" s="423">
        <v>182.93903000000006</v>
      </c>
      <c r="G25" s="423">
        <v>0</v>
      </c>
      <c r="H25" s="423">
        <v>182.93903000000006</v>
      </c>
      <c r="I25" s="424" t="s">
        <v>243</v>
      </c>
      <c r="J25" s="425" t="s">
        <v>1</v>
      </c>
    </row>
    <row r="26" spans="1:10" ht="14.45" customHeight="1" x14ac:dyDescent="0.2">
      <c r="A26" s="421" t="s">
        <v>460</v>
      </c>
      <c r="B26" s="422" t="s">
        <v>609</v>
      </c>
      <c r="C26" s="423">
        <v>1.0557000000000001</v>
      </c>
      <c r="D26" s="423">
        <v>0</v>
      </c>
      <c r="E26" s="423"/>
      <c r="F26" s="423">
        <v>0</v>
      </c>
      <c r="G26" s="423">
        <v>0</v>
      </c>
      <c r="H26" s="423">
        <v>0</v>
      </c>
      <c r="I26" s="424" t="s">
        <v>243</v>
      </c>
      <c r="J26" s="425" t="s">
        <v>1</v>
      </c>
    </row>
    <row r="27" spans="1:10" ht="14.45" customHeight="1" x14ac:dyDescent="0.2">
      <c r="A27" s="421" t="s">
        <v>460</v>
      </c>
      <c r="B27" s="422" t="s">
        <v>610</v>
      </c>
      <c r="C27" s="423">
        <v>3263.8186999999984</v>
      </c>
      <c r="D27" s="423">
        <v>2863.2125000000001</v>
      </c>
      <c r="E27" s="423"/>
      <c r="F27" s="423">
        <v>2033.777879999999</v>
      </c>
      <c r="G27" s="423">
        <v>0</v>
      </c>
      <c r="H27" s="423">
        <v>2033.777879999999</v>
      </c>
      <c r="I27" s="424" t="s">
        <v>243</v>
      </c>
      <c r="J27" s="425" t="s">
        <v>1</v>
      </c>
    </row>
    <row r="28" spans="1:10" ht="14.45" customHeight="1" x14ac:dyDescent="0.2">
      <c r="A28" s="421" t="s">
        <v>460</v>
      </c>
      <c r="B28" s="422" t="s">
        <v>462</v>
      </c>
      <c r="C28" s="423">
        <v>3616.9577699999986</v>
      </c>
      <c r="D28" s="423">
        <v>3189.6981300000002</v>
      </c>
      <c r="E28" s="423"/>
      <c r="F28" s="423">
        <v>2357.747339999999</v>
      </c>
      <c r="G28" s="423">
        <v>0</v>
      </c>
      <c r="H28" s="423">
        <v>2357.747339999999</v>
      </c>
      <c r="I28" s="424" t="s">
        <v>243</v>
      </c>
      <c r="J28" s="425" t="s">
        <v>463</v>
      </c>
    </row>
    <row r="29" spans="1:10" ht="14.45" customHeight="1" x14ac:dyDescent="0.2">
      <c r="A29" s="421" t="s">
        <v>243</v>
      </c>
      <c r="B29" s="422" t="s">
        <v>243</v>
      </c>
      <c r="C29" s="423" t="s">
        <v>243</v>
      </c>
      <c r="D29" s="423" t="s">
        <v>243</v>
      </c>
      <c r="E29" s="423"/>
      <c r="F29" s="423" t="s">
        <v>243</v>
      </c>
      <c r="G29" s="423" t="s">
        <v>243</v>
      </c>
      <c r="H29" s="423" t="s">
        <v>243</v>
      </c>
      <c r="I29" s="424" t="s">
        <v>243</v>
      </c>
      <c r="J29" s="425" t="s">
        <v>464</v>
      </c>
    </row>
    <row r="30" spans="1:10" ht="14.45" customHeight="1" x14ac:dyDescent="0.2">
      <c r="A30" s="421" t="s">
        <v>453</v>
      </c>
      <c r="B30" s="422" t="s">
        <v>458</v>
      </c>
      <c r="C30" s="423">
        <v>3616.9577699999986</v>
      </c>
      <c r="D30" s="423">
        <v>3189.6981300000002</v>
      </c>
      <c r="E30" s="423"/>
      <c r="F30" s="423">
        <v>2357.747339999999</v>
      </c>
      <c r="G30" s="423">
        <v>0</v>
      </c>
      <c r="H30" s="423">
        <v>2357.747339999999</v>
      </c>
      <c r="I30" s="424" t="s">
        <v>243</v>
      </c>
      <c r="J30" s="425" t="s">
        <v>459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2D6F167A-00C5-4FEB-9FD8-77B493CB251C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191" bestFit="1" customWidth="1"/>
    <col min="6" max="6" width="18.7109375" style="195" customWidth="1"/>
    <col min="7" max="7" width="12.42578125" style="191" hidden="1" customWidth="1" outlineLevel="1"/>
    <col min="8" max="8" width="25.7109375" style="191" customWidth="1" collapsed="1"/>
    <col min="9" max="9" width="7.7109375" style="189" customWidth="1"/>
    <col min="10" max="10" width="10" style="189" customWidth="1"/>
    <col min="11" max="11" width="11.140625" style="189" customWidth="1"/>
    <col min="12" max="16384" width="8.85546875" style="114"/>
  </cols>
  <sheetData>
    <row r="1" spans="1:11" ht="18.600000000000001" customHeight="1" thickBot="1" x14ac:dyDescent="0.35">
      <c r="A1" s="341" t="s">
        <v>1771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7.8308622967946482</v>
      </c>
      <c r="J3" s="84">
        <f>SUBTOTAL(9,J5:J1048576)</f>
        <v>301084</v>
      </c>
      <c r="K3" s="85">
        <f>SUBTOTAL(9,K5:K1048576)</f>
        <v>2357747.3437681198</v>
      </c>
    </row>
    <row r="4" spans="1:11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121</v>
      </c>
      <c r="J4" s="430" t="s">
        <v>13</v>
      </c>
      <c r="K4" s="431" t="s">
        <v>132</v>
      </c>
    </row>
    <row r="5" spans="1:11" ht="14.45" customHeight="1" x14ac:dyDescent="0.2">
      <c r="A5" s="434" t="s">
        <v>453</v>
      </c>
      <c r="B5" s="435" t="s">
        <v>454</v>
      </c>
      <c r="C5" s="436" t="s">
        <v>460</v>
      </c>
      <c r="D5" s="437" t="s">
        <v>461</v>
      </c>
      <c r="E5" s="436" t="s">
        <v>611</v>
      </c>
      <c r="F5" s="437" t="s">
        <v>612</v>
      </c>
      <c r="G5" s="436" t="s">
        <v>613</v>
      </c>
      <c r="H5" s="436" t="s">
        <v>614</v>
      </c>
      <c r="I5" s="439">
        <v>7.9233334064483643</v>
      </c>
      <c r="J5" s="439">
        <v>300</v>
      </c>
      <c r="K5" s="440">
        <v>2377.4199829101563</v>
      </c>
    </row>
    <row r="6" spans="1:11" ht="14.45" customHeight="1" x14ac:dyDescent="0.2">
      <c r="A6" s="441" t="s">
        <v>453</v>
      </c>
      <c r="B6" s="442" t="s">
        <v>454</v>
      </c>
      <c r="C6" s="443" t="s">
        <v>460</v>
      </c>
      <c r="D6" s="444" t="s">
        <v>461</v>
      </c>
      <c r="E6" s="443" t="s">
        <v>611</v>
      </c>
      <c r="F6" s="444" t="s">
        <v>612</v>
      </c>
      <c r="G6" s="443" t="s">
        <v>615</v>
      </c>
      <c r="H6" s="443" t="s">
        <v>616</v>
      </c>
      <c r="I6" s="446">
        <v>0.74000000953674316</v>
      </c>
      <c r="J6" s="446">
        <v>3000</v>
      </c>
      <c r="K6" s="447">
        <v>2208</v>
      </c>
    </row>
    <row r="7" spans="1:11" ht="14.45" customHeight="1" x14ac:dyDescent="0.2">
      <c r="A7" s="441" t="s">
        <v>453</v>
      </c>
      <c r="B7" s="442" t="s">
        <v>454</v>
      </c>
      <c r="C7" s="443" t="s">
        <v>460</v>
      </c>
      <c r="D7" s="444" t="s">
        <v>461</v>
      </c>
      <c r="E7" s="443" t="s">
        <v>611</v>
      </c>
      <c r="F7" s="444" t="s">
        <v>612</v>
      </c>
      <c r="G7" s="443" t="s">
        <v>617</v>
      </c>
      <c r="H7" s="443" t="s">
        <v>618</v>
      </c>
      <c r="I7" s="446">
        <v>0.59833333889643348</v>
      </c>
      <c r="J7" s="446">
        <v>13500</v>
      </c>
      <c r="K7" s="447">
        <v>8075</v>
      </c>
    </row>
    <row r="8" spans="1:11" ht="14.45" customHeight="1" x14ac:dyDescent="0.2">
      <c r="A8" s="441" t="s">
        <v>453</v>
      </c>
      <c r="B8" s="442" t="s">
        <v>454</v>
      </c>
      <c r="C8" s="443" t="s">
        <v>460</v>
      </c>
      <c r="D8" s="444" t="s">
        <v>461</v>
      </c>
      <c r="E8" s="443" t="s">
        <v>611</v>
      </c>
      <c r="F8" s="444" t="s">
        <v>612</v>
      </c>
      <c r="G8" s="443" t="s">
        <v>619</v>
      </c>
      <c r="H8" s="443" t="s">
        <v>620</v>
      </c>
      <c r="I8" s="446">
        <v>0.64999997615814209</v>
      </c>
      <c r="J8" s="446">
        <v>2500</v>
      </c>
      <c r="K8" s="447">
        <v>1625</v>
      </c>
    </row>
    <row r="9" spans="1:11" ht="14.45" customHeight="1" x14ac:dyDescent="0.2">
      <c r="A9" s="441" t="s">
        <v>453</v>
      </c>
      <c r="B9" s="442" t="s">
        <v>454</v>
      </c>
      <c r="C9" s="443" t="s">
        <v>460</v>
      </c>
      <c r="D9" s="444" t="s">
        <v>461</v>
      </c>
      <c r="E9" s="443" t="s">
        <v>611</v>
      </c>
      <c r="F9" s="444" t="s">
        <v>612</v>
      </c>
      <c r="G9" s="443" t="s">
        <v>621</v>
      </c>
      <c r="H9" s="443" t="s">
        <v>622</v>
      </c>
      <c r="I9" s="446">
        <v>18.399999618530273</v>
      </c>
      <c r="J9" s="446">
        <v>400</v>
      </c>
      <c r="K9" s="447">
        <v>7360</v>
      </c>
    </row>
    <row r="10" spans="1:11" ht="14.45" customHeight="1" x14ac:dyDescent="0.2">
      <c r="A10" s="441" t="s">
        <v>453</v>
      </c>
      <c r="B10" s="442" t="s">
        <v>454</v>
      </c>
      <c r="C10" s="443" t="s">
        <v>460</v>
      </c>
      <c r="D10" s="444" t="s">
        <v>461</v>
      </c>
      <c r="E10" s="443" t="s">
        <v>611</v>
      </c>
      <c r="F10" s="444" t="s">
        <v>612</v>
      </c>
      <c r="G10" s="443" t="s">
        <v>623</v>
      </c>
      <c r="H10" s="443" t="s">
        <v>624</v>
      </c>
      <c r="I10" s="446">
        <v>1.3799999952316284</v>
      </c>
      <c r="J10" s="446">
        <v>120</v>
      </c>
      <c r="K10" s="447">
        <v>165.60000038146973</v>
      </c>
    </row>
    <row r="11" spans="1:11" ht="14.45" customHeight="1" x14ac:dyDescent="0.2">
      <c r="A11" s="441" t="s">
        <v>453</v>
      </c>
      <c r="B11" s="442" t="s">
        <v>454</v>
      </c>
      <c r="C11" s="443" t="s">
        <v>460</v>
      </c>
      <c r="D11" s="444" t="s">
        <v>461</v>
      </c>
      <c r="E11" s="443" t="s">
        <v>611</v>
      </c>
      <c r="F11" s="444" t="s">
        <v>612</v>
      </c>
      <c r="G11" s="443" t="s">
        <v>625</v>
      </c>
      <c r="H11" s="443" t="s">
        <v>626</v>
      </c>
      <c r="I11" s="446">
        <v>13.016667048136393</v>
      </c>
      <c r="J11" s="446">
        <v>14</v>
      </c>
      <c r="K11" s="447">
        <v>182.23000335693359</v>
      </c>
    </row>
    <row r="12" spans="1:11" ht="14.45" customHeight="1" x14ac:dyDescent="0.2">
      <c r="A12" s="441" t="s">
        <v>453</v>
      </c>
      <c r="B12" s="442" t="s">
        <v>454</v>
      </c>
      <c r="C12" s="443" t="s">
        <v>460</v>
      </c>
      <c r="D12" s="444" t="s">
        <v>461</v>
      </c>
      <c r="E12" s="443" t="s">
        <v>611</v>
      </c>
      <c r="F12" s="444" t="s">
        <v>612</v>
      </c>
      <c r="G12" s="443" t="s">
        <v>627</v>
      </c>
      <c r="H12" s="443" t="s">
        <v>628</v>
      </c>
      <c r="I12" s="446">
        <v>1.5199999809265137</v>
      </c>
      <c r="J12" s="446">
        <v>6</v>
      </c>
      <c r="K12" s="447">
        <v>9.119999885559082</v>
      </c>
    </row>
    <row r="13" spans="1:11" ht="14.45" customHeight="1" x14ac:dyDescent="0.2">
      <c r="A13" s="441" t="s">
        <v>453</v>
      </c>
      <c r="B13" s="442" t="s">
        <v>454</v>
      </c>
      <c r="C13" s="443" t="s">
        <v>460</v>
      </c>
      <c r="D13" s="444" t="s">
        <v>461</v>
      </c>
      <c r="E13" s="443" t="s">
        <v>611</v>
      </c>
      <c r="F13" s="444" t="s">
        <v>612</v>
      </c>
      <c r="G13" s="443" t="s">
        <v>629</v>
      </c>
      <c r="H13" s="443" t="s">
        <v>630</v>
      </c>
      <c r="I13" s="446">
        <v>26.170000076293945</v>
      </c>
      <c r="J13" s="446">
        <v>2</v>
      </c>
      <c r="K13" s="447">
        <v>52.340000152587891</v>
      </c>
    </row>
    <row r="14" spans="1:11" ht="14.45" customHeight="1" x14ac:dyDescent="0.2">
      <c r="A14" s="441" t="s">
        <v>453</v>
      </c>
      <c r="B14" s="442" t="s">
        <v>454</v>
      </c>
      <c r="C14" s="443" t="s">
        <v>460</v>
      </c>
      <c r="D14" s="444" t="s">
        <v>461</v>
      </c>
      <c r="E14" s="443" t="s">
        <v>611</v>
      </c>
      <c r="F14" s="444" t="s">
        <v>612</v>
      </c>
      <c r="G14" s="443" t="s">
        <v>631</v>
      </c>
      <c r="H14" s="443" t="s">
        <v>632</v>
      </c>
      <c r="I14" s="446">
        <v>46.319999694824219</v>
      </c>
      <c r="J14" s="446">
        <v>12</v>
      </c>
      <c r="K14" s="447">
        <v>555.84002685546875</v>
      </c>
    </row>
    <row r="15" spans="1:11" ht="14.45" customHeight="1" x14ac:dyDescent="0.2">
      <c r="A15" s="441" t="s">
        <v>453</v>
      </c>
      <c r="B15" s="442" t="s">
        <v>454</v>
      </c>
      <c r="C15" s="443" t="s">
        <v>460</v>
      </c>
      <c r="D15" s="444" t="s">
        <v>461</v>
      </c>
      <c r="E15" s="443" t="s">
        <v>611</v>
      </c>
      <c r="F15" s="444" t="s">
        <v>612</v>
      </c>
      <c r="G15" s="443" t="s">
        <v>633</v>
      </c>
      <c r="H15" s="443" t="s">
        <v>634</v>
      </c>
      <c r="I15" s="446">
        <v>0.37999999523162842</v>
      </c>
      <c r="J15" s="446">
        <v>100</v>
      </c>
      <c r="K15" s="447">
        <v>38</v>
      </c>
    </row>
    <row r="16" spans="1:11" ht="14.45" customHeight="1" x14ac:dyDescent="0.2">
      <c r="A16" s="441" t="s">
        <v>453</v>
      </c>
      <c r="B16" s="442" t="s">
        <v>454</v>
      </c>
      <c r="C16" s="443" t="s">
        <v>460</v>
      </c>
      <c r="D16" s="444" t="s">
        <v>461</v>
      </c>
      <c r="E16" s="443" t="s">
        <v>611</v>
      </c>
      <c r="F16" s="444" t="s">
        <v>612</v>
      </c>
      <c r="G16" s="443" t="s">
        <v>635</v>
      </c>
      <c r="H16" s="443" t="s">
        <v>636</v>
      </c>
      <c r="I16" s="446">
        <v>7.5900001525878906</v>
      </c>
      <c r="J16" s="446">
        <v>3</v>
      </c>
      <c r="K16" s="447">
        <v>22.770000457763672</v>
      </c>
    </row>
    <row r="17" spans="1:11" ht="14.45" customHeight="1" x14ac:dyDescent="0.2">
      <c r="A17" s="441" t="s">
        <v>453</v>
      </c>
      <c r="B17" s="442" t="s">
        <v>454</v>
      </c>
      <c r="C17" s="443" t="s">
        <v>460</v>
      </c>
      <c r="D17" s="444" t="s">
        <v>461</v>
      </c>
      <c r="E17" s="443" t="s">
        <v>611</v>
      </c>
      <c r="F17" s="444" t="s">
        <v>612</v>
      </c>
      <c r="G17" s="443" t="s">
        <v>637</v>
      </c>
      <c r="H17" s="443" t="s">
        <v>638</v>
      </c>
      <c r="I17" s="446">
        <v>7.0900001525878906</v>
      </c>
      <c r="J17" s="446">
        <v>4</v>
      </c>
      <c r="K17" s="447">
        <v>28.340000152587891</v>
      </c>
    </row>
    <row r="18" spans="1:11" ht="14.45" customHeight="1" x14ac:dyDescent="0.2">
      <c r="A18" s="441" t="s">
        <v>453</v>
      </c>
      <c r="B18" s="442" t="s">
        <v>454</v>
      </c>
      <c r="C18" s="443" t="s">
        <v>460</v>
      </c>
      <c r="D18" s="444" t="s">
        <v>461</v>
      </c>
      <c r="E18" s="443" t="s">
        <v>611</v>
      </c>
      <c r="F18" s="444" t="s">
        <v>612</v>
      </c>
      <c r="G18" s="443" t="s">
        <v>639</v>
      </c>
      <c r="H18" s="443" t="s">
        <v>640</v>
      </c>
      <c r="I18" s="446">
        <v>9.5900001525878906</v>
      </c>
      <c r="J18" s="446">
        <v>2</v>
      </c>
      <c r="K18" s="447">
        <v>19.180000305175781</v>
      </c>
    </row>
    <row r="19" spans="1:11" ht="14.45" customHeight="1" x14ac:dyDescent="0.2">
      <c r="A19" s="441" t="s">
        <v>453</v>
      </c>
      <c r="B19" s="442" t="s">
        <v>454</v>
      </c>
      <c r="C19" s="443" t="s">
        <v>460</v>
      </c>
      <c r="D19" s="444" t="s">
        <v>461</v>
      </c>
      <c r="E19" s="443" t="s">
        <v>611</v>
      </c>
      <c r="F19" s="444" t="s">
        <v>612</v>
      </c>
      <c r="G19" s="443" t="s">
        <v>641</v>
      </c>
      <c r="H19" s="443" t="s">
        <v>642</v>
      </c>
      <c r="I19" s="446">
        <v>1591.2366536458333</v>
      </c>
      <c r="J19" s="446">
        <v>3</v>
      </c>
      <c r="K19" s="447">
        <v>4773.7099609375</v>
      </c>
    </row>
    <row r="20" spans="1:11" ht="14.45" customHeight="1" x14ac:dyDescent="0.2">
      <c r="A20" s="441" t="s">
        <v>453</v>
      </c>
      <c r="B20" s="442" t="s">
        <v>454</v>
      </c>
      <c r="C20" s="443" t="s">
        <v>460</v>
      </c>
      <c r="D20" s="444" t="s">
        <v>461</v>
      </c>
      <c r="E20" s="443" t="s">
        <v>611</v>
      </c>
      <c r="F20" s="444" t="s">
        <v>612</v>
      </c>
      <c r="G20" s="443" t="s">
        <v>643</v>
      </c>
      <c r="H20" s="443" t="s">
        <v>644</v>
      </c>
      <c r="I20" s="446">
        <v>19.969999313354492</v>
      </c>
      <c r="J20" s="446">
        <v>2</v>
      </c>
      <c r="K20" s="447">
        <v>39.939998626708984</v>
      </c>
    </row>
    <row r="21" spans="1:11" ht="14.45" customHeight="1" x14ac:dyDescent="0.2">
      <c r="A21" s="441" t="s">
        <v>453</v>
      </c>
      <c r="B21" s="442" t="s">
        <v>454</v>
      </c>
      <c r="C21" s="443" t="s">
        <v>460</v>
      </c>
      <c r="D21" s="444" t="s">
        <v>461</v>
      </c>
      <c r="E21" s="443" t="s">
        <v>611</v>
      </c>
      <c r="F21" s="444" t="s">
        <v>612</v>
      </c>
      <c r="G21" s="443" t="s">
        <v>645</v>
      </c>
      <c r="H21" s="443" t="s">
        <v>646</v>
      </c>
      <c r="I21" s="446">
        <v>1.2100000381469727</v>
      </c>
      <c r="J21" s="446">
        <v>3000</v>
      </c>
      <c r="K21" s="447">
        <v>3630</v>
      </c>
    </row>
    <row r="22" spans="1:11" ht="14.45" customHeight="1" x14ac:dyDescent="0.2">
      <c r="A22" s="441" t="s">
        <v>453</v>
      </c>
      <c r="B22" s="442" t="s">
        <v>454</v>
      </c>
      <c r="C22" s="443" t="s">
        <v>460</v>
      </c>
      <c r="D22" s="444" t="s">
        <v>461</v>
      </c>
      <c r="E22" s="443" t="s">
        <v>611</v>
      </c>
      <c r="F22" s="444" t="s">
        <v>612</v>
      </c>
      <c r="G22" s="443" t="s">
        <v>647</v>
      </c>
      <c r="H22" s="443" t="s">
        <v>648</v>
      </c>
      <c r="I22" s="446">
        <v>31.116666793823242</v>
      </c>
      <c r="J22" s="446">
        <v>36</v>
      </c>
      <c r="K22" s="447">
        <v>1120.2000122070313</v>
      </c>
    </row>
    <row r="23" spans="1:11" ht="14.45" customHeight="1" x14ac:dyDescent="0.2">
      <c r="A23" s="441" t="s">
        <v>453</v>
      </c>
      <c r="B23" s="442" t="s">
        <v>454</v>
      </c>
      <c r="C23" s="443" t="s">
        <v>460</v>
      </c>
      <c r="D23" s="444" t="s">
        <v>461</v>
      </c>
      <c r="E23" s="443" t="s">
        <v>611</v>
      </c>
      <c r="F23" s="444" t="s">
        <v>612</v>
      </c>
      <c r="G23" s="443" t="s">
        <v>649</v>
      </c>
      <c r="H23" s="443" t="s">
        <v>650</v>
      </c>
      <c r="I23" s="446">
        <v>30.480000178019207</v>
      </c>
      <c r="J23" s="446">
        <v>11</v>
      </c>
      <c r="K23" s="447">
        <v>335.87998962402344</v>
      </c>
    </row>
    <row r="24" spans="1:11" ht="14.45" customHeight="1" x14ac:dyDescent="0.2">
      <c r="A24" s="441" t="s">
        <v>453</v>
      </c>
      <c r="B24" s="442" t="s">
        <v>454</v>
      </c>
      <c r="C24" s="443" t="s">
        <v>460</v>
      </c>
      <c r="D24" s="444" t="s">
        <v>461</v>
      </c>
      <c r="E24" s="443" t="s">
        <v>611</v>
      </c>
      <c r="F24" s="444" t="s">
        <v>612</v>
      </c>
      <c r="G24" s="443" t="s">
        <v>651</v>
      </c>
      <c r="H24" s="443" t="s">
        <v>652</v>
      </c>
      <c r="I24" s="446">
        <v>10.350000381469727</v>
      </c>
      <c r="J24" s="446">
        <v>3</v>
      </c>
      <c r="K24" s="447">
        <v>31.049999237060547</v>
      </c>
    </row>
    <row r="25" spans="1:11" ht="14.45" customHeight="1" x14ac:dyDescent="0.2">
      <c r="A25" s="441" t="s">
        <v>453</v>
      </c>
      <c r="B25" s="442" t="s">
        <v>454</v>
      </c>
      <c r="C25" s="443" t="s">
        <v>460</v>
      </c>
      <c r="D25" s="444" t="s">
        <v>461</v>
      </c>
      <c r="E25" s="443" t="s">
        <v>653</v>
      </c>
      <c r="F25" s="444" t="s">
        <v>654</v>
      </c>
      <c r="G25" s="443" t="s">
        <v>655</v>
      </c>
      <c r="H25" s="443" t="s">
        <v>656</v>
      </c>
      <c r="I25" s="446">
        <v>7.7899999618530273</v>
      </c>
      <c r="J25" s="446">
        <v>100</v>
      </c>
      <c r="K25" s="447">
        <v>779.219970703125</v>
      </c>
    </row>
    <row r="26" spans="1:11" ht="14.45" customHeight="1" x14ac:dyDescent="0.2">
      <c r="A26" s="441" t="s">
        <v>453</v>
      </c>
      <c r="B26" s="442" t="s">
        <v>454</v>
      </c>
      <c r="C26" s="443" t="s">
        <v>460</v>
      </c>
      <c r="D26" s="444" t="s">
        <v>461</v>
      </c>
      <c r="E26" s="443" t="s">
        <v>653</v>
      </c>
      <c r="F26" s="444" t="s">
        <v>654</v>
      </c>
      <c r="G26" s="443" t="s">
        <v>657</v>
      </c>
      <c r="H26" s="443" t="s">
        <v>658</v>
      </c>
      <c r="I26" s="446">
        <v>2.9000000953674316</v>
      </c>
      <c r="J26" s="446">
        <v>100</v>
      </c>
      <c r="K26" s="447">
        <v>290.39999389648438</v>
      </c>
    </row>
    <row r="27" spans="1:11" ht="14.45" customHeight="1" x14ac:dyDescent="0.2">
      <c r="A27" s="441" t="s">
        <v>453</v>
      </c>
      <c r="B27" s="442" t="s">
        <v>454</v>
      </c>
      <c r="C27" s="443" t="s">
        <v>460</v>
      </c>
      <c r="D27" s="444" t="s">
        <v>461</v>
      </c>
      <c r="E27" s="443" t="s">
        <v>653</v>
      </c>
      <c r="F27" s="444" t="s">
        <v>654</v>
      </c>
      <c r="G27" s="443" t="s">
        <v>659</v>
      </c>
      <c r="H27" s="443" t="s">
        <v>660</v>
      </c>
      <c r="I27" s="446">
        <v>2.9050000905990601</v>
      </c>
      <c r="J27" s="446">
        <v>790</v>
      </c>
      <c r="K27" s="447">
        <v>2294.2000122070313</v>
      </c>
    </row>
    <row r="28" spans="1:11" ht="14.45" customHeight="1" x14ac:dyDescent="0.2">
      <c r="A28" s="441" t="s">
        <v>453</v>
      </c>
      <c r="B28" s="442" t="s">
        <v>454</v>
      </c>
      <c r="C28" s="443" t="s">
        <v>460</v>
      </c>
      <c r="D28" s="444" t="s">
        <v>461</v>
      </c>
      <c r="E28" s="443" t="s">
        <v>653</v>
      </c>
      <c r="F28" s="444" t="s">
        <v>654</v>
      </c>
      <c r="G28" s="443" t="s">
        <v>661</v>
      </c>
      <c r="H28" s="443" t="s">
        <v>662</v>
      </c>
      <c r="I28" s="446">
        <v>2.3599998950958252</v>
      </c>
      <c r="J28" s="446">
        <v>12</v>
      </c>
      <c r="K28" s="447">
        <v>28.320000648498535</v>
      </c>
    </row>
    <row r="29" spans="1:11" ht="14.45" customHeight="1" x14ac:dyDescent="0.2">
      <c r="A29" s="441" t="s">
        <v>453</v>
      </c>
      <c r="B29" s="442" t="s">
        <v>454</v>
      </c>
      <c r="C29" s="443" t="s">
        <v>460</v>
      </c>
      <c r="D29" s="444" t="s">
        <v>461</v>
      </c>
      <c r="E29" s="443" t="s">
        <v>653</v>
      </c>
      <c r="F29" s="444" t="s">
        <v>654</v>
      </c>
      <c r="G29" s="443" t="s">
        <v>663</v>
      </c>
      <c r="H29" s="443" t="s">
        <v>664</v>
      </c>
      <c r="I29" s="446">
        <v>135.08999633789063</v>
      </c>
      <c r="J29" s="446">
        <v>10</v>
      </c>
      <c r="K29" s="447">
        <v>1350.9000244140625</v>
      </c>
    </row>
    <row r="30" spans="1:11" ht="14.45" customHeight="1" x14ac:dyDescent="0.2">
      <c r="A30" s="441" t="s">
        <v>453</v>
      </c>
      <c r="B30" s="442" t="s">
        <v>454</v>
      </c>
      <c r="C30" s="443" t="s">
        <v>460</v>
      </c>
      <c r="D30" s="444" t="s">
        <v>461</v>
      </c>
      <c r="E30" s="443" t="s">
        <v>653</v>
      </c>
      <c r="F30" s="444" t="s">
        <v>654</v>
      </c>
      <c r="G30" s="443" t="s">
        <v>665</v>
      </c>
      <c r="H30" s="443" t="s">
        <v>666</v>
      </c>
      <c r="I30" s="446">
        <v>165.77000427246094</v>
      </c>
      <c r="J30" s="446">
        <v>5</v>
      </c>
      <c r="K30" s="447">
        <v>828.8499755859375</v>
      </c>
    </row>
    <row r="31" spans="1:11" ht="14.45" customHeight="1" x14ac:dyDescent="0.2">
      <c r="A31" s="441" t="s">
        <v>453</v>
      </c>
      <c r="B31" s="442" t="s">
        <v>454</v>
      </c>
      <c r="C31" s="443" t="s">
        <v>460</v>
      </c>
      <c r="D31" s="444" t="s">
        <v>461</v>
      </c>
      <c r="E31" s="443" t="s">
        <v>653</v>
      </c>
      <c r="F31" s="444" t="s">
        <v>654</v>
      </c>
      <c r="G31" s="443" t="s">
        <v>667</v>
      </c>
      <c r="H31" s="443" t="s">
        <v>668</v>
      </c>
      <c r="I31" s="446">
        <v>699.3800048828125</v>
      </c>
      <c r="J31" s="446">
        <v>1</v>
      </c>
      <c r="K31" s="447">
        <v>699.3800048828125</v>
      </c>
    </row>
    <row r="32" spans="1:11" ht="14.45" customHeight="1" x14ac:dyDescent="0.2">
      <c r="A32" s="441" t="s">
        <v>453</v>
      </c>
      <c r="B32" s="442" t="s">
        <v>454</v>
      </c>
      <c r="C32" s="443" t="s">
        <v>460</v>
      </c>
      <c r="D32" s="444" t="s">
        <v>461</v>
      </c>
      <c r="E32" s="443" t="s">
        <v>653</v>
      </c>
      <c r="F32" s="444" t="s">
        <v>654</v>
      </c>
      <c r="G32" s="443" t="s">
        <v>669</v>
      </c>
      <c r="H32" s="443" t="s">
        <v>670</v>
      </c>
      <c r="I32" s="446">
        <v>16.020000457763672</v>
      </c>
      <c r="J32" s="446">
        <v>30</v>
      </c>
      <c r="K32" s="447">
        <v>480.6099853515625</v>
      </c>
    </row>
    <row r="33" spans="1:11" ht="14.45" customHeight="1" x14ac:dyDescent="0.2">
      <c r="A33" s="441" t="s">
        <v>453</v>
      </c>
      <c r="B33" s="442" t="s">
        <v>454</v>
      </c>
      <c r="C33" s="443" t="s">
        <v>460</v>
      </c>
      <c r="D33" s="444" t="s">
        <v>461</v>
      </c>
      <c r="E33" s="443" t="s">
        <v>653</v>
      </c>
      <c r="F33" s="444" t="s">
        <v>654</v>
      </c>
      <c r="G33" s="443" t="s">
        <v>671</v>
      </c>
      <c r="H33" s="443" t="s">
        <v>672</v>
      </c>
      <c r="I33" s="446">
        <v>0.25</v>
      </c>
      <c r="J33" s="446">
        <v>100</v>
      </c>
      <c r="K33" s="447">
        <v>25</v>
      </c>
    </row>
    <row r="34" spans="1:11" ht="14.45" customHeight="1" x14ac:dyDescent="0.2">
      <c r="A34" s="441" t="s">
        <v>453</v>
      </c>
      <c r="B34" s="442" t="s">
        <v>454</v>
      </c>
      <c r="C34" s="443" t="s">
        <v>460</v>
      </c>
      <c r="D34" s="444" t="s">
        <v>461</v>
      </c>
      <c r="E34" s="443" t="s">
        <v>653</v>
      </c>
      <c r="F34" s="444" t="s">
        <v>654</v>
      </c>
      <c r="G34" s="443" t="s">
        <v>673</v>
      </c>
      <c r="H34" s="443" t="s">
        <v>674</v>
      </c>
      <c r="I34" s="446">
        <v>66.820002237955734</v>
      </c>
      <c r="J34" s="446">
        <v>145</v>
      </c>
      <c r="K34" s="447">
        <v>9682.1500244140625</v>
      </c>
    </row>
    <row r="35" spans="1:11" ht="14.45" customHeight="1" x14ac:dyDescent="0.2">
      <c r="A35" s="441" t="s">
        <v>453</v>
      </c>
      <c r="B35" s="442" t="s">
        <v>454</v>
      </c>
      <c r="C35" s="443" t="s">
        <v>460</v>
      </c>
      <c r="D35" s="444" t="s">
        <v>461</v>
      </c>
      <c r="E35" s="443" t="s">
        <v>653</v>
      </c>
      <c r="F35" s="444" t="s">
        <v>654</v>
      </c>
      <c r="G35" s="443" t="s">
        <v>675</v>
      </c>
      <c r="H35" s="443" t="s">
        <v>676</v>
      </c>
      <c r="I35" s="446">
        <v>6.1999998092651367</v>
      </c>
      <c r="J35" s="446">
        <v>200</v>
      </c>
      <c r="K35" s="447">
        <v>1240</v>
      </c>
    </row>
    <row r="36" spans="1:11" ht="14.45" customHeight="1" x14ac:dyDescent="0.2">
      <c r="A36" s="441" t="s">
        <v>453</v>
      </c>
      <c r="B36" s="442" t="s">
        <v>454</v>
      </c>
      <c r="C36" s="443" t="s">
        <v>460</v>
      </c>
      <c r="D36" s="444" t="s">
        <v>461</v>
      </c>
      <c r="E36" s="443" t="s">
        <v>653</v>
      </c>
      <c r="F36" s="444" t="s">
        <v>654</v>
      </c>
      <c r="G36" s="443" t="s">
        <v>677</v>
      </c>
      <c r="H36" s="443" t="s">
        <v>678</v>
      </c>
      <c r="I36" s="446">
        <v>11.737142562866211</v>
      </c>
      <c r="J36" s="446">
        <v>58</v>
      </c>
      <c r="K36" s="447">
        <v>680.76001358032227</v>
      </c>
    </row>
    <row r="37" spans="1:11" ht="14.45" customHeight="1" x14ac:dyDescent="0.2">
      <c r="A37" s="441" t="s">
        <v>453</v>
      </c>
      <c r="B37" s="442" t="s">
        <v>454</v>
      </c>
      <c r="C37" s="443" t="s">
        <v>460</v>
      </c>
      <c r="D37" s="444" t="s">
        <v>461</v>
      </c>
      <c r="E37" s="443" t="s">
        <v>653</v>
      </c>
      <c r="F37" s="444" t="s">
        <v>654</v>
      </c>
      <c r="G37" s="443" t="s">
        <v>677</v>
      </c>
      <c r="H37" s="443" t="s">
        <v>679</v>
      </c>
      <c r="I37" s="446">
        <v>11.734999656677246</v>
      </c>
      <c r="J37" s="446">
        <v>51</v>
      </c>
      <c r="K37" s="447">
        <v>598.48001098632813</v>
      </c>
    </row>
    <row r="38" spans="1:11" ht="14.45" customHeight="1" x14ac:dyDescent="0.2">
      <c r="A38" s="441" t="s">
        <v>453</v>
      </c>
      <c r="B38" s="442" t="s">
        <v>454</v>
      </c>
      <c r="C38" s="443" t="s">
        <v>460</v>
      </c>
      <c r="D38" s="444" t="s">
        <v>461</v>
      </c>
      <c r="E38" s="443" t="s">
        <v>653</v>
      </c>
      <c r="F38" s="444" t="s">
        <v>654</v>
      </c>
      <c r="G38" s="443" t="s">
        <v>680</v>
      </c>
      <c r="H38" s="443" t="s">
        <v>681</v>
      </c>
      <c r="I38" s="446">
        <v>13.310000419616699</v>
      </c>
      <c r="J38" s="446">
        <v>6</v>
      </c>
      <c r="K38" s="447">
        <v>79.860000610351563</v>
      </c>
    </row>
    <row r="39" spans="1:11" ht="14.45" customHeight="1" x14ac:dyDescent="0.2">
      <c r="A39" s="441" t="s">
        <v>453</v>
      </c>
      <c r="B39" s="442" t="s">
        <v>454</v>
      </c>
      <c r="C39" s="443" t="s">
        <v>460</v>
      </c>
      <c r="D39" s="444" t="s">
        <v>461</v>
      </c>
      <c r="E39" s="443" t="s">
        <v>653</v>
      </c>
      <c r="F39" s="444" t="s">
        <v>654</v>
      </c>
      <c r="G39" s="443" t="s">
        <v>682</v>
      </c>
      <c r="H39" s="443" t="s">
        <v>683</v>
      </c>
      <c r="I39" s="446">
        <v>356.95001220703125</v>
      </c>
      <c r="J39" s="446">
        <v>20</v>
      </c>
      <c r="K39" s="447">
        <v>7139</v>
      </c>
    </row>
    <row r="40" spans="1:11" ht="14.45" customHeight="1" x14ac:dyDescent="0.2">
      <c r="A40" s="441" t="s">
        <v>453</v>
      </c>
      <c r="B40" s="442" t="s">
        <v>454</v>
      </c>
      <c r="C40" s="443" t="s">
        <v>460</v>
      </c>
      <c r="D40" s="444" t="s">
        <v>461</v>
      </c>
      <c r="E40" s="443" t="s">
        <v>653</v>
      </c>
      <c r="F40" s="444" t="s">
        <v>654</v>
      </c>
      <c r="G40" s="443" t="s">
        <v>684</v>
      </c>
      <c r="H40" s="443" t="s">
        <v>685</v>
      </c>
      <c r="I40" s="446">
        <v>726</v>
      </c>
      <c r="J40" s="446">
        <v>2</v>
      </c>
      <c r="K40" s="447">
        <v>1452</v>
      </c>
    </row>
    <row r="41" spans="1:11" ht="14.45" customHeight="1" x14ac:dyDescent="0.2">
      <c r="A41" s="441" t="s">
        <v>453</v>
      </c>
      <c r="B41" s="442" t="s">
        <v>454</v>
      </c>
      <c r="C41" s="443" t="s">
        <v>460</v>
      </c>
      <c r="D41" s="444" t="s">
        <v>461</v>
      </c>
      <c r="E41" s="443" t="s">
        <v>653</v>
      </c>
      <c r="F41" s="444" t="s">
        <v>654</v>
      </c>
      <c r="G41" s="443" t="s">
        <v>686</v>
      </c>
      <c r="H41" s="443" t="s">
        <v>687</v>
      </c>
      <c r="I41" s="446">
        <v>442.739990234375</v>
      </c>
      <c r="J41" s="446">
        <v>10</v>
      </c>
      <c r="K41" s="447">
        <v>4427.39990234375</v>
      </c>
    </row>
    <row r="42" spans="1:11" ht="14.45" customHeight="1" x14ac:dyDescent="0.2">
      <c r="A42" s="441" t="s">
        <v>453</v>
      </c>
      <c r="B42" s="442" t="s">
        <v>454</v>
      </c>
      <c r="C42" s="443" t="s">
        <v>460</v>
      </c>
      <c r="D42" s="444" t="s">
        <v>461</v>
      </c>
      <c r="E42" s="443" t="s">
        <v>653</v>
      </c>
      <c r="F42" s="444" t="s">
        <v>654</v>
      </c>
      <c r="G42" s="443" t="s">
        <v>688</v>
      </c>
      <c r="H42" s="443" t="s">
        <v>689</v>
      </c>
      <c r="I42" s="446">
        <v>1.0800000429153442</v>
      </c>
      <c r="J42" s="446">
        <v>100</v>
      </c>
      <c r="K42" s="447">
        <v>108</v>
      </c>
    </row>
    <row r="43" spans="1:11" ht="14.45" customHeight="1" x14ac:dyDescent="0.2">
      <c r="A43" s="441" t="s">
        <v>453</v>
      </c>
      <c r="B43" s="442" t="s">
        <v>454</v>
      </c>
      <c r="C43" s="443" t="s">
        <v>460</v>
      </c>
      <c r="D43" s="444" t="s">
        <v>461</v>
      </c>
      <c r="E43" s="443" t="s">
        <v>653</v>
      </c>
      <c r="F43" s="444" t="s">
        <v>654</v>
      </c>
      <c r="G43" s="443" t="s">
        <v>690</v>
      </c>
      <c r="H43" s="443" t="s">
        <v>691</v>
      </c>
      <c r="I43" s="446">
        <v>0.4336363673210144</v>
      </c>
      <c r="J43" s="446">
        <v>4900</v>
      </c>
      <c r="K43" s="447">
        <v>2126</v>
      </c>
    </row>
    <row r="44" spans="1:11" ht="14.45" customHeight="1" x14ac:dyDescent="0.2">
      <c r="A44" s="441" t="s">
        <v>453</v>
      </c>
      <c r="B44" s="442" t="s">
        <v>454</v>
      </c>
      <c r="C44" s="443" t="s">
        <v>460</v>
      </c>
      <c r="D44" s="444" t="s">
        <v>461</v>
      </c>
      <c r="E44" s="443" t="s">
        <v>653</v>
      </c>
      <c r="F44" s="444" t="s">
        <v>654</v>
      </c>
      <c r="G44" s="443" t="s">
        <v>692</v>
      </c>
      <c r="H44" s="443" t="s">
        <v>693</v>
      </c>
      <c r="I44" s="446">
        <v>0.58153844338196969</v>
      </c>
      <c r="J44" s="446">
        <v>9300</v>
      </c>
      <c r="K44" s="447">
        <v>5408</v>
      </c>
    </row>
    <row r="45" spans="1:11" ht="14.45" customHeight="1" x14ac:dyDescent="0.2">
      <c r="A45" s="441" t="s">
        <v>453</v>
      </c>
      <c r="B45" s="442" t="s">
        <v>454</v>
      </c>
      <c r="C45" s="443" t="s">
        <v>460</v>
      </c>
      <c r="D45" s="444" t="s">
        <v>461</v>
      </c>
      <c r="E45" s="443" t="s">
        <v>653</v>
      </c>
      <c r="F45" s="444" t="s">
        <v>654</v>
      </c>
      <c r="G45" s="443" t="s">
        <v>694</v>
      </c>
      <c r="H45" s="443" t="s">
        <v>695</v>
      </c>
      <c r="I45" s="446">
        <v>6.3166667620340986</v>
      </c>
      <c r="J45" s="446">
        <v>400</v>
      </c>
      <c r="K45" s="447">
        <v>2526.3800048828125</v>
      </c>
    </row>
    <row r="46" spans="1:11" ht="14.45" customHeight="1" x14ac:dyDescent="0.2">
      <c r="A46" s="441" t="s">
        <v>453</v>
      </c>
      <c r="B46" s="442" t="s">
        <v>454</v>
      </c>
      <c r="C46" s="443" t="s">
        <v>460</v>
      </c>
      <c r="D46" s="444" t="s">
        <v>461</v>
      </c>
      <c r="E46" s="443" t="s">
        <v>653</v>
      </c>
      <c r="F46" s="444" t="s">
        <v>654</v>
      </c>
      <c r="G46" s="443" t="s">
        <v>696</v>
      </c>
      <c r="H46" s="443" t="s">
        <v>697</v>
      </c>
      <c r="I46" s="446">
        <v>10.890000343322754</v>
      </c>
      <c r="J46" s="446">
        <v>10</v>
      </c>
      <c r="K46" s="447">
        <v>108.90000152587891</v>
      </c>
    </row>
    <row r="47" spans="1:11" ht="14.45" customHeight="1" x14ac:dyDescent="0.2">
      <c r="A47" s="441" t="s">
        <v>453</v>
      </c>
      <c r="B47" s="442" t="s">
        <v>454</v>
      </c>
      <c r="C47" s="443" t="s">
        <v>460</v>
      </c>
      <c r="D47" s="444" t="s">
        <v>461</v>
      </c>
      <c r="E47" s="443" t="s">
        <v>653</v>
      </c>
      <c r="F47" s="444" t="s">
        <v>654</v>
      </c>
      <c r="G47" s="443" t="s">
        <v>698</v>
      </c>
      <c r="H47" s="443" t="s">
        <v>699</v>
      </c>
      <c r="I47" s="446">
        <v>37.509998321533203</v>
      </c>
      <c r="J47" s="446">
        <v>10</v>
      </c>
      <c r="K47" s="447">
        <v>375.10000610351563</v>
      </c>
    </row>
    <row r="48" spans="1:11" ht="14.45" customHeight="1" x14ac:dyDescent="0.2">
      <c r="A48" s="441" t="s">
        <v>453</v>
      </c>
      <c r="B48" s="442" t="s">
        <v>454</v>
      </c>
      <c r="C48" s="443" t="s">
        <v>460</v>
      </c>
      <c r="D48" s="444" t="s">
        <v>461</v>
      </c>
      <c r="E48" s="443" t="s">
        <v>653</v>
      </c>
      <c r="F48" s="444" t="s">
        <v>654</v>
      </c>
      <c r="G48" s="443" t="s">
        <v>700</v>
      </c>
      <c r="H48" s="443" t="s">
        <v>701</v>
      </c>
      <c r="I48" s="446">
        <v>37.509998321533203</v>
      </c>
      <c r="J48" s="446">
        <v>5</v>
      </c>
      <c r="K48" s="447">
        <v>187.55000305175781</v>
      </c>
    </row>
    <row r="49" spans="1:11" ht="14.45" customHeight="1" x14ac:dyDescent="0.2">
      <c r="A49" s="441" t="s">
        <v>453</v>
      </c>
      <c r="B49" s="442" t="s">
        <v>454</v>
      </c>
      <c r="C49" s="443" t="s">
        <v>460</v>
      </c>
      <c r="D49" s="444" t="s">
        <v>461</v>
      </c>
      <c r="E49" s="443" t="s">
        <v>653</v>
      </c>
      <c r="F49" s="444" t="s">
        <v>654</v>
      </c>
      <c r="G49" s="443" t="s">
        <v>702</v>
      </c>
      <c r="H49" s="443" t="s">
        <v>703</v>
      </c>
      <c r="I49" s="446">
        <v>33.599998474121094</v>
      </c>
      <c r="J49" s="446">
        <v>50</v>
      </c>
      <c r="K49" s="447">
        <v>1680</v>
      </c>
    </row>
    <row r="50" spans="1:11" ht="14.45" customHeight="1" x14ac:dyDescent="0.2">
      <c r="A50" s="441" t="s">
        <v>453</v>
      </c>
      <c r="B50" s="442" t="s">
        <v>454</v>
      </c>
      <c r="C50" s="443" t="s">
        <v>460</v>
      </c>
      <c r="D50" s="444" t="s">
        <v>461</v>
      </c>
      <c r="E50" s="443" t="s">
        <v>653</v>
      </c>
      <c r="F50" s="444" t="s">
        <v>654</v>
      </c>
      <c r="G50" s="443" t="s">
        <v>704</v>
      </c>
      <c r="H50" s="443" t="s">
        <v>705</v>
      </c>
      <c r="I50" s="446">
        <v>23.714999198913574</v>
      </c>
      <c r="J50" s="446">
        <v>100</v>
      </c>
      <c r="K50" s="447">
        <v>2371.5</v>
      </c>
    </row>
    <row r="51" spans="1:11" ht="14.45" customHeight="1" x14ac:dyDescent="0.2">
      <c r="A51" s="441" t="s">
        <v>453</v>
      </c>
      <c r="B51" s="442" t="s">
        <v>454</v>
      </c>
      <c r="C51" s="443" t="s">
        <v>460</v>
      </c>
      <c r="D51" s="444" t="s">
        <v>461</v>
      </c>
      <c r="E51" s="443" t="s">
        <v>653</v>
      </c>
      <c r="F51" s="444" t="s">
        <v>654</v>
      </c>
      <c r="G51" s="443" t="s">
        <v>704</v>
      </c>
      <c r="H51" s="443" t="s">
        <v>706</v>
      </c>
      <c r="I51" s="446">
        <v>21.234999656677246</v>
      </c>
      <c r="J51" s="446">
        <v>100</v>
      </c>
      <c r="K51" s="447">
        <v>2123.5</v>
      </c>
    </row>
    <row r="52" spans="1:11" ht="14.45" customHeight="1" x14ac:dyDescent="0.2">
      <c r="A52" s="441" t="s">
        <v>453</v>
      </c>
      <c r="B52" s="442" t="s">
        <v>454</v>
      </c>
      <c r="C52" s="443" t="s">
        <v>460</v>
      </c>
      <c r="D52" s="444" t="s">
        <v>461</v>
      </c>
      <c r="E52" s="443" t="s">
        <v>653</v>
      </c>
      <c r="F52" s="444" t="s">
        <v>654</v>
      </c>
      <c r="G52" s="443" t="s">
        <v>707</v>
      </c>
      <c r="H52" s="443" t="s">
        <v>708</v>
      </c>
      <c r="I52" s="446">
        <v>41.383333841959633</v>
      </c>
      <c r="J52" s="446">
        <v>168</v>
      </c>
      <c r="K52" s="447">
        <v>6847.6302490234375</v>
      </c>
    </row>
    <row r="53" spans="1:11" ht="14.45" customHeight="1" x14ac:dyDescent="0.2">
      <c r="A53" s="441" t="s">
        <v>453</v>
      </c>
      <c r="B53" s="442" t="s">
        <v>454</v>
      </c>
      <c r="C53" s="443" t="s">
        <v>460</v>
      </c>
      <c r="D53" s="444" t="s">
        <v>461</v>
      </c>
      <c r="E53" s="443" t="s">
        <v>709</v>
      </c>
      <c r="F53" s="444" t="s">
        <v>710</v>
      </c>
      <c r="G53" s="443" t="s">
        <v>711</v>
      </c>
      <c r="H53" s="443" t="s">
        <v>712</v>
      </c>
      <c r="I53" s="446">
        <v>37.720001220703125</v>
      </c>
      <c r="J53" s="446">
        <v>144</v>
      </c>
      <c r="K53" s="447">
        <v>5431.68017578125</v>
      </c>
    </row>
    <row r="54" spans="1:11" ht="14.45" customHeight="1" x14ac:dyDescent="0.2">
      <c r="A54" s="441" t="s">
        <v>453</v>
      </c>
      <c r="B54" s="442" t="s">
        <v>454</v>
      </c>
      <c r="C54" s="443" t="s">
        <v>460</v>
      </c>
      <c r="D54" s="444" t="s">
        <v>461</v>
      </c>
      <c r="E54" s="443" t="s">
        <v>709</v>
      </c>
      <c r="F54" s="444" t="s">
        <v>710</v>
      </c>
      <c r="G54" s="443" t="s">
        <v>713</v>
      </c>
      <c r="H54" s="443" t="s">
        <v>714</v>
      </c>
      <c r="I54" s="446">
        <v>93.446665445963546</v>
      </c>
      <c r="J54" s="446">
        <v>72</v>
      </c>
      <c r="K54" s="447">
        <v>6728</v>
      </c>
    </row>
    <row r="55" spans="1:11" ht="14.45" customHeight="1" x14ac:dyDescent="0.2">
      <c r="A55" s="441" t="s">
        <v>453</v>
      </c>
      <c r="B55" s="442" t="s">
        <v>454</v>
      </c>
      <c r="C55" s="443" t="s">
        <v>460</v>
      </c>
      <c r="D55" s="444" t="s">
        <v>461</v>
      </c>
      <c r="E55" s="443" t="s">
        <v>709</v>
      </c>
      <c r="F55" s="444" t="s">
        <v>710</v>
      </c>
      <c r="G55" s="443" t="s">
        <v>715</v>
      </c>
      <c r="H55" s="443" t="s">
        <v>716</v>
      </c>
      <c r="I55" s="446">
        <v>96.30999755859375</v>
      </c>
      <c r="J55" s="446">
        <v>96</v>
      </c>
      <c r="K55" s="447">
        <v>9246</v>
      </c>
    </row>
    <row r="56" spans="1:11" ht="14.45" customHeight="1" x14ac:dyDescent="0.2">
      <c r="A56" s="441" t="s">
        <v>453</v>
      </c>
      <c r="B56" s="442" t="s">
        <v>454</v>
      </c>
      <c r="C56" s="443" t="s">
        <v>460</v>
      </c>
      <c r="D56" s="444" t="s">
        <v>461</v>
      </c>
      <c r="E56" s="443" t="s">
        <v>709</v>
      </c>
      <c r="F56" s="444" t="s">
        <v>710</v>
      </c>
      <c r="G56" s="443" t="s">
        <v>717</v>
      </c>
      <c r="H56" s="443" t="s">
        <v>718</v>
      </c>
      <c r="I56" s="446">
        <v>113.08000183105469</v>
      </c>
      <c r="J56" s="446">
        <v>72</v>
      </c>
      <c r="K56" s="447">
        <v>8142</v>
      </c>
    </row>
    <row r="57" spans="1:11" ht="14.45" customHeight="1" x14ac:dyDescent="0.2">
      <c r="A57" s="441" t="s">
        <v>453</v>
      </c>
      <c r="B57" s="442" t="s">
        <v>454</v>
      </c>
      <c r="C57" s="443" t="s">
        <v>460</v>
      </c>
      <c r="D57" s="444" t="s">
        <v>461</v>
      </c>
      <c r="E57" s="443" t="s">
        <v>709</v>
      </c>
      <c r="F57" s="444" t="s">
        <v>710</v>
      </c>
      <c r="G57" s="443" t="s">
        <v>719</v>
      </c>
      <c r="H57" s="443" t="s">
        <v>720</v>
      </c>
      <c r="I57" s="446">
        <v>72.69000244140625</v>
      </c>
      <c r="J57" s="446">
        <v>72</v>
      </c>
      <c r="K57" s="447">
        <v>5233.64990234375</v>
      </c>
    </row>
    <row r="58" spans="1:11" ht="14.45" customHeight="1" x14ac:dyDescent="0.2">
      <c r="A58" s="441" t="s">
        <v>453</v>
      </c>
      <c r="B58" s="442" t="s">
        <v>454</v>
      </c>
      <c r="C58" s="443" t="s">
        <v>460</v>
      </c>
      <c r="D58" s="444" t="s">
        <v>461</v>
      </c>
      <c r="E58" s="443" t="s">
        <v>709</v>
      </c>
      <c r="F58" s="444" t="s">
        <v>710</v>
      </c>
      <c r="G58" s="443" t="s">
        <v>721</v>
      </c>
      <c r="H58" s="443" t="s">
        <v>722</v>
      </c>
      <c r="I58" s="446">
        <v>64.579999287923172</v>
      </c>
      <c r="J58" s="446">
        <v>72</v>
      </c>
      <c r="K58" s="447">
        <v>4649.5</v>
      </c>
    </row>
    <row r="59" spans="1:11" ht="14.45" customHeight="1" x14ac:dyDescent="0.2">
      <c r="A59" s="441" t="s">
        <v>453</v>
      </c>
      <c r="B59" s="442" t="s">
        <v>454</v>
      </c>
      <c r="C59" s="443" t="s">
        <v>460</v>
      </c>
      <c r="D59" s="444" t="s">
        <v>461</v>
      </c>
      <c r="E59" s="443" t="s">
        <v>709</v>
      </c>
      <c r="F59" s="444" t="s">
        <v>710</v>
      </c>
      <c r="G59" s="443" t="s">
        <v>723</v>
      </c>
      <c r="H59" s="443" t="s">
        <v>724</v>
      </c>
      <c r="I59" s="446">
        <v>64.159999847412109</v>
      </c>
      <c r="J59" s="446">
        <v>48</v>
      </c>
      <c r="K59" s="447">
        <v>3079.5</v>
      </c>
    </row>
    <row r="60" spans="1:11" ht="14.45" customHeight="1" x14ac:dyDescent="0.2">
      <c r="A60" s="441" t="s">
        <v>453</v>
      </c>
      <c r="B60" s="442" t="s">
        <v>454</v>
      </c>
      <c r="C60" s="443" t="s">
        <v>460</v>
      </c>
      <c r="D60" s="444" t="s">
        <v>461</v>
      </c>
      <c r="E60" s="443" t="s">
        <v>725</v>
      </c>
      <c r="F60" s="444" t="s">
        <v>726</v>
      </c>
      <c r="G60" s="443" t="s">
        <v>727</v>
      </c>
      <c r="H60" s="443" t="s">
        <v>728</v>
      </c>
      <c r="I60" s="446">
        <v>0.47999998927116394</v>
      </c>
      <c r="J60" s="446">
        <v>400</v>
      </c>
      <c r="K60" s="447">
        <v>192</v>
      </c>
    </row>
    <row r="61" spans="1:11" ht="14.45" customHeight="1" x14ac:dyDescent="0.2">
      <c r="A61" s="441" t="s">
        <v>453</v>
      </c>
      <c r="B61" s="442" t="s">
        <v>454</v>
      </c>
      <c r="C61" s="443" t="s">
        <v>460</v>
      </c>
      <c r="D61" s="444" t="s">
        <v>461</v>
      </c>
      <c r="E61" s="443" t="s">
        <v>725</v>
      </c>
      <c r="F61" s="444" t="s">
        <v>726</v>
      </c>
      <c r="G61" s="443" t="s">
        <v>729</v>
      </c>
      <c r="H61" s="443" t="s">
        <v>730</v>
      </c>
      <c r="I61" s="446">
        <v>0.95999997854232788</v>
      </c>
      <c r="J61" s="446">
        <v>1000</v>
      </c>
      <c r="K61" s="447">
        <v>960</v>
      </c>
    </row>
    <row r="62" spans="1:11" ht="14.45" customHeight="1" x14ac:dyDescent="0.2">
      <c r="A62" s="441" t="s">
        <v>453</v>
      </c>
      <c r="B62" s="442" t="s">
        <v>454</v>
      </c>
      <c r="C62" s="443" t="s">
        <v>460</v>
      </c>
      <c r="D62" s="444" t="s">
        <v>461</v>
      </c>
      <c r="E62" s="443" t="s">
        <v>725</v>
      </c>
      <c r="F62" s="444" t="s">
        <v>726</v>
      </c>
      <c r="G62" s="443" t="s">
        <v>731</v>
      </c>
      <c r="H62" s="443" t="s">
        <v>732</v>
      </c>
      <c r="I62" s="446">
        <v>0.30200001001358034</v>
      </c>
      <c r="J62" s="446">
        <v>2600</v>
      </c>
      <c r="K62" s="447">
        <v>783</v>
      </c>
    </row>
    <row r="63" spans="1:11" ht="14.45" customHeight="1" x14ac:dyDescent="0.2">
      <c r="A63" s="441" t="s">
        <v>453</v>
      </c>
      <c r="B63" s="442" t="s">
        <v>454</v>
      </c>
      <c r="C63" s="443" t="s">
        <v>460</v>
      </c>
      <c r="D63" s="444" t="s">
        <v>461</v>
      </c>
      <c r="E63" s="443" t="s">
        <v>725</v>
      </c>
      <c r="F63" s="444" t="s">
        <v>726</v>
      </c>
      <c r="G63" s="443" t="s">
        <v>733</v>
      </c>
      <c r="H63" s="443" t="s">
        <v>734</v>
      </c>
      <c r="I63" s="446">
        <v>0.30750000476837158</v>
      </c>
      <c r="J63" s="446">
        <v>4300</v>
      </c>
      <c r="K63" s="447">
        <v>1322</v>
      </c>
    </row>
    <row r="64" spans="1:11" ht="14.45" customHeight="1" x14ac:dyDescent="0.2">
      <c r="A64" s="441" t="s">
        <v>453</v>
      </c>
      <c r="B64" s="442" t="s">
        <v>454</v>
      </c>
      <c r="C64" s="443" t="s">
        <v>460</v>
      </c>
      <c r="D64" s="444" t="s">
        <v>461</v>
      </c>
      <c r="E64" s="443" t="s">
        <v>725</v>
      </c>
      <c r="F64" s="444" t="s">
        <v>726</v>
      </c>
      <c r="G64" s="443" t="s">
        <v>735</v>
      </c>
      <c r="H64" s="443" t="s">
        <v>736</v>
      </c>
      <c r="I64" s="446">
        <v>3.6600000858306885</v>
      </c>
      <c r="J64" s="446">
        <v>400</v>
      </c>
      <c r="K64" s="447">
        <v>1464.3900146484375</v>
      </c>
    </row>
    <row r="65" spans="1:11" ht="14.45" customHeight="1" x14ac:dyDescent="0.2">
      <c r="A65" s="441" t="s">
        <v>453</v>
      </c>
      <c r="B65" s="442" t="s">
        <v>454</v>
      </c>
      <c r="C65" s="443" t="s">
        <v>460</v>
      </c>
      <c r="D65" s="444" t="s">
        <v>461</v>
      </c>
      <c r="E65" s="443" t="s">
        <v>725</v>
      </c>
      <c r="F65" s="444" t="s">
        <v>726</v>
      </c>
      <c r="G65" s="443" t="s">
        <v>729</v>
      </c>
      <c r="H65" s="443" t="s">
        <v>737</v>
      </c>
      <c r="I65" s="446">
        <v>0.96500000357627869</v>
      </c>
      <c r="J65" s="446">
        <v>5400</v>
      </c>
      <c r="K65" s="447">
        <v>5210</v>
      </c>
    </row>
    <row r="66" spans="1:11" ht="14.45" customHeight="1" x14ac:dyDescent="0.2">
      <c r="A66" s="441" t="s">
        <v>453</v>
      </c>
      <c r="B66" s="442" t="s">
        <v>454</v>
      </c>
      <c r="C66" s="443" t="s">
        <v>460</v>
      </c>
      <c r="D66" s="444" t="s">
        <v>461</v>
      </c>
      <c r="E66" s="443" t="s">
        <v>738</v>
      </c>
      <c r="F66" s="444" t="s">
        <v>739</v>
      </c>
      <c r="G66" s="443" t="s">
        <v>740</v>
      </c>
      <c r="H66" s="443" t="s">
        <v>741</v>
      </c>
      <c r="I66" s="446">
        <v>7.0150001049041748</v>
      </c>
      <c r="J66" s="446">
        <v>100</v>
      </c>
      <c r="K66" s="447">
        <v>701.5</v>
      </c>
    </row>
    <row r="67" spans="1:11" ht="14.45" customHeight="1" x14ac:dyDescent="0.2">
      <c r="A67" s="441" t="s">
        <v>453</v>
      </c>
      <c r="B67" s="442" t="s">
        <v>454</v>
      </c>
      <c r="C67" s="443" t="s">
        <v>460</v>
      </c>
      <c r="D67" s="444" t="s">
        <v>461</v>
      </c>
      <c r="E67" s="443" t="s">
        <v>738</v>
      </c>
      <c r="F67" s="444" t="s">
        <v>739</v>
      </c>
      <c r="G67" s="443" t="s">
        <v>742</v>
      </c>
      <c r="H67" s="443" t="s">
        <v>743</v>
      </c>
      <c r="I67" s="446">
        <v>9.7299997806549072</v>
      </c>
      <c r="J67" s="446">
        <v>100</v>
      </c>
      <c r="K67" s="447">
        <v>973</v>
      </c>
    </row>
    <row r="68" spans="1:11" ht="14.45" customHeight="1" x14ac:dyDescent="0.2">
      <c r="A68" s="441" t="s">
        <v>453</v>
      </c>
      <c r="B68" s="442" t="s">
        <v>454</v>
      </c>
      <c r="C68" s="443" t="s">
        <v>460</v>
      </c>
      <c r="D68" s="444" t="s">
        <v>461</v>
      </c>
      <c r="E68" s="443" t="s">
        <v>738</v>
      </c>
      <c r="F68" s="444" t="s">
        <v>739</v>
      </c>
      <c r="G68" s="443" t="s">
        <v>744</v>
      </c>
      <c r="H68" s="443" t="s">
        <v>745</v>
      </c>
      <c r="I68" s="446">
        <v>7.0150001049041748</v>
      </c>
      <c r="J68" s="446">
        <v>100</v>
      </c>
      <c r="K68" s="447">
        <v>701.5</v>
      </c>
    </row>
    <row r="69" spans="1:11" ht="14.45" customHeight="1" x14ac:dyDescent="0.2">
      <c r="A69" s="441" t="s">
        <v>453</v>
      </c>
      <c r="B69" s="442" t="s">
        <v>454</v>
      </c>
      <c r="C69" s="443" t="s">
        <v>460</v>
      </c>
      <c r="D69" s="444" t="s">
        <v>461</v>
      </c>
      <c r="E69" s="443" t="s">
        <v>738</v>
      </c>
      <c r="F69" s="444" t="s">
        <v>739</v>
      </c>
      <c r="G69" s="443" t="s">
        <v>746</v>
      </c>
      <c r="H69" s="443" t="s">
        <v>747</v>
      </c>
      <c r="I69" s="446">
        <v>7.0166667302449541</v>
      </c>
      <c r="J69" s="446">
        <v>200</v>
      </c>
      <c r="K69" s="447">
        <v>1403</v>
      </c>
    </row>
    <row r="70" spans="1:11" ht="14.45" customHeight="1" x14ac:dyDescent="0.2">
      <c r="A70" s="441" t="s">
        <v>453</v>
      </c>
      <c r="B70" s="442" t="s">
        <v>454</v>
      </c>
      <c r="C70" s="443" t="s">
        <v>460</v>
      </c>
      <c r="D70" s="444" t="s">
        <v>461</v>
      </c>
      <c r="E70" s="443" t="s">
        <v>738</v>
      </c>
      <c r="F70" s="444" t="s">
        <v>739</v>
      </c>
      <c r="G70" s="443" t="s">
        <v>748</v>
      </c>
      <c r="H70" s="443" t="s">
        <v>749</v>
      </c>
      <c r="I70" s="446">
        <v>7.0199999809265137</v>
      </c>
      <c r="J70" s="446">
        <v>50</v>
      </c>
      <c r="K70" s="447">
        <v>351</v>
      </c>
    </row>
    <row r="71" spans="1:11" ht="14.45" customHeight="1" x14ac:dyDescent="0.2">
      <c r="A71" s="441" t="s">
        <v>453</v>
      </c>
      <c r="B71" s="442" t="s">
        <v>454</v>
      </c>
      <c r="C71" s="443" t="s">
        <v>460</v>
      </c>
      <c r="D71" s="444" t="s">
        <v>461</v>
      </c>
      <c r="E71" s="443" t="s">
        <v>738</v>
      </c>
      <c r="F71" s="444" t="s">
        <v>739</v>
      </c>
      <c r="G71" s="443" t="s">
        <v>750</v>
      </c>
      <c r="H71" s="443" t="s">
        <v>751</v>
      </c>
      <c r="I71" s="446">
        <v>1.2200000286102295</v>
      </c>
      <c r="J71" s="446">
        <v>2800</v>
      </c>
      <c r="K71" s="447">
        <v>3413.4999694824219</v>
      </c>
    </row>
    <row r="72" spans="1:11" ht="14.45" customHeight="1" x14ac:dyDescent="0.2">
      <c r="A72" s="441" t="s">
        <v>453</v>
      </c>
      <c r="B72" s="442" t="s">
        <v>454</v>
      </c>
      <c r="C72" s="443" t="s">
        <v>460</v>
      </c>
      <c r="D72" s="444" t="s">
        <v>461</v>
      </c>
      <c r="E72" s="443" t="s">
        <v>738</v>
      </c>
      <c r="F72" s="444" t="s">
        <v>739</v>
      </c>
      <c r="G72" s="443" t="s">
        <v>752</v>
      </c>
      <c r="H72" s="443" t="s">
        <v>753</v>
      </c>
      <c r="I72" s="446">
        <v>0.93999999761581421</v>
      </c>
      <c r="J72" s="446">
        <v>1000</v>
      </c>
      <c r="K72" s="447">
        <v>937.75</v>
      </c>
    </row>
    <row r="73" spans="1:11" ht="14.45" customHeight="1" x14ac:dyDescent="0.2">
      <c r="A73" s="441" t="s">
        <v>453</v>
      </c>
      <c r="B73" s="442" t="s">
        <v>454</v>
      </c>
      <c r="C73" s="443" t="s">
        <v>460</v>
      </c>
      <c r="D73" s="444" t="s">
        <v>461</v>
      </c>
      <c r="E73" s="443" t="s">
        <v>738</v>
      </c>
      <c r="F73" s="444" t="s">
        <v>739</v>
      </c>
      <c r="G73" s="443" t="s">
        <v>754</v>
      </c>
      <c r="H73" s="443" t="s">
        <v>755</v>
      </c>
      <c r="I73" s="446">
        <v>1.2200000286102295</v>
      </c>
      <c r="J73" s="446">
        <v>1000</v>
      </c>
      <c r="K73" s="447">
        <v>1218.0400390625</v>
      </c>
    </row>
    <row r="74" spans="1:11" ht="14.45" customHeight="1" x14ac:dyDescent="0.2">
      <c r="A74" s="441" t="s">
        <v>453</v>
      </c>
      <c r="B74" s="442" t="s">
        <v>454</v>
      </c>
      <c r="C74" s="443" t="s">
        <v>460</v>
      </c>
      <c r="D74" s="444" t="s">
        <v>461</v>
      </c>
      <c r="E74" s="443" t="s">
        <v>738</v>
      </c>
      <c r="F74" s="444" t="s">
        <v>739</v>
      </c>
      <c r="G74" s="443" t="s">
        <v>756</v>
      </c>
      <c r="H74" s="443" t="s">
        <v>757</v>
      </c>
      <c r="I74" s="446">
        <v>0.81999999284744263</v>
      </c>
      <c r="J74" s="446">
        <v>7000</v>
      </c>
      <c r="K74" s="447">
        <v>5756.7999877929688</v>
      </c>
    </row>
    <row r="75" spans="1:11" ht="14.45" customHeight="1" x14ac:dyDescent="0.2">
      <c r="A75" s="441" t="s">
        <v>453</v>
      </c>
      <c r="B75" s="442" t="s">
        <v>454</v>
      </c>
      <c r="C75" s="443" t="s">
        <v>460</v>
      </c>
      <c r="D75" s="444" t="s">
        <v>461</v>
      </c>
      <c r="E75" s="443" t="s">
        <v>738</v>
      </c>
      <c r="F75" s="444" t="s">
        <v>739</v>
      </c>
      <c r="G75" s="443" t="s">
        <v>758</v>
      </c>
      <c r="H75" s="443" t="s">
        <v>759</v>
      </c>
      <c r="I75" s="446">
        <v>0.81999999284744263</v>
      </c>
      <c r="J75" s="446">
        <v>4000</v>
      </c>
      <c r="K75" s="447">
        <v>3291.199951171875</v>
      </c>
    </row>
    <row r="76" spans="1:11" ht="14.45" customHeight="1" x14ac:dyDescent="0.2">
      <c r="A76" s="441" t="s">
        <v>453</v>
      </c>
      <c r="B76" s="442" t="s">
        <v>454</v>
      </c>
      <c r="C76" s="443" t="s">
        <v>460</v>
      </c>
      <c r="D76" s="444" t="s">
        <v>461</v>
      </c>
      <c r="E76" s="443" t="s">
        <v>738</v>
      </c>
      <c r="F76" s="444" t="s">
        <v>739</v>
      </c>
      <c r="G76" s="443" t="s">
        <v>760</v>
      </c>
      <c r="H76" s="443" t="s">
        <v>761</v>
      </c>
      <c r="I76" s="446">
        <v>0.69999999801317847</v>
      </c>
      <c r="J76" s="446">
        <v>19000</v>
      </c>
      <c r="K76" s="447">
        <v>13350</v>
      </c>
    </row>
    <row r="77" spans="1:11" ht="14.45" customHeight="1" x14ac:dyDescent="0.2">
      <c r="A77" s="441" t="s">
        <v>453</v>
      </c>
      <c r="B77" s="442" t="s">
        <v>454</v>
      </c>
      <c r="C77" s="443" t="s">
        <v>460</v>
      </c>
      <c r="D77" s="444" t="s">
        <v>461</v>
      </c>
      <c r="E77" s="443" t="s">
        <v>738</v>
      </c>
      <c r="F77" s="444" t="s">
        <v>739</v>
      </c>
      <c r="G77" s="443" t="s">
        <v>762</v>
      </c>
      <c r="H77" s="443" t="s">
        <v>763</v>
      </c>
      <c r="I77" s="446">
        <v>0.69857142652784077</v>
      </c>
      <c r="J77" s="446">
        <v>40000</v>
      </c>
      <c r="K77" s="447">
        <v>28280</v>
      </c>
    </row>
    <row r="78" spans="1:11" ht="14.45" customHeight="1" x14ac:dyDescent="0.2">
      <c r="A78" s="441" t="s">
        <v>453</v>
      </c>
      <c r="B78" s="442" t="s">
        <v>454</v>
      </c>
      <c r="C78" s="443" t="s">
        <v>460</v>
      </c>
      <c r="D78" s="444" t="s">
        <v>461</v>
      </c>
      <c r="E78" s="443" t="s">
        <v>738</v>
      </c>
      <c r="F78" s="444" t="s">
        <v>739</v>
      </c>
      <c r="G78" s="443" t="s">
        <v>764</v>
      </c>
      <c r="H78" s="443" t="s">
        <v>765</v>
      </c>
      <c r="I78" s="446">
        <v>0.6966666579246521</v>
      </c>
      <c r="J78" s="446">
        <v>24000</v>
      </c>
      <c r="K78" s="447">
        <v>16580</v>
      </c>
    </row>
    <row r="79" spans="1:11" ht="14.45" customHeight="1" x14ac:dyDescent="0.2">
      <c r="A79" s="441" t="s">
        <v>453</v>
      </c>
      <c r="B79" s="442" t="s">
        <v>454</v>
      </c>
      <c r="C79" s="443" t="s">
        <v>460</v>
      </c>
      <c r="D79" s="444" t="s">
        <v>461</v>
      </c>
      <c r="E79" s="443" t="s">
        <v>738</v>
      </c>
      <c r="F79" s="444" t="s">
        <v>739</v>
      </c>
      <c r="G79" s="443" t="s">
        <v>766</v>
      </c>
      <c r="H79" s="443" t="s">
        <v>767</v>
      </c>
      <c r="I79" s="446">
        <v>0.62999999523162842</v>
      </c>
      <c r="J79" s="446">
        <v>4420</v>
      </c>
      <c r="K79" s="447">
        <v>2784.5999755859375</v>
      </c>
    </row>
    <row r="80" spans="1:11" ht="14.45" customHeight="1" x14ac:dyDescent="0.2">
      <c r="A80" s="441" t="s">
        <v>453</v>
      </c>
      <c r="B80" s="442" t="s">
        <v>454</v>
      </c>
      <c r="C80" s="443" t="s">
        <v>460</v>
      </c>
      <c r="D80" s="444" t="s">
        <v>461</v>
      </c>
      <c r="E80" s="443" t="s">
        <v>738</v>
      </c>
      <c r="F80" s="444" t="s">
        <v>739</v>
      </c>
      <c r="G80" s="443" t="s">
        <v>768</v>
      </c>
      <c r="H80" s="443" t="s">
        <v>769</v>
      </c>
      <c r="I80" s="446">
        <v>0.63999998569488525</v>
      </c>
      <c r="J80" s="446">
        <v>2000</v>
      </c>
      <c r="K80" s="447">
        <v>1282.5999755859375</v>
      </c>
    </row>
    <row r="81" spans="1:11" ht="14.45" customHeight="1" x14ac:dyDescent="0.2">
      <c r="A81" s="441" t="s">
        <v>453</v>
      </c>
      <c r="B81" s="442" t="s">
        <v>454</v>
      </c>
      <c r="C81" s="443" t="s">
        <v>460</v>
      </c>
      <c r="D81" s="444" t="s">
        <v>461</v>
      </c>
      <c r="E81" s="443" t="s">
        <v>738</v>
      </c>
      <c r="F81" s="444" t="s">
        <v>739</v>
      </c>
      <c r="G81" s="443" t="s">
        <v>770</v>
      </c>
      <c r="H81" s="443" t="s">
        <v>771</v>
      </c>
      <c r="I81" s="446">
        <v>0.77250000834465027</v>
      </c>
      <c r="J81" s="446">
        <v>6600</v>
      </c>
      <c r="K81" s="447">
        <v>5074.7400512695313</v>
      </c>
    </row>
    <row r="82" spans="1:11" ht="14.45" customHeight="1" x14ac:dyDescent="0.2">
      <c r="A82" s="441" t="s">
        <v>453</v>
      </c>
      <c r="B82" s="442" t="s">
        <v>454</v>
      </c>
      <c r="C82" s="443" t="s">
        <v>460</v>
      </c>
      <c r="D82" s="444" t="s">
        <v>461</v>
      </c>
      <c r="E82" s="443" t="s">
        <v>738</v>
      </c>
      <c r="F82" s="444" t="s">
        <v>739</v>
      </c>
      <c r="G82" s="443" t="s">
        <v>772</v>
      </c>
      <c r="H82" s="443" t="s">
        <v>773</v>
      </c>
      <c r="I82" s="446">
        <v>4.8299999237060547</v>
      </c>
      <c r="J82" s="446">
        <v>2000</v>
      </c>
      <c r="K82" s="447">
        <v>9660</v>
      </c>
    </row>
    <row r="83" spans="1:11" ht="14.45" customHeight="1" x14ac:dyDescent="0.2">
      <c r="A83" s="441" t="s">
        <v>453</v>
      </c>
      <c r="B83" s="442" t="s">
        <v>454</v>
      </c>
      <c r="C83" s="443" t="s">
        <v>460</v>
      </c>
      <c r="D83" s="444" t="s">
        <v>461</v>
      </c>
      <c r="E83" s="443" t="s">
        <v>738</v>
      </c>
      <c r="F83" s="444" t="s">
        <v>739</v>
      </c>
      <c r="G83" s="443" t="s">
        <v>760</v>
      </c>
      <c r="H83" s="443" t="s">
        <v>774</v>
      </c>
      <c r="I83" s="446">
        <v>1.0150000005960464</v>
      </c>
      <c r="J83" s="446">
        <v>9000</v>
      </c>
      <c r="K83" s="447">
        <v>9120</v>
      </c>
    </row>
    <row r="84" spans="1:11" ht="14.45" customHeight="1" x14ac:dyDescent="0.2">
      <c r="A84" s="441" t="s">
        <v>453</v>
      </c>
      <c r="B84" s="442" t="s">
        <v>454</v>
      </c>
      <c r="C84" s="443" t="s">
        <v>460</v>
      </c>
      <c r="D84" s="444" t="s">
        <v>461</v>
      </c>
      <c r="E84" s="443" t="s">
        <v>738</v>
      </c>
      <c r="F84" s="444" t="s">
        <v>739</v>
      </c>
      <c r="G84" s="443" t="s">
        <v>762</v>
      </c>
      <c r="H84" s="443" t="s">
        <v>775</v>
      </c>
      <c r="I84" s="446">
        <v>1.1579999923706055</v>
      </c>
      <c r="J84" s="446">
        <v>30000</v>
      </c>
      <c r="K84" s="447">
        <v>34360</v>
      </c>
    </row>
    <row r="85" spans="1:11" ht="14.45" customHeight="1" x14ac:dyDescent="0.2">
      <c r="A85" s="441" t="s">
        <v>453</v>
      </c>
      <c r="B85" s="442" t="s">
        <v>454</v>
      </c>
      <c r="C85" s="443" t="s">
        <v>460</v>
      </c>
      <c r="D85" s="444" t="s">
        <v>461</v>
      </c>
      <c r="E85" s="443" t="s">
        <v>738</v>
      </c>
      <c r="F85" s="444" t="s">
        <v>739</v>
      </c>
      <c r="G85" s="443" t="s">
        <v>764</v>
      </c>
      <c r="H85" s="443" t="s">
        <v>776</v>
      </c>
      <c r="I85" s="446">
        <v>0.98500001430511475</v>
      </c>
      <c r="J85" s="446">
        <v>13000</v>
      </c>
      <c r="K85" s="447">
        <v>13210</v>
      </c>
    </row>
    <row r="86" spans="1:11" ht="14.45" customHeight="1" x14ac:dyDescent="0.2">
      <c r="A86" s="441" t="s">
        <v>453</v>
      </c>
      <c r="B86" s="442" t="s">
        <v>454</v>
      </c>
      <c r="C86" s="443" t="s">
        <v>460</v>
      </c>
      <c r="D86" s="444" t="s">
        <v>461</v>
      </c>
      <c r="E86" s="443" t="s">
        <v>738</v>
      </c>
      <c r="F86" s="444" t="s">
        <v>739</v>
      </c>
      <c r="G86" s="443" t="s">
        <v>768</v>
      </c>
      <c r="H86" s="443" t="s">
        <v>777</v>
      </c>
      <c r="I86" s="446">
        <v>1.3500000238418579</v>
      </c>
      <c r="J86" s="446">
        <v>800</v>
      </c>
      <c r="K86" s="447">
        <v>1076.199951171875</v>
      </c>
    </row>
    <row r="87" spans="1:11" ht="14.45" customHeight="1" x14ac:dyDescent="0.2">
      <c r="A87" s="441" t="s">
        <v>453</v>
      </c>
      <c r="B87" s="442" t="s">
        <v>454</v>
      </c>
      <c r="C87" s="443" t="s">
        <v>460</v>
      </c>
      <c r="D87" s="444" t="s">
        <v>461</v>
      </c>
      <c r="E87" s="443" t="s">
        <v>738</v>
      </c>
      <c r="F87" s="444" t="s">
        <v>739</v>
      </c>
      <c r="G87" s="443" t="s">
        <v>778</v>
      </c>
      <c r="H87" s="443" t="s">
        <v>779</v>
      </c>
      <c r="I87" s="446">
        <v>2.8399999141693115</v>
      </c>
      <c r="J87" s="446">
        <v>3200</v>
      </c>
      <c r="K87" s="447">
        <v>9088</v>
      </c>
    </row>
    <row r="88" spans="1:11" ht="14.45" customHeight="1" x14ac:dyDescent="0.2">
      <c r="A88" s="441" t="s">
        <v>453</v>
      </c>
      <c r="B88" s="442" t="s">
        <v>454</v>
      </c>
      <c r="C88" s="443" t="s">
        <v>460</v>
      </c>
      <c r="D88" s="444" t="s">
        <v>461</v>
      </c>
      <c r="E88" s="443" t="s">
        <v>738</v>
      </c>
      <c r="F88" s="444" t="s">
        <v>739</v>
      </c>
      <c r="G88" s="443" t="s">
        <v>780</v>
      </c>
      <c r="H88" s="443" t="s">
        <v>781</v>
      </c>
      <c r="I88" s="446">
        <v>4.3499999046325684</v>
      </c>
      <c r="J88" s="446">
        <v>4000</v>
      </c>
      <c r="K88" s="447">
        <v>17400</v>
      </c>
    </row>
    <row r="89" spans="1:11" ht="14.45" customHeight="1" x14ac:dyDescent="0.2">
      <c r="A89" s="441" t="s">
        <v>453</v>
      </c>
      <c r="B89" s="442" t="s">
        <v>454</v>
      </c>
      <c r="C89" s="443" t="s">
        <v>460</v>
      </c>
      <c r="D89" s="444" t="s">
        <v>461</v>
      </c>
      <c r="E89" s="443" t="s">
        <v>738</v>
      </c>
      <c r="F89" s="444" t="s">
        <v>739</v>
      </c>
      <c r="G89" s="443" t="s">
        <v>782</v>
      </c>
      <c r="H89" s="443" t="s">
        <v>783</v>
      </c>
      <c r="I89" s="446">
        <v>0.73000001907348633</v>
      </c>
      <c r="J89" s="446">
        <v>600</v>
      </c>
      <c r="K89" s="447">
        <v>435.60000610351563</v>
      </c>
    </row>
    <row r="90" spans="1:11" ht="14.45" customHeight="1" x14ac:dyDescent="0.2">
      <c r="A90" s="441" t="s">
        <v>453</v>
      </c>
      <c r="B90" s="442" t="s">
        <v>454</v>
      </c>
      <c r="C90" s="443" t="s">
        <v>460</v>
      </c>
      <c r="D90" s="444" t="s">
        <v>461</v>
      </c>
      <c r="E90" s="443" t="s">
        <v>738</v>
      </c>
      <c r="F90" s="444" t="s">
        <v>739</v>
      </c>
      <c r="G90" s="443" t="s">
        <v>784</v>
      </c>
      <c r="H90" s="443" t="s">
        <v>785</v>
      </c>
      <c r="I90" s="446">
        <v>0.82999998331069946</v>
      </c>
      <c r="J90" s="446">
        <v>3000</v>
      </c>
      <c r="K90" s="447">
        <v>2490</v>
      </c>
    </row>
    <row r="91" spans="1:11" ht="14.45" customHeight="1" x14ac:dyDescent="0.2">
      <c r="A91" s="441" t="s">
        <v>453</v>
      </c>
      <c r="B91" s="442" t="s">
        <v>454</v>
      </c>
      <c r="C91" s="443" t="s">
        <v>460</v>
      </c>
      <c r="D91" s="444" t="s">
        <v>461</v>
      </c>
      <c r="E91" s="443" t="s">
        <v>786</v>
      </c>
      <c r="F91" s="444" t="s">
        <v>787</v>
      </c>
      <c r="G91" s="443" t="s">
        <v>788</v>
      </c>
      <c r="H91" s="443" t="s">
        <v>789</v>
      </c>
      <c r="I91" s="446">
        <v>335.41000366210938</v>
      </c>
      <c r="J91" s="446">
        <v>3</v>
      </c>
      <c r="K91" s="447">
        <v>1006.2300109863281</v>
      </c>
    </row>
    <row r="92" spans="1:11" ht="14.45" customHeight="1" x14ac:dyDescent="0.2">
      <c r="A92" s="441" t="s">
        <v>453</v>
      </c>
      <c r="B92" s="442" t="s">
        <v>454</v>
      </c>
      <c r="C92" s="443" t="s">
        <v>460</v>
      </c>
      <c r="D92" s="444" t="s">
        <v>461</v>
      </c>
      <c r="E92" s="443" t="s">
        <v>786</v>
      </c>
      <c r="F92" s="444" t="s">
        <v>787</v>
      </c>
      <c r="G92" s="443" t="s">
        <v>790</v>
      </c>
      <c r="H92" s="443" t="s">
        <v>791</v>
      </c>
      <c r="I92" s="446">
        <v>278.60000610351563</v>
      </c>
      <c r="J92" s="446">
        <v>1</v>
      </c>
      <c r="K92" s="447">
        <v>278.60000610351563</v>
      </c>
    </row>
    <row r="93" spans="1:11" ht="14.45" customHeight="1" x14ac:dyDescent="0.2">
      <c r="A93" s="441" t="s">
        <v>453</v>
      </c>
      <c r="B93" s="442" t="s">
        <v>454</v>
      </c>
      <c r="C93" s="443" t="s">
        <v>460</v>
      </c>
      <c r="D93" s="444" t="s">
        <v>461</v>
      </c>
      <c r="E93" s="443" t="s">
        <v>786</v>
      </c>
      <c r="F93" s="444" t="s">
        <v>787</v>
      </c>
      <c r="G93" s="443" t="s">
        <v>792</v>
      </c>
      <c r="H93" s="443" t="s">
        <v>793</v>
      </c>
      <c r="I93" s="446">
        <v>278.60000610351563</v>
      </c>
      <c r="J93" s="446">
        <v>1</v>
      </c>
      <c r="K93" s="447">
        <v>278.60000610351563</v>
      </c>
    </row>
    <row r="94" spans="1:11" ht="14.45" customHeight="1" x14ac:dyDescent="0.2">
      <c r="A94" s="441" t="s">
        <v>453</v>
      </c>
      <c r="B94" s="442" t="s">
        <v>454</v>
      </c>
      <c r="C94" s="443" t="s">
        <v>460</v>
      </c>
      <c r="D94" s="444" t="s">
        <v>461</v>
      </c>
      <c r="E94" s="443" t="s">
        <v>786</v>
      </c>
      <c r="F94" s="444" t="s">
        <v>787</v>
      </c>
      <c r="G94" s="443" t="s">
        <v>794</v>
      </c>
      <c r="H94" s="443" t="s">
        <v>795</v>
      </c>
      <c r="I94" s="446">
        <v>2705.2833658854165</v>
      </c>
      <c r="J94" s="446">
        <v>4</v>
      </c>
      <c r="K94" s="447">
        <v>10821.130126953125</v>
      </c>
    </row>
    <row r="95" spans="1:11" ht="14.45" customHeight="1" x14ac:dyDescent="0.2">
      <c r="A95" s="441" t="s">
        <v>453</v>
      </c>
      <c r="B95" s="442" t="s">
        <v>454</v>
      </c>
      <c r="C95" s="443" t="s">
        <v>460</v>
      </c>
      <c r="D95" s="444" t="s">
        <v>461</v>
      </c>
      <c r="E95" s="443" t="s">
        <v>786</v>
      </c>
      <c r="F95" s="444" t="s">
        <v>787</v>
      </c>
      <c r="G95" s="443" t="s">
        <v>796</v>
      </c>
      <c r="H95" s="443" t="s">
        <v>797</v>
      </c>
      <c r="I95" s="446">
        <v>1935.9175109863281</v>
      </c>
      <c r="J95" s="446">
        <v>4</v>
      </c>
      <c r="K95" s="447">
        <v>7743.6700439453125</v>
      </c>
    </row>
    <row r="96" spans="1:11" ht="14.45" customHeight="1" x14ac:dyDescent="0.2">
      <c r="A96" s="441" t="s">
        <v>453</v>
      </c>
      <c r="B96" s="442" t="s">
        <v>454</v>
      </c>
      <c r="C96" s="443" t="s">
        <v>460</v>
      </c>
      <c r="D96" s="444" t="s">
        <v>461</v>
      </c>
      <c r="E96" s="443" t="s">
        <v>786</v>
      </c>
      <c r="F96" s="444" t="s">
        <v>787</v>
      </c>
      <c r="G96" s="443" t="s">
        <v>798</v>
      </c>
      <c r="H96" s="443" t="s">
        <v>799</v>
      </c>
      <c r="I96" s="446">
        <v>41.369998931884766</v>
      </c>
      <c r="J96" s="446">
        <v>200</v>
      </c>
      <c r="K96" s="447">
        <v>8273.98046875</v>
      </c>
    </row>
    <row r="97" spans="1:11" ht="14.45" customHeight="1" x14ac:dyDescent="0.2">
      <c r="A97" s="441" t="s">
        <v>453</v>
      </c>
      <c r="B97" s="442" t="s">
        <v>454</v>
      </c>
      <c r="C97" s="443" t="s">
        <v>460</v>
      </c>
      <c r="D97" s="444" t="s">
        <v>461</v>
      </c>
      <c r="E97" s="443" t="s">
        <v>786</v>
      </c>
      <c r="F97" s="444" t="s">
        <v>787</v>
      </c>
      <c r="G97" s="443" t="s">
        <v>800</v>
      </c>
      <c r="H97" s="443" t="s">
        <v>801</v>
      </c>
      <c r="I97" s="446">
        <v>1380.33251953125</v>
      </c>
      <c r="J97" s="446">
        <v>7</v>
      </c>
      <c r="K97" s="447">
        <v>9475.030029296875</v>
      </c>
    </row>
    <row r="98" spans="1:11" ht="14.45" customHeight="1" x14ac:dyDescent="0.2">
      <c r="A98" s="441" t="s">
        <v>453</v>
      </c>
      <c r="B98" s="442" t="s">
        <v>454</v>
      </c>
      <c r="C98" s="443" t="s">
        <v>460</v>
      </c>
      <c r="D98" s="444" t="s">
        <v>461</v>
      </c>
      <c r="E98" s="443" t="s">
        <v>786</v>
      </c>
      <c r="F98" s="444" t="s">
        <v>787</v>
      </c>
      <c r="G98" s="443" t="s">
        <v>802</v>
      </c>
      <c r="H98" s="443" t="s">
        <v>803</v>
      </c>
      <c r="I98" s="446">
        <v>957.72666422526038</v>
      </c>
      <c r="J98" s="446">
        <v>4</v>
      </c>
      <c r="K98" s="447">
        <v>3896.6799926757813</v>
      </c>
    </row>
    <row r="99" spans="1:11" ht="14.45" customHeight="1" x14ac:dyDescent="0.2">
      <c r="A99" s="441" t="s">
        <v>453</v>
      </c>
      <c r="B99" s="442" t="s">
        <v>454</v>
      </c>
      <c r="C99" s="443" t="s">
        <v>460</v>
      </c>
      <c r="D99" s="444" t="s">
        <v>461</v>
      </c>
      <c r="E99" s="443" t="s">
        <v>786</v>
      </c>
      <c r="F99" s="444" t="s">
        <v>787</v>
      </c>
      <c r="G99" s="443" t="s">
        <v>804</v>
      </c>
      <c r="H99" s="443" t="s">
        <v>805</v>
      </c>
      <c r="I99" s="446">
        <v>590.44000244140625</v>
      </c>
      <c r="J99" s="446">
        <v>1</v>
      </c>
      <c r="K99" s="447">
        <v>590.44000244140625</v>
      </c>
    </row>
    <row r="100" spans="1:11" ht="14.45" customHeight="1" x14ac:dyDescent="0.2">
      <c r="A100" s="441" t="s">
        <v>453</v>
      </c>
      <c r="B100" s="442" t="s">
        <v>454</v>
      </c>
      <c r="C100" s="443" t="s">
        <v>460</v>
      </c>
      <c r="D100" s="444" t="s">
        <v>461</v>
      </c>
      <c r="E100" s="443" t="s">
        <v>786</v>
      </c>
      <c r="F100" s="444" t="s">
        <v>787</v>
      </c>
      <c r="G100" s="443" t="s">
        <v>806</v>
      </c>
      <c r="H100" s="443" t="s">
        <v>807</v>
      </c>
      <c r="I100" s="446">
        <v>201.59000069754464</v>
      </c>
      <c r="J100" s="446">
        <v>33</v>
      </c>
      <c r="K100" s="447">
        <v>6688.3599243164063</v>
      </c>
    </row>
    <row r="101" spans="1:11" ht="14.45" customHeight="1" x14ac:dyDescent="0.2">
      <c r="A101" s="441" t="s">
        <v>453</v>
      </c>
      <c r="B101" s="442" t="s">
        <v>454</v>
      </c>
      <c r="C101" s="443" t="s">
        <v>460</v>
      </c>
      <c r="D101" s="444" t="s">
        <v>461</v>
      </c>
      <c r="E101" s="443" t="s">
        <v>786</v>
      </c>
      <c r="F101" s="444" t="s">
        <v>787</v>
      </c>
      <c r="G101" s="443" t="s">
        <v>808</v>
      </c>
      <c r="H101" s="443" t="s">
        <v>809</v>
      </c>
      <c r="I101" s="446">
        <v>190.48142787388392</v>
      </c>
      <c r="J101" s="446">
        <v>35</v>
      </c>
      <c r="K101" s="447">
        <v>6416.0499572753906</v>
      </c>
    </row>
    <row r="102" spans="1:11" ht="14.45" customHeight="1" x14ac:dyDescent="0.2">
      <c r="A102" s="441" t="s">
        <v>453</v>
      </c>
      <c r="B102" s="442" t="s">
        <v>454</v>
      </c>
      <c r="C102" s="443" t="s">
        <v>460</v>
      </c>
      <c r="D102" s="444" t="s">
        <v>461</v>
      </c>
      <c r="E102" s="443" t="s">
        <v>786</v>
      </c>
      <c r="F102" s="444" t="s">
        <v>787</v>
      </c>
      <c r="G102" s="443" t="s">
        <v>810</v>
      </c>
      <c r="H102" s="443" t="s">
        <v>811</v>
      </c>
      <c r="I102" s="446">
        <v>2481.718017578125</v>
      </c>
      <c r="J102" s="446">
        <v>17</v>
      </c>
      <c r="K102" s="447">
        <v>42527.18017578125</v>
      </c>
    </row>
    <row r="103" spans="1:11" ht="14.45" customHeight="1" x14ac:dyDescent="0.2">
      <c r="A103" s="441" t="s">
        <v>453</v>
      </c>
      <c r="B103" s="442" t="s">
        <v>454</v>
      </c>
      <c r="C103" s="443" t="s">
        <v>460</v>
      </c>
      <c r="D103" s="444" t="s">
        <v>461</v>
      </c>
      <c r="E103" s="443" t="s">
        <v>786</v>
      </c>
      <c r="F103" s="444" t="s">
        <v>787</v>
      </c>
      <c r="G103" s="443" t="s">
        <v>812</v>
      </c>
      <c r="H103" s="443" t="s">
        <v>813</v>
      </c>
      <c r="I103" s="446">
        <v>1839.199951171875</v>
      </c>
      <c r="J103" s="446">
        <v>2</v>
      </c>
      <c r="K103" s="447">
        <v>3678.39990234375</v>
      </c>
    </row>
    <row r="104" spans="1:11" ht="14.45" customHeight="1" x14ac:dyDescent="0.2">
      <c r="A104" s="441" t="s">
        <v>453</v>
      </c>
      <c r="B104" s="442" t="s">
        <v>454</v>
      </c>
      <c r="C104" s="443" t="s">
        <v>460</v>
      </c>
      <c r="D104" s="444" t="s">
        <v>461</v>
      </c>
      <c r="E104" s="443" t="s">
        <v>786</v>
      </c>
      <c r="F104" s="444" t="s">
        <v>787</v>
      </c>
      <c r="G104" s="443" t="s">
        <v>814</v>
      </c>
      <c r="H104" s="443" t="s">
        <v>815</v>
      </c>
      <c r="I104" s="446">
        <v>1875.5</v>
      </c>
      <c r="J104" s="446">
        <v>2</v>
      </c>
      <c r="K104" s="447">
        <v>3751</v>
      </c>
    </row>
    <row r="105" spans="1:11" ht="14.45" customHeight="1" x14ac:dyDescent="0.2">
      <c r="A105" s="441" t="s">
        <v>453</v>
      </c>
      <c r="B105" s="442" t="s">
        <v>454</v>
      </c>
      <c r="C105" s="443" t="s">
        <v>460</v>
      </c>
      <c r="D105" s="444" t="s">
        <v>461</v>
      </c>
      <c r="E105" s="443" t="s">
        <v>786</v>
      </c>
      <c r="F105" s="444" t="s">
        <v>787</v>
      </c>
      <c r="G105" s="443" t="s">
        <v>816</v>
      </c>
      <c r="H105" s="443" t="s">
        <v>817</v>
      </c>
      <c r="I105" s="446">
        <v>4779.5</v>
      </c>
      <c r="J105" s="446">
        <v>2</v>
      </c>
      <c r="K105" s="447">
        <v>9559</v>
      </c>
    </row>
    <row r="106" spans="1:11" ht="14.45" customHeight="1" x14ac:dyDescent="0.2">
      <c r="A106" s="441" t="s">
        <v>453</v>
      </c>
      <c r="B106" s="442" t="s">
        <v>454</v>
      </c>
      <c r="C106" s="443" t="s">
        <v>460</v>
      </c>
      <c r="D106" s="444" t="s">
        <v>461</v>
      </c>
      <c r="E106" s="443" t="s">
        <v>786</v>
      </c>
      <c r="F106" s="444" t="s">
        <v>787</v>
      </c>
      <c r="G106" s="443" t="s">
        <v>818</v>
      </c>
      <c r="H106" s="443" t="s">
        <v>819</v>
      </c>
      <c r="I106" s="446">
        <v>2214.300048828125</v>
      </c>
      <c r="J106" s="446">
        <v>2</v>
      </c>
      <c r="K106" s="447">
        <v>4428.60009765625</v>
      </c>
    </row>
    <row r="107" spans="1:11" ht="14.45" customHeight="1" x14ac:dyDescent="0.2">
      <c r="A107" s="441" t="s">
        <v>453</v>
      </c>
      <c r="B107" s="442" t="s">
        <v>454</v>
      </c>
      <c r="C107" s="443" t="s">
        <v>460</v>
      </c>
      <c r="D107" s="444" t="s">
        <v>461</v>
      </c>
      <c r="E107" s="443" t="s">
        <v>786</v>
      </c>
      <c r="F107" s="444" t="s">
        <v>787</v>
      </c>
      <c r="G107" s="443" t="s">
        <v>820</v>
      </c>
      <c r="H107" s="443" t="s">
        <v>821</v>
      </c>
      <c r="I107" s="446">
        <v>1875.5</v>
      </c>
      <c r="J107" s="446">
        <v>2</v>
      </c>
      <c r="K107" s="447">
        <v>3751</v>
      </c>
    </row>
    <row r="108" spans="1:11" ht="14.45" customHeight="1" x14ac:dyDescent="0.2">
      <c r="A108" s="441" t="s">
        <v>453</v>
      </c>
      <c r="B108" s="442" t="s">
        <v>454</v>
      </c>
      <c r="C108" s="443" t="s">
        <v>460</v>
      </c>
      <c r="D108" s="444" t="s">
        <v>461</v>
      </c>
      <c r="E108" s="443" t="s">
        <v>786</v>
      </c>
      <c r="F108" s="444" t="s">
        <v>787</v>
      </c>
      <c r="G108" s="443" t="s">
        <v>822</v>
      </c>
      <c r="H108" s="443" t="s">
        <v>823</v>
      </c>
      <c r="I108" s="446">
        <v>1.3700000047683716</v>
      </c>
      <c r="J108" s="446">
        <v>200</v>
      </c>
      <c r="K108" s="447">
        <v>273.95999145507813</v>
      </c>
    </row>
    <row r="109" spans="1:11" ht="14.45" customHeight="1" x14ac:dyDescent="0.2">
      <c r="A109" s="441" t="s">
        <v>453</v>
      </c>
      <c r="B109" s="442" t="s">
        <v>454</v>
      </c>
      <c r="C109" s="443" t="s">
        <v>460</v>
      </c>
      <c r="D109" s="444" t="s">
        <v>461</v>
      </c>
      <c r="E109" s="443" t="s">
        <v>786</v>
      </c>
      <c r="F109" s="444" t="s">
        <v>787</v>
      </c>
      <c r="G109" s="443" t="s">
        <v>824</v>
      </c>
      <c r="H109" s="443" t="s">
        <v>825</v>
      </c>
      <c r="I109" s="446">
        <v>1.3700000047683716</v>
      </c>
      <c r="J109" s="446">
        <v>200</v>
      </c>
      <c r="K109" s="447">
        <v>273.989990234375</v>
      </c>
    </row>
    <row r="110" spans="1:11" ht="14.45" customHeight="1" x14ac:dyDescent="0.2">
      <c r="A110" s="441" t="s">
        <v>453</v>
      </c>
      <c r="B110" s="442" t="s">
        <v>454</v>
      </c>
      <c r="C110" s="443" t="s">
        <v>460</v>
      </c>
      <c r="D110" s="444" t="s">
        <v>461</v>
      </c>
      <c r="E110" s="443" t="s">
        <v>786</v>
      </c>
      <c r="F110" s="444" t="s">
        <v>787</v>
      </c>
      <c r="G110" s="443" t="s">
        <v>826</v>
      </c>
      <c r="H110" s="443" t="s">
        <v>827</v>
      </c>
      <c r="I110" s="446">
        <v>1.3700000047683716</v>
      </c>
      <c r="J110" s="446">
        <v>200</v>
      </c>
      <c r="K110" s="447">
        <v>273.95999145507813</v>
      </c>
    </row>
    <row r="111" spans="1:11" ht="14.45" customHeight="1" x14ac:dyDescent="0.2">
      <c r="A111" s="441" t="s">
        <v>453</v>
      </c>
      <c r="B111" s="442" t="s">
        <v>454</v>
      </c>
      <c r="C111" s="443" t="s">
        <v>460</v>
      </c>
      <c r="D111" s="444" t="s">
        <v>461</v>
      </c>
      <c r="E111" s="443" t="s">
        <v>786</v>
      </c>
      <c r="F111" s="444" t="s">
        <v>787</v>
      </c>
      <c r="G111" s="443" t="s">
        <v>828</v>
      </c>
      <c r="H111" s="443" t="s">
        <v>829</v>
      </c>
      <c r="I111" s="446">
        <v>1.3700000047683716</v>
      </c>
      <c r="J111" s="446">
        <v>300</v>
      </c>
      <c r="K111" s="447">
        <v>411.1099853515625</v>
      </c>
    </row>
    <row r="112" spans="1:11" ht="14.45" customHeight="1" x14ac:dyDescent="0.2">
      <c r="A112" s="441" t="s">
        <v>453</v>
      </c>
      <c r="B112" s="442" t="s">
        <v>454</v>
      </c>
      <c r="C112" s="443" t="s">
        <v>460</v>
      </c>
      <c r="D112" s="444" t="s">
        <v>461</v>
      </c>
      <c r="E112" s="443" t="s">
        <v>786</v>
      </c>
      <c r="F112" s="444" t="s">
        <v>787</v>
      </c>
      <c r="G112" s="443" t="s">
        <v>830</v>
      </c>
      <c r="H112" s="443" t="s">
        <v>831</v>
      </c>
      <c r="I112" s="446">
        <v>1.3700000047683716</v>
      </c>
      <c r="J112" s="446">
        <v>400</v>
      </c>
      <c r="K112" s="447">
        <v>547.97998046875</v>
      </c>
    </row>
    <row r="113" spans="1:11" ht="14.45" customHeight="1" x14ac:dyDescent="0.2">
      <c r="A113" s="441" t="s">
        <v>453</v>
      </c>
      <c r="B113" s="442" t="s">
        <v>454</v>
      </c>
      <c r="C113" s="443" t="s">
        <v>460</v>
      </c>
      <c r="D113" s="444" t="s">
        <v>461</v>
      </c>
      <c r="E113" s="443" t="s">
        <v>786</v>
      </c>
      <c r="F113" s="444" t="s">
        <v>787</v>
      </c>
      <c r="G113" s="443" t="s">
        <v>832</v>
      </c>
      <c r="H113" s="443" t="s">
        <v>833</v>
      </c>
      <c r="I113" s="446">
        <v>1.3700000047683716</v>
      </c>
      <c r="J113" s="446">
        <v>700</v>
      </c>
      <c r="K113" s="447">
        <v>958.97998046875</v>
      </c>
    </row>
    <row r="114" spans="1:11" ht="14.45" customHeight="1" x14ac:dyDescent="0.2">
      <c r="A114" s="441" t="s">
        <v>453</v>
      </c>
      <c r="B114" s="442" t="s">
        <v>454</v>
      </c>
      <c r="C114" s="443" t="s">
        <v>460</v>
      </c>
      <c r="D114" s="444" t="s">
        <v>461</v>
      </c>
      <c r="E114" s="443" t="s">
        <v>786</v>
      </c>
      <c r="F114" s="444" t="s">
        <v>787</v>
      </c>
      <c r="G114" s="443" t="s">
        <v>834</v>
      </c>
      <c r="H114" s="443" t="s">
        <v>835</v>
      </c>
      <c r="I114" s="446">
        <v>1.3833333253860474</v>
      </c>
      <c r="J114" s="446">
        <v>1100</v>
      </c>
      <c r="K114" s="447">
        <v>1518.9700012207031</v>
      </c>
    </row>
    <row r="115" spans="1:11" ht="14.45" customHeight="1" x14ac:dyDescent="0.2">
      <c r="A115" s="441" t="s">
        <v>453</v>
      </c>
      <c r="B115" s="442" t="s">
        <v>454</v>
      </c>
      <c r="C115" s="443" t="s">
        <v>460</v>
      </c>
      <c r="D115" s="444" t="s">
        <v>461</v>
      </c>
      <c r="E115" s="443" t="s">
        <v>786</v>
      </c>
      <c r="F115" s="444" t="s">
        <v>787</v>
      </c>
      <c r="G115" s="443" t="s">
        <v>836</v>
      </c>
      <c r="H115" s="443" t="s">
        <v>837</v>
      </c>
      <c r="I115" s="446">
        <v>1.3799999952316284</v>
      </c>
      <c r="J115" s="446">
        <v>800</v>
      </c>
      <c r="K115" s="447">
        <v>1103.9700012207031</v>
      </c>
    </row>
    <row r="116" spans="1:11" ht="14.45" customHeight="1" x14ac:dyDescent="0.2">
      <c r="A116" s="441" t="s">
        <v>453</v>
      </c>
      <c r="B116" s="442" t="s">
        <v>454</v>
      </c>
      <c r="C116" s="443" t="s">
        <v>460</v>
      </c>
      <c r="D116" s="444" t="s">
        <v>461</v>
      </c>
      <c r="E116" s="443" t="s">
        <v>786</v>
      </c>
      <c r="F116" s="444" t="s">
        <v>787</v>
      </c>
      <c r="G116" s="443" t="s">
        <v>838</v>
      </c>
      <c r="H116" s="443" t="s">
        <v>839</v>
      </c>
      <c r="I116" s="446">
        <v>1.3799999952316284</v>
      </c>
      <c r="J116" s="446">
        <v>900</v>
      </c>
      <c r="K116" s="447">
        <v>1240.9100036621094</v>
      </c>
    </row>
    <row r="117" spans="1:11" ht="14.45" customHeight="1" x14ac:dyDescent="0.2">
      <c r="A117" s="441" t="s">
        <v>453</v>
      </c>
      <c r="B117" s="442" t="s">
        <v>454</v>
      </c>
      <c r="C117" s="443" t="s">
        <v>460</v>
      </c>
      <c r="D117" s="444" t="s">
        <v>461</v>
      </c>
      <c r="E117" s="443" t="s">
        <v>786</v>
      </c>
      <c r="F117" s="444" t="s">
        <v>787</v>
      </c>
      <c r="G117" s="443" t="s">
        <v>840</v>
      </c>
      <c r="H117" s="443" t="s">
        <v>841</v>
      </c>
      <c r="I117" s="446">
        <v>1.4099999666213989</v>
      </c>
      <c r="J117" s="446">
        <v>300</v>
      </c>
      <c r="K117" s="447">
        <v>423</v>
      </c>
    </row>
    <row r="118" spans="1:11" ht="14.45" customHeight="1" x14ac:dyDescent="0.2">
      <c r="A118" s="441" t="s">
        <v>453</v>
      </c>
      <c r="B118" s="442" t="s">
        <v>454</v>
      </c>
      <c r="C118" s="443" t="s">
        <v>460</v>
      </c>
      <c r="D118" s="444" t="s">
        <v>461</v>
      </c>
      <c r="E118" s="443" t="s">
        <v>786</v>
      </c>
      <c r="F118" s="444" t="s">
        <v>787</v>
      </c>
      <c r="G118" s="443" t="s">
        <v>842</v>
      </c>
      <c r="H118" s="443" t="s">
        <v>843</v>
      </c>
      <c r="I118" s="446">
        <v>1.3833333253860474</v>
      </c>
      <c r="J118" s="446">
        <v>500</v>
      </c>
      <c r="K118" s="447">
        <v>688.94001770019531</v>
      </c>
    </row>
    <row r="119" spans="1:11" ht="14.45" customHeight="1" x14ac:dyDescent="0.2">
      <c r="A119" s="441" t="s">
        <v>453</v>
      </c>
      <c r="B119" s="442" t="s">
        <v>454</v>
      </c>
      <c r="C119" s="443" t="s">
        <v>460</v>
      </c>
      <c r="D119" s="444" t="s">
        <v>461</v>
      </c>
      <c r="E119" s="443" t="s">
        <v>786</v>
      </c>
      <c r="F119" s="444" t="s">
        <v>787</v>
      </c>
      <c r="G119" s="443" t="s">
        <v>844</v>
      </c>
      <c r="H119" s="443" t="s">
        <v>845</v>
      </c>
      <c r="I119" s="446">
        <v>1.3700000047683716</v>
      </c>
      <c r="J119" s="446">
        <v>100</v>
      </c>
      <c r="K119" s="447">
        <v>137</v>
      </c>
    </row>
    <row r="120" spans="1:11" ht="14.45" customHeight="1" x14ac:dyDescent="0.2">
      <c r="A120" s="441" t="s">
        <v>453</v>
      </c>
      <c r="B120" s="442" t="s">
        <v>454</v>
      </c>
      <c r="C120" s="443" t="s">
        <v>460</v>
      </c>
      <c r="D120" s="444" t="s">
        <v>461</v>
      </c>
      <c r="E120" s="443" t="s">
        <v>786</v>
      </c>
      <c r="F120" s="444" t="s">
        <v>787</v>
      </c>
      <c r="G120" s="443" t="s">
        <v>846</v>
      </c>
      <c r="H120" s="443" t="s">
        <v>847</v>
      </c>
      <c r="I120" s="446">
        <v>2.619999885559082</v>
      </c>
      <c r="J120" s="446">
        <v>180</v>
      </c>
      <c r="K120" s="447">
        <v>471</v>
      </c>
    </row>
    <row r="121" spans="1:11" ht="14.45" customHeight="1" x14ac:dyDescent="0.2">
      <c r="A121" s="441" t="s">
        <v>453</v>
      </c>
      <c r="B121" s="442" t="s">
        <v>454</v>
      </c>
      <c r="C121" s="443" t="s">
        <v>460</v>
      </c>
      <c r="D121" s="444" t="s">
        <v>461</v>
      </c>
      <c r="E121" s="443" t="s">
        <v>786</v>
      </c>
      <c r="F121" s="444" t="s">
        <v>787</v>
      </c>
      <c r="G121" s="443" t="s">
        <v>848</v>
      </c>
      <c r="H121" s="443" t="s">
        <v>849</v>
      </c>
      <c r="I121" s="446">
        <v>2.619999885559082</v>
      </c>
      <c r="J121" s="446">
        <v>180</v>
      </c>
      <c r="K121" s="447">
        <v>470.989990234375</v>
      </c>
    </row>
    <row r="122" spans="1:11" ht="14.45" customHeight="1" x14ac:dyDescent="0.2">
      <c r="A122" s="441" t="s">
        <v>453</v>
      </c>
      <c r="B122" s="442" t="s">
        <v>454</v>
      </c>
      <c r="C122" s="443" t="s">
        <v>460</v>
      </c>
      <c r="D122" s="444" t="s">
        <v>461</v>
      </c>
      <c r="E122" s="443" t="s">
        <v>786</v>
      </c>
      <c r="F122" s="444" t="s">
        <v>787</v>
      </c>
      <c r="G122" s="443" t="s">
        <v>850</v>
      </c>
      <c r="H122" s="443" t="s">
        <v>851</v>
      </c>
      <c r="I122" s="446">
        <v>2.619999885559082</v>
      </c>
      <c r="J122" s="446">
        <v>60</v>
      </c>
      <c r="K122" s="447">
        <v>157.08999633789063</v>
      </c>
    </row>
    <row r="123" spans="1:11" ht="14.45" customHeight="1" x14ac:dyDescent="0.2">
      <c r="A123" s="441" t="s">
        <v>453</v>
      </c>
      <c r="B123" s="442" t="s">
        <v>454</v>
      </c>
      <c r="C123" s="443" t="s">
        <v>460</v>
      </c>
      <c r="D123" s="444" t="s">
        <v>461</v>
      </c>
      <c r="E123" s="443" t="s">
        <v>786</v>
      </c>
      <c r="F123" s="444" t="s">
        <v>787</v>
      </c>
      <c r="G123" s="443" t="s">
        <v>852</v>
      </c>
      <c r="H123" s="443" t="s">
        <v>853</v>
      </c>
      <c r="I123" s="446">
        <v>8.4499998092651367</v>
      </c>
      <c r="J123" s="446">
        <v>240</v>
      </c>
      <c r="K123" s="447">
        <v>2027.5400390625</v>
      </c>
    </row>
    <row r="124" spans="1:11" ht="14.45" customHeight="1" x14ac:dyDescent="0.2">
      <c r="A124" s="441" t="s">
        <v>453</v>
      </c>
      <c r="B124" s="442" t="s">
        <v>454</v>
      </c>
      <c r="C124" s="443" t="s">
        <v>460</v>
      </c>
      <c r="D124" s="444" t="s">
        <v>461</v>
      </c>
      <c r="E124" s="443" t="s">
        <v>786</v>
      </c>
      <c r="F124" s="444" t="s">
        <v>787</v>
      </c>
      <c r="G124" s="443" t="s">
        <v>854</v>
      </c>
      <c r="H124" s="443" t="s">
        <v>855</v>
      </c>
      <c r="I124" s="446">
        <v>13.899999618530273</v>
      </c>
      <c r="J124" s="446">
        <v>240</v>
      </c>
      <c r="K124" s="447">
        <v>3336.97998046875</v>
      </c>
    </row>
    <row r="125" spans="1:11" ht="14.45" customHeight="1" x14ac:dyDescent="0.2">
      <c r="A125" s="441" t="s">
        <v>453</v>
      </c>
      <c r="B125" s="442" t="s">
        <v>454</v>
      </c>
      <c r="C125" s="443" t="s">
        <v>460</v>
      </c>
      <c r="D125" s="444" t="s">
        <v>461</v>
      </c>
      <c r="E125" s="443" t="s">
        <v>786</v>
      </c>
      <c r="F125" s="444" t="s">
        <v>787</v>
      </c>
      <c r="G125" s="443" t="s">
        <v>856</v>
      </c>
      <c r="H125" s="443" t="s">
        <v>857</v>
      </c>
      <c r="I125" s="446">
        <v>13.404999732971191</v>
      </c>
      <c r="J125" s="446">
        <v>360</v>
      </c>
      <c r="K125" s="447">
        <v>4886.3800048828125</v>
      </c>
    </row>
    <row r="126" spans="1:11" ht="14.45" customHeight="1" x14ac:dyDescent="0.2">
      <c r="A126" s="441" t="s">
        <v>453</v>
      </c>
      <c r="B126" s="442" t="s">
        <v>454</v>
      </c>
      <c r="C126" s="443" t="s">
        <v>460</v>
      </c>
      <c r="D126" s="444" t="s">
        <v>461</v>
      </c>
      <c r="E126" s="443" t="s">
        <v>786</v>
      </c>
      <c r="F126" s="444" t="s">
        <v>787</v>
      </c>
      <c r="G126" s="443" t="s">
        <v>858</v>
      </c>
      <c r="H126" s="443" t="s">
        <v>859</v>
      </c>
      <c r="I126" s="446">
        <v>257.66500234603882</v>
      </c>
      <c r="J126" s="446">
        <v>63</v>
      </c>
      <c r="K126" s="447">
        <v>2027.5400390625</v>
      </c>
    </row>
    <row r="127" spans="1:11" ht="14.45" customHeight="1" x14ac:dyDescent="0.2">
      <c r="A127" s="441" t="s">
        <v>453</v>
      </c>
      <c r="B127" s="442" t="s">
        <v>454</v>
      </c>
      <c r="C127" s="443" t="s">
        <v>460</v>
      </c>
      <c r="D127" s="444" t="s">
        <v>461</v>
      </c>
      <c r="E127" s="443" t="s">
        <v>786</v>
      </c>
      <c r="F127" s="444" t="s">
        <v>787</v>
      </c>
      <c r="G127" s="443" t="s">
        <v>860</v>
      </c>
      <c r="H127" s="443" t="s">
        <v>861</v>
      </c>
      <c r="I127" s="446">
        <v>228.70500183105469</v>
      </c>
      <c r="J127" s="446">
        <v>2</v>
      </c>
      <c r="K127" s="447">
        <v>457.41000366210938</v>
      </c>
    </row>
    <row r="128" spans="1:11" ht="14.45" customHeight="1" x14ac:dyDescent="0.2">
      <c r="A128" s="441" t="s">
        <v>453</v>
      </c>
      <c r="B128" s="442" t="s">
        <v>454</v>
      </c>
      <c r="C128" s="443" t="s">
        <v>460</v>
      </c>
      <c r="D128" s="444" t="s">
        <v>461</v>
      </c>
      <c r="E128" s="443" t="s">
        <v>786</v>
      </c>
      <c r="F128" s="444" t="s">
        <v>787</v>
      </c>
      <c r="G128" s="443" t="s">
        <v>826</v>
      </c>
      <c r="H128" s="443" t="s">
        <v>862</v>
      </c>
      <c r="I128" s="446">
        <v>1.3700000047683716</v>
      </c>
      <c r="J128" s="446">
        <v>100</v>
      </c>
      <c r="K128" s="447">
        <v>137</v>
      </c>
    </row>
    <row r="129" spans="1:11" ht="14.45" customHeight="1" x14ac:dyDescent="0.2">
      <c r="A129" s="441" t="s">
        <v>453</v>
      </c>
      <c r="B129" s="442" t="s">
        <v>454</v>
      </c>
      <c r="C129" s="443" t="s">
        <v>460</v>
      </c>
      <c r="D129" s="444" t="s">
        <v>461</v>
      </c>
      <c r="E129" s="443" t="s">
        <v>786</v>
      </c>
      <c r="F129" s="444" t="s">
        <v>787</v>
      </c>
      <c r="G129" s="443" t="s">
        <v>863</v>
      </c>
      <c r="H129" s="443" t="s">
        <v>864</v>
      </c>
      <c r="I129" s="446">
        <v>1.3700000047683716</v>
      </c>
      <c r="J129" s="446">
        <v>300</v>
      </c>
      <c r="K129" s="447">
        <v>410.989990234375</v>
      </c>
    </row>
    <row r="130" spans="1:11" ht="14.45" customHeight="1" x14ac:dyDescent="0.2">
      <c r="A130" s="441" t="s">
        <v>453</v>
      </c>
      <c r="B130" s="442" t="s">
        <v>454</v>
      </c>
      <c r="C130" s="443" t="s">
        <v>460</v>
      </c>
      <c r="D130" s="444" t="s">
        <v>461</v>
      </c>
      <c r="E130" s="443" t="s">
        <v>786</v>
      </c>
      <c r="F130" s="444" t="s">
        <v>787</v>
      </c>
      <c r="G130" s="443" t="s">
        <v>865</v>
      </c>
      <c r="H130" s="443" t="s">
        <v>866</v>
      </c>
      <c r="I130" s="446">
        <v>1.3700000047683716</v>
      </c>
      <c r="J130" s="446">
        <v>100</v>
      </c>
      <c r="K130" s="447">
        <v>137</v>
      </c>
    </row>
    <row r="131" spans="1:11" ht="14.45" customHeight="1" x14ac:dyDescent="0.2">
      <c r="A131" s="441" t="s">
        <v>453</v>
      </c>
      <c r="B131" s="442" t="s">
        <v>454</v>
      </c>
      <c r="C131" s="443" t="s">
        <v>460</v>
      </c>
      <c r="D131" s="444" t="s">
        <v>461</v>
      </c>
      <c r="E131" s="443" t="s">
        <v>786</v>
      </c>
      <c r="F131" s="444" t="s">
        <v>787</v>
      </c>
      <c r="G131" s="443" t="s">
        <v>867</v>
      </c>
      <c r="H131" s="443" t="s">
        <v>868</v>
      </c>
      <c r="I131" s="446">
        <v>1.4099999666213989</v>
      </c>
      <c r="J131" s="446">
        <v>200</v>
      </c>
      <c r="K131" s="447">
        <v>282</v>
      </c>
    </row>
    <row r="132" spans="1:11" ht="14.45" customHeight="1" x14ac:dyDescent="0.2">
      <c r="A132" s="441" t="s">
        <v>453</v>
      </c>
      <c r="B132" s="442" t="s">
        <v>454</v>
      </c>
      <c r="C132" s="443" t="s">
        <v>460</v>
      </c>
      <c r="D132" s="444" t="s">
        <v>461</v>
      </c>
      <c r="E132" s="443" t="s">
        <v>786</v>
      </c>
      <c r="F132" s="444" t="s">
        <v>787</v>
      </c>
      <c r="G132" s="443" t="s">
        <v>869</v>
      </c>
      <c r="H132" s="443" t="s">
        <v>870</v>
      </c>
      <c r="I132" s="446">
        <v>1.4099999666213989</v>
      </c>
      <c r="J132" s="446">
        <v>200</v>
      </c>
      <c r="K132" s="447">
        <v>282</v>
      </c>
    </row>
    <row r="133" spans="1:11" ht="14.45" customHeight="1" x14ac:dyDescent="0.2">
      <c r="A133" s="441" t="s">
        <v>453</v>
      </c>
      <c r="B133" s="442" t="s">
        <v>454</v>
      </c>
      <c r="C133" s="443" t="s">
        <v>460</v>
      </c>
      <c r="D133" s="444" t="s">
        <v>461</v>
      </c>
      <c r="E133" s="443" t="s">
        <v>786</v>
      </c>
      <c r="F133" s="444" t="s">
        <v>787</v>
      </c>
      <c r="G133" s="443" t="s">
        <v>871</v>
      </c>
      <c r="H133" s="443" t="s">
        <v>872</v>
      </c>
      <c r="I133" s="446">
        <v>1.3700000047683716</v>
      </c>
      <c r="J133" s="446">
        <v>300</v>
      </c>
      <c r="K133" s="447">
        <v>410.989990234375</v>
      </c>
    </row>
    <row r="134" spans="1:11" ht="14.45" customHeight="1" x14ac:dyDescent="0.2">
      <c r="A134" s="441" t="s">
        <v>453</v>
      </c>
      <c r="B134" s="442" t="s">
        <v>454</v>
      </c>
      <c r="C134" s="443" t="s">
        <v>460</v>
      </c>
      <c r="D134" s="444" t="s">
        <v>461</v>
      </c>
      <c r="E134" s="443" t="s">
        <v>786</v>
      </c>
      <c r="F134" s="444" t="s">
        <v>787</v>
      </c>
      <c r="G134" s="443" t="s">
        <v>873</v>
      </c>
      <c r="H134" s="443" t="s">
        <v>874</v>
      </c>
      <c r="I134" s="446">
        <v>228.69000244140625</v>
      </c>
      <c r="J134" s="446">
        <v>2</v>
      </c>
      <c r="K134" s="447">
        <v>457.3800048828125</v>
      </c>
    </row>
    <row r="135" spans="1:11" ht="14.45" customHeight="1" x14ac:dyDescent="0.2">
      <c r="A135" s="441" t="s">
        <v>453</v>
      </c>
      <c r="B135" s="442" t="s">
        <v>454</v>
      </c>
      <c r="C135" s="443" t="s">
        <v>460</v>
      </c>
      <c r="D135" s="444" t="s">
        <v>461</v>
      </c>
      <c r="E135" s="443" t="s">
        <v>786</v>
      </c>
      <c r="F135" s="444" t="s">
        <v>787</v>
      </c>
      <c r="G135" s="443" t="s">
        <v>875</v>
      </c>
      <c r="H135" s="443" t="s">
        <v>876</v>
      </c>
      <c r="I135" s="446">
        <v>228.69000244140625</v>
      </c>
      <c r="J135" s="446">
        <v>2</v>
      </c>
      <c r="K135" s="447">
        <v>457.3800048828125</v>
      </c>
    </row>
    <row r="136" spans="1:11" ht="14.45" customHeight="1" x14ac:dyDescent="0.2">
      <c r="A136" s="441" t="s">
        <v>453</v>
      </c>
      <c r="B136" s="442" t="s">
        <v>454</v>
      </c>
      <c r="C136" s="443" t="s">
        <v>460</v>
      </c>
      <c r="D136" s="444" t="s">
        <v>461</v>
      </c>
      <c r="E136" s="443" t="s">
        <v>786</v>
      </c>
      <c r="F136" s="444" t="s">
        <v>787</v>
      </c>
      <c r="G136" s="443" t="s">
        <v>877</v>
      </c>
      <c r="H136" s="443" t="s">
        <v>878</v>
      </c>
      <c r="I136" s="446">
        <v>228.69000244140625</v>
      </c>
      <c r="J136" s="446">
        <v>2</v>
      </c>
      <c r="K136" s="447">
        <v>457.3800048828125</v>
      </c>
    </row>
    <row r="137" spans="1:11" ht="14.45" customHeight="1" x14ac:dyDescent="0.2">
      <c r="A137" s="441" t="s">
        <v>453</v>
      </c>
      <c r="B137" s="442" t="s">
        <v>454</v>
      </c>
      <c r="C137" s="443" t="s">
        <v>460</v>
      </c>
      <c r="D137" s="444" t="s">
        <v>461</v>
      </c>
      <c r="E137" s="443" t="s">
        <v>786</v>
      </c>
      <c r="F137" s="444" t="s">
        <v>787</v>
      </c>
      <c r="G137" s="443" t="s">
        <v>879</v>
      </c>
      <c r="H137" s="443" t="s">
        <v>880</v>
      </c>
      <c r="I137" s="446">
        <v>228.69000244140625</v>
      </c>
      <c r="J137" s="446">
        <v>2</v>
      </c>
      <c r="K137" s="447">
        <v>457.3800048828125</v>
      </c>
    </row>
    <row r="138" spans="1:11" ht="14.45" customHeight="1" x14ac:dyDescent="0.2">
      <c r="A138" s="441" t="s">
        <v>453</v>
      </c>
      <c r="B138" s="442" t="s">
        <v>454</v>
      </c>
      <c r="C138" s="443" t="s">
        <v>460</v>
      </c>
      <c r="D138" s="444" t="s">
        <v>461</v>
      </c>
      <c r="E138" s="443" t="s">
        <v>786</v>
      </c>
      <c r="F138" s="444" t="s">
        <v>787</v>
      </c>
      <c r="G138" s="443" t="s">
        <v>881</v>
      </c>
      <c r="H138" s="443" t="s">
        <v>882</v>
      </c>
      <c r="I138" s="446">
        <v>228.69000244140625</v>
      </c>
      <c r="J138" s="446">
        <v>4</v>
      </c>
      <c r="K138" s="447">
        <v>914.760009765625</v>
      </c>
    </row>
    <row r="139" spans="1:11" ht="14.45" customHeight="1" x14ac:dyDescent="0.2">
      <c r="A139" s="441" t="s">
        <v>453</v>
      </c>
      <c r="B139" s="442" t="s">
        <v>454</v>
      </c>
      <c r="C139" s="443" t="s">
        <v>460</v>
      </c>
      <c r="D139" s="444" t="s">
        <v>461</v>
      </c>
      <c r="E139" s="443" t="s">
        <v>786</v>
      </c>
      <c r="F139" s="444" t="s">
        <v>787</v>
      </c>
      <c r="G139" s="443" t="s">
        <v>832</v>
      </c>
      <c r="H139" s="443" t="s">
        <v>883</v>
      </c>
      <c r="I139" s="446">
        <v>1.3899999856948853</v>
      </c>
      <c r="J139" s="446">
        <v>400</v>
      </c>
      <c r="K139" s="447">
        <v>560</v>
      </c>
    </row>
    <row r="140" spans="1:11" ht="14.45" customHeight="1" x14ac:dyDescent="0.2">
      <c r="A140" s="441" t="s">
        <v>453</v>
      </c>
      <c r="B140" s="442" t="s">
        <v>454</v>
      </c>
      <c r="C140" s="443" t="s">
        <v>460</v>
      </c>
      <c r="D140" s="444" t="s">
        <v>461</v>
      </c>
      <c r="E140" s="443" t="s">
        <v>786</v>
      </c>
      <c r="F140" s="444" t="s">
        <v>787</v>
      </c>
      <c r="G140" s="443" t="s">
        <v>884</v>
      </c>
      <c r="H140" s="443" t="s">
        <v>885</v>
      </c>
      <c r="I140" s="446">
        <v>1.4099999666213989</v>
      </c>
      <c r="J140" s="446">
        <v>100</v>
      </c>
      <c r="K140" s="447">
        <v>141.00999450683594</v>
      </c>
    </row>
    <row r="141" spans="1:11" ht="14.45" customHeight="1" x14ac:dyDescent="0.2">
      <c r="A141" s="441" t="s">
        <v>453</v>
      </c>
      <c r="B141" s="442" t="s">
        <v>454</v>
      </c>
      <c r="C141" s="443" t="s">
        <v>460</v>
      </c>
      <c r="D141" s="444" t="s">
        <v>461</v>
      </c>
      <c r="E141" s="443" t="s">
        <v>786</v>
      </c>
      <c r="F141" s="444" t="s">
        <v>787</v>
      </c>
      <c r="G141" s="443" t="s">
        <v>828</v>
      </c>
      <c r="H141" s="443" t="s">
        <v>886</v>
      </c>
      <c r="I141" s="446">
        <v>1.3700000047683716</v>
      </c>
      <c r="J141" s="446">
        <v>100</v>
      </c>
      <c r="K141" s="447">
        <v>137</v>
      </c>
    </row>
    <row r="142" spans="1:11" ht="14.45" customHeight="1" x14ac:dyDescent="0.2">
      <c r="A142" s="441" t="s">
        <v>453</v>
      </c>
      <c r="B142" s="442" t="s">
        <v>454</v>
      </c>
      <c r="C142" s="443" t="s">
        <v>460</v>
      </c>
      <c r="D142" s="444" t="s">
        <v>461</v>
      </c>
      <c r="E142" s="443" t="s">
        <v>786</v>
      </c>
      <c r="F142" s="444" t="s">
        <v>787</v>
      </c>
      <c r="G142" s="443" t="s">
        <v>830</v>
      </c>
      <c r="H142" s="443" t="s">
        <v>887</v>
      </c>
      <c r="I142" s="446">
        <v>1.3899999856948853</v>
      </c>
      <c r="J142" s="446">
        <v>400</v>
      </c>
      <c r="K142" s="447">
        <v>560</v>
      </c>
    </row>
    <row r="143" spans="1:11" ht="14.45" customHeight="1" x14ac:dyDescent="0.2">
      <c r="A143" s="441" t="s">
        <v>453</v>
      </c>
      <c r="B143" s="442" t="s">
        <v>454</v>
      </c>
      <c r="C143" s="443" t="s">
        <v>460</v>
      </c>
      <c r="D143" s="444" t="s">
        <v>461</v>
      </c>
      <c r="E143" s="443" t="s">
        <v>786</v>
      </c>
      <c r="F143" s="444" t="s">
        <v>787</v>
      </c>
      <c r="G143" s="443" t="s">
        <v>888</v>
      </c>
      <c r="H143" s="443" t="s">
        <v>889</v>
      </c>
      <c r="I143" s="446">
        <v>133.10000610351563</v>
      </c>
      <c r="J143" s="446">
        <v>1</v>
      </c>
      <c r="K143" s="447">
        <v>133.10000610351563</v>
      </c>
    </row>
    <row r="144" spans="1:11" ht="14.45" customHeight="1" x14ac:dyDescent="0.2">
      <c r="A144" s="441" t="s">
        <v>453</v>
      </c>
      <c r="B144" s="442" t="s">
        <v>454</v>
      </c>
      <c r="C144" s="443" t="s">
        <v>460</v>
      </c>
      <c r="D144" s="444" t="s">
        <v>461</v>
      </c>
      <c r="E144" s="443" t="s">
        <v>786</v>
      </c>
      <c r="F144" s="444" t="s">
        <v>787</v>
      </c>
      <c r="G144" s="443" t="s">
        <v>890</v>
      </c>
      <c r="H144" s="443" t="s">
        <v>891</v>
      </c>
      <c r="I144" s="446">
        <v>133.10000610351563</v>
      </c>
      <c r="J144" s="446">
        <v>1</v>
      </c>
      <c r="K144" s="447">
        <v>133.10000610351563</v>
      </c>
    </row>
    <row r="145" spans="1:11" ht="14.45" customHeight="1" x14ac:dyDescent="0.2">
      <c r="A145" s="441" t="s">
        <v>453</v>
      </c>
      <c r="B145" s="442" t="s">
        <v>454</v>
      </c>
      <c r="C145" s="443" t="s">
        <v>460</v>
      </c>
      <c r="D145" s="444" t="s">
        <v>461</v>
      </c>
      <c r="E145" s="443" t="s">
        <v>786</v>
      </c>
      <c r="F145" s="444" t="s">
        <v>787</v>
      </c>
      <c r="G145" s="443" t="s">
        <v>892</v>
      </c>
      <c r="H145" s="443" t="s">
        <v>893</v>
      </c>
      <c r="I145" s="446">
        <v>2.380000114440918</v>
      </c>
      <c r="J145" s="446">
        <v>600</v>
      </c>
      <c r="K145" s="447">
        <v>1430.1600036621094</v>
      </c>
    </row>
    <row r="146" spans="1:11" ht="14.45" customHeight="1" x14ac:dyDescent="0.2">
      <c r="A146" s="441" t="s">
        <v>453</v>
      </c>
      <c r="B146" s="442" t="s">
        <v>454</v>
      </c>
      <c r="C146" s="443" t="s">
        <v>460</v>
      </c>
      <c r="D146" s="444" t="s">
        <v>461</v>
      </c>
      <c r="E146" s="443" t="s">
        <v>786</v>
      </c>
      <c r="F146" s="444" t="s">
        <v>787</v>
      </c>
      <c r="G146" s="443" t="s">
        <v>894</v>
      </c>
      <c r="H146" s="443" t="s">
        <v>895</v>
      </c>
      <c r="I146" s="446">
        <v>2081.080078125</v>
      </c>
      <c r="J146" s="446">
        <v>1</v>
      </c>
      <c r="K146" s="447">
        <v>2081.080078125</v>
      </c>
    </row>
    <row r="147" spans="1:11" ht="14.45" customHeight="1" x14ac:dyDescent="0.2">
      <c r="A147" s="441" t="s">
        <v>453</v>
      </c>
      <c r="B147" s="442" t="s">
        <v>454</v>
      </c>
      <c r="C147" s="443" t="s">
        <v>460</v>
      </c>
      <c r="D147" s="444" t="s">
        <v>461</v>
      </c>
      <c r="E147" s="443" t="s">
        <v>786</v>
      </c>
      <c r="F147" s="444" t="s">
        <v>787</v>
      </c>
      <c r="G147" s="443" t="s">
        <v>896</v>
      </c>
      <c r="H147" s="443" t="s">
        <v>897</v>
      </c>
      <c r="I147" s="446">
        <v>3254.719970703125</v>
      </c>
      <c r="J147" s="446">
        <v>2</v>
      </c>
      <c r="K147" s="447">
        <v>6509.43994140625</v>
      </c>
    </row>
    <row r="148" spans="1:11" ht="14.45" customHeight="1" x14ac:dyDescent="0.2">
      <c r="A148" s="441" t="s">
        <v>453</v>
      </c>
      <c r="B148" s="442" t="s">
        <v>454</v>
      </c>
      <c r="C148" s="443" t="s">
        <v>460</v>
      </c>
      <c r="D148" s="444" t="s">
        <v>461</v>
      </c>
      <c r="E148" s="443" t="s">
        <v>786</v>
      </c>
      <c r="F148" s="444" t="s">
        <v>787</v>
      </c>
      <c r="G148" s="443" t="s">
        <v>898</v>
      </c>
      <c r="H148" s="443" t="s">
        <v>899</v>
      </c>
      <c r="I148" s="446">
        <v>76.230003356933594</v>
      </c>
      <c r="J148" s="446">
        <v>5</v>
      </c>
      <c r="K148" s="447">
        <v>381.14999389648438</v>
      </c>
    </row>
    <row r="149" spans="1:11" ht="14.45" customHeight="1" x14ac:dyDescent="0.2">
      <c r="A149" s="441" t="s">
        <v>453</v>
      </c>
      <c r="B149" s="442" t="s">
        <v>454</v>
      </c>
      <c r="C149" s="443" t="s">
        <v>460</v>
      </c>
      <c r="D149" s="444" t="s">
        <v>461</v>
      </c>
      <c r="E149" s="443" t="s">
        <v>786</v>
      </c>
      <c r="F149" s="444" t="s">
        <v>787</v>
      </c>
      <c r="G149" s="443" t="s">
        <v>900</v>
      </c>
      <c r="H149" s="443" t="s">
        <v>901</v>
      </c>
      <c r="I149" s="446">
        <v>76.230003356933594</v>
      </c>
      <c r="J149" s="446">
        <v>5</v>
      </c>
      <c r="K149" s="447">
        <v>381.14999389648438</v>
      </c>
    </row>
    <row r="150" spans="1:11" ht="14.45" customHeight="1" x14ac:dyDescent="0.2">
      <c r="A150" s="441" t="s">
        <v>453</v>
      </c>
      <c r="B150" s="442" t="s">
        <v>454</v>
      </c>
      <c r="C150" s="443" t="s">
        <v>460</v>
      </c>
      <c r="D150" s="444" t="s">
        <v>461</v>
      </c>
      <c r="E150" s="443" t="s">
        <v>786</v>
      </c>
      <c r="F150" s="444" t="s">
        <v>787</v>
      </c>
      <c r="G150" s="443" t="s">
        <v>902</v>
      </c>
      <c r="H150" s="443" t="s">
        <v>903</v>
      </c>
      <c r="I150" s="446">
        <v>76.230003356933594</v>
      </c>
      <c r="J150" s="446">
        <v>5</v>
      </c>
      <c r="K150" s="447">
        <v>381.14999389648438</v>
      </c>
    </row>
    <row r="151" spans="1:11" ht="14.45" customHeight="1" x14ac:dyDescent="0.2">
      <c r="A151" s="441" t="s">
        <v>453</v>
      </c>
      <c r="B151" s="442" t="s">
        <v>454</v>
      </c>
      <c r="C151" s="443" t="s">
        <v>460</v>
      </c>
      <c r="D151" s="444" t="s">
        <v>461</v>
      </c>
      <c r="E151" s="443" t="s">
        <v>786</v>
      </c>
      <c r="F151" s="444" t="s">
        <v>787</v>
      </c>
      <c r="G151" s="443" t="s">
        <v>904</v>
      </c>
      <c r="H151" s="443" t="s">
        <v>905</v>
      </c>
      <c r="I151" s="446">
        <v>76.230003356933594</v>
      </c>
      <c r="J151" s="446">
        <v>5</v>
      </c>
      <c r="K151" s="447">
        <v>381.14999389648438</v>
      </c>
    </row>
    <row r="152" spans="1:11" ht="14.45" customHeight="1" x14ac:dyDescent="0.2">
      <c r="A152" s="441" t="s">
        <v>453</v>
      </c>
      <c r="B152" s="442" t="s">
        <v>454</v>
      </c>
      <c r="C152" s="443" t="s">
        <v>460</v>
      </c>
      <c r="D152" s="444" t="s">
        <v>461</v>
      </c>
      <c r="E152" s="443" t="s">
        <v>786</v>
      </c>
      <c r="F152" s="444" t="s">
        <v>787</v>
      </c>
      <c r="G152" s="443" t="s">
        <v>906</v>
      </c>
      <c r="H152" s="443" t="s">
        <v>907</v>
      </c>
      <c r="I152" s="446">
        <v>76.230003356933594</v>
      </c>
      <c r="J152" s="446">
        <v>5</v>
      </c>
      <c r="K152" s="447">
        <v>381.14999389648438</v>
      </c>
    </row>
    <row r="153" spans="1:11" ht="14.45" customHeight="1" x14ac:dyDescent="0.2">
      <c r="A153" s="441" t="s">
        <v>453</v>
      </c>
      <c r="B153" s="442" t="s">
        <v>454</v>
      </c>
      <c r="C153" s="443" t="s">
        <v>460</v>
      </c>
      <c r="D153" s="444" t="s">
        <v>461</v>
      </c>
      <c r="E153" s="443" t="s">
        <v>786</v>
      </c>
      <c r="F153" s="444" t="s">
        <v>787</v>
      </c>
      <c r="G153" s="443" t="s">
        <v>908</v>
      </c>
      <c r="H153" s="443" t="s">
        <v>909</v>
      </c>
      <c r="I153" s="446">
        <v>76.230003356933594</v>
      </c>
      <c r="J153" s="446">
        <v>5</v>
      </c>
      <c r="K153" s="447">
        <v>381.14999389648438</v>
      </c>
    </row>
    <row r="154" spans="1:11" ht="14.45" customHeight="1" x14ac:dyDescent="0.2">
      <c r="A154" s="441" t="s">
        <v>453</v>
      </c>
      <c r="B154" s="442" t="s">
        <v>454</v>
      </c>
      <c r="C154" s="443" t="s">
        <v>460</v>
      </c>
      <c r="D154" s="444" t="s">
        <v>461</v>
      </c>
      <c r="E154" s="443" t="s">
        <v>786</v>
      </c>
      <c r="F154" s="444" t="s">
        <v>787</v>
      </c>
      <c r="G154" s="443" t="s">
        <v>910</v>
      </c>
      <c r="H154" s="443" t="s">
        <v>911</v>
      </c>
      <c r="I154" s="446">
        <v>76.230003356933594</v>
      </c>
      <c r="J154" s="446">
        <v>5</v>
      </c>
      <c r="K154" s="447">
        <v>381.14999389648438</v>
      </c>
    </row>
    <row r="155" spans="1:11" ht="14.45" customHeight="1" x14ac:dyDescent="0.2">
      <c r="A155" s="441" t="s">
        <v>453</v>
      </c>
      <c r="B155" s="442" t="s">
        <v>454</v>
      </c>
      <c r="C155" s="443" t="s">
        <v>460</v>
      </c>
      <c r="D155" s="444" t="s">
        <v>461</v>
      </c>
      <c r="E155" s="443" t="s">
        <v>786</v>
      </c>
      <c r="F155" s="444" t="s">
        <v>787</v>
      </c>
      <c r="G155" s="443" t="s">
        <v>912</v>
      </c>
      <c r="H155" s="443" t="s">
        <v>913</v>
      </c>
      <c r="I155" s="446">
        <v>76.230003356933594</v>
      </c>
      <c r="J155" s="446">
        <v>5</v>
      </c>
      <c r="K155" s="447">
        <v>381.14999389648438</v>
      </c>
    </row>
    <row r="156" spans="1:11" ht="14.45" customHeight="1" x14ac:dyDescent="0.2">
      <c r="A156" s="441" t="s">
        <v>453</v>
      </c>
      <c r="B156" s="442" t="s">
        <v>454</v>
      </c>
      <c r="C156" s="443" t="s">
        <v>460</v>
      </c>
      <c r="D156" s="444" t="s">
        <v>461</v>
      </c>
      <c r="E156" s="443" t="s">
        <v>786</v>
      </c>
      <c r="F156" s="444" t="s">
        <v>787</v>
      </c>
      <c r="G156" s="443" t="s">
        <v>914</v>
      </c>
      <c r="H156" s="443" t="s">
        <v>915</v>
      </c>
      <c r="I156" s="446">
        <v>128.25999450683594</v>
      </c>
      <c r="J156" s="446">
        <v>5</v>
      </c>
      <c r="K156" s="447">
        <v>641.29998779296875</v>
      </c>
    </row>
    <row r="157" spans="1:11" ht="14.45" customHeight="1" x14ac:dyDescent="0.2">
      <c r="A157" s="441" t="s">
        <v>453</v>
      </c>
      <c r="B157" s="442" t="s">
        <v>454</v>
      </c>
      <c r="C157" s="443" t="s">
        <v>460</v>
      </c>
      <c r="D157" s="444" t="s">
        <v>461</v>
      </c>
      <c r="E157" s="443" t="s">
        <v>786</v>
      </c>
      <c r="F157" s="444" t="s">
        <v>787</v>
      </c>
      <c r="G157" s="443" t="s">
        <v>916</v>
      </c>
      <c r="H157" s="443" t="s">
        <v>917</v>
      </c>
      <c r="I157" s="446">
        <v>95.589996337890625</v>
      </c>
      <c r="J157" s="446">
        <v>20</v>
      </c>
      <c r="K157" s="447">
        <v>1911.800048828125</v>
      </c>
    </row>
    <row r="158" spans="1:11" ht="14.45" customHeight="1" x14ac:dyDescent="0.2">
      <c r="A158" s="441" t="s">
        <v>453</v>
      </c>
      <c r="B158" s="442" t="s">
        <v>454</v>
      </c>
      <c r="C158" s="443" t="s">
        <v>460</v>
      </c>
      <c r="D158" s="444" t="s">
        <v>461</v>
      </c>
      <c r="E158" s="443" t="s">
        <v>786</v>
      </c>
      <c r="F158" s="444" t="s">
        <v>787</v>
      </c>
      <c r="G158" s="443" t="s">
        <v>918</v>
      </c>
      <c r="H158" s="443" t="s">
        <v>919</v>
      </c>
      <c r="I158" s="446">
        <v>1427.719970703125</v>
      </c>
      <c r="J158" s="446">
        <v>2</v>
      </c>
      <c r="K158" s="447">
        <v>2855.429931640625</v>
      </c>
    </row>
    <row r="159" spans="1:11" ht="14.45" customHeight="1" x14ac:dyDescent="0.2">
      <c r="A159" s="441" t="s">
        <v>453</v>
      </c>
      <c r="B159" s="442" t="s">
        <v>454</v>
      </c>
      <c r="C159" s="443" t="s">
        <v>460</v>
      </c>
      <c r="D159" s="444" t="s">
        <v>461</v>
      </c>
      <c r="E159" s="443" t="s">
        <v>786</v>
      </c>
      <c r="F159" s="444" t="s">
        <v>787</v>
      </c>
      <c r="G159" s="443" t="s">
        <v>920</v>
      </c>
      <c r="H159" s="443" t="s">
        <v>921</v>
      </c>
      <c r="I159" s="446">
        <v>3664.3250732421875</v>
      </c>
      <c r="J159" s="446">
        <v>2</v>
      </c>
      <c r="K159" s="447">
        <v>7328.650146484375</v>
      </c>
    </row>
    <row r="160" spans="1:11" ht="14.45" customHeight="1" x14ac:dyDescent="0.2">
      <c r="A160" s="441" t="s">
        <v>453</v>
      </c>
      <c r="B160" s="442" t="s">
        <v>454</v>
      </c>
      <c r="C160" s="443" t="s">
        <v>460</v>
      </c>
      <c r="D160" s="444" t="s">
        <v>461</v>
      </c>
      <c r="E160" s="443" t="s">
        <v>786</v>
      </c>
      <c r="F160" s="444" t="s">
        <v>787</v>
      </c>
      <c r="G160" s="443" t="s">
        <v>922</v>
      </c>
      <c r="H160" s="443" t="s">
        <v>923</v>
      </c>
      <c r="I160" s="446">
        <v>590</v>
      </c>
      <c r="J160" s="446">
        <v>6</v>
      </c>
      <c r="K160" s="447">
        <v>3539.97998046875</v>
      </c>
    </row>
    <row r="161" spans="1:11" ht="14.45" customHeight="1" x14ac:dyDescent="0.2">
      <c r="A161" s="441" t="s">
        <v>453</v>
      </c>
      <c r="B161" s="442" t="s">
        <v>454</v>
      </c>
      <c r="C161" s="443" t="s">
        <v>460</v>
      </c>
      <c r="D161" s="444" t="s">
        <v>461</v>
      </c>
      <c r="E161" s="443" t="s">
        <v>786</v>
      </c>
      <c r="F161" s="444" t="s">
        <v>787</v>
      </c>
      <c r="G161" s="443" t="s">
        <v>924</v>
      </c>
      <c r="H161" s="443" t="s">
        <v>925</v>
      </c>
      <c r="I161" s="446">
        <v>4355.52001953125</v>
      </c>
      <c r="J161" s="446">
        <v>1</v>
      </c>
      <c r="K161" s="447">
        <v>4355.52001953125</v>
      </c>
    </row>
    <row r="162" spans="1:11" ht="14.45" customHeight="1" x14ac:dyDescent="0.2">
      <c r="A162" s="441" t="s">
        <v>453</v>
      </c>
      <c r="B162" s="442" t="s">
        <v>454</v>
      </c>
      <c r="C162" s="443" t="s">
        <v>460</v>
      </c>
      <c r="D162" s="444" t="s">
        <v>461</v>
      </c>
      <c r="E162" s="443" t="s">
        <v>786</v>
      </c>
      <c r="F162" s="444" t="s">
        <v>787</v>
      </c>
      <c r="G162" s="443" t="s">
        <v>926</v>
      </c>
      <c r="H162" s="443" t="s">
        <v>927</v>
      </c>
      <c r="I162" s="446">
        <v>10369.919921875</v>
      </c>
      <c r="J162" s="446">
        <v>1</v>
      </c>
      <c r="K162" s="447">
        <v>10369.919921875</v>
      </c>
    </row>
    <row r="163" spans="1:11" ht="14.45" customHeight="1" x14ac:dyDescent="0.2">
      <c r="A163" s="441" t="s">
        <v>453</v>
      </c>
      <c r="B163" s="442" t="s">
        <v>454</v>
      </c>
      <c r="C163" s="443" t="s">
        <v>460</v>
      </c>
      <c r="D163" s="444" t="s">
        <v>461</v>
      </c>
      <c r="E163" s="443" t="s">
        <v>786</v>
      </c>
      <c r="F163" s="444" t="s">
        <v>787</v>
      </c>
      <c r="G163" s="443" t="s">
        <v>928</v>
      </c>
      <c r="H163" s="443" t="s">
        <v>929</v>
      </c>
      <c r="I163" s="446">
        <v>160.55000305175781</v>
      </c>
      <c r="J163" s="446">
        <v>2</v>
      </c>
      <c r="K163" s="447">
        <v>321.10000610351563</v>
      </c>
    </row>
    <row r="164" spans="1:11" ht="14.45" customHeight="1" x14ac:dyDescent="0.2">
      <c r="A164" s="441" t="s">
        <v>453</v>
      </c>
      <c r="B164" s="442" t="s">
        <v>454</v>
      </c>
      <c r="C164" s="443" t="s">
        <v>460</v>
      </c>
      <c r="D164" s="444" t="s">
        <v>461</v>
      </c>
      <c r="E164" s="443" t="s">
        <v>786</v>
      </c>
      <c r="F164" s="444" t="s">
        <v>787</v>
      </c>
      <c r="G164" s="443" t="s">
        <v>930</v>
      </c>
      <c r="H164" s="443" t="s">
        <v>931</v>
      </c>
      <c r="I164" s="446">
        <v>1442.5600179036458</v>
      </c>
      <c r="J164" s="446">
        <v>3</v>
      </c>
      <c r="K164" s="447">
        <v>4327.6800537109375</v>
      </c>
    </row>
    <row r="165" spans="1:11" ht="14.45" customHeight="1" x14ac:dyDescent="0.2">
      <c r="A165" s="441" t="s">
        <v>453</v>
      </c>
      <c r="B165" s="442" t="s">
        <v>454</v>
      </c>
      <c r="C165" s="443" t="s">
        <v>460</v>
      </c>
      <c r="D165" s="444" t="s">
        <v>461</v>
      </c>
      <c r="E165" s="443" t="s">
        <v>786</v>
      </c>
      <c r="F165" s="444" t="s">
        <v>787</v>
      </c>
      <c r="G165" s="443" t="s">
        <v>932</v>
      </c>
      <c r="H165" s="443" t="s">
        <v>933</v>
      </c>
      <c r="I165" s="446">
        <v>128</v>
      </c>
      <c r="J165" s="446">
        <v>10</v>
      </c>
      <c r="K165" s="447">
        <v>1280</v>
      </c>
    </row>
    <row r="166" spans="1:11" ht="14.45" customHeight="1" x14ac:dyDescent="0.2">
      <c r="A166" s="441" t="s">
        <v>453</v>
      </c>
      <c r="B166" s="442" t="s">
        <v>454</v>
      </c>
      <c r="C166" s="443" t="s">
        <v>460</v>
      </c>
      <c r="D166" s="444" t="s">
        <v>461</v>
      </c>
      <c r="E166" s="443" t="s">
        <v>786</v>
      </c>
      <c r="F166" s="444" t="s">
        <v>787</v>
      </c>
      <c r="G166" s="443" t="s">
        <v>934</v>
      </c>
      <c r="H166" s="443" t="s">
        <v>935</v>
      </c>
      <c r="I166" s="446">
        <v>128</v>
      </c>
      <c r="J166" s="446">
        <v>20</v>
      </c>
      <c r="K166" s="447">
        <v>2559.97998046875</v>
      </c>
    </row>
    <row r="167" spans="1:11" ht="14.45" customHeight="1" x14ac:dyDescent="0.2">
      <c r="A167" s="441" t="s">
        <v>453</v>
      </c>
      <c r="B167" s="442" t="s">
        <v>454</v>
      </c>
      <c r="C167" s="443" t="s">
        <v>460</v>
      </c>
      <c r="D167" s="444" t="s">
        <v>461</v>
      </c>
      <c r="E167" s="443" t="s">
        <v>786</v>
      </c>
      <c r="F167" s="444" t="s">
        <v>787</v>
      </c>
      <c r="G167" s="443" t="s">
        <v>936</v>
      </c>
      <c r="H167" s="443" t="s">
        <v>937</v>
      </c>
      <c r="I167" s="446">
        <v>98.860000610351563</v>
      </c>
      <c r="J167" s="446">
        <v>20</v>
      </c>
      <c r="K167" s="447">
        <v>1977.1399993896484</v>
      </c>
    </row>
    <row r="168" spans="1:11" ht="14.45" customHeight="1" x14ac:dyDescent="0.2">
      <c r="A168" s="441" t="s">
        <v>453</v>
      </c>
      <c r="B168" s="442" t="s">
        <v>454</v>
      </c>
      <c r="C168" s="443" t="s">
        <v>460</v>
      </c>
      <c r="D168" s="444" t="s">
        <v>461</v>
      </c>
      <c r="E168" s="443" t="s">
        <v>786</v>
      </c>
      <c r="F168" s="444" t="s">
        <v>787</v>
      </c>
      <c r="G168" s="443" t="s">
        <v>938</v>
      </c>
      <c r="H168" s="443" t="s">
        <v>939</v>
      </c>
      <c r="I168" s="446">
        <v>21.510000228881836</v>
      </c>
      <c r="J168" s="446">
        <v>350</v>
      </c>
      <c r="K168" s="447">
        <v>7567.43994140625</v>
      </c>
    </row>
    <row r="169" spans="1:11" ht="14.45" customHeight="1" x14ac:dyDescent="0.2">
      <c r="A169" s="441" t="s">
        <v>453</v>
      </c>
      <c r="B169" s="442" t="s">
        <v>454</v>
      </c>
      <c r="C169" s="443" t="s">
        <v>460</v>
      </c>
      <c r="D169" s="444" t="s">
        <v>461</v>
      </c>
      <c r="E169" s="443" t="s">
        <v>786</v>
      </c>
      <c r="F169" s="444" t="s">
        <v>787</v>
      </c>
      <c r="G169" s="443" t="s">
        <v>940</v>
      </c>
      <c r="H169" s="443" t="s">
        <v>941</v>
      </c>
      <c r="I169" s="446">
        <v>21.510000228881836</v>
      </c>
      <c r="J169" s="446">
        <v>550</v>
      </c>
      <c r="K169" s="447">
        <v>11907.289794921875</v>
      </c>
    </row>
    <row r="170" spans="1:11" ht="14.45" customHeight="1" x14ac:dyDescent="0.2">
      <c r="A170" s="441" t="s">
        <v>453</v>
      </c>
      <c r="B170" s="442" t="s">
        <v>454</v>
      </c>
      <c r="C170" s="443" t="s">
        <v>460</v>
      </c>
      <c r="D170" s="444" t="s">
        <v>461</v>
      </c>
      <c r="E170" s="443" t="s">
        <v>786</v>
      </c>
      <c r="F170" s="444" t="s">
        <v>787</v>
      </c>
      <c r="G170" s="443" t="s">
        <v>942</v>
      </c>
      <c r="H170" s="443" t="s">
        <v>943</v>
      </c>
      <c r="I170" s="446">
        <v>1311.47998046875</v>
      </c>
      <c r="J170" s="446">
        <v>2</v>
      </c>
      <c r="K170" s="447">
        <v>2622.9599609375</v>
      </c>
    </row>
    <row r="171" spans="1:11" ht="14.45" customHeight="1" x14ac:dyDescent="0.2">
      <c r="A171" s="441" t="s">
        <v>453</v>
      </c>
      <c r="B171" s="442" t="s">
        <v>454</v>
      </c>
      <c r="C171" s="443" t="s">
        <v>460</v>
      </c>
      <c r="D171" s="444" t="s">
        <v>461</v>
      </c>
      <c r="E171" s="443" t="s">
        <v>786</v>
      </c>
      <c r="F171" s="444" t="s">
        <v>787</v>
      </c>
      <c r="G171" s="443" t="s">
        <v>944</v>
      </c>
      <c r="H171" s="443" t="s">
        <v>945</v>
      </c>
      <c r="I171" s="446">
        <v>625.16998291015625</v>
      </c>
      <c r="J171" s="446">
        <v>12</v>
      </c>
      <c r="K171" s="447">
        <v>7502</v>
      </c>
    </row>
    <row r="172" spans="1:11" ht="14.45" customHeight="1" x14ac:dyDescent="0.2">
      <c r="A172" s="441" t="s">
        <v>453</v>
      </c>
      <c r="B172" s="442" t="s">
        <v>454</v>
      </c>
      <c r="C172" s="443" t="s">
        <v>460</v>
      </c>
      <c r="D172" s="444" t="s">
        <v>461</v>
      </c>
      <c r="E172" s="443" t="s">
        <v>786</v>
      </c>
      <c r="F172" s="444" t="s">
        <v>787</v>
      </c>
      <c r="G172" s="443" t="s">
        <v>946</v>
      </c>
      <c r="H172" s="443" t="s">
        <v>947</v>
      </c>
      <c r="I172" s="446">
        <v>11.979999542236328</v>
      </c>
      <c r="J172" s="446">
        <v>100</v>
      </c>
      <c r="K172" s="447">
        <v>1198</v>
      </c>
    </row>
    <row r="173" spans="1:11" ht="14.45" customHeight="1" x14ac:dyDescent="0.2">
      <c r="A173" s="441" t="s">
        <v>453</v>
      </c>
      <c r="B173" s="442" t="s">
        <v>454</v>
      </c>
      <c r="C173" s="443" t="s">
        <v>460</v>
      </c>
      <c r="D173" s="444" t="s">
        <v>461</v>
      </c>
      <c r="E173" s="443" t="s">
        <v>786</v>
      </c>
      <c r="F173" s="444" t="s">
        <v>787</v>
      </c>
      <c r="G173" s="443" t="s">
        <v>948</v>
      </c>
      <c r="H173" s="443" t="s">
        <v>949</v>
      </c>
      <c r="I173" s="446">
        <v>141.55999755859375</v>
      </c>
      <c r="J173" s="446">
        <v>10</v>
      </c>
      <c r="K173" s="447">
        <v>1415.5799560546875</v>
      </c>
    </row>
    <row r="174" spans="1:11" ht="14.45" customHeight="1" x14ac:dyDescent="0.2">
      <c r="A174" s="441" t="s">
        <v>453</v>
      </c>
      <c r="B174" s="442" t="s">
        <v>454</v>
      </c>
      <c r="C174" s="443" t="s">
        <v>460</v>
      </c>
      <c r="D174" s="444" t="s">
        <v>461</v>
      </c>
      <c r="E174" s="443" t="s">
        <v>786</v>
      </c>
      <c r="F174" s="444" t="s">
        <v>787</v>
      </c>
      <c r="G174" s="443" t="s">
        <v>950</v>
      </c>
      <c r="H174" s="443" t="s">
        <v>951</v>
      </c>
      <c r="I174" s="446">
        <v>141.55999755859375</v>
      </c>
      <c r="J174" s="446">
        <v>25</v>
      </c>
      <c r="K174" s="447">
        <v>3538.9499206542969</v>
      </c>
    </row>
    <row r="175" spans="1:11" ht="14.45" customHeight="1" x14ac:dyDescent="0.2">
      <c r="A175" s="441" t="s">
        <v>453</v>
      </c>
      <c r="B175" s="442" t="s">
        <v>454</v>
      </c>
      <c r="C175" s="443" t="s">
        <v>460</v>
      </c>
      <c r="D175" s="444" t="s">
        <v>461</v>
      </c>
      <c r="E175" s="443" t="s">
        <v>786</v>
      </c>
      <c r="F175" s="444" t="s">
        <v>787</v>
      </c>
      <c r="G175" s="443" t="s">
        <v>952</v>
      </c>
      <c r="H175" s="443" t="s">
        <v>953</v>
      </c>
      <c r="I175" s="446">
        <v>141.55999755859375</v>
      </c>
      <c r="J175" s="446">
        <v>5</v>
      </c>
      <c r="K175" s="447">
        <v>707.78997802734375</v>
      </c>
    </row>
    <row r="176" spans="1:11" ht="14.45" customHeight="1" x14ac:dyDescent="0.2">
      <c r="A176" s="441" t="s">
        <v>453</v>
      </c>
      <c r="B176" s="442" t="s">
        <v>454</v>
      </c>
      <c r="C176" s="443" t="s">
        <v>460</v>
      </c>
      <c r="D176" s="444" t="s">
        <v>461</v>
      </c>
      <c r="E176" s="443" t="s">
        <v>786</v>
      </c>
      <c r="F176" s="444" t="s">
        <v>787</v>
      </c>
      <c r="G176" s="443" t="s">
        <v>954</v>
      </c>
      <c r="H176" s="443" t="s">
        <v>955</v>
      </c>
      <c r="I176" s="446">
        <v>2691</v>
      </c>
      <c r="J176" s="446">
        <v>1</v>
      </c>
      <c r="K176" s="447">
        <v>2691</v>
      </c>
    </row>
    <row r="177" spans="1:11" ht="14.45" customHeight="1" x14ac:dyDescent="0.2">
      <c r="A177" s="441" t="s">
        <v>453</v>
      </c>
      <c r="B177" s="442" t="s">
        <v>454</v>
      </c>
      <c r="C177" s="443" t="s">
        <v>460</v>
      </c>
      <c r="D177" s="444" t="s">
        <v>461</v>
      </c>
      <c r="E177" s="443" t="s">
        <v>786</v>
      </c>
      <c r="F177" s="444" t="s">
        <v>787</v>
      </c>
      <c r="G177" s="443" t="s">
        <v>956</v>
      </c>
      <c r="H177" s="443" t="s">
        <v>957</v>
      </c>
      <c r="I177" s="446">
        <v>110</v>
      </c>
      <c r="J177" s="446">
        <v>10</v>
      </c>
      <c r="K177" s="447">
        <v>1100</v>
      </c>
    </row>
    <row r="178" spans="1:11" ht="14.45" customHeight="1" x14ac:dyDescent="0.2">
      <c r="A178" s="441" t="s">
        <v>453</v>
      </c>
      <c r="B178" s="442" t="s">
        <v>454</v>
      </c>
      <c r="C178" s="443" t="s">
        <v>460</v>
      </c>
      <c r="D178" s="444" t="s">
        <v>461</v>
      </c>
      <c r="E178" s="443" t="s">
        <v>786</v>
      </c>
      <c r="F178" s="444" t="s">
        <v>787</v>
      </c>
      <c r="G178" s="443" t="s">
        <v>958</v>
      </c>
      <c r="H178" s="443" t="s">
        <v>959</v>
      </c>
      <c r="I178" s="446">
        <v>50.750000953674316</v>
      </c>
      <c r="J178" s="446">
        <v>130</v>
      </c>
      <c r="K178" s="447">
        <v>6670.030029296875</v>
      </c>
    </row>
    <row r="179" spans="1:11" ht="14.45" customHeight="1" x14ac:dyDescent="0.2">
      <c r="A179" s="441" t="s">
        <v>453</v>
      </c>
      <c r="B179" s="442" t="s">
        <v>454</v>
      </c>
      <c r="C179" s="443" t="s">
        <v>460</v>
      </c>
      <c r="D179" s="444" t="s">
        <v>461</v>
      </c>
      <c r="E179" s="443" t="s">
        <v>786</v>
      </c>
      <c r="F179" s="444" t="s">
        <v>787</v>
      </c>
      <c r="G179" s="443" t="s">
        <v>960</v>
      </c>
      <c r="H179" s="443" t="s">
        <v>961</v>
      </c>
      <c r="I179" s="446">
        <v>51.475000381469727</v>
      </c>
      <c r="J179" s="446">
        <v>60</v>
      </c>
      <c r="K179" s="447">
        <v>3132.010009765625</v>
      </c>
    </row>
    <row r="180" spans="1:11" ht="14.45" customHeight="1" x14ac:dyDescent="0.2">
      <c r="A180" s="441" t="s">
        <v>453</v>
      </c>
      <c r="B180" s="442" t="s">
        <v>454</v>
      </c>
      <c r="C180" s="443" t="s">
        <v>460</v>
      </c>
      <c r="D180" s="444" t="s">
        <v>461</v>
      </c>
      <c r="E180" s="443" t="s">
        <v>786</v>
      </c>
      <c r="F180" s="444" t="s">
        <v>787</v>
      </c>
      <c r="G180" s="443" t="s">
        <v>962</v>
      </c>
      <c r="H180" s="443" t="s">
        <v>963</v>
      </c>
      <c r="I180" s="446">
        <v>51.78571483067104</v>
      </c>
      <c r="J180" s="446">
        <v>170</v>
      </c>
      <c r="K180" s="447">
        <v>8613.050048828125</v>
      </c>
    </row>
    <row r="181" spans="1:11" ht="14.45" customHeight="1" x14ac:dyDescent="0.2">
      <c r="A181" s="441" t="s">
        <v>453</v>
      </c>
      <c r="B181" s="442" t="s">
        <v>454</v>
      </c>
      <c r="C181" s="443" t="s">
        <v>460</v>
      </c>
      <c r="D181" s="444" t="s">
        <v>461</v>
      </c>
      <c r="E181" s="443" t="s">
        <v>786</v>
      </c>
      <c r="F181" s="444" t="s">
        <v>787</v>
      </c>
      <c r="G181" s="443" t="s">
        <v>964</v>
      </c>
      <c r="H181" s="443" t="s">
        <v>965</v>
      </c>
      <c r="I181" s="446">
        <v>50.542858123779297</v>
      </c>
      <c r="J181" s="446">
        <v>170</v>
      </c>
      <c r="K181" s="447">
        <v>8526.050048828125</v>
      </c>
    </row>
    <row r="182" spans="1:11" ht="14.45" customHeight="1" x14ac:dyDescent="0.2">
      <c r="A182" s="441" t="s">
        <v>453</v>
      </c>
      <c r="B182" s="442" t="s">
        <v>454</v>
      </c>
      <c r="C182" s="443" t="s">
        <v>460</v>
      </c>
      <c r="D182" s="444" t="s">
        <v>461</v>
      </c>
      <c r="E182" s="443" t="s">
        <v>786</v>
      </c>
      <c r="F182" s="444" t="s">
        <v>787</v>
      </c>
      <c r="G182" s="443" t="s">
        <v>966</v>
      </c>
      <c r="H182" s="443" t="s">
        <v>967</v>
      </c>
      <c r="I182" s="446">
        <v>51.233333587646484</v>
      </c>
      <c r="J182" s="446">
        <v>120</v>
      </c>
      <c r="K182" s="447">
        <v>6148.030029296875</v>
      </c>
    </row>
    <row r="183" spans="1:11" ht="14.45" customHeight="1" x14ac:dyDescent="0.2">
      <c r="A183" s="441" t="s">
        <v>453</v>
      </c>
      <c r="B183" s="442" t="s">
        <v>454</v>
      </c>
      <c r="C183" s="443" t="s">
        <v>460</v>
      </c>
      <c r="D183" s="444" t="s">
        <v>461</v>
      </c>
      <c r="E183" s="443" t="s">
        <v>786</v>
      </c>
      <c r="F183" s="444" t="s">
        <v>787</v>
      </c>
      <c r="G183" s="443" t="s">
        <v>968</v>
      </c>
      <c r="H183" s="443" t="s">
        <v>969</v>
      </c>
      <c r="I183" s="446">
        <v>53.166666666666664</v>
      </c>
      <c r="J183" s="446">
        <v>90</v>
      </c>
      <c r="K183" s="447">
        <v>4843.030029296875</v>
      </c>
    </row>
    <row r="184" spans="1:11" ht="14.45" customHeight="1" x14ac:dyDescent="0.2">
      <c r="A184" s="441" t="s">
        <v>453</v>
      </c>
      <c r="B184" s="442" t="s">
        <v>454</v>
      </c>
      <c r="C184" s="443" t="s">
        <v>460</v>
      </c>
      <c r="D184" s="444" t="s">
        <v>461</v>
      </c>
      <c r="E184" s="443" t="s">
        <v>786</v>
      </c>
      <c r="F184" s="444" t="s">
        <v>787</v>
      </c>
      <c r="G184" s="443" t="s">
        <v>970</v>
      </c>
      <c r="H184" s="443" t="s">
        <v>971</v>
      </c>
      <c r="I184" s="446">
        <v>50.128572191510884</v>
      </c>
      <c r="J184" s="446">
        <v>90</v>
      </c>
      <c r="K184" s="447">
        <v>4524.030029296875</v>
      </c>
    </row>
    <row r="185" spans="1:11" ht="14.45" customHeight="1" x14ac:dyDescent="0.2">
      <c r="A185" s="441" t="s">
        <v>453</v>
      </c>
      <c r="B185" s="442" t="s">
        <v>454</v>
      </c>
      <c r="C185" s="443" t="s">
        <v>460</v>
      </c>
      <c r="D185" s="444" t="s">
        <v>461</v>
      </c>
      <c r="E185" s="443" t="s">
        <v>786</v>
      </c>
      <c r="F185" s="444" t="s">
        <v>787</v>
      </c>
      <c r="G185" s="443" t="s">
        <v>972</v>
      </c>
      <c r="H185" s="443" t="s">
        <v>973</v>
      </c>
      <c r="I185" s="446">
        <v>49.783334096272789</v>
      </c>
      <c r="J185" s="446">
        <v>150</v>
      </c>
      <c r="K185" s="447">
        <v>7250.0400390625</v>
      </c>
    </row>
    <row r="186" spans="1:11" ht="14.45" customHeight="1" x14ac:dyDescent="0.2">
      <c r="A186" s="441" t="s">
        <v>453</v>
      </c>
      <c r="B186" s="442" t="s">
        <v>454</v>
      </c>
      <c r="C186" s="443" t="s">
        <v>460</v>
      </c>
      <c r="D186" s="444" t="s">
        <v>461</v>
      </c>
      <c r="E186" s="443" t="s">
        <v>786</v>
      </c>
      <c r="F186" s="444" t="s">
        <v>787</v>
      </c>
      <c r="G186" s="443" t="s">
        <v>974</v>
      </c>
      <c r="H186" s="443" t="s">
        <v>975</v>
      </c>
      <c r="I186" s="446">
        <v>76.5</v>
      </c>
      <c r="J186" s="446">
        <v>140</v>
      </c>
      <c r="K186" s="447">
        <v>10980</v>
      </c>
    </row>
    <row r="187" spans="1:11" ht="14.45" customHeight="1" x14ac:dyDescent="0.2">
      <c r="A187" s="441" t="s">
        <v>453</v>
      </c>
      <c r="B187" s="442" t="s">
        <v>454</v>
      </c>
      <c r="C187" s="443" t="s">
        <v>460</v>
      </c>
      <c r="D187" s="444" t="s">
        <v>461</v>
      </c>
      <c r="E187" s="443" t="s">
        <v>786</v>
      </c>
      <c r="F187" s="444" t="s">
        <v>787</v>
      </c>
      <c r="G187" s="443" t="s">
        <v>976</v>
      </c>
      <c r="H187" s="443" t="s">
        <v>977</v>
      </c>
      <c r="I187" s="446">
        <v>81</v>
      </c>
      <c r="J187" s="446">
        <v>50</v>
      </c>
      <c r="K187" s="447">
        <v>4050</v>
      </c>
    </row>
    <row r="188" spans="1:11" ht="14.45" customHeight="1" x14ac:dyDescent="0.2">
      <c r="A188" s="441" t="s">
        <v>453</v>
      </c>
      <c r="B188" s="442" t="s">
        <v>454</v>
      </c>
      <c r="C188" s="443" t="s">
        <v>460</v>
      </c>
      <c r="D188" s="444" t="s">
        <v>461</v>
      </c>
      <c r="E188" s="443" t="s">
        <v>786</v>
      </c>
      <c r="F188" s="444" t="s">
        <v>787</v>
      </c>
      <c r="G188" s="443" t="s">
        <v>978</v>
      </c>
      <c r="H188" s="443" t="s">
        <v>979</v>
      </c>
      <c r="I188" s="446">
        <v>76.5</v>
      </c>
      <c r="J188" s="446">
        <v>30</v>
      </c>
      <c r="K188" s="447">
        <v>2340</v>
      </c>
    </row>
    <row r="189" spans="1:11" ht="14.45" customHeight="1" x14ac:dyDescent="0.2">
      <c r="A189" s="441" t="s">
        <v>453</v>
      </c>
      <c r="B189" s="442" t="s">
        <v>454</v>
      </c>
      <c r="C189" s="443" t="s">
        <v>460</v>
      </c>
      <c r="D189" s="444" t="s">
        <v>461</v>
      </c>
      <c r="E189" s="443" t="s">
        <v>786</v>
      </c>
      <c r="F189" s="444" t="s">
        <v>787</v>
      </c>
      <c r="G189" s="443" t="s">
        <v>980</v>
      </c>
      <c r="H189" s="443" t="s">
        <v>981</v>
      </c>
      <c r="I189" s="446">
        <v>78</v>
      </c>
      <c r="J189" s="446">
        <v>70</v>
      </c>
      <c r="K189" s="447">
        <v>5310</v>
      </c>
    </row>
    <row r="190" spans="1:11" ht="14.45" customHeight="1" x14ac:dyDescent="0.2">
      <c r="A190" s="441" t="s">
        <v>453</v>
      </c>
      <c r="B190" s="442" t="s">
        <v>454</v>
      </c>
      <c r="C190" s="443" t="s">
        <v>460</v>
      </c>
      <c r="D190" s="444" t="s">
        <v>461</v>
      </c>
      <c r="E190" s="443" t="s">
        <v>786</v>
      </c>
      <c r="F190" s="444" t="s">
        <v>787</v>
      </c>
      <c r="G190" s="443" t="s">
        <v>982</v>
      </c>
      <c r="H190" s="443" t="s">
        <v>983</v>
      </c>
      <c r="I190" s="446">
        <v>72</v>
      </c>
      <c r="J190" s="446">
        <v>20</v>
      </c>
      <c r="K190" s="447">
        <v>1440.010009765625</v>
      </c>
    </row>
    <row r="191" spans="1:11" ht="14.45" customHeight="1" x14ac:dyDescent="0.2">
      <c r="A191" s="441" t="s">
        <v>453</v>
      </c>
      <c r="B191" s="442" t="s">
        <v>454</v>
      </c>
      <c r="C191" s="443" t="s">
        <v>460</v>
      </c>
      <c r="D191" s="444" t="s">
        <v>461</v>
      </c>
      <c r="E191" s="443" t="s">
        <v>786</v>
      </c>
      <c r="F191" s="444" t="s">
        <v>787</v>
      </c>
      <c r="G191" s="443" t="s">
        <v>984</v>
      </c>
      <c r="H191" s="443" t="s">
        <v>985</v>
      </c>
      <c r="I191" s="446">
        <v>76.5</v>
      </c>
      <c r="J191" s="446">
        <v>20</v>
      </c>
      <c r="K191" s="447">
        <v>1530</v>
      </c>
    </row>
    <row r="192" spans="1:11" ht="14.45" customHeight="1" x14ac:dyDescent="0.2">
      <c r="A192" s="441" t="s">
        <v>453</v>
      </c>
      <c r="B192" s="442" t="s">
        <v>454</v>
      </c>
      <c r="C192" s="443" t="s">
        <v>460</v>
      </c>
      <c r="D192" s="444" t="s">
        <v>461</v>
      </c>
      <c r="E192" s="443" t="s">
        <v>786</v>
      </c>
      <c r="F192" s="444" t="s">
        <v>787</v>
      </c>
      <c r="G192" s="443" t="s">
        <v>986</v>
      </c>
      <c r="H192" s="443" t="s">
        <v>987</v>
      </c>
      <c r="I192" s="446">
        <v>76.5</v>
      </c>
      <c r="J192" s="446">
        <v>20</v>
      </c>
      <c r="K192" s="447">
        <v>1530</v>
      </c>
    </row>
    <row r="193" spans="1:11" ht="14.45" customHeight="1" x14ac:dyDescent="0.2">
      <c r="A193" s="441" t="s">
        <v>453</v>
      </c>
      <c r="B193" s="442" t="s">
        <v>454</v>
      </c>
      <c r="C193" s="443" t="s">
        <v>460</v>
      </c>
      <c r="D193" s="444" t="s">
        <v>461</v>
      </c>
      <c r="E193" s="443" t="s">
        <v>786</v>
      </c>
      <c r="F193" s="444" t="s">
        <v>787</v>
      </c>
      <c r="G193" s="443" t="s">
        <v>988</v>
      </c>
      <c r="H193" s="443" t="s">
        <v>989</v>
      </c>
      <c r="I193" s="446">
        <v>14.449999809265137</v>
      </c>
      <c r="J193" s="446">
        <v>150</v>
      </c>
      <c r="K193" s="447">
        <v>2167.550048828125</v>
      </c>
    </row>
    <row r="194" spans="1:11" ht="14.45" customHeight="1" x14ac:dyDescent="0.2">
      <c r="A194" s="441" t="s">
        <v>453</v>
      </c>
      <c r="B194" s="442" t="s">
        <v>454</v>
      </c>
      <c r="C194" s="443" t="s">
        <v>460</v>
      </c>
      <c r="D194" s="444" t="s">
        <v>461</v>
      </c>
      <c r="E194" s="443" t="s">
        <v>786</v>
      </c>
      <c r="F194" s="444" t="s">
        <v>787</v>
      </c>
      <c r="G194" s="443" t="s">
        <v>990</v>
      </c>
      <c r="H194" s="443" t="s">
        <v>991</v>
      </c>
      <c r="I194" s="446">
        <v>14.449999809265137</v>
      </c>
      <c r="J194" s="446">
        <v>200</v>
      </c>
      <c r="K194" s="447">
        <v>2890.080078125</v>
      </c>
    </row>
    <row r="195" spans="1:11" ht="14.45" customHeight="1" x14ac:dyDescent="0.2">
      <c r="A195" s="441" t="s">
        <v>453</v>
      </c>
      <c r="B195" s="442" t="s">
        <v>454</v>
      </c>
      <c r="C195" s="443" t="s">
        <v>460</v>
      </c>
      <c r="D195" s="444" t="s">
        <v>461</v>
      </c>
      <c r="E195" s="443" t="s">
        <v>786</v>
      </c>
      <c r="F195" s="444" t="s">
        <v>787</v>
      </c>
      <c r="G195" s="443" t="s">
        <v>992</v>
      </c>
      <c r="H195" s="443" t="s">
        <v>993</v>
      </c>
      <c r="I195" s="446">
        <v>17</v>
      </c>
      <c r="J195" s="446">
        <v>50</v>
      </c>
      <c r="K195" s="447">
        <v>879.989990234375</v>
      </c>
    </row>
    <row r="196" spans="1:11" ht="14.45" customHeight="1" x14ac:dyDescent="0.2">
      <c r="A196" s="441" t="s">
        <v>453</v>
      </c>
      <c r="B196" s="442" t="s">
        <v>454</v>
      </c>
      <c r="C196" s="443" t="s">
        <v>460</v>
      </c>
      <c r="D196" s="444" t="s">
        <v>461</v>
      </c>
      <c r="E196" s="443" t="s">
        <v>786</v>
      </c>
      <c r="F196" s="444" t="s">
        <v>787</v>
      </c>
      <c r="G196" s="443" t="s">
        <v>994</v>
      </c>
      <c r="H196" s="443" t="s">
        <v>995</v>
      </c>
      <c r="I196" s="446">
        <v>18</v>
      </c>
      <c r="J196" s="446">
        <v>60</v>
      </c>
      <c r="K196" s="447">
        <v>1079.9200439453125</v>
      </c>
    </row>
    <row r="197" spans="1:11" ht="14.45" customHeight="1" x14ac:dyDescent="0.2">
      <c r="A197" s="441" t="s">
        <v>453</v>
      </c>
      <c r="B197" s="442" t="s">
        <v>454</v>
      </c>
      <c r="C197" s="443" t="s">
        <v>460</v>
      </c>
      <c r="D197" s="444" t="s">
        <v>461</v>
      </c>
      <c r="E197" s="443" t="s">
        <v>786</v>
      </c>
      <c r="F197" s="444" t="s">
        <v>787</v>
      </c>
      <c r="G197" s="443" t="s">
        <v>996</v>
      </c>
      <c r="H197" s="443" t="s">
        <v>997</v>
      </c>
      <c r="I197" s="446">
        <v>19</v>
      </c>
      <c r="J197" s="446">
        <v>280</v>
      </c>
      <c r="K197" s="447">
        <v>5409.89990234375</v>
      </c>
    </row>
    <row r="198" spans="1:11" ht="14.45" customHeight="1" x14ac:dyDescent="0.2">
      <c r="A198" s="441" t="s">
        <v>453</v>
      </c>
      <c r="B198" s="442" t="s">
        <v>454</v>
      </c>
      <c r="C198" s="443" t="s">
        <v>460</v>
      </c>
      <c r="D198" s="444" t="s">
        <v>461</v>
      </c>
      <c r="E198" s="443" t="s">
        <v>786</v>
      </c>
      <c r="F198" s="444" t="s">
        <v>787</v>
      </c>
      <c r="G198" s="443" t="s">
        <v>998</v>
      </c>
      <c r="H198" s="443" t="s">
        <v>999</v>
      </c>
      <c r="I198" s="446">
        <v>19.571428571428573</v>
      </c>
      <c r="J198" s="446">
        <v>180</v>
      </c>
      <c r="K198" s="447">
        <v>3489.9399566650391</v>
      </c>
    </row>
    <row r="199" spans="1:11" ht="14.45" customHeight="1" x14ac:dyDescent="0.2">
      <c r="A199" s="441" t="s">
        <v>453</v>
      </c>
      <c r="B199" s="442" t="s">
        <v>454</v>
      </c>
      <c r="C199" s="443" t="s">
        <v>460</v>
      </c>
      <c r="D199" s="444" t="s">
        <v>461</v>
      </c>
      <c r="E199" s="443" t="s">
        <v>786</v>
      </c>
      <c r="F199" s="444" t="s">
        <v>787</v>
      </c>
      <c r="G199" s="443" t="s">
        <v>1000</v>
      </c>
      <c r="H199" s="443" t="s">
        <v>1001</v>
      </c>
      <c r="I199" s="446">
        <v>18</v>
      </c>
      <c r="J199" s="446">
        <v>30</v>
      </c>
      <c r="K199" s="447">
        <v>540</v>
      </c>
    </row>
    <row r="200" spans="1:11" ht="14.45" customHeight="1" x14ac:dyDescent="0.2">
      <c r="A200" s="441" t="s">
        <v>453</v>
      </c>
      <c r="B200" s="442" t="s">
        <v>454</v>
      </c>
      <c r="C200" s="443" t="s">
        <v>460</v>
      </c>
      <c r="D200" s="444" t="s">
        <v>461</v>
      </c>
      <c r="E200" s="443" t="s">
        <v>786</v>
      </c>
      <c r="F200" s="444" t="s">
        <v>787</v>
      </c>
      <c r="G200" s="443" t="s">
        <v>1002</v>
      </c>
      <c r="H200" s="443" t="s">
        <v>1003</v>
      </c>
      <c r="I200" s="446">
        <v>17.400000254313152</v>
      </c>
      <c r="J200" s="446">
        <v>40</v>
      </c>
      <c r="K200" s="447">
        <v>702</v>
      </c>
    </row>
    <row r="201" spans="1:11" ht="14.45" customHeight="1" x14ac:dyDescent="0.2">
      <c r="A201" s="441" t="s">
        <v>453</v>
      </c>
      <c r="B201" s="442" t="s">
        <v>454</v>
      </c>
      <c r="C201" s="443" t="s">
        <v>460</v>
      </c>
      <c r="D201" s="444" t="s">
        <v>461</v>
      </c>
      <c r="E201" s="443" t="s">
        <v>786</v>
      </c>
      <c r="F201" s="444" t="s">
        <v>787</v>
      </c>
      <c r="G201" s="443" t="s">
        <v>1004</v>
      </c>
      <c r="H201" s="443" t="s">
        <v>1005</v>
      </c>
      <c r="I201" s="446">
        <v>19.5</v>
      </c>
      <c r="J201" s="446">
        <v>40</v>
      </c>
      <c r="K201" s="447">
        <v>789.989990234375</v>
      </c>
    </row>
    <row r="202" spans="1:11" ht="14.45" customHeight="1" x14ac:dyDescent="0.2">
      <c r="A202" s="441" t="s">
        <v>453</v>
      </c>
      <c r="B202" s="442" t="s">
        <v>454</v>
      </c>
      <c r="C202" s="443" t="s">
        <v>460</v>
      </c>
      <c r="D202" s="444" t="s">
        <v>461</v>
      </c>
      <c r="E202" s="443" t="s">
        <v>786</v>
      </c>
      <c r="F202" s="444" t="s">
        <v>787</v>
      </c>
      <c r="G202" s="443" t="s">
        <v>1006</v>
      </c>
      <c r="H202" s="443" t="s">
        <v>1007</v>
      </c>
      <c r="I202" s="446">
        <v>19</v>
      </c>
      <c r="J202" s="446">
        <v>10</v>
      </c>
      <c r="K202" s="447">
        <v>190</v>
      </c>
    </row>
    <row r="203" spans="1:11" ht="14.45" customHeight="1" x14ac:dyDescent="0.2">
      <c r="A203" s="441" t="s">
        <v>453</v>
      </c>
      <c r="B203" s="442" t="s">
        <v>454</v>
      </c>
      <c r="C203" s="443" t="s">
        <v>460</v>
      </c>
      <c r="D203" s="444" t="s">
        <v>461</v>
      </c>
      <c r="E203" s="443" t="s">
        <v>786</v>
      </c>
      <c r="F203" s="444" t="s">
        <v>787</v>
      </c>
      <c r="G203" s="443" t="s">
        <v>1008</v>
      </c>
      <c r="H203" s="443" t="s">
        <v>1009</v>
      </c>
      <c r="I203" s="446">
        <v>25.719999313354492</v>
      </c>
      <c r="J203" s="446">
        <v>75</v>
      </c>
      <c r="K203" s="447">
        <v>1929</v>
      </c>
    </row>
    <row r="204" spans="1:11" ht="14.45" customHeight="1" x14ac:dyDescent="0.2">
      <c r="A204" s="441" t="s">
        <v>453</v>
      </c>
      <c r="B204" s="442" t="s">
        <v>454</v>
      </c>
      <c r="C204" s="443" t="s">
        <v>460</v>
      </c>
      <c r="D204" s="444" t="s">
        <v>461</v>
      </c>
      <c r="E204" s="443" t="s">
        <v>786</v>
      </c>
      <c r="F204" s="444" t="s">
        <v>787</v>
      </c>
      <c r="G204" s="443" t="s">
        <v>1010</v>
      </c>
      <c r="H204" s="443" t="s">
        <v>1011</v>
      </c>
      <c r="I204" s="446">
        <v>136</v>
      </c>
      <c r="J204" s="446">
        <v>10</v>
      </c>
      <c r="K204" s="447">
        <v>1359.989990234375</v>
      </c>
    </row>
    <row r="205" spans="1:11" ht="14.45" customHeight="1" x14ac:dyDescent="0.2">
      <c r="A205" s="441" t="s">
        <v>453</v>
      </c>
      <c r="B205" s="442" t="s">
        <v>454</v>
      </c>
      <c r="C205" s="443" t="s">
        <v>460</v>
      </c>
      <c r="D205" s="444" t="s">
        <v>461</v>
      </c>
      <c r="E205" s="443" t="s">
        <v>786</v>
      </c>
      <c r="F205" s="444" t="s">
        <v>787</v>
      </c>
      <c r="G205" s="443" t="s">
        <v>1012</v>
      </c>
      <c r="H205" s="443" t="s">
        <v>1013</v>
      </c>
      <c r="I205" s="446">
        <v>270.20001220703125</v>
      </c>
      <c r="J205" s="446">
        <v>3</v>
      </c>
      <c r="K205" s="447">
        <v>810.5999755859375</v>
      </c>
    </row>
    <row r="206" spans="1:11" ht="14.45" customHeight="1" x14ac:dyDescent="0.2">
      <c r="A206" s="441" t="s">
        <v>453</v>
      </c>
      <c r="B206" s="442" t="s">
        <v>454</v>
      </c>
      <c r="C206" s="443" t="s">
        <v>460</v>
      </c>
      <c r="D206" s="444" t="s">
        <v>461</v>
      </c>
      <c r="E206" s="443" t="s">
        <v>786</v>
      </c>
      <c r="F206" s="444" t="s">
        <v>787</v>
      </c>
      <c r="G206" s="443" t="s">
        <v>1014</v>
      </c>
      <c r="H206" s="443" t="s">
        <v>1015</v>
      </c>
      <c r="I206" s="446">
        <v>519</v>
      </c>
      <c r="J206" s="446">
        <v>5</v>
      </c>
      <c r="K206" s="447">
        <v>2595</v>
      </c>
    </row>
    <row r="207" spans="1:11" ht="14.45" customHeight="1" x14ac:dyDescent="0.2">
      <c r="A207" s="441" t="s">
        <v>453</v>
      </c>
      <c r="B207" s="442" t="s">
        <v>454</v>
      </c>
      <c r="C207" s="443" t="s">
        <v>460</v>
      </c>
      <c r="D207" s="444" t="s">
        <v>461</v>
      </c>
      <c r="E207" s="443" t="s">
        <v>786</v>
      </c>
      <c r="F207" s="444" t="s">
        <v>787</v>
      </c>
      <c r="G207" s="443" t="s">
        <v>1016</v>
      </c>
      <c r="H207" s="443" t="s">
        <v>1017</v>
      </c>
      <c r="I207" s="446">
        <v>129.46000671386719</v>
      </c>
      <c r="J207" s="446">
        <v>5</v>
      </c>
      <c r="K207" s="447">
        <v>647.28997802734375</v>
      </c>
    </row>
    <row r="208" spans="1:11" ht="14.45" customHeight="1" x14ac:dyDescent="0.2">
      <c r="A208" s="441" t="s">
        <v>453</v>
      </c>
      <c r="B208" s="442" t="s">
        <v>454</v>
      </c>
      <c r="C208" s="443" t="s">
        <v>460</v>
      </c>
      <c r="D208" s="444" t="s">
        <v>461</v>
      </c>
      <c r="E208" s="443" t="s">
        <v>786</v>
      </c>
      <c r="F208" s="444" t="s">
        <v>787</v>
      </c>
      <c r="G208" s="443" t="s">
        <v>1018</v>
      </c>
      <c r="H208" s="443" t="s">
        <v>1019</v>
      </c>
      <c r="I208" s="446">
        <v>120</v>
      </c>
      <c r="J208" s="446">
        <v>10</v>
      </c>
      <c r="K208" s="447">
        <v>1200</v>
      </c>
    </row>
    <row r="209" spans="1:11" ht="14.45" customHeight="1" x14ac:dyDescent="0.2">
      <c r="A209" s="441" t="s">
        <v>453</v>
      </c>
      <c r="B209" s="442" t="s">
        <v>454</v>
      </c>
      <c r="C209" s="443" t="s">
        <v>460</v>
      </c>
      <c r="D209" s="444" t="s">
        <v>461</v>
      </c>
      <c r="E209" s="443" t="s">
        <v>786</v>
      </c>
      <c r="F209" s="444" t="s">
        <v>787</v>
      </c>
      <c r="G209" s="443" t="s">
        <v>1020</v>
      </c>
      <c r="H209" s="443" t="s">
        <v>1021</v>
      </c>
      <c r="I209" s="446">
        <v>120</v>
      </c>
      <c r="J209" s="446">
        <v>10</v>
      </c>
      <c r="K209" s="447">
        <v>1200</v>
      </c>
    </row>
    <row r="210" spans="1:11" ht="14.45" customHeight="1" x14ac:dyDescent="0.2">
      <c r="A210" s="441" t="s">
        <v>453</v>
      </c>
      <c r="B210" s="442" t="s">
        <v>454</v>
      </c>
      <c r="C210" s="443" t="s">
        <v>460</v>
      </c>
      <c r="D210" s="444" t="s">
        <v>461</v>
      </c>
      <c r="E210" s="443" t="s">
        <v>786</v>
      </c>
      <c r="F210" s="444" t="s">
        <v>787</v>
      </c>
      <c r="G210" s="443" t="s">
        <v>1022</v>
      </c>
      <c r="H210" s="443" t="s">
        <v>1023</v>
      </c>
      <c r="I210" s="446">
        <v>763.46002197265625</v>
      </c>
      <c r="J210" s="446">
        <v>1</v>
      </c>
      <c r="K210" s="447">
        <v>763.46002197265625</v>
      </c>
    </row>
    <row r="211" spans="1:11" ht="14.45" customHeight="1" x14ac:dyDescent="0.2">
      <c r="A211" s="441" t="s">
        <v>453</v>
      </c>
      <c r="B211" s="442" t="s">
        <v>454</v>
      </c>
      <c r="C211" s="443" t="s">
        <v>460</v>
      </c>
      <c r="D211" s="444" t="s">
        <v>461</v>
      </c>
      <c r="E211" s="443" t="s">
        <v>786</v>
      </c>
      <c r="F211" s="444" t="s">
        <v>787</v>
      </c>
      <c r="G211" s="443" t="s">
        <v>1024</v>
      </c>
      <c r="H211" s="443" t="s">
        <v>1025</v>
      </c>
      <c r="I211" s="446">
        <v>169.39999389648438</v>
      </c>
      <c r="J211" s="446">
        <v>5</v>
      </c>
      <c r="K211" s="447">
        <v>847</v>
      </c>
    </row>
    <row r="212" spans="1:11" ht="14.45" customHeight="1" x14ac:dyDescent="0.2">
      <c r="A212" s="441" t="s">
        <v>453</v>
      </c>
      <c r="B212" s="442" t="s">
        <v>454</v>
      </c>
      <c r="C212" s="443" t="s">
        <v>460</v>
      </c>
      <c r="D212" s="444" t="s">
        <v>461</v>
      </c>
      <c r="E212" s="443" t="s">
        <v>786</v>
      </c>
      <c r="F212" s="444" t="s">
        <v>787</v>
      </c>
      <c r="G212" s="443" t="s">
        <v>1026</v>
      </c>
      <c r="H212" s="443" t="s">
        <v>1027</v>
      </c>
      <c r="I212" s="446">
        <v>2990</v>
      </c>
      <c r="J212" s="446">
        <v>1</v>
      </c>
      <c r="K212" s="447">
        <v>2990</v>
      </c>
    </row>
    <row r="213" spans="1:11" ht="14.45" customHeight="1" x14ac:dyDescent="0.2">
      <c r="A213" s="441" t="s">
        <v>453</v>
      </c>
      <c r="B213" s="442" t="s">
        <v>454</v>
      </c>
      <c r="C213" s="443" t="s">
        <v>460</v>
      </c>
      <c r="D213" s="444" t="s">
        <v>461</v>
      </c>
      <c r="E213" s="443" t="s">
        <v>786</v>
      </c>
      <c r="F213" s="444" t="s">
        <v>787</v>
      </c>
      <c r="G213" s="443" t="s">
        <v>1028</v>
      </c>
      <c r="H213" s="443" t="s">
        <v>1029</v>
      </c>
      <c r="I213" s="446">
        <v>2989.989990234375</v>
      </c>
      <c r="J213" s="446">
        <v>1</v>
      </c>
      <c r="K213" s="447">
        <v>2989.989990234375</v>
      </c>
    </row>
    <row r="214" spans="1:11" ht="14.45" customHeight="1" x14ac:dyDescent="0.2">
      <c r="A214" s="441" t="s">
        <v>453</v>
      </c>
      <c r="B214" s="442" t="s">
        <v>454</v>
      </c>
      <c r="C214" s="443" t="s">
        <v>460</v>
      </c>
      <c r="D214" s="444" t="s">
        <v>461</v>
      </c>
      <c r="E214" s="443" t="s">
        <v>786</v>
      </c>
      <c r="F214" s="444" t="s">
        <v>787</v>
      </c>
      <c r="G214" s="443" t="s">
        <v>1030</v>
      </c>
      <c r="H214" s="443" t="s">
        <v>1031</v>
      </c>
      <c r="I214" s="446">
        <v>2989.989990234375</v>
      </c>
      <c r="J214" s="446">
        <v>1</v>
      </c>
      <c r="K214" s="447">
        <v>2989.989990234375</v>
      </c>
    </row>
    <row r="215" spans="1:11" ht="14.45" customHeight="1" x14ac:dyDescent="0.2">
      <c r="A215" s="441" t="s">
        <v>453</v>
      </c>
      <c r="B215" s="442" t="s">
        <v>454</v>
      </c>
      <c r="C215" s="443" t="s">
        <v>460</v>
      </c>
      <c r="D215" s="444" t="s">
        <v>461</v>
      </c>
      <c r="E215" s="443" t="s">
        <v>786</v>
      </c>
      <c r="F215" s="444" t="s">
        <v>787</v>
      </c>
      <c r="G215" s="443" t="s">
        <v>1032</v>
      </c>
      <c r="H215" s="443" t="s">
        <v>1033</v>
      </c>
      <c r="I215" s="446">
        <v>2990</v>
      </c>
      <c r="J215" s="446">
        <v>1</v>
      </c>
      <c r="K215" s="447">
        <v>2990</v>
      </c>
    </row>
    <row r="216" spans="1:11" ht="14.45" customHeight="1" x14ac:dyDescent="0.2">
      <c r="A216" s="441" t="s">
        <v>453</v>
      </c>
      <c r="B216" s="442" t="s">
        <v>454</v>
      </c>
      <c r="C216" s="443" t="s">
        <v>460</v>
      </c>
      <c r="D216" s="444" t="s">
        <v>461</v>
      </c>
      <c r="E216" s="443" t="s">
        <v>786</v>
      </c>
      <c r="F216" s="444" t="s">
        <v>787</v>
      </c>
      <c r="G216" s="443" t="s">
        <v>1034</v>
      </c>
      <c r="H216" s="443" t="s">
        <v>1035</v>
      </c>
      <c r="I216" s="446">
        <v>2990</v>
      </c>
      <c r="J216" s="446">
        <v>4</v>
      </c>
      <c r="K216" s="447">
        <v>11960</v>
      </c>
    </row>
    <row r="217" spans="1:11" ht="14.45" customHeight="1" x14ac:dyDescent="0.2">
      <c r="A217" s="441" t="s">
        <v>453</v>
      </c>
      <c r="B217" s="442" t="s">
        <v>454</v>
      </c>
      <c r="C217" s="443" t="s">
        <v>460</v>
      </c>
      <c r="D217" s="444" t="s">
        <v>461</v>
      </c>
      <c r="E217" s="443" t="s">
        <v>786</v>
      </c>
      <c r="F217" s="444" t="s">
        <v>787</v>
      </c>
      <c r="G217" s="443" t="s">
        <v>1036</v>
      </c>
      <c r="H217" s="443" t="s">
        <v>1037</v>
      </c>
      <c r="I217" s="446">
        <v>41.740001678466797</v>
      </c>
      <c r="J217" s="446">
        <v>40</v>
      </c>
      <c r="K217" s="447">
        <v>1669.699951171875</v>
      </c>
    </row>
    <row r="218" spans="1:11" ht="14.45" customHeight="1" x14ac:dyDescent="0.2">
      <c r="A218" s="441" t="s">
        <v>453</v>
      </c>
      <c r="B218" s="442" t="s">
        <v>454</v>
      </c>
      <c r="C218" s="443" t="s">
        <v>460</v>
      </c>
      <c r="D218" s="444" t="s">
        <v>461</v>
      </c>
      <c r="E218" s="443" t="s">
        <v>786</v>
      </c>
      <c r="F218" s="444" t="s">
        <v>787</v>
      </c>
      <c r="G218" s="443" t="s">
        <v>1038</v>
      </c>
      <c r="H218" s="443" t="s">
        <v>1039</v>
      </c>
      <c r="I218" s="446">
        <v>75.019996643066406</v>
      </c>
      <c r="J218" s="446">
        <v>20</v>
      </c>
      <c r="K218" s="447">
        <v>1500.3299560546875</v>
      </c>
    </row>
    <row r="219" spans="1:11" ht="14.45" customHeight="1" x14ac:dyDescent="0.2">
      <c r="A219" s="441" t="s">
        <v>453</v>
      </c>
      <c r="B219" s="442" t="s">
        <v>454</v>
      </c>
      <c r="C219" s="443" t="s">
        <v>460</v>
      </c>
      <c r="D219" s="444" t="s">
        <v>461</v>
      </c>
      <c r="E219" s="443" t="s">
        <v>786</v>
      </c>
      <c r="F219" s="444" t="s">
        <v>787</v>
      </c>
      <c r="G219" s="443" t="s">
        <v>1040</v>
      </c>
      <c r="H219" s="443" t="s">
        <v>1041</v>
      </c>
      <c r="I219" s="446">
        <v>1185.739990234375</v>
      </c>
      <c r="J219" s="446">
        <v>2</v>
      </c>
      <c r="K219" s="447">
        <v>2371.47998046875</v>
      </c>
    </row>
    <row r="220" spans="1:11" ht="14.45" customHeight="1" x14ac:dyDescent="0.2">
      <c r="A220" s="441" t="s">
        <v>453</v>
      </c>
      <c r="B220" s="442" t="s">
        <v>454</v>
      </c>
      <c r="C220" s="443" t="s">
        <v>460</v>
      </c>
      <c r="D220" s="444" t="s">
        <v>461</v>
      </c>
      <c r="E220" s="443" t="s">
        <v>786</v>
      </c>
      <c r="F220" s="444" t="s">
        <v>787</v>
      </c>
      <c r="G220" s="443" t="s">
        <v>1042</v>
      </c>
      <c r="H220" s="443" t="s">
        <v>1043</v>
      </c>
      <c r="I220" s="446">
        <v>2722.340087890625</v>
      </c>
      <c r="J220" s="446">
        <v>5</v>
      </c>
      <c r="K220" s="447">
        <v>13611.700439453125</v>
      </c>
    </row>
    <row r="221" spans="1:11" ht="14.45" customHeight="1" x14ac:dyDescent="0.2">
      <c r="A221" s="441" t="s">
        <v>453</v>
      </c>
      <c r="B221" s="442" t="s">
        <v>454</v>
      </c>
      <c r="C221" s="443" t="s">
        <v>460</v>
      </c>
      <c r="D221" s="444" t="s">
        <v>461</v>
      </c>
      <c r="E221" s="443" t="s">
        <v>786</v>
      </c>
      <c r="F221" s="444" t="s">
        <v>787</v>
      </c>
      <c r="G221" s="443" t="s">
        <v>1044</v>
      </c>
      <c r="H221" s="443" t="s">
        <v>1045</v>
      </c>
      <c r="I221" s="446">
        <v>80.580001831054688</v>
      </c>
      <c r="J221" s="446">
        <v>10</v>
      </c>
      <c r="K221" s="447">
        <v>805.82000732421875</v>
      </c>
    </row>
    <row r="222" spans="1:11" ht="14.45" customHeight="1" x14ac:dyDescent="0.2">
      <c r="A222" s="441" t="s">
        <v>453</v>
      </c>
      <c r="B222" s="442" t="s">
        <v>454</v>
      </c>
      <c r="C222" s="443" t="s">
        <v>460</v>
      </c>
      <c r="D222" s="444" t="s">
        <v>461</v>
      </c>
      <c r="E222" s="443" t="s">
        <v>786</v>
      </c>
      <c r="F222" s="444" t="s">
        <v>787</v>
      </c>
      <c r="G222" s="443" t="s">
        <v>1046</v>
      </c>
      <c r="H222" s="443" t="s">
        <v>1047</v>
      </c>
      <c r="I222" s="446">
        <v>284.05000305175781</v>
      </c>
      <c r="J222" s="446">
        <v>25</v>
      </c>
      <c r="K222" s="447">
        <v>7325.500244140625</v>
      </c>
    </row>
    <row r="223" spans="1:11" ht="14.45" customHeight="1" x14ac:dyDescent="0.2">
      <c r="A223" s="441" t="s">
        <v>453</v>
      </c>
      <c r="B223" s="442" t="s">
        <v>454</v>
      </c>
      <c r="C223" s="443" t="s">
        <v>460</v>
      </c>
      <c r="D223" s="444" t="s">
        <v>461</v>
      </c>
      <c r="E223" s="443" t="s">
        <v>786</v>
      </c>
      <c r="F223" s="444" t="s">
        <v>787</v>
      </c>
      <c r="G223" s="443" t="s">
        <v>1048</v>
      </c>
      <c r="H223" s="443" t="s">
        <v>1049</v>
      </c>
      <c r="I223" s="446">
        <v>953.29998779296875</v>
      </c>
      <c r="J223" s="446">
        <v>2</v>
      </c>
      <c r="K223" s="447">
        <v>1906.5999755859375</v>
      </c>
    </row>
    <row r="224" spans="1:11" ht="14.45" customHeight="1" x14ac:dyDescent="0.2">
      <c r="A224" s="441" t="s">
        <v>453</v>
      </c>
      <c r="B224" s="442" t="s">
        <v>454</v>
      </c>
      <c r="C224" s="443" t="s">
        <v>460</v>
      </c>
      <c r="D224" s="444" t="s">
        <v>461</v>
      </c>
      <c r="E224" s="443" t="s">
        <v>786</v>
      </c>
      <c r="F224" s="444" t="s">
        <v>787</v>
      </c>
      <c r="G224" s="443" t="s">
        <v>1050</v>
      </c>
      <c r="H224" s="443" t="s">
        <v>1051</v>
      </c>
      <c r="I224" s="446">
        <v>1524.4200439453125</v>
      </c>
      <c r="J224" s="446">
        <v>1</v>
      </c>
      <c r="K224" s="447">
        <v>1524.4200439453125</v>
      </c>
    </row>
    <row r="225" spans="1:11" ht="14.45" customHeight="1" x14ac:dyDescent="0.2">
      <c r="A225" s="441" t="s">
        <v>453</v>
      </c>
      <c r="B225" s="442" t="s">
        <v>454</v>
      </c>
      <c r="C225" s="443" t="s">
        <v>460</v>
      </c>
      <c r="D225" s="444" t="s">
        <v>461</v>
      </c>
      <c r="E225" s="443" t="s">
        <v>786</v>
      </c>
      <c r="F225" s="444" t="s">
        <v>787</v>
      </c>
      <c r="G225" s="443" t="s">
        <v>1052</v>
      </c>
      <c r="H225" s="443" t="s">
        <v>1053</v>
      </c>
      <c r="I225" s="446">
        <v>1454.239990234375</v>
      </c>
      <c r="J225" s="446">
        <v>1</v>
      </c>
      <c r="K225" s="447">
        <v>1454.239990234375</v>
      </c>
    </row>
    <row r="226" spans="1:11" ht="14.45" customHeight="1" x14ac:dyDescent="0.2">
      <c r="A226" s="441" t="s">
        <v>453</v>
      </c>
      <c r="B226" s="442" t="s">
        <v>454</v>
      </c>
      <c r="C226" s="443" t="s">
        <v>460</v>
      </c>
      <c r="D226" s="444" t="s">
        <v>461</v>
      </c>
      <c r="E226" s="443" t="s">
        <v>786</v>
      </c>
      <c r="F226" s="444" t="s">
        <v>787</v>
      </c>
      <c r="G226" s="443" t="s">
        <v>1054</v>
      </c>
      <c r="H226" s="443" t="s">
        <v>1055</v>
      </c>
      <c r="I226" s="446">
        <v>320.70999145507813</v>
      </c>
      <c r="J226" s="446">
        <v>32</v>
      </c>
      <c r="K226" s="447">
        <v>10262.719970703125</v>
      </c>
    </row>
    <row r="227" spans="1:11" ht="14.45" customHeight="1" x14ac:dyDescent="0.2">
      <c r="A227" s="441" t="s">
        <v>453</v>
      </c>
      <c r="B227" s="442" t="s">
        <v>454</v>
      </c>
      <c r="C227" s="443" t="s">
        <v>460</v>
      </c>
      <c r="D227" s="444" t="s">
        <v>461</v>
      </c>
      <c r="E227" s="443" t="s">
        <v>786</v>
      </c>
      <c r="F227" s="444" t="s">
        <v>787</v>
      </c>
      <c r="G227" s="443" t="s">
        <v>1056</v>
      </c>
      <c r="H227" s="443" t="s">
        <v>1057</v>
      </c>
      <c r="I227" s="446">
        <v>3048.6201171875</v>
      </c>
      <c r="J227" s="446">
        <v>2</v>
      </c>
      <c r="K227" s="447">
        <v>6097.22998046875</v>
      </c>
    </row>
    <row r="228" spans="1:11" ht="14.45" customHeight="1" x14ac:dyDescent="0.2">
      <c r="A228" s="441" t="s">
        <v>453</v>
      </c>
      <c r="B228" s="442" t="s">
        <v>454</v>
      </c>
      <c r="C228" s="443" t="s">
        <v>460</v>
      </c>
      <c r="D228" s="444" t="s">
        <v>461</v>
      </c>
      <c r="E228" s="443" t="s">
        <v>786</v>
      </c>
      <c r="F228" s="444" t="s">
        <v>787</v>
      </c>
      <c r="G228" s="443" t="s">
        <v>1058</v>
      </c>
      <c r="H228" s="443" t="s">
        <v>1059</v>
      </c>
      <c r="I228" s="446">
        <v>2741.639892578125</v>
      </c>
      <c r="J228" s="446">
        <v>4</v>
      </c>
      <c r="K228" s="447">
        <v>10966.5400390625</v>
      </c>
    </row>
    <row r="229" spans="1:11" ht="14.45" customHeight="1" x14ac:dyDescent="0.2">
      <c r="A229" s="441" t="s">
        <v>453</v>
      </c>
      <c r="B229" s="442" t="s">
        <v>454</v>
      </c>
      <c r="C229" s="443" t="s">
        <v>460</v>
      </c>
      <c r="D229" s="444" t="s">
        <v>461</v>
      </c>
      <c r="E229" s="443" t="s">
        <v>786</v>
      </c>
      <c r="F229" s="444" t="s">
        <v>787</v>
      </c>
      <c r="G229" s="443" t="s">
        <v>1060</v>
      </c>
      <c r="H229" s="443" t="s">
        <v>1061</v>
      </c>
      <c r="I229" s="446">
        <v>1687.9200439453125</v>
      </c>
      <c r="J229" s="446">
        <v>2</v>
      </c>
      <c r="K229" s="447">
        <v>3375.840087890625</v>
      </c>
    </row>
    <row r="230" spans="1:11" ht="14.45" customHeight="1" x14ac:dyDescent="0.2">
      <c r="A230" s="441" t="s">
        <v>453</v>
      </c>
      <c r="B230" s="442" t="s">
        <v>454</v>
      </c>
      <c r="C230" s="443" t="s">
        <v>460</v>
      </c>
      <c r="D230" s="444" t="s">
        <v>461</v>
      </c>
      <c r="E230" s="443" t="s">
        <v>786</v>
      </c>
      <c r="F230" s="444" t="s">
        <v>787</v>
      </c>
      <c r="G230" s="443" t="s">
        <v>1062</v>
      </c>
      <c r="H230" s="443" t="s">
        <v>1063</v>
      </c>
      <c r="I230" s="446">
        <v>30.299999237060547</v>
      </c>
      <c r="J230" s="446">
        <v>10</v>
      </c>
      <c r="K230" s="447">
        <v>302.98001098632813</v>
      </c>
    </row>
    <row r="231" spans="1:11" ht="14.45" customHeight="1" x14ac:dyDescent="0.2">
      <c r="A231" s="441" t="s">
        <v>453</v>
      </c>
      <c r="B231" s="442" t="s">
        <v>454</v>
      </c>
      <c r="C231" s="443" t="s">
        <v>460</v>
      </c>
      <c r="D231" s="444" t="s">
        <v>461</v>
      </c>
      <c r="E231" s="443" t="s">
        <v>786</v>
      </c>
      <c r="F231" s="444" t="s">
        <v>787</v>
      </c>
      <c r="G231" s="443" t="s">
        <v>1064</v>
      </c>
      <c r="H231" s="443" t="s">
        <v>1065</v>
      </c>
      <c r="I231" s="446">
        <v>747.83502197265625</v>
      </c>
      <c r="J231" s="446">
        <v>6</v>
      </c>
      <c r="K231" s="447">
        <v>4487</v>
      </c>
    </row>
    <row r="232" spans="1:11" ht="14.45" customHeight="1" x14ac:dyDescent="0.2">
      <c r="A232" s="441" t="s">
        <v>453</v>
      </c>
      <c r="B232" s="442" t="s">
        <v>454</v>
      </c>
      <c r="C232" s="443" t="s">
        <v>460</v>
      </c>
      <c r="D232" s="444" t="s">
        <v>461</v>
      </c>
      <c r="E232" s="443" t="s">
        <v>786</v>
      </c>
      <c r="F232" s="444" t="s">
        <v>787</v>
      </c>
      <c r="G232" s="443" t="s">
        <v>1066</v>
      </c>
      <c r="H232" s="443" t="s">
        <v>1067</v>
      </c>
      <c r="I232" s="446">
        <v>973.989990234375</v>
      </c>
      <c r="J232" s="446">
        <v>4</v>
      </c>
      <c r="K232" s="447">
        <v>3895.9599609375</v>
      </c>
    </row>
    <row r="233" spans="1:11" ht="14.45" customHeight="1" x14ac:dyDescent="0.2">
      <c r="A233" s="441" t="s">
        <v>453</v>
      </c>
      <c r="B233" s="442" t="s">
        <v>454</v>
      </c>
      <c r="C233" s="443" t="s">
        <v>460</v>
      </c>
      <c r="D233" s="444" t="s">
        <v>461</v>
      </c>
      <c r="E233" s="443" t="s">
        <v>786</v>
      </c>
      <c r="F233" s="444" t="s">
        <v>787</v>
      </c>
      <c r="G233" s="443" t="s">
        <v>1068</v>
      </c>
      <c r="H233" s="443" t="s">
        <v>1069</v>
      </c>
      <c r="I233" s="446">
        <v>39.169998168945313</v>
      </c>
      <c r="J233" s="446">
        <v>24</v>
      </c>
      <c r="K233" s="447">
        <v>940</v>
      </c>
    </row>
    <row r="234" spans="1:11" ht="14.45" customHeight="1" x14ac:dyDescent="0.2">
      <c r="A234" s="441" t="s">
        <v>453</v>
      </c>
      <c r="B234" s="442" t="s">
        <v>454</v>
      </c>
      <c r="C234" s="443" t="s">
        <v>460</v>
      </c>
      <c r="D234" s="444" t="s">
        <v>461</v>
      </c>
      <c r="E234" s="443" t="s">
        <v>786</v>
      </c>
      <c r="F234" s="444" t="s">
        <v>787</v>
      </c>
      <c r="G234" s="443" t="s">
        <v>1070</v>
      </c>
      <c r="H234" s="443" t="s">
        <v>1071</v>
      </c>
      <c r="I234" s="446">
        <v>1451.9200439453125</v>
      </c>
      <c r="J234" s="446">
        <v>2</v>
      </c>
      <c r="K234" s="447">
        <v>2903.840087890625</v>
      </c>
    </row>
    <row r="235" spans="1:11" ht="14.45" customHeight="1" x14ac:dyDescent="0.2">
      <c r="A235" s="441" t="s">
        <v>453</v>
      </c>
      <c r="B235" s="442" t="s">
        <v>454</v>
      </c>
      <c r="C235" s="443" t="s">
        <v>460</v>
      </c>
      <c r="D235" s="444" t="s">
        <v>461</v>
      </c>
      <c r="E235" s="443" t="s">
        <v>786</v>
      </c>
      <c r="F235" s="444" t="s">
        <v>787</v>
      </c>
      <c r="G235" s="443" t="s">
        <v>1072</v>
      </c>
      <c r="H235" s="443" t="s">
        <v>1073</v>
      </c>
      <c r="I235" s="446">
        <v>1349.760009765625</v>
      </c>
      <c r="J235" s="446">
        <v>10</v>
      </c>
      <c r="K235" s="447">
        <v>13497.56005859375</v>
      </c>
    </row>
    <row r="236" spans="1:11" ht="14.45" customHeight="1" x14ac:dyDescent="0.2">
      <c r="A236" s="441" t="s">
        <v>453</v>
      </c>
      <c r="B236" s="442" t="s">
        <v>454</v>
      </c>
      <c r="C236" s="443" t="s">
        <v>460</v>
      </c>
      <c r="D236" s="444" t="s">
        <v>461</v>
      </c>
      <c r="E236" s="443" t="s">
        <v>786</v>
      </c>
      <c r="F236" s="444" t="s">
        <v>787</v>
      </c>
      <c r="G236" s="443" t="s">
        <v>1074</v>
      </c>
      <c r="H236" s="443" t="s">
        <v>1075</v>
      </c>
      <c r="I236" s="446">
        <v>1199.0433756510417</v>
      </c>
      <c r="J236" s="446">
        <v>6</v>
      </c>
      <c r="K236" s="447">
        <v>7194.240234375</v>
      </c>
    </row>
    <row r="237" spans="1:11" ht="14.45" customHeight="1" x14ac:dyDescent="0.2">
      <c r="A237" s="441" t="s">
        <v>453</v>
      </c>
      <c r="B237" s="442" t="s">
        <v>454</v>
      </c>
      <c r="C237" s="443" t="s">
        <v>460</v>
      </c>
      <c r="D237" s="444" t="s">
        <v>461</v>
      </c>
      <c r="E237" s="443" t="s">
        <v>786</v>
      </c>
      <c r="F237" s="444" t="s">
        <v>787</v>
      </c>
      <c r="G237" s="443" t="s">
        <v>1076</v>
      </c>
      <c r="H237" s="443" t="s">
        <v>1077</v>
      </c>
      <c r="I237" s="446">
        <v>1040.5999755859375</v>
      </c>
      <c r="J237" s="446">
        <v>1</v>
      </c>
      <c r="K237" s="447">
        <v>1040.5999755859375</v>
      </c>
    </row>
    <row r="238" spans="1:11" ht="14.45" customHeight="1" x14ac:dyDescent="0.2">
      <c r="A238" s="441" t="s">
        <v>453</v>
      </c>
      <c r="B238" s="442" t="s">
        <v>454</v>
      </c>
      <c r="C238" s="443" t="s">
        <v>460</v>
      </c>
      <c r="D238" s="444" t="s">
        <v>461</v>
      </c>
      <c r="E238" s="443" t="s">
        <v>786</v>
      </c>
      <c r="F238" s="444" t="s">
        <v>787</v>
      </c>
      <c r="G238" s="443" t="s">
        <v>1078</v>
      </c>
      <c r="H238" s="443" t="s">
        <v>1079</v>
      </c>
      <c r="I238" s="446">
        <v>3254.719970703125</v>
      </c>
      <c r="J238" s="446">
        <v>1</v>
      </c>
      <c r="K238" s="447">
        <v>3254.719970703125</v>
      </c>
    </row>
    <row r="239" spans="1:11" ht="14.45" customHeight="1" x14ac:dyDescent="0.2">
      <c r="A239" s="441" t="s">
        <v>453</v>
      </c>
      <c r="B239" s="442" t="s">
        <v>454</v>
      </c>
      <c r="C239" s="443" t="s">
        <v>460</v>
      </c>
      <c r="D239" s="444" t="s">
        <v>461</v>
      </c>
      <c r="E239" s="443" t="s">
        <v>786</v>
      </c>
      <c r="F239" s="444" t="s">
        <v>787</v>
      </c>
      <c r="G239" s="443" t="s">
        <v>1080</v>
      </c>
      <c r="H239" s="443" t="s">
        <v>1081</v>
      </c>
      <c r="I239" s="446">
        <v>124.625</v>
      </c>
      <c r="J239" s="446">
        <v>20</v>
      </c>
      <c r="K239" s="447">
        <v>2492.449951171875</v>
      </c>
    </row>
    <row r="240" spans="1:11" ht="14.45" customHeight="1" x14ac:dyDescent="0.2">
      <c r="A240" s="441" t="s">
        <v>453</v>
      </c>
      <c r="B240" s="442" t="s">
        <v>454</v>
      </c>
      <c r="C240" s="443" t="s">
        <v>460</v>
      </c>
      <c r="D240" s="444" t="s">
        <v>461</v>
      </c>
      <c r="E240" s="443" t="s">
        <v>786</v>
      </c>
      <c r="F240" s="444" t="s">
        <v>787</v>
      </c>
      <c r="G240" s="443" t="s">
        <v>1082</v>
      </c>
      <c r="H240" s="443" t="s">
        <v>1083</v>
      </c>
      <c r="I240" s="446">
        <v>483.97000122070313</v>
      </c>
      <c r="J240" s="446">
        <v>6</v>
      </c>
      <c r="K240" s="447">
        <v>2903.840087890625</v>
      </c>
    </row>
    <row r="241" spans="1:11" ht="14.45" customHeight="1" x14ac:dyDescent="0.2">
      <c r="A241" s="441" t="s">
        <v>453</v>
      </c>
      <c r="B241" s="442" t="s">
        <v>454</v>
      </c>
      <c r="C241" s="443" t="s">
        <v>460</v>
      </c>
      <c r="D241" s="444" t="s">
        <v>461</v>
      </c>
      <c r="E241" s="443" t="s">
        <v>786</v>
      </c>
      <c r="F241" s="444" t="s">
        <v>787</v>
      </c>
      <c r="G241" s="443" t="s">
        <v>1084</v>
      </c>
      <c r="H241" s="443" t="s">
        <v>1085</v>
      </c>
      <c r="I241" s="446">
        <v>1337.050048828125</v>
      </c>
      <c r="J241" s="446">
        <v>1</v>
      </c>
      <c r="K241" s="447">
        <v>1337.050048828125</v>
      </c>
    </row>
    <row r="242" spans="1:11" ht="14.45" customHeight="1" x14ac:dyDescent="0.2">
      <c r="A242" s="441" t="s">
        <v>453</v>
      </c>
      <c r="B242" s="442" t="s">
        <v>454</v>
      </c>
      <c r="C242" s="443" t="s">
        <v>460</v>
      </c>
      <c r="D242" s="444" t="s">
        <v>461</v>
      </c>
      <c r="E242" s="443" t="s">
        <v>786</v>
      </c>
      <c r="F242" s="444" t="s">
        <v>787</v>
      </c>
      <c r="G242" s="443" t="s">
        <v>1086</v>
      </c>
      <c r="H242" s="443" t="s">
        <v>1087</v>
      </c>
      <c r="I242" s="446">
        <v>1074</v>
      </c>
      <c r="J242" s="446">
        <v>4</v>
      </c>
      <c r="K242" s="447">
        <v>4296</v>
      </c>
    </row>
    <row r="243" spans="1:11" ht="14.45" customHeight="1" x14ac:dyDescent="0.2">
      <c r="A243" s="441" t="s">
        <v>453</v>
      </c>
      <c r="B243" s="442" t="s">
        <v>454</v>
      </c>
      <c r="C243" s="443" t="s">
        <v>460</v>
      </c>
      <c r="D243" s="444" t="s">
        <v>461</v>
      </c>
      <c r="E243" s="443" t="s">
        <v>786</v>
      </c>
      <c r="F243" s="444" t="s">
        <v>787</v>
      </c>
      <c r="G243" s="443" t="s">
        <v>1088</v>
      </c>
      <c r="H243" s="443" t="s">
        <v>1089</v>
      </c>
      <c r="I243" s="446">
        <v>2591</v>
      </c>
      <c r="J243" s="446">
        <v>3</v>
      </c>
      <c r="K243" s="447">
        <v>7773</v>
      </c>
    </row>
    <row r="244" spans="1:11" ht="14.45" customHeight="1" x14ac:dyDescent="0.2">
      <c r="A244" s="441" t="s">
        <v>453</v>
      </c>
      <c r="B244" s="442" t="s">
        <v>454</v>
      </c>
      <c r="C244" s="443" t="s">
        <v>460</v>
      </c>
      <c r="D244" s="444" t="s">
        <v>461</v>
      </c>
      <c r="E244" s="443" t="s">
        <v>786</v>
      </c>
      <c r="F244" s="444" t="s">
        <v>787</v>
      </c>
      <c r="G244" s="443" t="s">
        <v>1090</v>
      </c>
      <c r="H244" s="443" t="s">
        <v>1091</v>
      </c>
      <c r="I244" s="446">
        <v>978</v>
      </c>
      <c r="J244" s="446">
        <v>1</v>
      </c>
      <c r="K244" s="447">
        <v>978</v>
      </c>
    </row>
    <row r="245" spans="1:11" ht="14.45" customHeight="1" x14ac:dyDescent="0.2">
      <c r="A245" s="441" t="s">
        <v>453</v>
      </c>
      <c r="B245" s="442" t="s">
        <v>454</v>
      </c>
      <c r="C245" s="443" t="s">
        <v>460</v>
      </c>
      <c r="D245" s="444" t="s">
        <v>461</v>
      </c>
      <c r="E245" s="443" t="s">
        <v>786</v>
      </c>
      <c r="F245" s="444" t="s">
        <v>787</v>
      </c>
      <c r="G245" s="443" t="s">
        <v>1092</v>
      </c>
      <c r="H245" s="443" t="s">
        <v>1093</v>
      </c>
      <c r="I245" s="446">
        <v>3569</v>
      </c>
      <c r="J245" s="446">
        <v>1</v>
      </c>
      <c r="K245" s="447">
        <v>3569</v>
      </c>
    </row>
    <row r="246" spans="1:11" ht="14.45" customHeight="1" x14ac:dyDescent="0.2">
      <c r="A246" s="441" t="s">
        <v>453</v>
      </c>
      <c r="B246" s="442" t="s">
        <v>454</v>
      </c>
      <c r="C246" s="443" t="s">
        <v>460</v>
      </c>
      <c r="D246" s="444" t="s">
        <v>461</v>
      </c>
      <c r="E246" s="443" t="s">
        <v>786</v>
      </c>
      <c r="F246" s="444" t="s">
        <v>787</v>
      </c>
      <c r="G246" s="443" t="s">
        <v>1094</v>
      </c>
      <c r="H246" s="443" t="s">
        <v>1095</v>
      </c>
      <c r="I246" s="446">
        <v>3569</v>
      </c>
      <c r="J246" s="446">
        <v>1</v>
      </c>
      <c r="K246" s="447">
        <v>3569</v>
      </c>
    </row>
    <row r="247" spans="1:11" ht="14.45" customHeight="1" x14ac:dyDescent="0.2">
      <c r="A247" s="441" t="s">
        <v>453</v>
      </c>
      <c r="B247" s="442" t="s">
        <v>454</v>
      </c>
      <c r="C247" s="443" t="s">
        <v>460</v>
      </c>
      <c r="D247" s="444" t="s">
        <v>461</v>
      </c>
      <c r="E247" s="443" t="s">
        <v>786</v>
      </c>
      <c r="F247" s="444" t="s">
        <v>787</v>
      </c>
      <c r="G247" s="443" t="s">
        <v>1096</v>
      </c>
      <c r="H247" s="443" t="s">
        <v>1097</v>
      </c>
      <c r="I247" s="446">
        <v>3569</v>
      </c>
      <c r="J247" s="446">
        <v>1</v>
      </c>
      <c r="K247" s="447">
        <v>3569</v>
      </c>
    </row>
    <row r="248" spans="1:11" ht="14.45" customHeight="1" x14ac:dyDescent="0.2">
      <c r="A248" s="441" t="s">
        <v>453</v>
      </c>
      <c r="B248" s="442" t="s">
        <v>454</v>
      </c>
      <c r="C248" s="443" t="s">
        <v>460</v>
      </c>
      <c r="D248" s="444" t="s">
        <v>461</v>
      </c>
      <c r="E248" s="443" t="s">
        <v>786</v>
      </c>
      <c r="F248" s="444" t="s">
        <v>787</v>
      </c>
      <c r="G248" s="443" t="s">
        <v>1098</v>
      </c>
      <c r="H248" s="443" t="s">
        <v>1099</v>
      </c>
      <c r="I248" s="446">
        <v>3569</v>
      </c>
      <c r="J248" s="446">
        <v>1</v>
      </c>
      <c r="K248" s="447">
        <v>3569</v>
      </c>
    </row>
    <row r="249" spans="1:11" ht="14.45" customHeight="1" x14ac:dyDescent="0.2">
      <c r="A249" s="441" t="s">
        <v>453</v>
      </c>
      <c r="B249" s="442" t="s">
        <v>454</v>
      </c>
      <c r="C249" s="443" t="s">
        <v>460</v>
      </c>
      <c r="D249" s="444" t="s">
        <v>461</v>
      </c>
      <c r="E249" s="443" t="s">
        <v>786</v>
      </c>
      <c r="F249" s="444" t="s">
        <v>787</v>
      </c>
      <c r="G249" s="443" t="s">
        <v>1100</v>
      </c>
      <c r="H249" s="443" t="s">
        <v>1101</v>
      </c>
      <c r="I249" s="446">
        <v>7200</v>
      </c>
      <c r="J249" s="446">
        <v>2</v>
      </c>
      <c r="K249" s="447">
        <v>14400</v>
      </c>
    </row>
    <row r="250" spans="1:11" ht="14.45" customHeight="1" x14ac:dyDescent="0.2">
      <c r="A250" s="441" t="s">
        <v>453</v>
      </c>
      <c r="B250" s="442" t="s">
        <v>454</v>
      </c>
      <c r="C250" s="443" t="s">
        <v>460</v>
      </c>
      <c r="D250" s="444" t="s">
        <v>461</v>
      </c>
      <c r="E250" s="443" t="s">
        <v>786</v>
      </c>
      <c r="F250" s="444" t="s">
        <v>787</v>
      </c>
      <c r="G250" s="443" t="s">
        <v>1102</v>
      </c>
      <c r="H250" s="443" t="s">
        <v>1103</v>
      </c>
      <c r="I250" s="446">
        <v>7200.009765625</v>
      </c>
      <c r="J250" s="446">
        <v>1</v>
      </c>
      <c r="K250" s="447">
        <v>7200.009765625</v>
      </c>
    </row>
    <row r="251" spans="1:11" ht="14.45" customHeight="1" x14ac:dyDescent="0.2">
      <c r="A251" s="441" t="s">
        <v>453</v>
      </c>
      <c r="B251" s="442" t="s">
        <v>454</v>
      </c>
      <c r="C251" s="443" t="s">
        <v>460</v>
      </c>
      <c r="D251" s="444" t="s">
        <v>461</v>
      </c>
      <c r="E251" s="443" t="s">
        <v>786</v>
      </c>
      <c r="F251" s="444" t="s">
        <v>787</v>
      </c>
      <c r="G251" s="443" t="s">
        <v>1104</v>
      </c>
      <c r="H251" s="443" t="s">
        <v>1105</v>
      </c>
      <c r="I251" s="446">
        <v>7200.0048828125</v>
      </c>
      <c r="J251" s="446">
        <v>4</v>
      </c>
      <c r="K251" s="447">
        <v>28800.01953125</v>
      </c>
    </row>
    <row r="252" spans="1:11" ht="14.45" customHeight="1" x14ac:dyDescent="0.2">
      <c r="A252" s="441" t="s">
        <v>453</v>
      </c>
      <c r="B252" s="442" t="s">
        <v>454</v>
      </c>
      <c r="C252" s="443" t="s">
        <v>460</v>
      </c>
      <c r="D252" s="444" t="s">
        <v>461</v>
      </c>
      <c r="E252" s="443" t="s">
        <v>786</v>
      </c>
      <c r="F252" s="444" t="s">
        <v>787</v>
      </c>
      <c r="G252" s="443" t="s">
        <v>1106</v>
      </c>
      <c r="H252" s="443" t="s">
        <v>1107</v>
      </c>
      <c r="I252" s="446">
        <v>7200</v>
      </c>
      <c r="J252" s="446">
        <v>2</v>
      </c>
      <c r="K252" s="447">
        <v>14400</v>
      </c>
    </row>
    <row r="253" spans="1:11" ht="14.45" customHeight="1" x14ac:dyDescent="0.2">
      <c r="A253" s="441" t="s">
        <v>453</v>
      </c>
      <c r="B253" s="442" t="s">
        <v>454</v>
      </c>
      <c r="C253" s="443" t="s">
        <v>460</v>
      </c>
      <c r="D253" s="444" t="s">
        <v>461</v>
      </c>
      <c r="E253" s="443" t="s">
        <v>786</v>
      </c>
      <c r="F253" s="444" t="s">
        <v>787</v>
      </c>
      <c r="G253" s="443" t="s">
        <v>1108</v>
      </c>
      <c r="H253" s="443" t="s">
        <v>1109</v>
      </c>
      <c r="I253" s="446">
        <v>7200</v>
      </c>
      <c r="J253" s="446">
        <v>2</v>
      </c>
      <c r="K253" s="447">
        <v>14400</v>
      </c>
    </row>
    <row r="254" spans="1:11" ht="14.45" customHeight="1" x14ac:dyDescent="0.2">
      <c r="A254" s="441" t="s">
        <v>453</v>
      </c>
      <c r="B254" s="442" t="s">
        <v>454</v>
      </c>
      <c r="C254" s="443" t="s">
        <v>460</v>
      </c>
      <c r="D254" s="444" t="s">
        <v>461</v>
      </c>
      <c r="E254" s="443" t="s">
        <v>786</v>
      </c>
      <c r="F254" s="444" t="s">
        <v>787</v>
      </c>
      <c r="G254" s="443" t="s">
        <v>1110</v>
      </c>
      <c r="H254" s="443" t="s">
        <v>1111</v>
      </c>
      <c r="I254" s="446">
        <v>7200</v>
      </c>
      <c r="J254" s="446">
        <v>2</v>
      </c>
      <c r="K254" s="447">
        <v>14400</v>
      </c>
    </row>
    <row r="255" spans="1:11" ht="14.45" customHeight="1" x14ac:dyDescent="0.2">
      <c r="A255" s="441" t="s">
        <v>453</v>
      </c>
      <c r="B255" s="442" t="s">
        <v>454</v>
      </c>
      <c r="C255" s="443" t="s">
        <v>460</v>
      </c>
      <c r="D255" s="444" t="s">
        <v>461</v>
      </c>
      <c r="E255" s="443" t="s">
        <v>786</v>
      </c>
      <c r="F255" s="444" t="s">
        <v>787</v>
      </c>
      <c r="G255" s="443" t="s">
        <v>1112</v>
      </c>
      <c r="H255" s="443" t="s">
        <v>1113</v>
      </c>
      <c r="I255" s="446">
        <v>7200</v>
      </c>
      <c r="J255" s="446">
        <v>3</v>
      </c>
      <c r="K255" s="447">
        <v>21600</v>
      </c>
    </row>
    <row r="256" spans="1:11" ht="14.45" customHeight="1" x14ac:dyDescent="0.2">
      <c r="A256" s="441" t="s">
        <v>453</v>
      </c>
      <c r="B256" s="442" t="s">
        <v>454</v>
      </c>
      <c r="C256" s="443" t="s">
        <v>460</v>
      </c>
      <c r="D256" s="444" t="s">
        <v>461</v>
      </c>
      <c r="E256" s="443" t="s">
        <v>786</v>
      </c>
      <c r="F256" s="444" t="s">
        <v>787</v>
      </c>
      <c r="G256" s="443" t="s">
        <v>1114</v>
      </c>
      <c r="H256" s="443" t="s">
        <v>1115</v>
      </c>
      <c r="I256" s="446">
        <v>7200</v>
      </c>
      <c r="J256" s="446">
        <v>1</v>
      </c>
      <c r="K256" s="447">
        <v>7200</v>
      </c>
    </row>
    <row r="257" spans="1:11" ht="14.45" customHeight="1" x14ac:dyDescent="0.2">
      <c r="A257" s="441" t="s">
        <v>453</v>
      </c>
      <c r="B257" s="442" t="s">
        <v>454</v>
      </c>
      <c r="C257" s="443" t="s">
        <v>460</v>
      </c>
      <c r="D257" s="444" t="s">
        <v>461</v>
      </c>
      <c r="E257" s="443" t="s">
        <v>786</v>
      </c>
      <c r="F257" s="444" t="s">
        <v>787</v>
      </c>
      <c r="G257" s="443" t="s">
        <v>1116</v>
      </c>
      <c r="H257" s="443" t="s">
        <v>1117</v>
      </c>
      <c r="I257" s="446">
        <v>7200</v>
      </c>
      <c r="J257" s="446">
        <v>1</v>
      </c>
      <c r="K257" s="447">
        <v>7200</v>
      </c>
    </row>
    <row r="258" spans="1:11" ht="14.45" customHeight="1" x14ac:dyDescent="0.2">
      <c r="A258" s="441" t="s">
        <v>453</v>
      </c>
      <c r="B258" s="442" t="s">
        <v>454</v>
      </c>
      <c r="C258" s="443" t="s">
        <v>460</v>
      </c>
      <c r="D258" s="444" t="s">
        <v>461</v>
      </c>
      <c r="E258" s="443" t="s">
        <v>786</v>
      </c>
      <c r="F258" s="444" t="s">
        <v>787</v>
      </c>
      <c r="G258" s="443" t="s">
        <v>1118</v>
      </c>
      <c r="H258" s="443" t="s">
        <v>1119</v>
      </c>
      <c r="I258" s="446">
        <v>6785</v>
      </c>
      <c r="J258" s="446">
        <v>2</v>
      </c>
      <c r="K258" s="447">
        <v>13570</v>
      </c>
    </row>
    <row r="259" spans="1:11" ht="14.45" customHeight="1" x14ac:dyDescent="0.2">
      <c r="A259" s="441" t="s">
        <v>453</v>
      </c>
      <c r="B259" s="442" t="s">
        <v>454</v>
      </c>
      <c r="C259" s="443" t="s">
        <v>460</v>
      </c>
      <c r="D259" s="444" t="s">
        <v>461</v>
      </c>
      <c r="E259" s="443" t="s">
        <v>786</v>
      </c>
      <c r="F259" s="444" t="s">
        <v>787</v>
      </c>
      <c r="G259" s="443" t="s">
        <v>1120</v>
      </c>
      <c r="H259" s="443" t="s">
        <v>1121</v>
      </c>
      <c r="I259" s="446">
        <v>6785</v>
      </c>
      <c r="J259" s="446">
        <v>1</v>
      </c>
      <c r="K259" s="447">
        <v>6785</v>
      </c>
    </row>
    <row r="260" spans="1:11" ht="14.45" customHeight="1" x14ac:dyDescent="0.2">
      <c r="A260" s="441" t="s">
        <v>453</v>
      </c>
      <c r="B260" s="442" t="s">
        <v>454</v>
      </c>
      <c r="C260" s="443" t="s">
        <v>460</v>
      </c>
      <c r="D260" s="444" t="s">
        <v>461</v>
      </c>
      <c r="E260" s="443" t="s">
        <v>786</v>
      </c>
      <c r="F260" s="444" t="s">
        <v>787</v>
      </c>
      <c r="G260" s="443" t="s">
        <v>1122</v>
      </c>
      <c r="H260" s="443" t="s">
        <v>1123</v>
      </c>
      <c r="I260" s="446">
        <v>6785</v>
      </c>
      <c r="J260" s="446">
        <v>1</v>
      </c>
      <c r="K260" s="447">
        <v>6785</v>
      </c>
    </row>
    <row r="261" spans="1:11" ht="14.45" customHeight="1" x14ac:dyDescent="0.2">
      <c r="A261" s="441" t="s">
        <v>453</v>
      </c>
      <c r="B261" s="442" t="s">
        <v>454</v>
      </c>
      <c r="C261" s="443" t="s">
        <v>460</v>
      </c>
      <c r="D261" s="444" t="s">
        <v>461</v>
      </c>
      <c r="E261" s="443" t="s">
        <v>786</v>
      </c>
      <c r="F261" s="444" t="s">
        <v>787</v>
      </c>
      <c r="G261" s="443" t="s">
        <v>1124</v>
      </c>
      <c r="H261" s="443" t="s">
        <v>1125</v>
      </c>
      <c r="I261" s="446">
        <v>3944.5</v>
      </c>
      <c r="J261" s="446">
        <v>1</v>
      </c>
      <c r="K261" s="447">
        <v>3944.5</v>
      </c>
    </row>
    <row r="262" spans="1:11" ht="14.45" customHeight="1" x14ac:dyDescent="0.2">
      <c r="A262" s="441" t="s">
        <v>453</v>
      </c>
      <c r="B262" s="442" t="s">
        <v>454</v>
      </c>
      <c r="C262" s="443" t="s">
        <v>460</v>
      </c>
      <c r="D262" s="444" t="s">
        <v>461</v>
      </c>
      <c r="E262" s="443" t="s">
        <v>786</v>
      </c>
      <c r="F262" s="444" t="s">
        <v>787</v>
      </c>
      <c r="G262" s="443" t="s">
        <v>1126</v>
      </c>
      <c r="H262" s="443" t="s">
        <v>1127</v>
      </c>
      <c r="I262" s="446">
        <v>734.06667073567712</v>
      </c>
      <c r="J262" s="446">
        <v>3</v>
      </c>
      <c r="K262" s="447">
        <v>2202.2000122070313</v>
      </c>
    </row>
    <row r="263" spans="1:11" ht="14.45" customHeight="1" x14ac:dyDescent="0.2">
      <c r="A263" s="441" t="s">
        <v>453</v>
      </c>
      <c r="B263" s="442" t="s">
        <v>454</v>
      </c>
      <c r="C263" s="443" t="s">
        <v>460</v>
      </c>
      <c r="D263" s="444" t="s">
        <v>461</v>
      </c>
      <c r="E263" s="443" t="s">
        <v>786</v>
      </c>
      <c r="F263" s="444" t="s">
        <v>787</v>
      </c>
      <c r="G263" s="443" t="s">
        <v>1128</v>
      </c>
      <c r="H263" s="443" t="s">
        <v>1129</v>
      </c>
      <c r="I263" s="446">
        <v>439.79998779296875</v>
      </c>
      <c r="J263" s="446">
        <v>5</v>
      </c>
      <c r="K263" s="447">
        <v>2199</v>
      </c>
    </row>
    <row r="264" spans="1:11" ht="14.45" customHeight="1" x14ac:dyDescent="0.2">
      <c r="A264" s="441" t="s">
        <v>453</v>
      </c>
      <c r="B264" s="442" t="s">
        <v>454</v>
      </c>
      <c r="C264" s="443" t="s">
        <v>460</v>
      </c>
      <c r="D264" s="444" t="s">
        <v>461</v>
      </c>
      <c r="E264" s="443" t="s">
        <v>786</v>
      </c>
      <c r="F264" s="444" t="s">
        <v>787</v>
      </c>
      <c r="G264" s="443" t="s">
        <v>1130</v>
      </c>
      <c r="H264" s="443" t="s">
        <v>1131</v>
      </c>
      <c r="I264" s="446">
        <v>2843.340087890625</v>
      </c>
      <c r="J264" s="446">
        <v>3</v>
      </c>
      <c r="K264" s="447">
        <v>8530.020263671875</v>
      </c>
    </row>
    <row r="265" spans="1:11" ht="14.45" customHeight="1" x14ac:dyDescent="0.2">
      <c r="A265" s="441" t="s">
        <v>453</v>
      </c>
      <c r="B265" s="442" t="s">
        <v>454</v>
      </c>
      <c r="C265" s="443" t="s">
        <v>460</v>
      </c>
      <c r="D265" s="444" t="s">
        <v>461</v>
      </c>
      <c r="E265" s="443" t="s">
        <v>786</v>
      </c>
      <c r="F265" s="444" t="s">
        <v>787</v>
      </c>
      <c r="G265" s="443" t="s">
        <v>1132</v>
      </c>
      <c r="H265" s="443" t="s">
        <v>1133</v>
      </c>
      <c r="I265" s="446">
        <v>3055.080078125</v>
      </c>
      <c r="J265" s="446">
        <v>1</v>
      </c>
      <c r="K265" s="447">
        <v>3055.080078125</v>
      </c>
    </row>
    <row r="266" spans="1:11" ht="14.45" customHeight="1" x14ac:dyDescent="0.2">
      <c r="A266" s="441" t="s">
        <v>453</v>
      </c>
      <c r="B266" s="442" t="s">
        <v>454</v>
      </c>
      <c r="C266" s="443" t="s">
        <v>460</v>
      </c>
      <c r="D266" s="444" t="s">
        <v>461</v>
      </c>
      <c r="E266" s="443" t="s">
        <v>786</v>
      </c>
      <c r="F266" s="444" t="s">
        <v>787</v>
      </c>
      <c r="G266" s="443" t="s">
        <v>1134</v>
      </c>
      <c r="H266" s="443" t="s">
        <v>1135</v>
      </c>
      <c r="I266" s="446">
        <v>435.57998657226563</v>
      </c>
      <c r="J266" s="446">
        <v>4</v>
      </c>
      <c r="K266" s="447">
        <v>1742.3099670410156</v>
      </c>
    </row>
    <row r="267" spans="1:11" ht="14.45" customHeight="1" x14ac:dyDescent="0.2">
      <c r="A267" s="441" t="s">
        <v>453</v>
      </c>
      <c r="B267" s="442" t="s">
        <v>454</v>
      </c>
      <c r="C267" s="443" t="s">
        <v>460</v>
      </c>
      <c r="D267" s="444" t="s">
        <v>461</v>
      </c>
      <c r="E267" s="443" t="s">
        <v>786</v>
      </c>
      <c r="F267" s="444" t="s">
        <v>787</v>
      </c>
      <c r="G267" s="443" t="s">
        <v>1136</v>
      </c>
      <c r="H267" s="443" t="s">
        <v>1137</v>
      </c>
      <c r="I267" s="446">
        <v>156.07000732421875</v>
      </c>
      <c r="J267" s="446">
        <v>2</v>
      </c>
      <c r="K267" s="447">
        <v>312.1300048828125</v>
      </c>
    </row>
    <row r="268" spans="1:11" ht="14.45" customHeight="1" x14ac:dyDescent="0.2">
      <c r="A268" s="441" t="s">
        <v>453</v>
      </c>
      <c r="B268" s="442" t="s">
        <v>454</v>
      </c>
      <c r="C268" s="443" t="s">
        <v>460</v>
      </c>
      <c r="D268" s="444" t="s">
        <v>461</v>
      </c>
      <c r="E268" s="443" t="s">
        <v>786</v>
      </c>
      <c r="F268" s="444" t="s">
        <v>787</v>
      </c>
      <c r="G268" s="443" t="s">
        <v>1138</v>
      </c>
      <c r="H268" s="443" t="s">
        <v>1139</v>
      </c>
      <c r="I268" s="446">
        <v>6648.56982421875</v>
      </c>
      <c r="J268" s="446">
        <v>2</v>
      </c>
      <c r="K268" s="447">
        <v>13297.1396484375</v>
      </c>
    </row>
    <row r="269" spans="1:11" ht="14.45" customHeight="1" x14ac:dyDescent="0.2">
      <c r="A269" s="441" t="s">
        <v>453</v>
      </c>
      <c r="B269" s="442" t="s">
        <v>454</v>
      </c>
      <c r="C269" s="443" t="s">
        <v>460</v>
      </c>
      <c r="D269" s="444" t="s">
        <v>461</v>
      </c>
      <c r="E269" s="443" t="s">
        <v>786</v>
      </c>
      <c r="F269" s="444" t="s">
        <v>787</v>
      </c>
      <c r="G269" s="443" t="s">
        <v>1140</v>
      </c>
      <c r="H269" s="443" t="s">
        <v>1141</v>
      </c>
      <c r="I269" s="446">
        <v>1300.6800537109375</v>
      </c>
      <c r="J269" s="446">
        <v>1</v>
      </c>
      <c r="K269" s="447">
        <v>1300.6800537109375</v>
      </c>
    </row>
    <row r="270" spans="1:11" ht="14.45" customHeight="1" x14ac:dyDescent="0.2">
      <c r="A270" s="441" t="s">
        <v>453</v>
      </c>
      <c r="B270" s="442" t="s">
        <v>454</v>
      </c>
      <c r="C270" s="443" t="s">
        <v>460</v>
      </c>
      <c r="D270" s="444" t="s">
        <v>461</v>
      </c>
      <c r="E270" s="443" t="s">
        <v>786</v>
      </c>
      <c r="F270" s="444" t="s">
        <v>787</v>
      </c>
      <c r="G270" s="443" t="s">
        <v>1142</v>
      </c>
      <c r="H270" s="443" t="s">
        <v>1143</v>
      </c>
      <c r="I270" s="446">
        <v>3.2899999618530273</v>
      </c>
      <c r="J270" s="446">
        <v>400</v>
      </c>
      <c r="K270" s="447">
        <v>1316</v>
      </c>
    </row>
    <row r="271" spans="1:11" ht="14.45" customHeight="1" x14ac:dyDescent="0.2">
      <c r="A271" s="441" t="s">
        <v>453</v>
      </c>
      <c r="B271" s="442" t="s">
        <v>454</v>
      </c>
      <c r="C271" s="443" t="s">
        <v>460</v>
      </c>
      <c r="D271" s="444" t="s">
        <v>461</v>
      </c>
      <c r="E271" s="443" t="s">
        <v>786</v>
      </c>
      <c r="F271" s="444" t="s">
        <v>787</v>
      </c>
      <c r="G271" s="443" t="s">
        <v>1144</v>
      </c>
      <c r="H271" s="443" t="s">
        <v>1145</v>
      </c>
      <c r="I271" s="446">
        <v>843.3699951171875</v>
      </c>
      <c r="J271" s="446">
        <v>5</v>
      </c>
      <c r="K271" s="447">
        <v>4216.8499755859375</v>
      </c>
    </row>
    <row r="272" spans="1:11" ht="14.45" customHeight="1" x14ac:dyDescent="0.2">
      <c r="A272" s="441" t="s">
        <v>453</v>
      </c>
      <c r="B272" s="442" t="s">
        <v>454</v>
      </c>
      <c r="C272" s="443" t="s">
        <v>460</v>
      </c>
      <c r="D272" s="444" t="s">
        <v>461</v>
      </c>
      <c r="E272" s="443" t="s">
        <v>786</v>
      </c>
      <c r="F272" s="444" t="s">
        <v>787</v>
      </c>
      <c r="G272" s="443" t="s">
        <v>1146</v>
      </c>
      <c r="H272" s="443" t="s">
        <v>1147</v>
      </c>
      <c r="I272" s="446">
        <v>843.3699951171875</v>
      </c>
      <c r="J272" s="446">
        <v>2</v>
      </c>
      <c r="K272" s="447">
        <v>1686.739990234375</v>
      </c>
    </row>
    <row r="273" spans="1:11" ht="14.45" customHeight="1" x14ac:dyDescent="0.2">
      <c r="A273" s="441" t="s">
        <v>453</v>
      </c>
      <c r="B273" s="442" t="s">
        <v>454</v>
      </c>
      <c r="C273" s="443" t="s">
        <v>460</v>
      </c>
      <c r="D273" s="444" t="s">
        <v>461</v>
      </c>
      <c r="E273" s="443" t="s">
        <v>786</v>
      </c>
      <c r="F273" s="444" t="s">
        <v>787</v>
      </c>
      <c r="G273" s="443" t="s">
        <v>1148</v>
      </c>
      <c r="H273" s="443" t="s">
        <v>1149</v>
      </c>
      <c r="I273" s="446">
        <v>811.92000325520837</v>
      </c>
      <c r="J273" s="446">
        <v>4</v>
      </c>
      <c r="K273" s="447">
        <v>3279.1300048828125</v>
      </c>
    </row>
    <row r="274" spans="1:11" ht="14.45" customHeight="1" x14ac:dyDescent="0.2">
      <c r="A274" s="441" t="s">
        <v>453</v>
      </c>
      <c r="B274" s="442" t="s">
        <v>454</v>
      </c>
      <c r="C274" s="443" t="s">
        <v>460</v>
      </c>
      <c r="D274" s="444" t="s">
        <v>461</v>
      </c>
      <c r="E274" s="443" t="s">
        <v>786</v>
      </c>
      <c r="F274" s="444" t="s">
        <v>787</v>
      </c>
      <c r="G274" s="443" t="s">
        <v>1150</v>
      </c>
      <c r="H274" s="443" t="s">
        <v>1151</v>
      </c>
      <c r="I274" s="446">
        <v>843.3699951171875</v>
      </c>
      <c r="J274" s="446">
        <v>3</v>
      </c>
      <c r="K274" s="447">
        <v>2530.1099853515625</v>
      </c>
    </row>
    <row r="275" spans="1:11" ht="14.45" customHeight="1" x14ac:dyDescent="0.2">
      <c r="A275" s="441" t="s">
        <v>453</v>
      </c>
      <c r="B275" s="442" t="s">
        <v>454</v>
      </c>
      <c r="C275" s="443" t="s">
        <v>460</v>
      </c>
      <c r="D275" s="444" t="s">
        <v>461</v>
      </c>
      <c r="E275" s="443" t="s">
        <v>786</v>
      </c>
      <c r="F275" s="444" t="s">
        <v>787</v>
      </c>
      <c r="G275" s="443" t="s">
        <v>1152</v>
      </c>
      <c r="H275" s="443" t="s">
        <v>1153</v>
      </c>
      <c r="I275" s="446">
        <v>843.3900146484375</v>
      </c>
      <c r="J275" s="446">
        <v>1</v>
      </c>
      <c r="K275" s="447">
        <v>843.3900146484375</v>
      </c>
    </row>
    <row r="276" spans="1:11" ht="14.45" customHeight="1" x14ac:dyDescent="0.2">
      <c r="A276" s="441" t="s">
        <v>453</v>
      </c>
      <c r="B276" s="442" t="s">
        <v>454</v>
      </c>
      <c r="C276" s="443" t="s">
        <v>460</v>
      </c>
      <c r="D276" s="444" t="s">
        <v>461</v>
      </c>
      <c r="E276" s="443" t="s">
        <v>786</v>
      </c>
      <c r="F276" s="444" t="s">
        <v>787</v>
      </c>
      <c r="G276" s="443" t="s">
        <v>1154</v>
      </c>
      <c r="H276" s="443" t="s">
        <v>1155</v>
      </c>
      <c r="I276" s="446">
        <v>843.385009765625</v>
      </c>
      <c r="J276" s="446">
        <v>3</v>
      </c>
      <c r="K276" s="447">
        <v>2530.1600341796875</v>
      </c>
    </row>
    <row r="277" spans="1:11" ht="14.45" customHeight="1" x14ac:dyDescent="0.2">
      <c r="A277" s="441" t="s">
        <v>453</v>
      </c>
      <c r="B277" s="442" t="s">
        <v>454</v>
      </c>
      <c r="C277" s="443" t="s">
        <v>460</v>
      </c>
      <c r="D277" s="444" t="s">
        <v>461</v>
      </c>
      <c r="E277" s="443" t="s">
        <v>786</v>
      </c>
      <c r="F277" s="444" t="s">
        <v>787</v>
      </c>
      <c r="G277" s="443" t="s">
        <v>1156</v>
      </c>
      <c r="H277" s="443" t="s">
        <v>1157</v>
      </c>
      <c r="I277" s="446">
        <v>843.3699951171875</v>
      </c>
      <c r="J277" s="446">
        <v>3</v>
      </c>
      <c r="K277" s="447">
        <v>2530.1099853515625</v>
      </c>
    </row>
    <row r="278" spans="1:11" ht="14.45" customHeight="1" x14ac:dyDescent="0.2">
      <c r="A278" s="441" t="s">
        <v>453</v>
      </c>
      <c r="B278" s="442" t="s">
        <v>454</v>
      </c>
      <c r="C278" s="443" t="s">
        <v>460</v>
      </c>
      <c r="D278" s="444" t="s">
        <v>461</v>
      </c>
      <c r="E278" s="443" t="s">
        <v>786</v>
      </c>
      <c r="F278" s="444" t="s">
        <v>787</v>
      </c>
      <c r="G278" s="443" t="s">
        <v>1158</v>
      </c>
      <c r="H278" s="443" t="s">
        <v>1159</v>
      </c>
      <c r="I278" s="446">
        <v>15.270000457763672</v>
      </c>
      <c r="J278" s="446">
        <v>120</v>
      </c>
      <c r="K278" s="447">
        <v>1832.010009765625</v>
      </c>
    </row>
    <row r="279" spans="1:11" ht="14.45" customHeight="1" x14ac:dyDescent="0.2">
      <c r="A279" s="441" t="s">
        <v>453</v>
      </c>
      <c r="B279" s="442" t="s">
        <v>454</v>
      </c>
      <c r="C279" s="443" t="s">
        <v>460</v>
      </c>
      <c r="D279" s="444" t="s">
        <v>461</v>
      </c>
      <c r="E279" s="443" t="s">
        <v>786</v>
      </c>
      <c r="F279" s="444" t="s">
        <v>787</v>
      </c>
      <c r="G279" s="443" t="s">
        <v>1160</v>
      </c>
      <c r="H279" s="443" t="s">
        <v>1161</v>
      </c>
      <c r="I279" s="446">
        <v>28.459999084472656</v>
      </c>
      <c r="J279" s="446">
        <v>40</v>
      </c>
      <c r="K279" s="447">
        <v>1138.56005859375</v>
      </c>
    </row>
    <row r="280" spans="1:11" ht="14.45" customHeight="1" x14ac:dyDescent="0.2">
      <c r="A280" s="441" t="s">
        <v>453</v>
      </c>
      <c r="B280" s="442" t="s">
        <v>454</v>
      </c>
      <c r="C280" s="443" t="s">
        <v>460</v>
      </c>
      <c r="D280" s="444" t="s">
        <v>461</v>
      </c>
      <c r="E280" s="443" t="s">
        <v>786</v>
      </c>
      <c r="F280" s="444" t="s">
        <v>787</v>
      </c>
      <c r="G280" s="443" t="s">
        <v>1162</v>
      </c>
      <c r="H280" s="443" t="s">
        <v>1163</v>
      </c>
      <c r="I280" s="446">
        <v>268.8074951171875</v>
      </c>
      <c r="J280" s="446">
        <v>25</v>
      </c>
      <c r="K280" s="447">
        <v>6686.5201416015625</v>
      </c>
    </row>
    <row r="281" spans="1:11" ht="14.45" customHeight="1" x14ac:dyDescent="0.2">
      <c r="A281" s="441" t="s">
        <v>453</v>
      </c>
      <c r="B281" s="442" t="s">
        <v>454</v>
      </c>
      <c r="C281" s="443" t="s">
        <v>460</v>
      </c>
      <c r="D281" s="444" t="s">
        <v>461</v>
      </c>
      <c r="E281" s="443" t="s">
        <v>786</v>
      </c>
      <c r="F281" s="444" t="s">
        <v>787</v>
      </c>
      <c r="G281" s="443" t="s">
        <v>1164</v>
      </c>
      <c r="H281" s="443" t="s">
        <v>1165</v>
      </c>
      <c r="I281" s="446">
        <v>72.480003356933594</v>
      </c>
      <c r="J281" s="446">
        <v>200</v>
      </c>
      <c r="K281" s="447">
        <v>14496.019775390625</v>
      </c>
    </row>
    <row r="282" spans="1:11" ht="14.45" customHeight="1" x14ac:dyDescent="0.2">
      <c r="A282" s="441" t="s">
        <v>453</v>
      </c>
      <c r="B282" s="442" t="s">
        <v>454</v>
      </c>
      <c r="C282" s="443" t="s">
        <v>460</v>
      </c>
      <c r="D282" s="444" t="s">
        <v>461</v>
      </c>
      <c r="E282" s="443" t="s">
        <v>786</v>
      </c>
      <c r="F282" s="444" t="s">
        <v>787</v>
      </c>
      <c r="G282" s="443" t="s">
        <v>1166</v>
      </c>
      <c r="H282" s="443" t="s">
        <v>1167</v>
      </c>
      <c r="I282" s="446">
        <v>120</v>
      </c>
      <c r="J282" s="446">
        <v>15</v>
      </c>
      <c r="K282" s="447">
        <v>1799.989990234375</v>
      </c>
    </row>
    <row r="283" spans="1:11" ht="14.45" customHeight="1" x14ac:dyDescent="0.2">
      <c r="A283" s="441" t="s">
        <v>453</v>
      </c>
      <c r="B283" s="442" t="s">
        <v>454</v>
      </c>
      <c r="C283" s="443" t="s">
        <v>460</v>
      </c>
      <c r="D283" s="444" t="s">
        <v>461</v>
      </c>
      <c r="E283" s="443" t="s">
        <v>786</v>
      </c>
      <c r="F283" s="444" t="s">
        <v>787</v>
      </c>
      <c r="G283" s="443" t="s">
        <v>1168</v>
      </c>
      <c r="H283" s="443" t="s">
        <v>1169</v>
      </c>
      <c r="I283" s="446">
        <v>120</v>
      </c>
      <c r="J283" s="446">
        <v>15</v>
      </c>
      <c r="K283" s="447">
        <v>1799.989990234375</v>
      </c>
    </row>
    <row r="284" spans="1:11" ht="14.45" customHeight="1" x14ac:dyDescent="0.2">
      <c r="A284" s="441" t="s">
        <v>453</v>
      </c>
      <c r="B284" s="442" t="s">
        <v>454</v>
      </c>
      <c r="C284" s="443" t="s">
        <v>460</v>
      </c>
      <c r="D284" s="444" t="s">
        <v>461</v>
      </c>
      <c r="E284" s="443" t="s">
        <v>786</v>
      </c>
      <c r="F284" s="444" t="s">
        <v>787</v>
      </c>
      <c r="G284" s="443" t="s">
        <v>1170</v>
      </c>
      <c r="H284" s="443" t="s">
        <v>1171</v>
      </c>
      <c r="I284" s="446">
        <v>120</v>
      </c>
      <c r="J284" s="446">
        <v>15</v>
      </c>
      <c r="K284" s="447">
        <v>1799.989990234375</v>
      </c>
    </row>
    <row r="285" spans="1:11" ht="14.45" customHeight="1" x14ac:dyDescent="0.2">
      <c r="A285" s="441" t="s">
        <v>453</v>
      </c>
      <c r="B285" s="442" t="s">
        <v>454</v>
      </c>
      <c r="C285" s="443" t="s">
        <v>460</v>
      </c>
      <c r="D285" s="444" t="s">
        <v>461</v>
      </c>
      <c r="E285" s="443" t="s">
        <v>786</v>
      </c>
      <c r="F285" s="444" t="s">
        <v>787</v>
      </c>
      <c r="G285" s="443" t="s">
        <v>1172</v>
      </c>
      <c r="H285" s="443" t="s">
        <v>1173</v>
      </c>
      <c r="I285" s="446">
        <v>120</v>
      </c>
      <c r="J285" s="446">
        <v>15</v>
      </c>
      <c r="K285" s="447">
        <v>1799.989990234375</v>
      </c>
    </row>
    <row r="286" spans="1:11" ht="14.45" customHeight="1" x14ac:dyDescent="0.2">
      <c r="A286" s="441" t="s">
        <v>453</v>
      </c>
      <c r="B286" s="442" t="s">
        <v>454</v>
      </c>
      <c r="C286" s="443" t="s">
        <v>460</v>
      </c>
      <c r="D286" s="444" t="s">
        <v>461</v>
      </c>
      <c r="E286" s="443" t="s">
        <v>786</v>
      </c>
      <c r="F286" s="444" t="s">
        <v>787</v>
      </c>
      <c r="G286" s="443" t="s">
        <v>1174</v>
      </c>
      <c r="H286" s="443" t="s">
        <v>1175</v>
      </c>
      <c r="I286" s="446">
        <v>120</v>
      </c>
      <c r="J286" s="446">
        <v>25</v>
      </c>
      <c r="K286" s="447">
        <v>2999.97998046875</v>
      </c>
    </row>
    <row r="287" spans="1:11" ht="14.45" customHeight="1" x14ac:dyDescent="0.2">
      <c r="A287" s="441" t="s">
        <v>453</v>
      </c>
      <c r="B287" s="442" t="s">
        <v>454</v>
      </c>
      <c r="C287" s="443" t="s">
        <v>460</v>
      </c>
      <c r="D287" s="444" t="s">
        <v>461</v>
      </c>
      <c r="E287" s="443" t="s">
        <v>786</v>
      </c>
      <c r="F287" s="444" t="s">
        <v>787</v>
      </c>
      <c r="G287" s="443" t="s">
        <v>1176</v>
      </c>
      <c r="H287" s="443" t="s">
        <v>1177</v>
      </c>
      <c r="I287" s="446">
        <v>120</v>
      </c>
      <c r="J287" s="446">
        <v>25</v>
      </c>
      <c r="K287" s="447">
        <v>2999.97998046875</v>
      </c>
    </row>
    <row r="288" spans="1:11" ht="14.45" customHeight="1" x14ac:dyDescent="0.2">
      <c r="A288" s="441" t="s">
        <v>453</v>
      </c>
      <c r="B288" s="442" t="s">
        <v>454</v>
      </c>
      <c r="C288" s="443" t="s">
        <v>460</v>
      </c>
      <c r="D288" s="444" t="s">
        <v>461</v>
      </c>
      <c r="E288" s="443" t="s">
        <v>786</v>
      </c>
      <c r="F288" s="444" t="s">
        <v>787</v>
      </c>
      <c r="G288" s="443" t="s">
        <v>1178</v>
      </c>
      <c r="H288" s="443" t="s">
        <v>1179</v>
      </c>
      <c r="I288" s="446">
        <v>120</v>
      </c>
      <c r="J288" s="446">
        <v>25</v>
      </c>
      <c r="K288" s="447">
        <v>2999.97998046875</v>
      </c>
    </row>
    <row r="289" spans="1:11" ht="14.45" customHeight="1" x14ac:dyDescent="0.2">
      <c r="A289" s="441" t="s">
        <v>453</v>
      </c>
      <c r="B289" s="442" t="s">
        <v>454</v>
      </c>
      <c r="C289" s="443" t="s">
        <v>460</v>
      </c>
      <c r="D289" s="444" t="s">
        <v>461</v>
      </c>
      <c r="E289" s="443" t="s">
        <v>786</v>
      </c>
      <c r="F289" s="444" t="s">
        <v>787</v>
      </c>
      <c r="G289" s="443" t="s">
        <v>1180</v>
      </c>
      <c r="H289" s="443" t="s">
        <v>1181</v>
      </c>
      <c r="I289" s="446">
        <v>120</v>
      </c>
      <c r="J289" s="446">
        <v>25</v>
      </c>
      <c r="K289" s="447">
        <v>2999.97998046875</v>
      </c>
    </row>
    <row r="290" spans="1:11" ht="14.45" customHeight="1" x14ac:dyDescent="0.2">
      <c r="A290" s="441" t="s">
        <v>453</v>
      </c>
      <c r="B290" s="442" t="s">
        <v>454</v>
      </c>
      <c r="C290" s="443" t="s">
        <v>460</v>
      </c>
      <c r="D290" s="444" t="s">
        <v>461</v>
      </c>
      <c r="E290" s="443" t="s">
        <v>786</v>
      </c>
      <c r="F290" s="444" t="s">
        <v>787</v>
      </c>
      <c r="G290" s="443" t="s">
        <v>1182</v>
      </c>
      <c r="H290" s="443" t="s">
        <v>1183</v>
      </c>
      <c r="I290" s="446">
        <v>92.424999237060547</v>
      </c>
      <c r="J290" s="446">
        <v>2</v>
      </c>
      <c r="K290" s="447">
        <v>184.84999847412109</v>
      </c>
    </row>
    <row r="291" spans="1:11" ht="14.45" customHeight="1" x14ac:dyDescent="0.2">
      <c r="A291" s="441" t="s">
        <v>453</v>
      </c>
      <c r="B291" s="442" t="s">
        <v>454</v>
      </c>
      <c r="C291" s="443" t="s">
        <v>460</v>
      </c>
      <c r="D291" s="444" t="s">
        <v>461</v>
      </c>
      <c r="E291" s="443" t="s">
        <v>786</v>
      </c>
      <c r="F291" s="444" t="s">
        <v>787</v>
      </c>
      <c r="G291" s="443" t="s">
        <v>1184</v>
      </c>
      <c r="H291" s="443" t="s">
        <v>1185</v>
      </c>
      <c r="I291" s="446">
        <v>69.989997863769531</v>
      </c>
      <c r="J291" s="446">
        <v>1</v>
      </c>
      <c r="K291" s="447">
        <v>69.989997863769531</v>
      </c>
    </row>
    <row r="292" spans="1:11" ht="14.45" customHeight="1" x14ac:dyDescent="0.2">
      <c r="A292" s="441" t="s">
        <v>453</v>
      </c>
      <c r="B292" s="442" t="s">
        <v>454</v>
      </c>
      <c r="C292" s="443" t="s">
        <v>460</v>
      </c>
      <c r="D292" s="444" t="s">
        <v>461</v>
      </c>
      <c r="E292" s="443" t="s">
        <v>786</v>
      </c>
      <c r="F292" s="444" t="s">
        <v>787</v>
      </c>
      <c r="G292" s="443" t="s">
        <v>1186</v>
      </c>
      <c r="H292" s="443" t="s">
        <v>1187</v>
      </c>
      <c r="I292" s="446">
        <v>26.020000457763672</v>
      </c>
      <c r="J292" s="446">
        <v>35</v>
      </c>
      <c r="K292" s="447">
        <v>910.52999877929688</v>
      </c>
    </row>
    <row r="293" spans="1:11" ht="14.45" customHeight="1" x14ac:dyDescent="0.2">
      <c r="A293" s="441" t="s">
        <v>453</v>
      </c>
      <c r="B293" s="442" t="s">
        <v>454</v>
      </c>
      <c r="C293" s="443" t="s">
        <v>460</v>
      </c>
      <c r="D293" s="444" t="s">
        <v>461</v>
      </c>
      <c r="E293" s="443" t="s">
        <v>786</v>
      </c>
      <c r="F293" s="444" t="s">
        <v>787</v>
      </c>
      <c r="G293" s="443" t="s">
        <v>1188</v>
      </c>
      <c r="H293" s="443" t="s">
        <v>1189</v>
      </c>
      <c r="I293" s="446">
        <v>1380.9789794921876</v>
      </c>
      <c r="J293" s="446">
        <v>35</v>
      </c>
      <c r="K293" s="447">
        <v>48334.220947265625</v>
      </c>
    </row>
    <row r="294" spans="1:11" ht="14.45" customHeight="1" x14ac:dyDescent="0.2">
      <c r="A294" s="441" t="s">
        <v>453</v>
      </c>
      <c r="B294" s="442" t="s">
        <v>454</v>
      </c>
      <c r="C294" s="443" t="s">
        <v>460</v>
      </c>
      <c r="D294" s="444" t="s">
        <v>461</v>
      </c>
      <c r="E294" s="443" t="s">
        <v>786</v>
      </c>
      <c r="F294" s="444" t="s">
        <v>787</v>
      </c>
      <c r="G294" s="443" t="s">
        <v>1190</v>
      </c>
      <c r="H294" s="443" t="s">
        <v>1191</v>
      </c>
      <c r="I294" s="446">
        <v>1553.6400146484375</v>
      </c>
      <c r="J294" s="446">
        <v>1</v>
      </c>
      <c r="K294" s="447">
        <v>1553.6400146484375</v>
      </c>
    </row>
    <row r="295" spans="1:11" ht="14.45" customHeight="1" x14ac:dyDescent="0.2">
      <c r="A295" s="441" t="s">
        <v>453</v>
      </c>
      <c r="B295" s="442" t="s">
        <v>454</v>
      </c>
      <c r="C295" s="443" t="s">
        <v>460</v>
      </c>
      <c r="D295" s="444" t="s">
        <v>461</v>
      </c>
      <c r="E295" s="443" t="s">
        <v>786</v>
      </c>
      <c r="F295" s="444" t="s">
        <v>787</v>
      </c>
      <c r="G295" s="443" t="s">
        <v>1192</v>
      </c>
      <c r="H295" s="443" t="s">
        <v>1193</v>
      </c>
      <c r="I295" s="446">
        <v>452.489990234375</v>
      </c>
      <c r="J295" s="446">
        <v>6</v>
      </c>
      <c r="K295" s="447">
        <v>2714.949951171875</v>
      </c>
    </row>
    <row r="296" spans="1:11" ht="14.45" customHeight="1" x14ac:dyDescent="0.2">
      <c r="A296" s="441" t="s">
        <v>453</v>
      </c>
      <c r="B296" s="442" t="s">
        <v>454</v>
      </c>
      <c r="C296" s="443" t="s">
        <v>460</v>
      </c>
      <c r="D296" s="444" t="s">
        <v>461</v>
      </c>
      <c r="E296" s="443" t="s">
        <v>786</v>
      </c>
      <c r="F296" s="444" t="s">
        <v>787</v>
      </c>
      <c r="G296" s="443" t="s">
        <v>1194</v>
      </c>
      <c r="H296" s="443" t="s">
        <v>1195</v>
      </c>
      <c r="I296" s="446">
        <v>692</v>
      </c>
      <c r="J296" s="446">
        <v>1</v>
      </c>
      <c r="K296" s="447">
        <v>692</v>
      </c>
    </row>
    <row r="297" spans="1:11" ht="14.45" customHeight="1" x14ac:dyDescent="0.2">
      <c r="A297" s="441" t="s">
        <v>453</v>
      </c>
      <c r="B297" s="442" t="s">
        <v>454</v>
      </c>
      <c r="C297" s="443" t="s">
        <v>460</v>
      </c>
      <c r="D297" s="444" t="s">
        <v>461</v>
      </c>
      <c r="E297" s="443" t="s">
        <v>786</v>
      </c>
      <c r="F297" s="444" t="s">
        <v>787</v>
      </c>
      <c r="G297" s="443" t="s">
        <v>1196</v>
      </c>
      <c r="H297" s="443" t="s">
        <v>1197</v>
      </c>
      <c r="I297" s="446">
        <v>686.4000244140625</v>
      </c>
      <c r="J297" s="446">
        <v>2</v>
      </c>
      <c r="K297" s="447">
        <v>1372.800048828125</v>
      </c>
    </row>
    <row r="298" spans="1:11" ht="14.45" customHeight="1" x14ac:dyDescent="0.2">
      <c r="A298" s="441" t="s">
        <v>453</v>
      </c>
      <c r="B298" s="442" t="s">
        <v>454</v>
      </c>
      <c r="C298" s="443" t="s">
        <v>460</v>
      </c>
      <c r="D298" s="444" t="s">
        <v>461</v>
      </c>
      <c r="E298" s="443" t="s">
        <v>786</v>
      </c>
      <c r="F298" s="444" t="s">
        <v>787</v>
      </c>
      <c r="G298" s="443" t="s">
        <v>1198</v>
      </c>
      <c r="H298" s="443" t="s">
        <v>1199</v>
      </c>
      <c r="I298" s="446">
        <v>1049</v>
      </c>
      <c r="J298" s="446">
        <v>1</v>
      </c>
      <c r="K298" s="447">
        <v>1049</v>
      </c>
    </row>
    <row r="299" spans="1:11" ht="14.45" customHeight="1" x14ac:dyDescent="0.2">
      <c r="A299" s="441" t="s">
        <v>453</v>
      </c>
      <c r="B299" s="442" t="s">
        <v>454</v>
      </c>
      <c r="C299" s="443" t="s">
        <v>460</v>
      </c>
      <c r="D299" s="444" t="s">
        <v>461</v>
      </c>
      <c r="E299" s="443" t="s">
        <v>786</v>
      </c>
      <c r="F299" s="444" t="s">
        <v>787</v>
      </c>
      <c r="G299" s="443" t="s">
        <v>1200</v>
      </c>
      <c r="H299" s="443" t="s">
        <v>1201</v>
      </c>
      <c r="I299" s="446">
        <v>1049</v>
      </c>
      <c r="J299" s="446">
        <v>1</v>
      </c>
      <c r="K299" s="447">
        <v>1049</v>
      </c>
    </row>
    <row r="300" spans="1:11" ht="14.45" customHeight="1" x14ac:dyDescent="0.2">
      <c r="A300" s="441" t="s">
        <v>453</v>
      </c>
      <c r="B300" s="442" t="s">
        <v>454</v>
      </c>
      <c r="C300" s="443" t="s">
        <v>460</v>
      </c>
      <c r="D300" s="444" t="s">
        <v>461</v>
      </c>
      <c r="E300" s="443" t="s">
        <v>786</v>
      </c>
      <c r="F300" s="444" t="s">
        <v>787</v>
      </c>
      <c r="G300" s="443" t="s">
        <v>1202</v>
      </c>
      <c r="H300" s="443" t="s">
        <v>1203</v>
      </c>
      <c r="I300" s="446">
        <v>1049</v>
      </c>
      <c r="J300" s="446">
        <v>1</v>
      </c>
      <c r="K300" s="447">
        <v>1049</v>
      </c>
    </row>
    <row r="301" spans="1:11" ht="14.45" customHeight="1" x14ac:dyDescent="0.2">
      <c r="A301" s="441" t="s">
        <v>453</v>
      </c>
      <c r="B301" s="442" t="s">
        <v>454</v>
      </c>
      <c r="C301" s="443" t="s">
        <v>460</v>
      </c>
      <c r="D301" s="444" t="s">
        <v>461</v>
      </c>
      <c r="E301" s="443" t="s">
        <v>786</v>
      </c>
      <c r="F301" s="444" t="s">
        <v>787</v>
      </c>
      <c r="G301" s="443" t="s">
        <v>1204</v>
      </c>
      <c r="H301" s="443" t="s">
        <v>1205</v>
      </c>
      <c r="I301" s="446">
        <v>1049</v>
      </c>
      <c r="J301" s="446">
        <v>1</v>
      </c>
      <c r="K301" s="447">
        <v>1049</v>
      </c>
    </row>
    <row r="302" spans="1:11" ht="14.45" customHeight="1" x14ac:dyDescent="0.2">
      <c r="A302" s="441" t="s">
        <v>453</v>
      </c>
      <c r="B302" s="442" t="s">
        <v>454</v>
      </c>
      <c r="C302" s="443" t="s">
        <v>460</v>
      </c>
      <c r="D302" s="444" t="s">
        <v>461</v>
      </c>
      <c r="E302" s="443" t="s">
        <v>786</v>
      </c>
      <c r="F302" s="444" t="s">
        <v>787</v>
      </c>
      <c r="G302" s="443" t="s">
        <v>1206</v>
      </c>
      <c r="H302" s="443" t="s">
        <v>1207</v>
      </c>
      <c r="I302" s="446">
        <v>1049</v>
      </c>
      <c r="J302" s="446">
        <v>1</v>
      </c>
      <c r="K302" s="447">
        <v>1049</v>
      </c>
    </row>
    <row r="303" spans="1:11" ht="14.45" customHeight="1" x14ac:dyDescent="0.2">
      <c r="A303" s="441" t="s">
        <v>453</v>
      </c>
      <c r="B303" s="442" t="s">
        <v>454</v>
      </c>
      <c r="C303" s="443" t="s">
        <v>460</v>
      </c>
      <c r="D303" s="444" t="s">
        <v>461</v>
      </c>
      <c r="E303" s="443" t="s">
        <v>786</v>
      </c>
      <c r="F303" s="444" t="s">
        <v>787</v>
      </c>
      <c r="G303" s="443" t="s">
        <v>1208</v>
      </c>
      <c r="H303" s="443" t="s">
        <v>1209</v>
      </c>
      <c r="I303" s="446">
        <v>1049</v>
      </c>
      <c r="J303" s="446">
        <v>1</v>
      </c>
      <c r="K303" s="447">
        <v>1049</v>
      </c>
    </row>
    <row r="304" spans="1:11" ht="14.45" customHeight="1" x14ac:dyDescent="0.2">
      <c r="A304" s="441" t="s">
        <v>453</v>
      </c>
      <c r="B304" s="442" t="s">
        <v>454</v>
      </c>
      <c r="C304" s="443" t="s">
        <v>460</v>
      </c>
      <c r="D304" s="444" t="s">
        <v>461</v>
      </c>
      <c r="E304" s="443" t="s">
        <v>786</v>
      </c>
      <c r="F304" s="444" t="s">
        <v>787</v>
      </c>
      <c r="G304" s="443" t="s">
        <v>1210</v>
      </c>
      <c r="H304" s="443" t="s">
        <v>1211</v>
      </c>
      <c r="I304" s="446">
        <v>1049</v>
      </c>
      <c r="J304" s="446">
        <v>1</v>
      </c>
      <c r="K304" s="447">
        <v>1049</v>
      </c>
    </row>
    <row r="305" spans="1:11" ht="14.45" customHeight="1" x14ac:dyDescent="0.2">
      <c r="A305" s="441" t="s">
        <v>453</v>
      </c>
      <c r="B305" s="442" t="s">
        <v>454</v>
      </c>
      <c r="C305" s="443" t="s">
        <v>460</v>
      </c>
      <c r="D305" s="444" t="s">
        <v>461</v>
      </c>
      <c r="E305" s="443" t="s">
        <v>786</v>
      </c>
      <c r="F305" s="444" t="s">
        <v>787</v>
      </c>
      <c r="G305" s="443" t="s">
        <v>1212</v>
      </c>
      <c r="H305" s="443" t="s">
        <v>1213</v>
      </c>
      <c r="I305" s="446">
        <v>1049</v>
      </c>
      <c r="J305" s="446">
        <v>1</v>
      </c>
      <c r="K305" s="447">
        <v>1049</v>
      </c>
    </row>
    <row r="306" spans="1:11" ht="14.45" customHeight="1" x14ac:dyDescent="0.2">
      <c r="A306" s="441" t="s">
        <v>453</v>
      </c>
      <c r="B306" s="442" t="s">
        <v>454</v>
      </c>
      <c r="C306" s="443" t="s">
        <v>460</v>
      </c>
      <c r="D306" s="444" t="s">
        <v>461</v>
      </c>
      <c r="E306" s="443" t="s">
        <v>786</v>
      </c>
      <c r="F306" s="444" t="s">
        <v>787</v>
      </c>
      <c r="G306" s="443" t="s">
        <v>1214</v>
      </c>
      <c r="H306" s="443" t="s">
        <v>1215</v>
      </c>
      <c r="I306" s="446">
        <v>1049</v>
      </c>
      <c r="J306" s="446">
        <v>1</v>
      </c>
      <c r="K306" s="447">
        <v>1049</v>
      </c>
    </row>
    <row r="307" spans="1:11" ht="14.45" customHeight="1" x14ac:dyDescent="0.2">
      <c r="A307" s="441" t="s">
        <v>453</v>
      </c>
      <c r="B307" s="442" t="s">
        <v>454</v>
      </c>
      <c r="C307" s="443" t="s">
        <v>460</v>
      </c>
      <c r="D307" s="444" t="s">
        <v>461</v>
      </c>
      <c r="E307" s="443" t="s">
        <v>786</v>
      </c>
      <c r="F307" s="444" t="s">
        <v>787</v>
      </c>
      <c r="G307" s="443" t="s">
        <v>1216</v>
      </c>
      <c r="H307" s="443" t="s">
        <v>1217</v>
      </c>
      <c r="I307" s="446">
        <v>1049</v>
      </c>
      <c r="J307" s="446">
        <v>1</v>
      </c>
      <c r="K307" s="447">
        <v>1049</v>
      </c>
    </row>
    <row r="308" spans="1:11" ht="14.45" customHeight="1" x14ac:dyDescent="0.2">
      <c r="A308" s="441" t="s">
        <v>453</v>
      </c>
      <c r="B308" s="442" t="s">
        <v>454</v>
      </c>
      <c r="C308" s="443" t="s">
        <v>460</v>
      </c>
      <c r="D308" s="444" t="s">
        <v>461</v>
      </c>
      <c r="E308" s="443" t="s">
        <v>786</v>
      </c>
      <c r="F308" s="444" t="s">
        <v>787</v>
      </c>
      <c r="G308" s="443" t="s">
        <v>1218</v>
      </c>
      <c r="H308" s="443" t="s">
        <v>1219</v>
      </c>
      <c r="I308" s="446">
        <v>949</v>
      </c>
      <c r="J308" s="446">
        <v>1</v>
      </c>
      <c r="K308" s="447">
        <v>949</v>
      </c>
    </row>
    <row r="309" spans="1:11" ht="14.45" customHeight="1" x14ac:dyDescent="0.2">
      <c r="A309" s="441" t="s">
        <v>453</v>
      </c>
      <c r="B309" s="442" t="s">
        <v>454</v>
      </c>
      <c r="C309" s="443" t="s">
        <v>460</v>
      </c>
      <c r="D309" s="444" t="s">
        <v>461</v>
      </c>
      <c r="E309" s="443" t="s">
        <v>786</v>
      </c>
      <c r="F309" s="444" t="s">
        <v>787</v>
      </c>
      <c r="G309" s="443" t="s">
        <v>1220</v>
      </c>
      <c r="H309" s="443" t="s">
        <v>1221</v>
      </c>
      <c r="I309" s="446">
        <v>949</v>
      </c>
      <c r="J309" s="446">
        <v>1</v>
      </c>
      <c r="K309" s="447">
        <v>949</v>
      </c>
    </row>
    <row r="310" spans="1:11" ht="14.45" customHeight="1" x14ac:dyDescent="0.2">
      <c r="A310" s="441" t="s">
        <v>453</v>
      </c>
      <c r="B310" s="442" t="s">
        <v>454</v>
      </c>
      <c r="C310" s="443" t="s">
        <v>460</v>
      </c>
      <c r="D310" s="444" t="s">
        <v>461</v>
      </c>
      <c r="E310" s="443" t="s">
        <v>786</v>
      </c>
      <c r="F310" s="444" t="s">
        <v>787</v>
      </c>
      <c r="G310" s="443" t="s">
        <v>1222</v>
      </c>
      <c r="H310" s="443" t="s">
        <v>1223</v>
      </c>
      <c r="I310" s="446">
        <v>949</v>
      </c>
      <c r="J310" s="446">
        <v>1</v>
      </c>
      <c r="K310" s="447">
        <v>949</v>
      </c>
    </row>
    <row r="311" spans="1:11" ht="14.45" customHeight="1" x14ac:dyDescent="0.2">
      <c r="A311" s="441" t="s">
        <v>453</v>
      </c>
      <c r="B311" s="442" t="s">
        <v>454</v>
      </c>
      <c r="C311" s="443" t="s">
        <v>460</v>
      </c>
      <c r="D311" s="444" t="s">
        <v>461</v>
      </c>
      <c r="E311" s="443" t="s">
        <v>786</v>
      </c>
      <c r="F311" s="444" t="s">
        <v>787</v>
      </c>
      <c r="G311" s="443" t="s">
        <v>1224</v>
      </c>
      <c r="H311" s="443" t="s">
        <v>1225</v>
      </c>
      <c r="I311" s="446">
        <v>949</v>
      </c>
      <c r="J311" s="446">
        <v>1</v>
      </c>
      <c r="K311" s="447">
        <v>949</v>
      </c>
    </row>
    <row r="312" spans="1:11" ht="14.45" customHeight="1" x14ac:dyDescent="0.2">
      <c r="A312" s="441" t="s">
        <v>453</v>
      </c>
      <c r="B312" s="442" t="s">
        <v>454</v>
      </c>
      <c r="C312" s="443" t="s">
        <v>460</v>
      </c>
      <c r="D312" s="444" t="s">
        <v>461</v>
      </c>
      <c r="E312" s="443" t="s">
        <v>786</v>
      </c>
      <c r="F312" s="444" t="s">
        <v>787</v>
      </c>
      <c r="G312" s="443" t="s">
        <v>1226</v>
      </c>
      <c r="H312" s="443" t="s">
        <v>1227</v>
      </c>
      <c r="I312" s="446">
        <v>949</v>
      </c>
      <c r="J312" s="446">
        <v>1</v>
      </c>
      <c r="K312" s="447">
        <v>949</v>
      </c>
    </row>
    <row r="313" spans="1:11" ht="14.45" customHeight="1" x14ac:dyDescent="0.2">
      <c r="A313" s="441" t="s">
        <v>453</v>
      </c>
      <c r="B313" s="442" t="s">
        <v>454</v>
      </c>
      <c r="C313" s="443" t="s">
        <v>460</v>
      </c>
      <c r="D313" s="444" t="s">
        <v>461</v>
      </c>
      <c r="E313" s="443" t="s">
        <v>786</v>
      </c>
      <c r="F313" s="444" t="s">
        <v>787</v>
      </c>
      <c r="G313" s="443" t="s">
        <v>1228</v>
      </c>
      <c r="H313" s="443" t="s">
        <v>1229</v>
      </c>
      <c r="I313" s="446">
        <v>949</v>
      </c>
      <c r="J313" s="446">
        <v>1</v>
      </c>
      <c r="K313" s="447">
        <v>949</v>
      </c>
    </row>
    <row r="314" spans="1:11" ht="14.45" customHeight="1" x14ac:dyDescent="0.2">
      <c r="A314" s="441" t="s">
        <v>453</v>
      </c>
      <c r="B314" s="442" t="s">
        <v>454</v>
      </c>
      <c r="C314" s="443" t="s">
        <v>460</v>
      </c>
      <c r="D314" s="444" t="s">
        <v>461</v>
      </c>
      <c r="E314" s="443" t="s">
        <v>786</v>
      </c>
      <c r="F314" s="444" t="s">
        <v>787</v>
      </c>
      <c r="G314" s="443" t="s">
        <v>1230</v>
      </c>
      <c r="H314" s="443" t="s">
        <v>1231</v>
      </c>
      <c r="I314" s="446">
        <v>709</v>
      </c>
      <c r="J314" s="446">
        <v>1</v>
      </c>
      <c r="K314" s="447">
        <v>709</v>
      </c>
    </row>
    <row r="315" spans="1:11" ht="14.45" customHeight="1" x14ac:dyDescent="0.2">
      <c r="A315" s="441" t="s">
        <v>453</v>
      </c>
      <c r="B315" s="442" t="s">
        <v>454</v>
      </c>
      <c r="C315" s="443" t="s">
        <v>460</v>
      </c>
      <c r="D315" s="444" t="s">
        <v>461</v>
      </c>
      <c r="E315" s="443" t="s">
        <v>786</v>
      </c>
      <c r="F315" s="444" t="s">
        <v>787</v>
      </c>
      <c r="G315" s="443" t="s">
        <v>1232</v>
      </c>
      <c r="H315" s="443" t="s">
        <v>1233</v>
      </c>
      <c r="I315" s="446">
        <v>709</v>
      </c>
      <c r="J315" s="446">
        <v>1</v>
      </c>
      <c r="K315" s="447">
        <v>709</v>
      </c>
    </row>
    <row r="316" spans="1:11" ht="14.45" customHeight="1" x14ac:dyDescent="0.2">
      <c r="A316" s="441" t="s">
        <v>453</v>
      </c>
      <c r="B316" s="442" t="s">
        <v>454</v>
      </c>
      <c r="C316" s="443" t="s">
        <v>460</v>
      </c>
      <c r="D316" s="444" t="s">
        <v>461</v>
      </c>
      <c r="E316" s="443" t="s">
        <v>786</v>
      </c>
      <c r="F316" s="444" t="s">
        <v>787</v>
      </c>
      <c r="G316" s="443" t="s">
        <v>1234</v>
      </c>
      <c r="H316" s="443" t="s">
        <v>1235</v>
      </c>
      <c r="I316" s="446">
        <v>709</v>
      </c>
      <c r="J316" s="446">
        <v>1</v>
      </c>
      <c r="K316" s="447">
        <v>709</v>
      </c>
    </row>
    <row r="317" spans="1:11" ht="14.45" customHeight="1" x14ac:dyDescent="0.2">
      <c r="A317" s="441" t="s">
        <v>453</v>
      </c>
      <c r="B317" s="442" t="s">
        <v>454</v>
      </c>
      <c r="C317" s="443" t="s">
        <v>460</v>
      </c>
      <c r="D317" s="444" t="s">
        <v>461</v>
      </c>
      <c r="E317" s="443" t="s">
        <v>786</v>
      </c>
      <c r="F317" s="444" t="s">
        <v>787</v>
      </c>
      <c r="G317" s="443" t="s">
        <v>1236</v>
      </c>
      <c r="H317" s="443" t="s">
        <v>1237</v>
      </c>
      <c r="I317" s="446">
        <v>709</v>
      </c>
      <c r="J317" s="446">
        <v>1</v>
      </c>
      <c r="K317" s="447">
        <v>709</v>
      </c>
    </row>
    <row r="318" spans="1:11" ht="14.45" customHeight="1" x14ac:dyDescent="0.2">
      <c r="A318" s="441" t="s">
        <v>453</v>
      </c>
      <c r="B318" s="442" t="s">
        <v>454</v>
      </c>
      <c r="C318" s="443" t="s">
        <v>460</v>
      </c>
      <c r="D318" s="444" t="s">
        <v>461</v>
      </c>
      <c r="E318" s="443" t="s">
        <v>786</v>
      </c>
      <c r="F318" s="444" t="s">
        <v>787</v>
      </c>
      <c r="G318" s="443" t="s">
        <v>1238</v>
      </c>
      <c r="H318" s="443" t="s">
        <v>1239</v>
      </c>
      <c r="I318" s="446">
        <v>709</v>
      </c>
      <c r="J318" s="446">
        <v>1</v>
      </c>
      <c r="K318" s="447">
        <v>709</v>
      </c>
    </row>
    <row r="319" spans="1:11" ht="14.45" customHeight="1" x14ac:dyDescent="0.2">
      <c r="A319" s="441" t="s">
        <v>453</v>
      </c>
      <c r="B319" s="442" t="s">
        <v>454</v>
      </c>
      <c r="C319" s="443" t="s">
        <v>460</v>
      </c>
      <c r="D319" s="444" t="s">
        <v>461</v>
      </c>
      <c r="E319" s="443" t="s">
        <v>786</v>
      </c>
      <c r="F319" s="444" t="s">
        <v>787</v>
      </c>
      <c r="G319" s="443" t="s">
        <v>1240</v>
      </c>
      <c r="H319" s="443" t="s">
        <v>1241</v>
      </c>
      <c r="I319" s="446">
        <v>619</v>
      </c>
      <c r="J319" s="446">
        <v>1</v>
      </c>
      <c r="K319" s="447">
        <v>619</v>
      </c>
    </row>
    <row r="320" spans="1:11" ht="14.45" customHeight="1" x14ac:dyDescent="0.2">
      <c r="A320" s="441" t="s">
        <v>453</v>
      </c>
      <c r="B320" s="442" t="s">
        <v>454</v>
      </c>
      <c r="C320" s="443" t="s">
        <v>460</v>
      </c>
      <c r="D320" s="444" t="s">
        <v>461</v>
      </c>
      <c r="E320" s="443" t="s">
        <v>786</v>
      </c>
      <c r="F320" s="444" t="s">
        <v>787</v>
      </c>
      <c r="G320" s="443" t="s">
        <v>1242</v>
      </c>
      <c r="H320" s="443" t="s">
        <v>1243</v>
      </c>
      <c r="I320" s="446">
        <v>619</v>
      </c>
      <c r="J320" s="446">
        <v>1</v>
      </c>
      <c r="K320" s="447">
        <v>619</v>
      </c>
    </row>
    <row r="321" spans="1:11" ht="14.45" customHeight="1" x14ac:dyDescent="0.2">
      <c r="A321" s="441" t="s">
        <v>453</v>
      </c>
      <c r="B321" s="442" t="s">
        <v>454</v>
      </c>
      <c r="C321" s="443" t="s">
        <v>460</v>
      </c>
      <c r="D321" s="444" t="s">
        <v>461</v>
      </c>
      <c r="E321" s="443" t="s">
        <v>786</v>
      </c>
      <c r="F321" s="444" t="s">
        <v>787</v>
      </c>
      <c r="G321" s="443" t="s">
        <v>1244</v>
      </c>
      <c r="H321" s="443" t="s">
        <v>1245</v>
      </c>
      <c r="I321" s="446">
        <v>619</v>
      </c>
      <c r="J321" s="446">
        <v>1</v>
      </c>
      <c r="K321" s="447">
        <v>619</v>
      </c>
    </row>
    <row r="322" spans="1:11" ht="14.45" customHeight="1" x14ac:dyDescent="0.2">
      <c r="A322" s="441" t="s">
        <v>453</v>
      </c>
      <c r="B322" s="442" t="s">
        <v>454</v>
      </c>
      <c r="C322" s="443" t="s">
        <v>460</v>
      </c>
      <c r="D322" s="444" t="s">
        <v>461</v>
      </c>
      <c r="E322" s="443" t="s">
        <v>786</v>
      </c>
      <c r="F322" s="444" t="s">
        <v>787</v>
      </c>
      <c r="G322" s="443" t="s">
        <v>1246</v>
      </c>
      <c r="H322" s="443" t="s">
        <v>1247</v>
      </c>
      <c r="I322" s="446">
        <v>619</v>
      </c>
      <c r="J322" s="446">
        <v>1</v>
      </c>
      <c r="K322" s="447">
        <v>619</v>
      </c>
    </row>
    <row r="323" spans="1:11" ht="14.45" customHeight="1" x14ac:dyDescent="0.2">
      <c r="A323" s="441" t="s">
        <v>453</v>
      </c>
      <c r="B323" s="442" t="s">
        <v>454</v>
      </c>
      <c r="C323" s="443" t="s">
        <v>460</v>
      </c>
      <c r="D323" s="444" t="s">
        <v>461</v>
      </c>
      <c r="E323" s="443" t="s">
        <v>786</v>
      </c>
      <c r="F323" s="444" t="s">
        <v>787</v>
      </c>
      <c r="G323" s="443" t="s">
        <v>1248</v>
      </c>
      <c r="H323" s="443" t="s">
        <v>1249</v>
      </c>
      <c r="I323" s="446">
        <v>719</v>
      </c>
      <c r="J323" s="446">
        <v>1</v>
      </c>
      <c r="K323" s="447">
        <v>719</v>
      </c>
    </row>
    <row r="324" spans="1:11" ht="14.45" customHeight="1" x14ac:dyDescent="0.2">
      <c r="A324" s="441" t="s">
        <v>453</v>
      </c>
      <c r="B324" s="442" t="s">
        <v>454</v>
      </c>
      <c r="C324" s="443" t="s">
        <v>460</v>
      </c>
      <c r="D324" s="444" t="s">
        <v>461</v>
      </c>
      <c r="E324" s="443" t="s">
        <v>786</v>
      </c>
      <c r="F324" s="444" t="s">
        <v>787</v>
      </c>
      <c r="G324" s="443" t="s">
        <v>1250</v>
      </c>
      <c r="H324" s="443" t="s">
        <v>1251</v>
      </c>
      <c r="I324" s="446">
        <v>692</v>
      </c>
      <c r="J324" s="446">
        <v>1</v>
      </c>
      <c r="K324" s="447">
        <v>692</v>
      </c>
    </row>
    <row r="325" spans="1:11" ht="14.45" customHeight="1" x14ac:dyDescent="0.2">
      <c r="A325" s="441" t="s">
        <v>453</v>
      </c>
      <c r="B325" s="442" t="s">
        <v>454</v>
      </c>
      <c r="C325" s="443" t="s">
        <v>460</v>
      </c>
      <c r="D325" s="444" t="s">
        <v>461</v>
      </c>
      <c r="E325" s="443" t="s">
        <v>786</v>
      </c>
      <c r="F325" s="444" t="s">
        <v>787</v>
      </c>
      <c r="G325" s="443" t="s">
        <v>1252</v>
      </c>
      <c r="H325" s="443" t="s">
        <v>1253</v>
      </c>
      <c r="I325" s="446">
        <v>921.969970703125</v>
      </c>
      <c r="J325" s="446">
        <v>2</v>
      </c>
      <c r="K325" s="447">
        <v>1843.93994140625</v>
      </c>
    </row>
    <row r="326" spans="1:11" ht="14.45" customHeight="1" x14ac:dyDescent="0.2">
      <c r="A326" s="441" t="s">
        <v>453</v>
      </c>
      <c r="B326" s="442" t="s">
        <v>454</v>
      </c>
      <c r="C326" s="443" t="s">
        <v>460</v>
      </c>
      <c r="D326" s="444" t="s">
        <v>461</v>
      </c>
      <c r="E326" s="443" t="s">
        <v>786</v>
      </c>
      <c r="F326" s="444" t="s">
        <v>787</v>
      </c>
      <c r="G326" s="443" t="s">
        <v>1254</v>
      </c>
      <c r="H326" s="443" t="s">
        <v>1255</v>
      </c>
      <c r="I326" s="446">
        <v>937.75</v>
      </c>
      <c r="J326" s="446">
        <v>2</v>
      </c>
      <c r="K326" s="447">
        <v>1875.5</v>
      </c>
    </row>
    <row r="327" spans="1:11" ht="14.45" customHeight="1" x14ac:dyDescent="0.2">
      <c r="A327" s="441" t="s">
        <v>453</v>
      </c>
      <c r="B327" s="442" t="s">
        <v>454</v>
      </c>
      <c r="C327" s="443" t="s">
        <v>460</v>
      </c>
      <c r="D327" s="444" t="s">
        <v>461</v>
      </c>
      <c r="E327" s="443" t="s">
        <v>786</v>
      </c>
      <c r="F327" s="444" t="s">
        <v>787</v>
      </c>
      <c r="G327" s="443" t="s">
        <v>1256</v>
      </c>
      <c r="H327" s="443" t="s">
        <v>1257</v>
      </c>
      <c r="I327" s="446">
        <v>937.75</v>
      </c>
      <c r="J327" s="446">
        <v>1</v>
      </c>
      <c r="K327" s="447">
        <v>937.75</v>
      </c>
    </row>
    <row r="328" spans="1:11" ht="14.45" customHeight="1" x14ac:dyDescent="0.2">
      <c r="A328" s="441" t="s">
        <v>453</v>
      </c>
      <c r="B328" s="442" t="s">
        <v>454</v>
      </c>
      <c r="C328" s="443" t="s">
        <v>460</v>
      </c>
      <c r="D328" s="444" t="s">
        <v>461</v>
      </c>
      <c r="E328" s="443" t="s">
        <v>786</v>
      </c>
      <c r="F328" s="444" t="s">
        <v>787</v>
      </c>
      <c r="G328" s="443" t="s">
        <v>1258</v>
      </c>
      <c r="H328" s="443" t="s">
        <v>1259</v>
      </c>
      <c r="I328" s="446">
        <v>937.75</v>
      </c>
      <c r="J328" s="446">
        <v>1</v>
      </c>
      <c r="K328" s="447">
        <v>937.75</v>
      </c>
    </row>
    <row r="329" spans="1:11" ht="14.45" customHeight="1" x14ac:dyDescent="0.2">
      <c r="A329" s="441" t="s">
        <v>453</v>
      </c>
      <c r="B329" s="442" t="s">
        <v>454</v>
      </c>
      <c r="C329" s="443" t="s">
        <v>460</v>
      </c>
      <c r="D329" s="444" t="s">
        <v>461</v>
      </c>
      <c r="E329" s="443" t="s">
        <v>786</v>
      </c>
      <c r="F329" s="444" t="s">
        <v>787</v>
      </c>
      <c r="G329" s="443" t="s">
        <v>1260</v>
      </c>
      <c r="H329" s="443" t="s">
        <v>1261</v>
      </c>
      <c r="I329" s="446">
        <v>544.5</v>
      </c>
      <c r="J329" s="446">
        <v>2</v>
      </c>
      <c r="K329" s="447">
        <v>1089</v>
      </c>
    </row>
    <row r="330" spans="1:11" ht="14.45" customHeight="1" x14ac:dyDescent="0.2">
      <c r="A330" s="441" t="s">
        <v>453</v>
      </c>
      <c r="B330" s="442" t="s">
        <v>454</v>
      </c>
      <c r="C330" s="443" t="s">
        <v>460</v>
      </c>
      <c r="D330" s="444" t="s">
        <v>461</v>
      </c>
      <c r="E330" s="443" t="s">
        <v>786</v>
      </c>
      <c r="F330" s="444" t="s">
        <v>787</v>
      </c>
      <c r="G330" s="443" t="s">
        <v>1262</v>
      </c>
      <c r="H330" s="443" t="s">
        <v>1263</v>
      </c>
      <c r="I330" s="446">
        <v>814.77001953125</v>
      </c>
      <c r="J330" s="446">
        <v>1</v>
      </c>
      <c r="K330" s="447">
        <v>814.77001953125</v>
      </c>
    </row>
    <row r="331" spans="1:11" ht="14.45" customHeight="1" x14ac:dyDescent="0.2">
      <c r="A331" s="441" t="s">
        <v>453</v>
      </c>
      <c r="B331" s="442" t="s">
        <v>454</v>
      </c>
      <c r="C331" s="443" t="s">
        <v>460</v>
      </c>
      <c r="D331" s="444" t="s">
        <v>461</v>
      </c>
      <c r="E331" s="443" t="s">
        <v>786</v>
      </c>
      <c r="F331" s="444" t="s">
        <v>787</v>
      </c>
      <c r="G331" s="443" t="s">
        <v>1264</v>
      </c>
      <c r="H331" s="443" t="s">
        <v>1265</v>
      </c>
      <c r="I331" s="446">
        <v>2390</v>
      </c>
      <c r="J331" s="446">
        <v>1</v>
      </c>
      <c r="K331" s="447">
        <v>2390</v>
      </c>
    </row>
    <row r="332" spans="1:11" ht="14.45" customHeight="1" x14ac:dyDescent="0.2">
      <c r="A332" s="441" t="s">
        <v>453</v>
      </c>
      <c r="B332" s="442" t="s">
        <v>454</v>
      </c>
      <c r="C332" s="443" t="s">
        <v>460</v>
      </c>
      <c r="D332" s="444" t="s">
        <v>461</v>
      </c>
      <c r="E332" s="443" t="s">
        <v>786</v>
      </c>
      <c r="F332" s="444" t="s">
        <v>787</v>
      </c>
      <c r="G332" s="443" t="s">
        <v>1266</v>
      </c>
      <c r="H332" s="443" t="s">
        <v>1267</v>
      </c>
      <c r="I332" s="446">
        <v>5.6999998092651367</v>
      </c>
      <c r="J332" s="446">
        <v>100</v>
      </c>
      <c r="K332" s="447">
        <v>569.99998760223389</v>
      </c>
    </row>
    <row r="333" spans="1:11" ht="14.45" customHeight="1" x14ac:dyDescent="0.2">
      <c r="A333" s="441" t="s">
        <v>453</v>
      </c>
      <c r="B333" s="442" t="s">
        <v>454</v>
      </c>
      <c r="C333" s="443" t="s">
        <v>460</v>
      </c>
      <c r="D333" s="444" t="s">
        <v>461</v>
      </c>
      <c r="E333" s="443" t="s">
        <v>786</v>
      </c>
      <c r="F333" s="444" t="s">
        <v>787</v>
      </c>
      <c r="G333" s="443" t="s">
        <v>1268</v>
      </c>
      <c r="H333" s="443" t="s">
        <v>1269</v>
      </c>
      <c r="I333" s="446">
        <v>2.619999885559082</v>
      </c>
      <c r="J333" s="446">
        <v>800</v>
      </c>
      <c r="K333" s="447">
        <v>2098</v>
      </c>
    </row>
    <row r="334" spans="1:11" ht="14.45" customHeight="1" x14ac:dyDescent="0.2">
      <c r="A334" s="441" t="s">
        <v>453</v>
      </c>
      <c r="B334" s="442" t="s">
        <v>454</v>
      </c>
      <c r="C334" s="443" t="s">
        <v>460</v>
      </c>
      <c r="D334" s="444" t="s">
        <v>461</v>
      </c>
      <c r="E334" s="443" t="s">
        <v>786</v>
      </c>
      <c r="F334" s="444" t="s">
        <v>787</v>
      </c>
      <c r="G334" s="443" t="s">
        <v>1270</v>
      </c>
      <c r="H334" s="443" t="s">
        <v>1271</v>
      </c>
      <c r="I334" s="446">
        <v>59</v>
      </c>
      <c r="J334" s="446">
        <v>10</v>
      </c>
      <c r="K334" s="447">
        <v>590</v>
      </c>
    </row>
    <row r="335" spans="1:11" ht="14.45" customHeight="1" x14ac:dyDescent="0.2">
      <c r="A335" s="441" t="s">
        <v>453</v>
      </c>
      <c r="B335" s="442" t="s">
        <v>454</v>
      </c>
      <c r="C335" s="443" t="s">
        <v>460</v>
      </c>
      <c r="D335" s="444" t="s">
        <v>461</v>
      </c>
      <c r="E335" s="443" t="s">
        <v>786</v>
      </c>
      <c r="F335" s="444" t="s">
        <v>787</v>
      </c>
      <c r="G335" s="443" t="s">
        <v>1272</v>
      </c>
      <c r="H335" s="443" t="s">
        <v>1273</v>
      </c>
      <c r="I335" s="446">
        <v>262.5</v>
      </c>
      <c r="J335" s="446">
        <v>25</v>
      </c>
      <c r="K335" s="447">
        <v>6525</v>
      </c>
    </row>
    <row r="336" spans="1:11" ht="14.45" customHeight="1" x14ac:dyDescent="0.2">
      <c r="A336" s="441" t="s">
        <v>453</v>
      </c>
      <c r="B336" s="442" t="s">
        <v>454</v>
      </c>
      <c r="C336" s="443" t="s">
        <v>460</v>
      </c>
      <c r="D336" s="444" t="s">
        <v>461</v>
      </c>
      <c r="E336" s="443" t="s">
        <v>786</v>
      </c>
      <c r="F336" s="444" t="s">
        <v>787</v>
      </c>
      <c r="G336" s="443" t="s">
        <v>1274</v>
      </c>
      <c r="H336" s="443" t="s">
        <v>1275</v>
      </c>
      <c r="I336" s="446">
        <v>151</v>
      </c>
      <c r="J336" s="446">
        <v>5</v>
      </c>
      <c r="K336" s="447">
        <v>755</v>
      </c>
    </row>
    <row r="337" spans="1:11" ht="14.45" customHeight="1" x14ac:dyDescent="0.2">
      <c r="A337" s="441" t="s">
        <v>453</v>
      </c>
      <c r="B337" s="442" t="s">
        <v>454</v>
      </c>
      <c r="C337" s="443" t="s">
        <v>460</v>
      </c>
      <c r="D337" s="444" t="s">
        <v>461</v>
      </c>
      <c r="E337" s="443" t="s">
        <v>786</v>
      </c>
      <c r="F337" s="444" t="s">
        <v>787</v>
      </c>
      <c r="G337" s="443" t="s">
        <v>1276</v>
      </c>
      <c r="H337" s="443" t="s">
        <v>1277</v>
      </c>
      <c r="I337" s="446">
        <v>151</v>
      </c>
      <c r="J337" s="446">
        <v>5</v>
      </c>
      <c r="K337" s="447">
        <v>755</v>
      </c>
    </row>
    <row r="338" spans="1:11" ht="14.45" customHeight="1" x14ac:dyDescent="0.2">
      <c r="A338" s="441" t="s">
        <v>453</v>
      </c>
      <c r="B338" s="442" t="s">
        <v>454</v>
      </c>
      <c r="C338" s="443" t="s">
        <v>460</v>
      </c>
      <c r="D338" s="444" t="s">
        <v>461</v>
      </c>
      <c r="E338" s="443" t="s">
        <v>786</v>
      </c>
      <c r="F338" s="444" t="s">
        <v>787</v>
      </c>
      <c r="G338" s="443" t="s">
        <v>1278</v>
      </c>
      <c r="H338" s="443" t="s">
        <v>1279</v>
      </c>
      <c r="I338" s="446">
        <v>887.0419799804688</v>
      </c>
      <c r="J338" s="446">
        <v>7</v>
      </c>
      <c r="K338" s="447">
        <v>6209.2898559570313</v>
      </c>
    </row>
    <row r="339" spans="1:11" ht="14.45" customHeight="1" x14ac:dyDescent="0.2">
      <c r="A339" s="441" t="s">
        <v>453</v>
      </c>
      <c r="B339" s="442" t="s">
        <v>454</v>
      </c>
      <c r="C339" s="443" t="s">
        <v>460</v>
      </c>
      <c r="D339" s="444" t="s">
        <v>461</v>
      </c>
      <c r="E339" s="443" t="s">
        <v>786</v>
      </c>
      <c r="F339" s="444" t="s">
        <v>787</v>
      </c>
      <c r="G339" s="443" t="s">
        <v>1280</v>
      </c>
      <c r="H339" s="443" t="s">
        <v>1281</v>
      </c>
      <c r="I339" s="446">
        <v>62.060001373291016</v>
      </c>
      <c r="J339" s="446">
        <v>12</v>
      </c>
      <c r="K339" s="447">
        <v>744.739990234375</v>
      </c>
    </row>
    <row r="340" spans="1:11" ht="14.45" customHeight="1" x14ac:dyDescent="0.2">
      <c r="A340" s="441" t="s">
        <v>453</v>
      </c>
      <c r="B340" s="442" t="s">
        <v>454</v>
      </c>
      <c r="C340" s="443" t="s">
        <v>460</v>
      </c>
      <c r="D340" s="444" t="s">
        <v>461</v>
      </c>
      <c r="E340" s="443" t="s">
        <v>786</v>
      </c>
      <c r="F340" s="444" t="s">
        <v>787</v>
      </c>
      <c r="G340" s="443" t="s">
        <v>1282</v>
      </c>
      <c r="H340" s="443" t="s">
        <v>1283</v>
      </c>
      <c r="I340" s="446">
        <v>59.840000152587891</v>
      </c>
      <c r="J340" s="446">
        <v>40</v>
      </c>
      <c r="K340" s="447">
        <v>2393.429931640625</v>
      </c>
    </row>
    <row r="341" spans="1:11" ht="14.45" customHeight="1" x14ac:dyDescent="0.2">
      <c r="A341" s="441" t="s">
        <v>453</v>
      </c>
      <c r="B341" s="442" t="s">
        <v>454</v>
      </c>
      <c r="C341" s="443" t="s">
        <v>460</v>
      </c>
      <c r="D341" s="444" t="s">
        <v>461</v>
      </c>
      <c r="E341" s="443" t="s">
        <v>786</v>
      </c>
      <c r="F341" s="444" t="s">
        <v>787</v>
      </c>
      <c r="G341" s="443" t="s">
        <v>1284</v>
      </c>
      <c r="H341" s="443" t="s">
        <v>1285</v>
      </c>
      <c r="I341" s="446">
        <v>53.240001678466797</v>
      </c>
      <c r="J341" s="446">
        <v>30</v>
      </c>
      <c r="K341" s="447">
        <v>1597.2000732421875</v>
      </c>
    </row>
    <row r="342" spans="1:11" ht="14.45" customHeight="1" x14ac:dyDescent="0.2">
      <c r="A342" s="441" t="s">
        <v>453</v>
      </c>
      <c r="B342" s="442" t="s">
        <v>454</v>
      </c>
      <c r="C342" s="443" t="s">
        <v>460</v>
      </c>
      <c r="D342" s="444" t="s">
        <v>461</v>
      </c>
      <c r="E342" s="443" t="s">
        <v>786</v>
      </c>
      <c r="F342" s="444" t="s">
        <v>787</v>
      </c>
      <c r="G342" s="443" t="s">
        <v>1286</v>
      </c>
      <c r="H342" s="443" t="s">
        <v>1287</v>
      </c>
      <c r="I342" s="446">
        <v>180.2794727526213</v>
      </c>
      <c r="J342" s="446">
        <v>162</v>
      </c>
      <c r="K342" s="447">
        <v>29205.039825439453</v>
      </c>
    </row>
    <row r="343" spans="1:11" ht="14.45" customHeight="1" x14ac:dyDescent="0.2">
      <c r="A343" s="441" t="s">
        <v>453</v>
      </c>
      <c r="B343" s="442" t="s">
        <v>454</v>
      </c>
      <c r="C343" s="443" t="s">
        <v>460</v>
      </c>
      <c r="D343" s="444" t="s">
        <v>461</v>
      </c>
      <c r="E343" s="443" t="s">
        <v>786</v>
      </c>
      <c r="F343" s="444" t="s">
        <v>787</v>
      </c>
      <c r="G343" s="443" t="s">
        <v>1288</v>
      </c>
      <c r="H343" s="443" t="s">
        <v>1289</v>
      </c>
      <c r="I343" s="446">
        <v>14.880000114440918</v>
      </c>
      <c r="J343" s="446">
        <v>200</v>
      </c>
      <c r="K343" s="447">
        <v>2976.3900146484375</v>
      </c>
    </row>
    <row r="344" spans="1:11" ht="14.45" customHeight="1" x14ac:dyDescent="0.2">
      <c r="A344" s="441" t="s">
        <v>453</v>
      </c>
      <c r="B344" s="442" t="s">
        <v>454</v>
      </c>
      <c r="C344" s="443" t="s">
        <v>460</v>
      </c>
      <c r="D344" s="444" t="s">
        <v>461</v>
      </c>
      <c r="E344" s="443" t="s">
        <v>786</v>
      </c>
      <c r="F344" s="444" t="s">
        <v>787</v>
      </c>
      <c r="G344" s="443" t="s">
        <v>1290</v>
      </c>
      <c r="H344" s="443" t="s">
        <v>1291</v>
      </c>
      <c r="I344" s="446">
        <v>14.880000114440918</v>
      </c>
      <c r="J344" s="446">
        <v>100</v>
      </c>
      <c r="K344" s="447">
        <v>1488.219970703125</v>
      </c>
    </row>
    <row r="345" spans="1:11" ht="14.45" customHeight="1" x14ac:dyDescent="0.2">
      <c r="A345" s="441" t="s">
        <v>453</v>
      </c>
      <c r="B345" s="442" t="s">
        <v>454</v>
      </c>
      <c r="C345" s="443" t="s">
        <v>460</v>
      </c>
      <c r="D345" s="444" t="s">
        <v>461</v>
      </c>
      <c r="E345" s="443" t="s">
        <v>786</v>
      </c>
      <c r="F345" s="444" t="s">
        <v>787</v>
      </c>
      <c r="G345" s="443" t="s">
        <v>1292</v>
      </c>
      <c r="H345" s="443" t="s">
        <v>1293</v>
      </c>
      <c r="I345" s="446">
        <v>996</v>
      </c>
      <c r="J345" s="446">
        <v>3</v>
      </c>
      <c r="K345" s="447">
        <v>2988.010009765625</v>
      </c>
    </row>
    <row r="346" spans="1:11" ht="14.45" customHeight="1" x14ac:dyDescent="0.2">
      <c r="A346" s="441" t="s">
        <v>453</v>
      </c>
      <c r="B346" s="442" t="s">
        <v>454</v>
      </c>
      <c r="C346" s="443" t="s">
        <v>460</v>
      </c>
      <c r="D346" s="444" t="s">
        <v>461</v>
      </c>
      <c r="E346" s="443" t="s">
        <v>786</v>
      </c>
      <c r="F346" s="444" t="s">
        <v>787</v>
      </c>
      <c r="G346" s="443" t="s">
        <v>1294</v>
      </c>
      <c r="H346" s="443" t="s">
        <v>1295</v>
      </c>
      <c r="I346" s="446">
        <v>996</v>
      </c>
      <c r="J346" s="446">
        <v>3</v>
      </c>
      <c r="K346" s="447">
        <v>2988.010009765625</v>
      </c>
    </row>
    <row r="347" spans="1:11" ht="14.45" customHeight="1" x14ac:dyDescent="0.2">
      <c r="A347" s="441" t="s">
        <v>453</v>
      </c>
      <c r="B347" s="442" t="s">
        <v>454</v>
      </c>
      <c r="C347" s="443" t="s">
        <v>460</v>
      </c>
      <c r="D347" s="444" t="s">
        <v>461</v>
      </c>
      <c r="E347" s="443" t="s">
        <v>786</v>
      </c>
      <c r="F347" s="444" t="s">
        <v>787</v>
      </c>
      <c r="G347" s="443" t="s">
        <v>1296</v>
      </c>
      <c r="H347" s="443" t="s">
        <v>1297</v>
      </c>
      <c r="I347" s="446">
        <v>996</v>
      </c>
      <c r="J347" s="446">
        <v>3</v>
      </c>
      <c r="K347" s="447">
        <v>2988.010009765625</v>
      </c>
    </row>
    <row r="348" spans="1:11" ht="14.45" customHeight="1" x14ac:dyDescent="0.2">
      <c r="A348" s="441" t="s">
        <v>453</v>
      </c>
      <c r="B348" s="442" t="s">
        <v>454</v>
      </c>
      <c r="C348" s="443" t="s">
        <v>460</v>
      </c>
      <c r="D348" s="444" t="s">
        <v>461</v>
      </c>
      <c r="E348" s="443" t="s">
        <v>786</v>
      </c>
      <c r="F348" s="444" t="s">
        <v>787</v>
      </c>
      <c r="G348" s="443" t="s">
        <v>1298</v>
      </c>
      <c r="H348" s="443" t="s">
        <v>1299</v>
      </c>
      <c r="I348" s="446">
        <v>996.0050048828125</v>
      </c>
      <c r="J348" s="446">
        <v>5</v>
      </c>
      <c r="K348" s="447">
        <v>4980.02001953125</v>
      </c>
    </row>
    <row r="349" spans="1:11" ht="14.45" customHeight="1" x14ac:dyDescent="0.2">
      <c r="A349" s="441" t="s">
        <v>453</v>
      </c>
      <c r="B349" s="442" t="s">
        <v>454</v>
      </c>
      <c r="C349" s="443" t="s">
        <v>460</v>
      </c>
      <c r="D349" s="444" t="s">
        <v>461</v>
      </c>
      <c r="E349" s="443" t="s">
        <v>786</v>
      </c>
      <c r="F349" s="444" t="s">
        <v>787</v>
      </c>
      <c r="G349" s="443" t="s">
        <v>1300</v>
      </c>
      <c r="H349" s="443" t="s">
        <v>1301</v>
      </c>
      <c r="I349" s="446">
        <v>996</v>
      </c>
      <c r="J349" s="446">
        <v>3</v>
      </c>
      <c r="K349" s="447">
        <v>2988</v>
      </c>
    </row>
    <row r="350" spans="1:11" ht="14.45" customHeight="1" x14ac:dyDescent="0.2">
      <c r="A350" s="441" t="s">
        <v>453</v>
      </c>
      <c r="B350" s="442" t="s">
        <v>454</v>
      </c>
      <c r="C350" s="443" t="s">
        <v>460</v>
      </c>
      <c r="D350" s="444" t="s">
        <v>461</v>
      </c>
      <c r="E350" s="443" t="s">
        <v>786</v>
      </c>
      <c r="F350" s="444" t="s">
        <v>787</v>
      </c>
      <c r="G350" s="443" t="s">
        <v>1302</v>
      </c>
      <c r="H350" s="443" t="s">
        <v>1303</v>
      </c>
      <c r="I350" s="446">
        <v>617.05999755859375</v>
      </c>
      <c r="J350" s="446">
        <v>15</v>
      </c>
      <c r="K350" s="447">
        <v>9255.9599609375</v>
      </c>
    </row>
    <row r="351" spans="1:11" ht="14.45" customHeight="1" x14ac:dyDescent="0.2">
      <c r="A351" s="441" t="s">
        <v>453</v>
      </c>
      <c r="B351" s="442" t="s">
        <v>454</v>
      </c>
      <c r="C351" s="443" t="s">
        <v>460</v>
      </c>
      <c r="D351" s="444" t="s">
        <v>461</v>
      </c>
      <c r="E351" s="443" t="s">
        <v>786</v>
      </c>
      <c r="F351" s="444" t="s">
        <v>787</v>
      </c>
      <c r="G351" s="443" t="s">
        <v>1304</v>
      </c>
      <c r="H351" s="443" t="s">
        <v>1305</v>
      </c>
      <c r="I351" s="446">
        <v>751.19000244140625</v>
      </c>
      <c r="J351" s="446">
        <v>10</v>
      </c>
      <c r="K351" s="447">
        <v>7511.919921875</v>
      </c>
    </row>
    <row r="352" spans="1:11" ht="14.45" customHeight="1" x14ac:dyDescent="0.2">
      <c r="A352" s="441" t="s">
        <v>453</v>
      </c>
      <c r="B352" s="442" t="s">
        <v>454</v>
      </c>
      <c r="C352" s="443" t="s">
        <v>460</v>
      </c>
      <c r="D352" s="444" t="s">
        <v>461</v>
      </c>
      <c r="E352" s="443" t="s">
        <v>786</v>
      </c>
      <c r="F352" s="444" t="s">
        <v>787</v>
      </c>
      <c r="G352" s="443" t="s">
        <v>1306</v>
      </c>
      <c r="H352" s="443" t="s">
        <v>1307</v>
      </c>
      <c r="I352" s="446">
        <v>1003.010009765625</v>
      </c>
      <c r="J352" s="446">
        <v>1</v>
      </c>
      <c r="K352" s="447">
        <v>1003.010009765625</v>
      </c>
    </row>
    <row r="353" spans="1:11" ht="14.45" customHeight="1" x14ac:dyDescent="0.2">
      <c r="A353" s="441" t="s">
        <v>453</v>
      </c>
      <c r="B353" s="442" t="s">
        <v>454</v>
      </c>
      <c r="C353" s="443" t="s">
        <v>460</v>
      </c>
      <c r="D353" s="444" t="s">
        <v>461</v>
      </c>
      <c r="E353" s="443" t="s">
        <v>786</v>
      </c>
      <c r="F353" s="444" t="s">
        <v>787</v>
      </c>
      <c r="G353" s="443" t="s">
        <v>1308</v>
      </c>
      <c r="H353" s="443" t="s">
        <v>1309</v>
      </c>
      <c r="I353" s="446">
        <v>1087.7099609375</v>
      </c>
      <c r="J353" s="446">
        <v>1</v>
      </c>
      <c r="K353" s="447">
        <v>1087.7099609375</v>
      </c>
    </row>
    <row r="354" spans="1:11" ht="14.45" customHeight="1" x14ac:dyDescent="0.2">
      <c r="A354" s="441" t="s">
        <v>453</v>
      </c>
      <c r="B354" s="442" t="s">
        <v>454</v>
      </c>
      <c r="C354" s="443" t="s">
        <v>460</v>
      </c>
      <c r="D354" s="444" t="s">
        <v>461</v>
      </c>
      <c r="E354" s="443" t="s">
        <v>786</v>
      </c>
      <c r="F354" s="444" t="s">
        <v>787</v>
      </c>
      <c r="G354" s="443" t="s">
        <v>1310</v>
      </c>
      <c r="H354" s="443" t="s">
        <v>1311</v>
      </c>
      <c r="I354" s="446">
        <v>2.5699999332427979</v>
      </c>
      <c r="J354" s="446">
        <v>2400</v>
      </c>
      <c r="K354" s="447">
        <v>6170.6396484375</v>
      </c>
    </row>
    <row r="355" spans="1:11" ht="14.45" customHeight="1" x14ac:dyDescent="0.2">
      <c r="A355" s="441" t="s">
        <v>453</v>
      </c>
      <c r="B355" s="442" t="s">
        <v>454</v>
      </c>
      <c r="C355" s="443" t="s">
        <v>460</v>
      </c>
      <c r="D355" s="444" t="s">
        <v>461</v>
      </c>
      <c r="E355" s="443" t="s">
        <v>786</v>
      </c>
      <c r="F355" s="444" t="s">
        <v>787</v>
      </c>
      <c r="G355" s="443" t="s">
        <v>1312</v>
      </c>
      <c r="H355" s="443" t="s">
        <v>1313</v>
      </c>
      <c r="I355" s="446">
        <v>3.309999942779541</v>
      </c>
      <c r="J355" s="446">
        <v>100</v>
      </c>
      <c r="K355" s="447">
        <v>330.739990234375</v>
      </c>
    </row>
    <row r="356" spans="1:11" ht="14.45" customHeight="1" x14ac:dyDescent="0.2">
      <c r="A356" s="441" t="s">
        <v>453</v>
      </c>
      <c r="B356" s="442" t="s">
        <v>454</v>
      </c>
      <c r="C356" s="443" t="s">
        <v>460</v>
      </c>
      <c r="D356" s="444" t="s">
        <v>461</v>
      </c>
      <c r="E356" s="443" t="s">
        <v>786</v>
      </c>
      <c r="F356" s="444" t="s">
        <v>787</v>
      </c>
      <c r="G356" s="443" t="s">
        <v>1314</v>
      </c>
      <c r="H356" s="443" t="s">
        <v>1315</v>
      </c>
      <c r="I356" s="446">
        <v>133.08999633789063</v>
      </c>
      <c r="J356" s="446">
        <v>10</v>
      </c>
      <c r="K356" s="447">
        <v>1330.8800048828125</v>
      </c>
    </row>
    <row r="357" spans="1:11" ht="14.45" customHeight="1" x14ac:dyDescent="0.2">
      <c r="A357" s="441" t="s">
        <v>453</v>
      </c>
      <c r="B357" s="442" t="s">
        <v>454</v>
      </c>
      <c r="C357" s="443" t="s">
        <v>460</v>
      </c>
      <c r="D357" s="444" t="s">
        <v>461</v>
      </c>
      <c r="E357" s="443" t="s">
        <v>786</v>
      </c>
      <c r="F357" s="444" t="s">
        <v>787</v>
      </c>
      <c r="G357" s="443" t="s">
        <v>1316</v>
      </c>
      <c r="H357" s="443" t="s">
        <v>1317</v>
      </c>
      <c r="I357" s="446">
        <v>296.45001220703125</v>
      </c>
      <c r="J357" s="446">
        <v>2</v>
      </c>
      <c r="K357" s="447">
        <v>592.9000244140625</v>
      </c>
    </row>
    <row r="358" spans="1:11" ht="14.45" customHeight="1" x14ac:dyDescent="0.2">
      <c r="A358" s="441" t="s">
        <v>453</v>
      </c>
      <c r="B358" s="442" t="s">
        <v>454</v>
      </c>
      <c r="C358" s="443" t="s">
        <v>460</v>
      </c>
      <c r="D358" s="444" t="s">
        <v>461</v>
      </c>
      <c r="E358" s="443" t="s">
        <v>786</v>
      </c>
      <c r="F358" s="444" t="s">
        <v>787</v>
      </c>
      <c r="G358" s="443" t="s">
        <v>1318</v>
      </c>
      <c r="H358" s="443" t="s">
        <v>1319</v>
      </c>
      <c r="I358" s="446">
        <v>194.80999755859375</v>
      </c>
      <c r="J358" s="446">
        <v>1</v>
      </c>
      <c r="K358" s="447">
        <v>194.80999755859375</v>
      </c>
    </row>
    <row r="359" spans="1:11" ht="14.45" customHeight="1" x14ac:dyDescent="0.2">
      <c r="A359" s="441" t="s">
        <v>453</v>
      </c>
      <c r="B359" s="442" t="s">
        <v>454</v>
      </c>
      <c r="C359" s="443" t="s">
        <v>460</v>
      </c>
      <c r="D359" s="444" t="s">
        <v>461</v>
      </c>
      <c r="E359" s="443" t="s">
        <v>786</v>
      </c>
      <c r="F359" s="444" t="s">
        <v>787</v>
      </c>
      <c r="G359" s="443" t="s">
        <v>1320</v>
      </c>
      <c r="H359" s="443" t="s">
        <v>1321</v>
      </c>
      <c r="I359" s="446">
        <v>612</v>
      </c>
      <c r="J359" s="446">
        <v>6</v>
      </c>
      <c r="K359" s="447">
        <v>3672</v>
      </c>
    </row>
    <row r="360" spans="1:11" ht="14.45" customHeight="1" x14ac:dyDescent="0.2">
      <c r="A360" s="441" t="s">
        <v>453</v>
      </c>
      <c r="B360" s="442" t="s">
        <v>454</v>
      </c>
      <c r="C360" s="443" t="s">
        <v>460</v>
      </c>
      <c r="D360" s="444" t="s">
        <v>461</v>
      </c>
      <c r="E360" s="443" t="s">
        <v>786</v>
      </c>
      <c r="F360" s="444" t="s">
        <v>787</v>
      </c>
      <c r="G360" s="443" t="s">
        <v>1322</v>
      </c>
      <c r="H360" s="443" t="s">
        <v>1323</v>
      </c>
      <c r="I360" s="446">
        <v>0.69999998807907104</v>
      </c>
      <c r="J360" s="446">
        <v>1000</v>
      </c>
      <c r="K360" s="447">
        <v>699.8900146484375</v>
      </c>
    </row>
    <row r="361" spans="1:11" ht="14.45" customHeight="1" x14ac:dyDescent="0.2">
      <c r="A361" s="441" t="s">
        <v>453</v>
      </c>
      <c r="B361" s="442" t="s">
        <v>454</v>
      </c>
      <c r="C361" s="443" t="s">
        <v>460</v>
      </c>
      <c r="D361" s="444" t="s">
        <v>461</v>
      </c>
      <c r="E361" s="443" t="s">
        <v>786</v>
      </c>
      <c r="F361" s="444" t="s">
        <v>787</v>
      </c>
      <c r="G361" s="443" t="s">
        <v>1324</v>
      </c>
      <c r="H361" s="443" t="s">
        <v>1325</v>
      </c>
      <c r="I361" s="446">
        <v>0.69999998807907104</v>
      </c>
      <c r="J361" s="446">
        <v>1000</v>
      </c>
      <c r="K361" s="447">
        <v>699.8900146484375</v>
      </c>
    </row>
    <row r="362" spans="1:11" ht="14.45" customHeight="1" x14ac:dyDescent="0.2">
      <c r="A362" s="441" t="s">
        <v>453</v>
      </c>
      <c r="B362" s="442" t="s">
        <v>454</v>
      </c>
      <c r="C362" s="443" t="s">
        <v>460</v>
      </c>
      <c r="D362" s="444" t="s">
        <v>461</v>
      </c>
      <c r="E362" s="443" t="s">
        <v>786</v>
      </c>
      <c r="F362" s="444" t="s">
        <v>787</v>
      </c>
      <c r="G362" s="443" t="s">
        <v>1326</v>
      </c>
      <c r="H362" s="443" t="s">
        <v>1327</v>
      </c>
      <c r="I362" s="446">
        <v>0.69999998807907104</v>
      </c>
      <c r="J362" s="446">
        <v>1000</v>
      </c>
      <c r="K362" s="447">
        <v>699.8900146484375</v>
      </c>
    </row>
    <row r="363" spans="1:11" ht="14.45" customHeight="1" x14ac:dyDescent="0.2">
      <c r="A363" s="441" t="s">
        <v>453</v>
      </c>
      <c r="B363" s="442" t="s">
        <v>454</v>
      </c>
      <c r="C363" s="443" t="s">
        <v>460</v>
      </c>
      <c r="D363" s="444" t="s">
        <v>461</v>
      </c>
      <c r="E363" s="443" t="s">
        <v>786</v>
      </c>
      <c r="F363" s="444" t="s">
        <v>787</v>
      </c>
      <c r="G363" s="443" t="s">
        <v>1328</v>
      </c>
      <c r="H363" s="443" t="s">
        <v>1329</v>
      </c>
      <c r="I363" s="446">
        <v>0.69999998807907104</v>
      </c>
      <c r="J363" s="446">
        <v>1000</v>
      </c>
      <c r="K363" s="447">
        <v>699.8900146484375</v>
      </c>
    </row>
    <row r="364" spans="1:11" ht="14.45" customHeight="1" x14ac:dyDescent="0.2">
      <c r="A364" s="441" t="s">
        <v>453</v>
      </c>
      <c r="B364" s="442" t="s">
        <v>454</v>
      </c>
      <c r="C364" s="443" t="s">
        <v>460</v>
      </c>
      <c r="D364" s="444" t="s">
        <v>461</v>
      </c>
      <c r="E364" s="443" t="s">
        <v>786</v>
      </c>
      <c r="F364" s="444" t="s">
        <v>787</v>
      </c>
      <c r="G364" s="443" t="s">
        <v>1330</v>
      </c>
      <c r="H364" s="443" t="s">
        <v>1331</v>
      </c>
      <c r="I364" s="446">
        <v>7</v>
      </c>
      <c r="J364" s="446">
        <v>100</v>
      </c>
      <c r="K364" s="447">
        <v>699.8900146484375</v>
      </c>
    </row>
    <row r="365" spans="1:11" ht="14.45" customHeight="1" x14ac:dyDescent="0.2">
      <c r="A365" s="441" t="s">
        <v>453</v>
      </c>
      <c r="B365" s="442" t="s">
        <v>454</v>
      </c>
      <c r="C365" s="443" t="s">
        <v>460</v>
      </c>
      <c r="D365" s="444" t="s">
        <v>461</v>
      </c>
      <c r="E365" s="443" t="s">
        <v>786</v>
      </c>
      <c r="F365" s="444" t="s">
        <v>787</v>
      </c>
      <c r="G365" s="443" t="s">
        <v>1332</v>
      </c>
      <c r="H365" s="443" t="s">
        <v>1333</v>
      </c>
      <c r="I365" s="446">
        <v>0.69999998807907104</v>
      </c>
      <c r="J365" s="446">
        <v>1000</v>
      </c>
      <c r="K365" s="447">
        <v>699.8900146484375</v>
      </c>
    </row>
    <row r="366" spans="1:11" ht="14.45" customHeight="1" x14ac:dyDescent="0.2">
      <c r="A366" s="441" t="s">
        <v>453</v>
      </c>
      <c r="B366" s="442" t="s">
        <v>454</v>
      </c>
      <c r="C366" s="443" t="s">
        <v>460</v>
      </c>
      <c r="D366" s="444" t="s">
        <v>461</v>
      </c>
      <c r="E366" s="443" t="s">
        <v>786</v>
      </c>
      <c r="F366" s="444" t="s">
        <v>787</v>
      </c>
      <c r="G366" s="443" t="s">
        <v>1334</v>
      </c>
      <c r="H366" s="443" t="s">
        <v>1335</v>
      </c>
      <c r="I366" s="446">
        <v>7.7950000762939453</v>
      </c>
      <c r="J366" s="446">
        <v>200</v>
      </c>
      <c r="K366" s="447">
        <v>1559.0599975585938</v>
      </c>
    </row>
    <row r="367" spans="1:11" ht="14.45" customHeight="1" x14ac:dyDescent="0.2">
      <c r="A367" s="441" t="s">
        <v>453</v>
      </c>
      <c r="B367" s="442" t="s">
        <v>454</v>
      </c>
      <c r="C367" s="443" t="s">
        <v>460</v>
      </c>
      <c r="D367" s="444" t="s">
        <v>461</v>
      </c>
      <c r="E367" s="443" t="s">
        <v>786</v>
      </c>
      <c r="F367" s="444" t="s">
        <v>787</v>
      </c>
      <c r="G367" s="443" t="s">
        <v>1336</v>
      </c>
      <c r="H367" s="443" t="s">
        <v>1337</v>
      </c>
      <c r="I367" s="446">
        <v>686.9</v>
      </c>
      <c r="J367" s="446">
        <v>15</v>
      </c>
      <c r="K367" s="447">
        <v>10778.490234375</v>
      </c>
    </row>
    <row r="368" spans="1:11" ht="14.45" customHeight="1" x14ac:dyDescent="0.2">
      <c r="A368" s="441" t="s">
        <v>453</v>
      </c>
      <c r="B368" s="442" t="s">
        <v>454</v>
      </c>
      <c r="C368" s="443" t="s">
        <v>460</v>
      </c>
      <c r="D368" s="444" t="s">
        <v>461</v>
      </c>
      <c r="E368" s="443" t="s">
        <v>786</v>
      </c>
      <c r="F368" s="444" t="s">
        <v>787</v>
      </c>
      <c r="G368" s="443" t="s">
        <v>1338</v>
      </c>
      <c r="H368" s="443" t="s">
        <v>1339</v>
      </c>
      <c r="I368" s="446">
        <v>296.45001220703125</v>
      </c>
      <c r="J368" s="446">
        <v>2</v>
      </c>
      <c r="K368" s="447">
        <v>592.9000244140625</v>
      </c>
    </row>
    <row r="369" spans="1:11" ht="14.45" customHeight="1" x14ac:dyDescent="0.2">
      <c r="A369" s="441" t="s">
        <v>453</v>
      </c>
      <c r="B369" s="442" t="s">
        <v>454</v>
      </c>
      <c r="C369" s="443" t="s">
        <v>460</v>
      </c>
      <c r="D369" s="444" t="s">
        <v>461</v>
      </c>
      <c r="E369" s="443" t="s">
        <v>786</v>
      </c>
      <c r="F369" s="444" t="s">
        <v>787</v>
      </c>
      <c r="G369" s="443" t="s">
        <v>1340</v>
      </c>
      <c r="H369" s="443" t="s">
        <v>1341</v>
      </c>
      <c r="I369" s="446">
        <v>970</v>
      </c>
      <c r="J369" s="446">
        <v>1</v>
      </c>
      <c r="K369" s="447">
        <v>970</v>
      </c>
    </row>
    <row r="370" spans="1:11" ht="14.45" customHeight="1" x14ac:dyDescent="0.2">
      <c r="A370" s="441" t="s">
        <v>453</v>
      </c>
      <c r="B370" s="442" t="s">
        <v>454</v>
      </c>
      <c r="C370" s="443" t="s">
        <v>460</v>
      </c>
      <c r="D370" s="444" t="s">
        <v>461</v>
      </c>
      <c r="E370" s="443" t="s">
        <v>786</v>
      </c>
      <c r="F370" s="444" t="s">
        <v>787</v>
      </c>
      <c r="G370" s="443" t="s">
        <v>1342</v>
      </c>
      <c r="H370" s="443" t="s">
        <v>1343</v>
      </c>
      <c r="I370" s="446">
        <v>970</v>
      </c>
      <c r="J370" s="446">
        <v>1</v>
      </c>
      <c r="K370" s="447">
        <v>970</v>
      </c>
    </row>
    <row r="371" spans="1:11" ht="14.45" customHeight="1" x14ac:dyDescent="0.2">
      <c r="A371" s="441" t="s">
        <v>453</v>
      </c>
      <c r="B371" s="442" t="s">
        <v>454</v>
      </c>
      <c r="C371" s="443" t="s">
        <v>460</v>
      </c>
      <c r="D371" s="444" t="s">
        <v>461</v>
      </c>
      <c r="E371" s="443" t="s">
        <v>786</v>
      </c>
      <c r="F371" s="444" t="s">
        <v>787</v>
      </c>
      <c r="G371" s="443" t="s">
        <v>1344</v>
      </c>
      <c r="H371" s="443" t="s">
        <v>1345</v>
      </c>
      <c r="I371" s="446">
        <v>824.489990234375</v>
      </c>
      <c r="J371" s="446">
        <v>1</v>
      </c>
      <c r="K371" s="447">
        <v>824.489990234375</v>
      </c>
    </row>
    <row r="372" spans="1:11" ht="14.45" customHeight="1" x14ac:dyDescent="0.2">
      <c r="A372" s="441" t="s">
        <v>453</v>
      </c>
      <c r="B372" s="442" t="s">
        <v>454</v>
      </c>
      <c r="C372" s="443" t="s">
        <v>460</v>
      </c>
      <c r="D372" s="444" t="s">
        <v>461</v>
      </c>
      <c r="E372" s="443" t="s">
        <v>786</v>
      </c>
      <c r="F372" s="444" t="s">
        <v>787</v>
      </c>
      <c r="G372" s="443" t="s">
        <v>1346</v>
      </c>
      <c r="H372" s="443" t="s">
        <v>1347</v>
      </c>
      <c r="I372" s="446">
        <v>598.40997314453125</v>
      </c>
      <c r="J372" s="446">
        <v>1</v>
      </c>
      <c r="K372" s="447">
        <v>598.40997314453125</v>
      </c>
    </row>
    <row r="373" spans="1:11" ht="14.45" customHeight="1" x14ac:dyDescent="0.2">
      <c r="A373" s="441" t="s">
        <v>453</v>
      </c>
      <c r="B373" s="442" t="s">
        <v>454</v>
      </c>
      <c r="C373" s="443" t="s">
        <v>460</v>
      </c>
      <c r="D373" s="444" t="s">
        <v>461</v>
      </c>
      <c r="E373" s="443" t="s">
        <v>786</v>
      </c>
      <c r="F373" s="444" t="s">
        <v>787</v>
      </c>
      <c r="G373" s="443" t="s">
        <v>1348</v>
      </c>
      <c r="H373" s="443" t="s">
        <v>1349</v>
      </c>
      <c r="I373" s="446">
        <v>970</v>
      </c>
      <c r="J373" s="446">
        <v>1</v>
      </c>
      <c r="K373" s="447">
        <v>970</v>
      </c>
    </row>
    <row r="374" spans="1:11" ht="14.45" customHeight="1" x14ac:dyDescent="0.2">
      <c r="A374" s="441" t="s">
        <v>453</v>
      </c>
      <c r="B374" s="442" t="s">
        <v>454</v>
      </c>
      <c r="C374" s="443" t="s">
        <v>460</v>
      </c>
      <c r="D374" s="444" t="s">
        <v>461</v>
      </c>
      <c r="E374" s="443" t="s">
        <v>786</v>
      </c>
      <c r="F374" s="444" t="s">
        <v>787</v>
      </c>
      <c r="G374" s="443" t="s">
        <v>1350</v>
      </c>
      <c r="H374" s="443" t="s">
        <v>1351</v>
      </c>
      <c r="I374" s="446">
        <v>970</v>
      </c>
      <c r="J374" s="446">
        <v>2</v>
      </c>
      <c r="K374" s="447">
        <v>1940</v>
      </c>
    </row>
    <row r="375" spans="1:11" ht="14.45" customHeight="1" x14ac:dyDescent="0.2">
      <c r="A375" s="441" t="s">
        <v>453</v>
      </c>
      <c r="B375" s="442" t="s">
        <v>454</v>
      </c>
      <c r="C375" s="443" t="s">
        <v>460</v>
      </c>
      <c r="D375" s="444" t="s">
        <v>461</v>
      </c>
      <c r="E375" s="443" t="s">
        <v>786</v>
      </c>
      <c r="F375" s="444" t="s">
        <v>787</v>
      </c>
      <c r="G375" s="443" t="s">
        <v>1352</v>
      </c>
      <c r="H375" s="443" t="s">
        <v>1353</v>
      </c>
      <c r="I375" s="446">
        <v>970</v>
      </c>
      <c r="J375" s="446">
        <v>1</v>
      </c>
      <c r="K375" s="447">
        <v>970</v>
      </c>
    </row>
    <row r="376" spans="1:11" ht="14.45" customHeight="1" x14ac:dyDescent="0.2">
      <c r="A376" s="441" t="s">
        <v>453</v>
      </c>
      <c r="B376" s="442" t="s">
        <v>454</v>
      </c>
      <c r="C376" s="443" t="s">
        <v>460</v>
      </c>
      <c r="D376" s="444" t="s">
        <v>461</v>
      </c>
      <c r="E376" s="443" t="s">
        <v>786</v>
      </c>
      <c r="F376" s="444" t="s">
        <v>787</v>
      </c>
      <c r="G376" s="443" t="s">
        <v>1354</v>
      </c>
      <c r="H376" s="443" t="s">
        <v>1355</v>
      </c>
      <c r="I376" s="446">
        <v>645.989990234375</v>
      </c>
      <c r="J376" s="446">
        <v>1</v>
      </c>
      <c r="K376" s="447">
        <v>645.989990234375</v>
      </c>
    </row>
    <row r="377" spans="1:11" ht="14.45" customHeight="1" x14ac:dyDescent="0.2">
      <c r="A377" s="441" t="s">
        <v>453</v>
      </c>
      <c r="B377" s="442" t="s">
        <v>454</v>
      </c>
      <c r="C377" s="443" t="s">
        <v>460</v>
      </c>
      <c r="D377" s="444" t="s">
        <v>461</v>
      </c>
      <c r="E377" s="443" t="s">
        <v>786</v>
      </c>
      <c r="F377" s="444" t="s">
        <v>787</v>
      </c>
      <c r="G377" s="443" t="s">
        <v>1356</v>
      </c>
      <c r="H377" s="443" t="s">
        <v>1357</v>
      </c>
      <c r="I377" s="446">
        <v>824.489990234375</v>
      </c>
      <c r="J377" s="446">
        <v>1</v>
      </c>
      <c r="K377" s="447">
        <v>824.489990234375</v>
      </c>
    </row>
    <row r="378" spans="1:11" ht="14.45" customHeight="1" x14ac:dyDescent="0.2">
      <c r="A378" s="441" t="s">
        <v>453</v>
      </c>
      <c r="B378" s="442" t="s">
        <v>454</v>
      </c>
      <c r="C378" s="443" t="s">
        <v>460</v>
      </c>
      <c r="D378" s="444" t="s">
        <v>461</v>
      </c>
      <c r="E378" s="443" t="s">
        <v>786</v>
      </c>
      <c r="F378" s="444" t="s">
        <v>787</v>
      </c>
      <c r="G378" s="443" t="s">
        <v>1358</v>
      </c>
      <c r="H378" s="443" t="s">
        <v>1359</v>
      </c>
      <c r="I378" s="446">
        <v>824.489990234375</v>
      </c>
      <c r="J378" s="446">
        <v>1</v>
      </c>
      <c r="K378" s="447">
        <v>824.489990234375</v>
      </c>
    </row>
    <row r="379" spans="1:11" ht="14.45" customHeight="1" x14ac:dyDescent="0.2">
      <c r="A379" s="441" t="s">
        <v>453</v>
      </c>
      <c r="B379" s="442" t="s">
        <v>454</v>
      </c>
      <c r="C379" s="443" t="s">
        <v>460</v>
      </c>
      <c r="D379" s="444" t="s">
        <v>461</v>
      </c>
      <c r="E379" s="443" t="s">
        <v>786</v>
      </c>
      <c r="F379" s="444" t="s">
        <v>787</v>
      </c>
      <c r="G379" s="443" t="s">
        <v>1360</v>
      </c>
      <c r="H379" s="443" t="s">
        <v>1361</v>
      </c>
      <c r="I379" s="446">
        <v>2969</v>
      </c>
      <c r="J379" s="446">
        <v>3</v>
      </c>
      <c r="K379" s="447">
        <v>8907</v>
      </c>
    </row>
    <row r="380" spans="1:11" ht="14.45" customHeight="1" x14ac:dyDescent="0.2">
      <c r="A380" s="441" t="s">
        <v>453</v>
      </c>
      <c r="B380" s="442" t="s">
        <v>454</v>
      </c>
      <c r="C380" s="443" t="s">
        <v>460</v>
      </c>
      <c r="D380" s="444" t="s">
        <v>461</v>
      </c>
      <c r="E380" s="443" t="s">
        <v>786</v>
      </c>
      <c r="F380" s="444" t="s">
        <v>787</v>
      </c>
      <c r="G380" s="443" t="s">
        <v>1362</v>
      </c>
      <c r="H380" s="443" t="s">
        <v>1363</v>
      </c>
      <c r="I380" s="446">
        <v>730.010009765625</v>
      </c>
      <c r="J380" s="446">
        <v>1</v>
      </c>
      <c r="K380" s="447">
        <v>730.010009765625</v>
      </c>
    </row>
    <row r="381" spans="1:11" ht="14.45" customHeight="1" x14ac:dyDescent="0.2">
      <c r="A381" s="441" t="s">
        <v>453</v>
      </c>
      <c r="B381" s="442" t="s">
        <v>454</v>
      </c>
      <c r="C381" s="443" t="s">
        <v>460</v>
      </c>
      <c r="D381" s="444" t="s">
        <v>461</v>
      </c>
      <c r="E381" s="443" t="s">
        <v>786</v>
      </c>
      <c r="F381" s="444" t="s">
        <v>787</v>
      </c>
      <c r="G381" s="443" t="s">
        <v>1364</v>
      </c>
      <c r="H381" s="443" t="s">
        <v>1365</v>
      </c>
      <c r="I381" s="446">
        <v>2362</v>
      </c>
      <c r="J381" s="446">
        <v>3</v>
      </c>
      <c r="K381" s="447">
        <v>7086</v>
      </c>
    </row>
    <row r="382" spans="1:11" ht="14.45" customHeight="1" x14ac:dyDescent="0.2">
      <c r="A382" s="441" t="s">
        <v>453</v>
      </c>
      <c r="B382" s="442" t="s">
        <v>454</v>
      </c>
      <c r="C382" s="443" t="s">
        <v>460</v>
      </c>
      <c r="D382" s="444" t="s">
        <v>461</v>
      </c>
      <c r="E382" s="443" t="s">
        <v>786</v>
      </c>
      <c r="F382" s="444" t="s">
        <v>787</v>
      </c>
      <c r="G382" s="443" t="s">
        <v>1366</v>
      </c>
      <c r="H382" s="443" t="s">
        <v>1367</v>
      </c>
      <c r="I382" s="446">
        <v>1096</v>
      </c>
      <c r="J382" s="446">
        <v>4</v>
      </c>
      <c r="K382" s="447">
        <v>4383.989990234375</v>
      </c>
    </row>
    <row r="383" spans="1:11" ht="14.45" customHeight="1" x14ac:dyDescent="0.2">
      <c r="A383" s="441" t="s">
        <v>453</v>
      </c>
      <c r="B383" s="442" t="s">
        <v>454</v>
      </c>
      <c r="C383" s="443" t="s">
        <v>460</v>
      </c>
      <c r="D383" s="444" t="s">
        <v>461</v>
      </c>
      <c r="E383" s="443" t="s">
        <v>786</v>
      </c>
      <c r="F383" s="444" t="s">
        <v>787</v>
      </c>
      <c r="G383" s="443" t="s">
        <v>1368</v>
      </c>
      <c r="H383" s="443" t="s">
        <v>1369</v>
      </c>
      <c r="I383" s="446">
        <v>1096</v>
      </c>
      <c r="J383" s="446">
        <v>2</v>
      </c>
      <c r="K383" s="447">
        <v>2191.989990234375</v>
      </c>
    </row>
    <row r="384" spans="1:11" ht="14.45" customHeight="1" x14ac:dyDescent="0.2">
      <c r="A384" s="441" t="s">
        <v>453</v>
      </c>
      <c r="B384" s="442" t="s">
        <v>454</v>
      </c>
      <c r="C384" s="443" t="s">
        <v>460</v>
      </c>
      <c r="D384" s="444" t="s">
        <v>461</v>
      </c>
      <c r="E384" s="443" t="s">
        <v>786</v>
      </c>
      <c r="F384" s="444" t="s">
        <v>787</v>
      </c>
      <c r="G384" s="443" t="s">
        <v>1370</v>
      </c>
      <c r="H384" s="443" t="s">
        <v>1371</v>
      </c>
      <c r="I384" s="446">
        <v>1471.6800537109375</v>
      </c>
      <c r="J384" s="446">
        <v>2</v>
      </c>
      <c r="K384" s="447">
        <v>2943.360107421875</v>
      </c>
    </row>
    <row r="385" spans="1:11" ht="14.45" customHeight="1" x14ac:dyDescent="0.2">
      <c r="A385" s="441" t="s">
        <v>453</v>
      </c>
      <c r="B385" s="442" t="s">
        <v>454</v>
      </c>
      <c r="C385" s="443" t="s">
        <v>460</v>
      </c>
      <c r="D385" s="444" t="s">
        <v>461</v>
      </c>
      <c r="E385" s="443" t="s">
        <v>786</v>
      </c>
      <c r="F385" s="444" t="s">
        <v>787</v>
      </c>
      <c r="G385" s="443" t="s">
        <v>1372</v>
      </c>
      <c r="H385" s="443" t="s">
        <v>1373</v>
      </c>
      <c r="I385" s="446">
        <v>26.405000686645508</v>
      </c>
      <c r="J385" s="446">
        <v>108</v>
      </c>
      <c r="K385" s="447">
        <v>2832.4000244140625</v>
      </c>
    </row>
    <row r="386" spans="1:11" ht="14.45" customHeight="1" x14ac:dyDescent="0.2">
      <c r="A386" s="441" t="s">
        <v>453</v>
      </c>
      <c r="B386" s="442" t="s">
        <v>454</v>
      </c>
      <c r="C386" s="443" t="s">
        <v>460</v>
      </c>
      <c r="D386" s="444" t="s">
        <v>461</v>
      </c>
      <c r="E386" s="443" t="s">
        <v>786</v>
      </c>
      <c r="F386" s="444" t="s">
        <v>787</v>
      </c>
      <c r="G386" s="443" t="s">
        <v>1374</v>
      </c>
      <c r="H386" s="443" t="s">
        <v>1375</v>
      </c>
      <c r="I386" s="446">
        <v>6.619999885559082</v>
      </c>
      <c r="J386" s="446">
        <v>150</v>
      </c>
      <c r="K386" s="447">
        <v>993.5999755859375</v>
      </c>
    </row>
    <row r="387" spans="1:11" ht="14.45" customHeight="1" x14ac:dyDescent="0.2">
      <c r="A387" s="441" t="s">
        <v>453</v>
      </c>
      <c r="B387" s="442" t="s">
        <v>454</v>
      </c>
      <c r="C387" s="443" t="s">
        <v>460</v>
      </c>
      <c r="D387" s="444" t="s">
        <v>461</v>
      </c>
      <c r="E387" s="443" t="s">
        <v>786</v>
      </c>
      <c r="F387" s="444" t="s">
        <v>787</v>
      </c>
      <c r="G387" s="443" t="s">
        <v>1376</v>
      </c>
      <c r="H387" s="443" t="s">
        <v>1377</v>
      </c>
      <c r="I387" s="446">
        <v>6.5</v>
      </c>
      <c r="J387" s="446">
        <v>180</v>
      </c>
      <c r="K387" s="447">
        <v>1170</v>
      </c>
    </row>
    <row r="388" spans="1:11" ht="14.45" customHeight="1" x14ac:dyDescent="0.2">
      <c r="A388" s="441" t="s">
        <v>453</v>
      </c>
      <c r="B388" s="442" t="s">
        <v>454</v>
      </c>
      <c r="C388" s="443" t="s">
        <v>460</v>
      </c>
      <c r="D388" s="444" t="s">
        <v>461</v>
      </c>
      <c r="E388" s="443" t="s">
        <v>786</v>
      </c>
      <c r="F388" s="444" t="s">
        <v>787</v>
      </c>
      <c r="G388" s="443" t="s">
        <v>1378</v>
      </c>
      <c r="H388" s="443" t="s">
        <v>1379</v>
      </c>
      <c r="I388" s="446">
        <v>6.5799999237060547</v>
      </c>
      <c r="J388" s="446">
        <v>330</v>
      </c>
      <c r="K388" s="447">
        <v>2167.3299865722656</v>
      </c>
    </row>
    <row r="389" spans="1:11" ht="14.45" customHeight="1" x14ac:dyDescent="0.2">
      <c r="A389" s="441" t="s">
        <v>453</v>
      </c>
      <c r="B389" s="442" t="s">
        <v>454</v>
      </c>
      <c r="C389" s="443" t="s">
        <v>460</v>
      </c>
      <c r="D389" s="444" t="s">
        <v>461</v>
      </c>
      <c r="E389" s="443" t="s">
        <v>786</v>
      </c>
      <c r="F389" s="444" t="s">
        <v>787</v>
      </c>
      <c r="G389" s="443" t="s">
        <v>1380</v>
      </c>
      <c r="H389" s="443" t="s">
        <v>1381</v>
      </c>
      <c r="I389" s="446">
        <v>6.6600000381469728</v>
      </c>
      <c r="J389" s="446">
        <v>600</v>
      </c>
      <c r="K389" s="447">
        <v>3959.9900054931641</v>
      </c>
    </row>
    <row r="390" spans="1:11" ht="14.45" customHeight="1" x14ac:dyDescent="0.2">
      <c r="A390" s="441" t="s">
        <v>453</v>
      </c>
      <c r="B390" s="442" t="s">
        <v>454</v>
      </c>
      <c r="C390" s="443" t="s">
        <v>460</v>
      </c>
      <c r="D390" s="444" t="s">
        <v>461</v>
      </c>
      <c r="E390" s="443" t="s">
        <v>786</v>
      </c>
      <c r="F390" s="444" t="s">
        <v>787</v>
      </c>
      <c r="G390" s="443" t="s">
        <v>1382</v>
      </c>
      <c r="H390" s="443" t="s">
        <v>1383</v>
      </c>
      <c r="I390" s="446">
        <v>5.9600000381469727</v>
      </c>
      <c r="J390" s="446">
        <v>180</v>
      </c>
      <c r="K390" s="447">
        <v>993.58999633789063</v>
      </c>
    </row>
    <row r="391" spans="1:11" ht="14.45" customHeight="1" x14ac:dyDescent="0.2">
      <c r="A391" s="441" t="s">
        <v>453</v>
      </c>
      <c r="B391" s="442" t="s">
        <v>454</v>
      </c>
      <c r="C391" s="443" t="s">
        <v>460</v>
      </c>
      <c r="D391" s="444" t="s">
        <v>461</v>
      </c>
      <c r="E391" s="443" t="s">
        <v>786</v>
      </c>
      <c r="F391" s="444" t="s">
        <v>787</v>
      </c>
      <c r="G391" s="443" t="s">
        <v>1384</v>
      </c>
      <c r="H391" s="443" t="s">
        <v>1385</v>
      </c>
      <c r="I391" s="446">
        <v>360.58000691731769</v>
      </c>
      <c r="J391" s="446">
        <v>6</v>
      </c>
      <c r="K391" s="447">
        <v>2163.4800415039063</v>
      </c>
    </row>
    <row r="392" spans="1:11" ht="14.45" customHeight="1" x14ac:dyDescent="0.2">
      <c r="A392" s="441" t="s">
        <v>453</v>
      </c>
      <c r="B392" s="442" t="s">
        <v>454</v>
      </c>
      <c r="C392" s="443" t="s">
        <v>460</v>
      </c>
      <c r="D392" s="444" t="s">
        <v>461</v>
      </c>
      <c r="E392" s="443" t="s">
        <v>786</v>
      </c>
      <c r="F392" s="444" t="s">
        <v>787</v>
      </c>
      <c r="G392" s="443" t="s">
        <v>1386</v>
      </c>
      <c r="H392" s="443" t="s">
        <v>1387</v>
      </c>
      <c r="I392" s="446">
        <v>369.92749786376953</v>
      </c>
      <c r="J392" s="446">
        <v>5</v>
      </c>
      <c r="K392" s="447">
        <v>1855.1699829101563</v>
      </c>
    </row>
    <row r="393" spans="1:11" ht="14.45" customHeight="1" x14ac:dyDescent="0.2">
      <c r="A393" s="441" t="s">
        <v>453</v>
      </c>
      <c r="B393" s="442" t="s">
        <v>454</v>
      </c>
      <c r="C393" s="443" t="s">
        <v>460</v>
      </c>
      <c r="D393" s="444" t="s">
        <v>461</v>
      </c>
      <c r="E393" s="443" t="s">
        <v>786</v>
      </c>
      <c r="F393" s="444" t="s">
        <v>787</v>
      </c>
      <c r="G393" s="443" t="s">
        <v>1388</v>
      </c>
      <c r="H393" s="443" t="s">
        <v>1389</v>
      </c>
      <c r="I393" s="446">
        <v>369</v>
      </c>
      <c r="J393" s="446">
        <v>5</v>
      </c>
      <c r="K393" s="447">
        <v>1845.010009765625</v>
      </c>
    </row>
    <row r="394" spans="1:11" ht="14.45" customHeight="1" x14ac:dyDescent="0.2">
      <c r="A394" s="441" t="s">
        <v>453</v>
      </c>
      <c r="B394" s="442" t="s">
        <v>454</v>
      </c>
      <c r="C394" s="443" t="s">
        <v>460</v>
      </c>
      <c r="D394" s="444" t="s">
        <v>461</v>
      </c>
      <c r="E394" s="443" t="s">
        <v>786</v>
      </c>
      <c r="F394" s="444" t="s">
        <v>787</v>
      </c>
      <c r="G394" s="443" t="s">
        <v>1390</v>
      </c>
      <c r="H394" s="443" t="s">
        <v>1391</v>
      </c>
      <c r="I394" s="446">
        <v>369</v>
      </c>
      <c r="J394" s="446">
        <v>5</v>
      </c>
      <c r="K394" s="447">
        <v>1845.010009765625</v>
      </c>
    </row>
    <row r="395" spans="1:11" ht="14.45" customHeight="1" x14ac:dyDescent="0.2">
      <c r="A395" s="441" t="s">
        <v>453</v>
      </c>
      <c r="B395" s="442" t="s">
        <v>454</v>
      </c>
      <c r="C395" s="443" t="s">
        <v>460</v>
      </c>
      <c r="D395" s="444" t="s">
        <v>461</v>
      </c>
      <c r="E395" s="443" t="s">
        <v>786</v>
      </c>
      <c r="F395" s="444" t="s">
        <v>787</v>
      </c>
      <c r="G395" s="443" t="s">
        <v>1392</v>
      </c>
      <c r="H395" s="443" t="s">
        <v>1393</v>
      </c>
      <c r="I395" s="446">
        <v>368.989990234375</v>
      </c>
      <c r="J395" s="446">
        <v>3</v>
      </c>
      <c r="K395" s="447">
        <v>1106.97998046875</v>
      </c>
    </row>
    <row r="396" spans="1:11" ht="14.45" customHeight="1" x14ac:dyDescent="0.2">
      <c r="A396" s="441" t="s">
        <v>453</v>
      </c>
      <c r="B396" s="442" t="s">
        <v>454</v>
      </c>
      <c r="C396" s="443" t="s">
        <v>460</v>
      </c>
      <c r="D396" s="444" t="s">
        <v>461</v>
      </c>
      <c r="E396" s="443" t="s">
        <v>786</v>
      </c>
      <c r="F396" s="444" t="s">
        <v>787</v>
      </c>
      <c r="G396" s="443" t="s">
        <v>1394</v>
      </c>
      <c r="H396" s="443" t="s">
        <v>1395</v>
      </c>
      <c r="I396" s="446">
        <v>252</v>
      </c>
      <c r="J396" s="446">
        <v>4</v>
      </c>
      <c r="K396" s="447">
        <v>1008</v>
      </c>
    </row>
    <row r="397" spans="1:11" ht="14.45" customHeight="1" x14ac:dyDescent="0.2">
      <c r="A397" s="441" t="s">
        <v>453</v>
      </c>
      <c r="B397" s="442" t="s">
        <v>454</v>
      </c>
      <c r="C397" s="443" t="s">
        <v>460</v>
      </c>
      <c r="D397" s="444" t="s">
        <v>461</v>
      </c>
      <c r="E397" s="443" t="s">
        <v>786</v>
      </c>
      <c r="F397" s="444" t="s">
        <v>787</v>
      </c>
      <c r="G397" s="443" t="s">
        <v>1396</v>
      </c>
      <c r="H397" s="443" t="s">
        <v>1397</v>
      </c>
      <c r="I397" s="446">
        <v>252</v>
      </c>
      <c r="J397" s="446">
        <v>4</v>
      </c>
      <c r="K397" s="447">
        <v>1008</v>
      </c>
    </row>
    <row r="398" spans="1:11" ht="14.45" customHeight="1" x14ac:dyDescent="0.2">
      <c r="A398" s="441" t="s">
        <v>453</v>
      </c>
      <c r="B398" s="442" t="s">
        <v>454</v>
      </c>
      <c r="C398" s="443" t="s">
        <v>460</v>
      </c>
      <c r="D398" s="444" t="s">
        <v>461</v>
      </c>
      <c r="E398" s="443" t="s">
        <v>786</v>
      </c>
      <c r="F398" s="444" t="s">
        <v>787</v>
      </c>
      <c r="G398" s="443" t="s">
        <v>1398</v>
      </c>
      <c r="H398" s="443" t="s">
        <v>1399</v>
      </c>
      <c r="I398" s="446">
        <v>1420</v>
      </c>
      <c r="J398" s="446">
        <v>5</v>
      </c>
      <c r="K398" s="447">
        <v>7100.009765625</v>
      </c>
    </row>
    <row r="399" spans="1:11" ht="14.45" customHeight="1" x14ac:dyDescent="0.2">
      <c r="A399" s="441" t="s">
        <v>453</v>
      </c>
      <c r="B399" s="442" t="s">
        <v>454</v>
      </c>
      <c r="C399" s="443" t="s">
        <v>460</v>
      </c>
      <c r="D399" s="444" t="s">
        <v>461</v>
      </c>
      <c r="E399" s="443" t="s">
        <v>786</v>
      </c>
      <c r="F399" s="444" t="s">
        <v>787</v>
      </c>
      <c r="G399" s="443" t="s">
        <v>1400</v>
      </c>
      <c r="H399" s="443" t="s">
        <v>1401</v>
      </c>
      <c r="I399" s="446">
        <v>3729.72998046875</v>
      </c>
      <c r="J399" s="446">
        <v>4</v>
      </c>
      <c r="K399" s="447">
        <v>14918.91015625</v>
      </c>
    </row>
    <row r="400" spans="1:11" ht="14.45" customHeight="1" x14ac:dyDescent="0.2">
      <c r="A400" s="441" t="s">
        <v>453</v>
      </c>
      <c r="B400" s="442" t="s">
        <v>454</v>
      </c>
      <c r="C400" s="443" t="s">
        <v>460</v>
      </c>
      <c r="D400" s="444" t="s">
        <v>461</v>
      </c>
      <c r="E400" s="443" t="s">
        <v>786</v>
      </c>
      <c r="F400" s="444" t="s">
        <v>787</v>
      </c>
      <c r="G400" s="443" t="s">
        <v>1402</v>
      </c>
      <c r="H400" s="443" t="s">
        <v>1403</v>
      </c>
      <c r="I400" s="446">
        <v>302.45001220703125</v>
      </c>
      <c r="J400" s="446">
        <v>10</v>
      </c>
      <c r="K400" s="447">
        <v>3024.5</v>
      </c>
    </row>
    <row r="401" spans="1:11" ht="14.45" customHeight="1" x14ac:dyDescent="0.2">
      <c r="A401" s="441" t="s">
        <v>453</v>
      </c>
      <c r="B401" s="442" t="s">
        <v>454</v>
      </c>
      <c r="C401" s="443" t="s">
        <v>460</v>
      </c>
      <c r="D401" s="444" t="s">
        <v>461</v>
      </c>
      <c r="E401" s="443" t="s">
        <v>786</v>
      </c>
      <c r="F401" s="444" t="s">
        <v>787</v>
      </c>
      <c r="G401" s="443" t="s">
        <v>1404</v>
      </c>
      <c r="H401" s="443" t="s">
        <v>1405</v>
      </c>
      <c r="I401" s="446">
        <v>169.38999938964844</v>
      </c>
      <c r="J401" s="446">
        <v>2</v>
      </c>
      <c r="K401" s="447">
        <v>338.77999877929688</v>
      </c>
    </row>
    <row r="402" spans="1:11" ht="14.45" customHeight="1" x14ac:dyDescent="0.2">
      <c r="A402" s="441" t="s">
        <v>453</v>
      </c>
      <c r="B402" s="442" t="s">
        <v>454</v>
      </c>
      <c r="C402" s="443" t="s">
        <v>460</v>
      </c>
      <c r="D402" s="444" t="s">
        <v>461</v>
      </c>
      <c r="E402" s="443" t="s">
        <v>786</v>
      </c>
      <c r="F402" s="444" t="s">
        <v>787</v>
      </c>
      <c r="G402" s="443" t="s">
        <v>1406</v>
      </c>
      <c r="H402" s="443" t="s">
        <v>1407</v>
      </c>
      <c r="I402" s="446">
        <v>514.22998046875</v>
      </c>
      <c r="J402" s="446">
        <v>2</v>
      </c>
      <c r="K402" s="447">
        <v>1028.4599609375</v>
      </c>
    </row>
    <row r="403" spans="1:11" ht="14.45" customHeight="1" x14ac:dyDescent="0.2">
      <c r="A403" s="441" t="s">
        <v>453</v>
      </c>
      <c r="B403" s="442" t="s">
        <v>454</v>
      </c>
      <c r="C403" s="443" t="s">
        <v>460</v>
      </c>
      <c r="D403" s="444" t="s">
        <v>461</v>
      </c>
      <c r="E403" s="443" t="s">
        <v>786</v>
      </c>
      <c r="F403" s="444" t="s">
        <v>787</v>
      </c>
      <c r="G403" s="443" t="s">
        <v>1408</v>
      </c>
      <c r="H403" s="443" t="s">
        <v>1409</v>
      </c>
      <c r="I403" s="446">
        <v>635.219970703125</v>
      </c>
      <c r="J403" s="446">
        <v>2</v>
      </c>
      <c r="K403" s="447">
        <v>1270.4300537109375</v>
      </c>
    </row>
    <row r="404" spans="1:11" ht="14.45" customHeight="1" x14ac:dyDescent="0.2">
      <c r="A404" s="441" t="s">
        <v>453</v>
      </c>
      <c r="B404" s="442" t="s">
        <v>454</v>
      </c>
      <c r="C404" s="443" t="s">
        <v>460</v>
      </c>
      <c r="D404" s="444" t="s">
        <v>461</v>
      </c>
      <c r="E404" s="443" t="s">
        <v>786</v>
      </c>
      <c r="F404" s="444" t="s">
        <v>787</v>
      </c>
      <c r="G404" s="443" t="s">
        <v>1410</v>
      </c>
      <c r="H404" s="443" t="s">
        <v>1411</v>
      </c>
      <c r="I404" s="446">
        <v>262.08999633789063</v>
      </c>
      <c r="J404" s="446">
        <v>2</v>
      </c>
      <c r="K404" s="447">
        <v>524.16998291015625</v>
      </c>
    </row>
    <row r="405" spans="1:11" ht="14.45" customHeight="1" x14ac:dyDescent="0.2">
      <c r="A405" s="441" t="s">
        <v>453</v>
      </c>
      <c r="B405" s="442" t="s">
        <v>454</v>
      </c>
      <c r="C405" s="443" t="s">
        <v>460</v>
      </c>
      <c r="D405" s="444" t="s">
        <v>461</v>
      </c>
      <c r="E405" s="443" t="s">
        <v>786</v>
      </c>
      <c r="F405" s="444" t="s">
        <v>787</v>
      </c>
      <c r="G405" s="443" t="s">
        <v>1412</v>
      </c>
      <c r="H405" s="443" t="s">
        <v>1413</v>
      </c>
      <c r="I405" s="446">
        <v>544.5</v>
      </c>
      <c r="J405" s="446">
        <v>2</v>
      </c>
      <c r="K405" s="447">
        <v>1089</v>
      </c>
    </row>
    <row r="406" spans="1:11" ht="14.45" customHeight="1" x14ac:dyDescent="0.2">
      <c r="A406" s="441" t="s">
        <v>453</v>
      </c>
      <c r="B406" s="442" t="s">
        <v>454</v>
      </c>
      <c r="C406" s="443" t="s">
        <v>460</v>
      </c>
      <c r="D406" s="444" t="s">
        <v>461</v>
      </c>
      <c r="E406" s="443" t="s">
        <v>786</v>
      </c>
      <c r="F406" s="444" t="s">
        <v>787</v>
      </c>
      <c r="G406" s="443" t="s">
        <v>1414</v>
      </c>
      <c r="H406" s="443" t="s">
        <v>1415</v>
      </c>
      <c r="I406" s="446">
        <v>655.219970703125</v>
      </c>
      <c r="J406" s="446">
        <v>2</v>
      </c>
      <c r="K406" s="447">
        <v>1310.4300537109375</v>
      </c>
    </row>
    <row r="407" spans="1:11" ht="14.45" customHeight="1" x14ac:dyDescent="0.2">
      <c r="A407" s="441" t="s">
        <v>453</v>
      </c>
      <c r="B407" s="442" t="s">
        <v>454</v>
      </c>
      <c r="C407" s="443" t="s">
        <v>460</v>
      </c>
      <c r="D407" s="444" t="s">
        <v>461</v>
      </c>
      <c r="E407" s="443" t="s">
        <v>786</v>
      </c>
      <c r="F407" s="444" t="s">
        <v>787</v>
      </c>
      <c r="G407" s="443" t="s">
        <v>1416</v>
      </c>
      <c r="H407" s="443" t="s">
        <v>1417</v>
      </c>
      <c r="I407" s="446">
        <v>231.11000061035156</v>
      </c>
      <c r="J407" s="446">
        <v>15</v>
      </c>
      <c r="K407" s="447">
        <v>3466.64990234375</v>
      </c>
    </row>
    <row r="408" spans="1:11" ht="14.45" customHeight="1" x14ac:dyDescent="0.2">
      <c r="A408" s="441" t="s">
        <v>453</v>
      </c>
      <c r="B408" s="442" t="s">
        <v>454</v>
      </c>
      <c r="C408" s="443" t="s">
        <v>460</v>
      </c>
      <c r="D408" s="444" t="s">
        <v>461</v>
      </c>
      <c r="E408" s="443" t="s">
        <v>786</v>
      </c>
      <c r="F408" s="444" t="s">
        <v>787</v>
      </c>
      <c r="G408" s="443" t="s">
        <v>1418</v>
      </c>
      <c r="H408" s="443" t="s">
        <v>1419</v>
      </c>
      <c r="I408" s="446">
        <v>1.5199999809265137</v>
      </c>
      <c r="J408" s="446">
        <v>500</v>
      </c>
      <c r="K408" s="447">
        <v>760.32000732421875</v>
      </c>
    </row>
    <row r="409" spans="1:11" ht="14.45" customHeight="1" x14ac:dyDescent="0.2">
      <c r="A409" s="441" t="s">
        <v>453</v>
      </c>
      <c r="B409" s="442" t="s">
        <v>454</v>
      </c>
      <c r="C409" s="443" t="s">
        <v>460</v>
      </c>
      <c r="D409" s="444" t="s">
        <v>461</v>
      </c>
      <c r="E409" s="443" t="s">
        <v>786</v>
      </c>
      <c r="F409" s="444" t="s">
        <v>787</v>
      </c>
      <c r="G409" s="443" t="s">
        <v>1420</v>
      </c>
      <c r="H409" s="443" t="s">
        <v>1421</v>
      </c>
      <c r="I409" s="446">
        <v>385.97000122070313</v>
      </c>
      <c r="J409" s="446">
        <v>61</v>
      </c>
      <c r="K409" s="447">
        <v>23543.909790039063</v>
      </c>
    </row>
    <row r="410" spans="1:11" ht="14.45" customHeight="1" x14ac:dyDescent="0.2">
      <c r="A410" s="441" t="s">
        <v>453</v>
      </c>
      <c r="B410" s="442" t="s">
        <v>454</v>
      </c>
      <c r="C410" s="443" t="s">
        <v>460</v>
      </c>
      <c r="D410" s="444" t="s">
        <v>461</v>
      </c>
      <c r="E410" s="443" t="s">
        <v>786</v>
      </c>
      <c r="F410" s="444" t="s">
        <v>787</v>
      </c>
      <c r="G410" s="443" t="s">
        <v>1422</v>
      </c>
      <c r="H410" s="443" t="s">
        <v>1423</v>
      </c>
      <c r="I410" s="446">
        <v>598.5</v>
      </c>
      <c r="J410" s="446">
        <v>2</v>
      </c>
      <c r="K410" s="447">
        <v>1197</v>
      </c>
    </row>
    <row r="411" spans="1:11" ht="14.45" customHeight="1" x14ac:dyDescent="0.2">
      <c r="A411" s="441" t="s">
        <v>453</v>
      </c>
      <c r="B411" s="442" t="s">
        <v>454</v>
      </c>
      <c r="C411" s="443" t="s">
        <v>460</v>
      </c>
      <c r="D411" s="444" t="s">
        <v>461</v>
      </c>
      <c r="E411" s="443" t="s">
        <v>786</v>
      </c>
      <c r="F411" s="444" t="s">
        <v>787</v>
      </c>
      <c r="G411" s="443" t="s">
        <v>1424</v>
      </c>
      <c r="H411" s="443" t="s">
        <v>1425</v>
      </c>
      <c r="I411" s="446">
        <v>109</v>
      </c>
      <c r="J411" s="446">
        <v>5</v>
      </c>
      <c r="K411" s="447">
        <v>545</v>
      </c>
    </row>
    <row r="412" spans="1:11" ht="14.45" customHeight="1" x14ac:dyDescent="0.2">
      <c r="A412" s="441" t="s">
        <v>453</v>
      </c>
      <c r="B412" s="442" t="s">
        <v>454</v>
      </c>
      <c r="C412" s="443" t="s">
        <v>460</v>
      </c>
      <c r="D412" s="444" t="s">
        <v>461</v>
      </c>
      <c r="E412" s="443" t="s">
        <v>786</v>
      </c>
      <c r="F412" s="444" t="s">
        <v>787</v>
      </c>
      <c r="G412" s="443" t="s">
        <v>1426</v>
      </c>
      <c r="H412" s="443" t="s">
        <v>1427</v>
      </c>
      <c r="I412" s="446">
        <v>53.360000610351563</v>
      </c>
      <c r="J412" s="446">
        <v>3</v>
      </c>
      <c r="K412" s="447">
        <v>160.08000183105469</v>
      </c>
    </row>
    <row r="413" spans="1:11" ht="14.45" customHeight="1" x14ac:dyDescent="0.2">
      <c r="A413" s="441" t="s">
        <v>453</v>
      </c>
      <c r="B413" s="442" t="s">
        <v>454</v>
      </c>
      <c r="C413" s="443" t="s">
        <v>460</v>
      </c>
      <c r="D413" s="444" t="s">
        <v>461</v>
      </c>
      <c r="E413" s="443" t="s">
        <v>786</v>
      </c>
      <c r="F413" s="444" t="s">
        <v>787</v>
      </c>
      <c r="G413" s="443" t="s">
        <v>1428</v>
      </c>
      <c r="H413" s="443" t="s">
        <v>1429</v>
      </c>
      <c r="I413" s="446">
        <v>163.35000610351563</v>
      </c>
      <c r="J413" s="446">
        <v>2</v>
      </c>
      <c r="K413" s="447">
        <v>326.70001220703125</v>
      </c>
    </row>
    <row r="414" spans="1:11" ht="14.45" customHeight="1" x14ac:dyDescent="0.2">
      <c r="A414" s="441" t="s">
        <v>453</v>
      </c>
      <c r="B414" s="442" t="s">
        <v>454</v>
      </c>
      <c r="C414" s="443" t="s">
        <v>460</v>
      </c>
      <c r="D414" s="444" t="s">
        <v>461</v>
      </c>
      <c r="E414" s="443" t="s">
        <v>786</v>
      </c>
      <c r="F414" s="444" t="s">
        <v>787</v>
      </c>
      <c r="G414" s="443" t="s">
        <v>1430</v>
      </c>
      <c r="H414" s="443" t="s">
        <v>1431</v>
      </c>
      <c r="I414" s="446">
        <v>179.08000183105469</v>
      </c>
      <c r="J414" s="446">
        <v>1</v>
      </c>
      <c r="K414" s="447">
        <v>179.08000183105469</v>
      </c>
    </row>
    <row r="415" spans="1:11" ht="14.45" customHeight="1" x14ac:dyDescent="0.2">
      <c r="A415" s="441" t="s">
        <v>453</v>
      </c>
      <c r="B415" s="442" t="s">
        <v>454</v>
      </c>
      <c r="C415" s="443" t="s">
        <v>460</v>
      </c>
      <c r="D415" s="444" t="s">
        <v>461</v>
      </c>
      <c r="E415" s="443" t="s">
        <v>786</v>
      </c>
      <c r="F415" s="444" t="s">
        <v>787</v>
      </c>
      <c r="G415" s="443" t="s">
        <v>1432</v>
      </c>
      <c r="H415" s="443" t="s">
        <v>1433</v>
      </c>
      <c r="I415" s="446">
        <v>379.33999633789063</v>
      </c>
      <c r="J415" s="446">
        <v>1</v>
      </c>
      <c r="K415" s="447">
        <v>379.33999633789063</v>
      </c>
    </row>
    <row r="416" spans="1:11" ht="14.45" customHeight="1" x14ac:dyDescent="0.2">
      <c r="A416" s="441" t="s">
        <v>453</v>
      </c>
      <c r="B416" s="442" t="s">
        <v>454</v>
      </c>
      <c r="C416" s="443" t="s">
        <v>460</v>
      </c>
      <c r="D416" s="444" t="s">
        <v>461</v>
      </c>
      <c r="E416" s="443" t="s">
        <v>786</v>
      </c>
      <c r="F416" s="444" t="s">
        <v>787</v>
      </c>
      <c r="G416" s="443" t="s">
        <v>1434</v>
      </c>
      <c r="H416" s="443" t="s">
        <v>1435</v>
      </c>
      <c r="I416" s="446">
        <v>56.049999237060547</v>
      </c>
      <c r="J416" s="446">
        <v>10</v>
      </c>
      <c r="K416" s="447">
        <v>560.5</v>
      </c>
    </row>
    <row r="417" spans="1:11" ht="14.45" customHeight="1" x14ac:dyDescent="0.2">
      <c r="A417" s="441" t="s">
        <v>453</v>
      </c>
      <c r="B417" s="442" t="s">
        <v>454</v>
      </c>
      <c r="C417" s="443" t="s">
        <v>460</v>
      </c>
      <c r="D417" s="444" t="s">
        <v>461</v>
      </c>
      <c r="E417" s="443" t="s">
        <v>786</v>
      </c>
      <c r="F417" s="444" t="s">
        <v>787</v>
      </c>
      <c r="G417" s="443" t="s">
        <v>1436</v>
      </c>
      <c r="H417" s="443" t="s">
        <v>1437</v>
      </c>
      <c r="I417" s="446">
        <v>21.479999542236328</v>
      </c>
      <c r="J417" s="446">
        <v>20</v>
      </c>
      <c r="K417" s="447">
        <v>429.52999877929688</v>
      </c>
    </row>
    <row r="418" spans="1:11" ht="14.45" customHeight="1" x14ac:dyDescent="0.2">
      <c r="A418" s="441" t="s">
        <v>453</v>
      </c>
      <c r="B418" s="442" t="s">
        <v>454</v>
      </c>
      <c r="C418" s="443" t="s">
        <v>460</v>
      </c>
      <c r="D418" s="444" t="s">
        <v>461</v>
      </c>
      <c r="E418" s="443" t="s">
        <v>786</v>
      </c>
      <c r="F418" s="444" t="s">
        <v>787</v>
      </c>
      <c r="G418" s="443" t="s">
        <v>1438</v>
      </c>
      <c r="H418" s="443" t="s">
        <v>1439</v>
      </c>
      <c r="I418" s="446">
        <v>387.17999267578125</v>
      </c>
      <c r="J418" s="446">
        <v>13</v>
      </c>
      <c r="K418" s="447">
        <v>5033.2799072265625</v>
      </c>
    </row>
    <row r="419" spans="1:11" ht="14.45" customHeight="1" x14ac:dyDescent="0.2">
      <c r="A419" s="441" t="s">
        <v>453</v>
      </c>
      <c r="B419" s="442" t="s">
        <v>454</v>
      </c>
      <c r="C419" s="443" t="s">
        <v>460</v>
      </c>
      <c r="D419" s="444" t="s">
        <v>461</v>
      </c>
      <c r="E419" s="443" t="s">
        <v>786</v>
      </c>
      <c r="F419" s="444" t="s">
        <v>787</v>
      </c>
      <c r="G419" s="443" t="s">
        <v>1440</v>
      </c>
      <c r="H419" s="443" t="s">
        <v>1441</v>
      </c>
      <c r="I419" s="446">
        <v>1040.5999755859375</v>
      </c>
      <c r="J419" s="446">
        <v>1</v>
      </c>
      <c r="K419" s="447">
        <v>1040.5999755859375</v>
      </c>
    </row>
    <row r="420" spans="1:11" ht="14.45" customHeight="1" x14ac:dyDescent="0.2">
      <c r="A420" s="441" t="s">
        <v>453</v>
      </c>
      <c r="B420" s="442" t="s">
        <v>454</v>
      </c>
      <c r="C420" s="443" t="s">
        <v>460</v>
      </c>
      <c r="D420" s="444" t="s">
        <v>461</v>
      </c>
      <c r="E420" s="443" t="s">
        <v>786</v>
      </c>
      <c r="F420" s="444" t="s">
        <v>787</v>
      </c>
      <c r="G420" s="443" t="s">
        <v>1442</v>
      </c>
      <c r="H420" s="443" t="s">
        <v>1443</v>
      </c>
      <c r="I420" s="446">
        <v>937.75</v>
      </c>
      <c r="J420" s="446">
        <v>1</v>
      </c>
      <c r="K420" s="447">
        <v>937.75</v>
      </c>
    </row>
    <row r="421" spans="1:11" ht="14.45" customHeight="1" x14ac:dyDescent="0.2">
      <c r="A421" s="441" t="s">
        <v>453</v>
      </c>
      <c r="B421" s="442" t="s">
        <v>454</v>
      </c>
      <c r="C421" s="443" t="s">
        <v>460</v>
      </c>
      <c r="D421" s="444" t="s">
        <v>461</v>
      </c>
      <c r="E421" s="443" t="s">
        <v>786</v>
      </c>
      <c r="F421" s="444" t="s">
        <v>787</v>
      </c>
      <c r="G421" s="443" t="s">
        <v>1444</v>
      </c>
      <c r="H421" s="443" t="s">
        <v>1445</v>
      </c>
      <c r="I421" s="446">
        <v>937.75</v>
      </c>
      <c r="J421" s="446">
        <v>1</v>
      </c>
      <c r="K421" s="447">
        <v>937.75</v>
      </c>
    </row>
    <row r="422" spans="1:11" ht="14.45" customHeight="1" x14ac:dyDescent="0.2">
      <c r="A422" s="441" t="s">
        <v>453</v>
      </c>
      <c r="B422" s="442" t="s">
        <v>454</v>
      </c>
      <c r="C422" s="443" t="s">
        <v>460</v>
      </c>
      <c r="D422" s="444" t="s">
        <v>461</v>
      </c>
      <c r="E422" s="443" t="s">
        <v>786</v>
      </c>
      <c r="F422" s="444" t="s">
        <v>787</v>
      </c>
      <c r="G422" s="443" t="s">
        <v>1446</v>
      </c>
      <c r="H422" s="443" t="s">
        <v>1447</v>
      </c>
      <c r="I422" s="446">
        <v>3905.0050048828125</v>
      </c>
      <c r="J422" s="446">
        <v>3</v>
      </c>
      <c r="K422" s="447">
        <v>11715.010009765625</v>
      </c>
    </row>
    <row r="423" spans="1:11" ht="14.45" customHeight="1" x14ac:dyDescent="0.2">
      <c r="A423" s="441" t="s">
        <v>453</v>
      </c>
      <c r="B423" s="442" t="s">
        <v>454</v>
      </c>
      <c r="C423" s="443" t="s">
        <v>460</v>
      </c>
      <c r="D423" s="444" t="s">
        <v>461</v>
      </c>
      <c r="E423" s="443" t="s">
        <v>786</v>
      </c>
      <c r="F423" s="444" t="s">
        <v>787</v>
      </c>
      <c r="G423" s="443" t="s">
        <v>1448</v>
      </c>
      <c r="H423" s="443" t="s">
        <v>1449</v>
      </c>
      <c r="I423" s="446">
        <v>7465.27978515625</v>
      </c>
      <c r="J423" s="446">
        <v>3</v>
      </c>
      <c r="K423" s="447">
        <v>22395.83935546875</v>
      </c>
    </row>
    <row r="424" spans="1:11" ht="14.45" customHeight="1" x14ac:dyDescent="0.2">
      <c r="A424" s="441" t="s">
        <v>453</v>
      </c>
      <c r="B424" s="442" t="s">
        <v>454</v>
      </c>
      <c r="C424" s="443" t="s">
        <v>460</v>
      </c>
      <c r="D424" s="444" t="s">
        <v>461</v>
      </c>
      <c r="E424" s="443" t="s">
        <v>786</v>
      </c>
      <c r="F424" s="444" t="s">
        <v>787</v>
      </c>
      <c r="G424" s="443" t="s">
        <v>1450</v>
      </c>
      <c r="H424" s="443" t="s">
        <v>1451</v>
      </c>
      <c r="I424" s="446">
        <v>419.8699951171875</v>
      </c>
      <c r="J424" s="446">
        <v>1</v>
      </c>
      <c r="K424" s="447">
        <v>419.8699951171875</v>
      </c>
    </row>
    <row r="425" spans="1:11" ht="14.45" customHeight="1" x14ac:dyDescent="0.2">
      <c r="A425" s="441" t="s">
        <v>453</v>
      </c>
      <c r="B425" s="442" t="s">
        <v>454</v>
      </c>
      <c r="C425" s="443" t="s">
        <v>460</v>
      </c>
      <c r="D425" s="444" t="s">
        <v>461</v>
      </c>
      <c r="E425" s="443" t="s">
        <v>786</v>
      </c>
      <c r="F425" s="444" t="s">
        <v>787</v>
      </c>
      <c r="G425" s="443" t="s">
        <v>1452</v>
      </c>
      <c r="H425" s="443" t="s">
        <v>1453</v>
      </c>
      <c r="I425" s="446">
        <v>2153.679931640625</v>
      </c>
      <c r="J425" s="446">
        <v>3</v>
      </c>
      <c r="K425" s="447">
        <v>6461.039794921875</v>
      </c>
    </row>
    <row r="426" spans="1:11" ht="14.45" customHeight="1" x14ac:dyDescent="0.2">
      <c r="A426" s="441" t="s">
        <v>453</v>
      </c>
      <c r="B426" s="442" t="s">
        <v>454</v>
      </c>
      <c r="C426" s="443" t="s">
        <v>460</v>
      </c>
      <c r="D426" s="444" t="s">
        <v>461</v>
      </c>
      <c r="E426" s="443" t="s">
        <v>786</v>
      </c>
      <c r="F426" s="444" t="s">
        <v>787</v>
      </c>
      <c r="G426" s="443" t="s">
        <v>1454</v>
      </c>
      <c r="H426" s="443" t="s">
        <v>1455</v>
      </c>
      <c r="I426" s="446">
        <v>942.53997802734375</v>
      </c>
      <c r="J426" s="446">
        <v>4</v>
      </c>
      <c r="K426" s="447">
        <v>3770.159912109375</v>
      </c>
    </row>
    <row r="427" spans="1:11" ht="14.45" customHeight="1" x14ac:dyDescent="0.2">
      <c r="A427" s="441" t="s">
        <v>453</v>
      </c>
      <c r="B427" s="442" t="s">
        <v>454</v>
      </c>
      <c r="C427" s="443" t="s">
        <v>460</v>
      </c>
      <c r="D427" s="444" t="s">
        <v>461</v>
      </c>
      <c r="E427" s="443" t="s">
        <v>786</v>
      </c>
      <c r="F427" s="444" t="s">
        <v>787</v>
      </c>
      <c r="G427" s="443" t="s">
        <v>1456</v>
      </c>
      <c r="H427" s="443" t="s">
        <v>1457</v>
      </c>
      <c r="I427" s="446">
        <v>2577.14990234375</v>
      </c>
      <c r="J427" s="446">
        <v>1</v>
      </c>
      <c r="K427" s="447">
        <v>2577.14990234375</v>
      </c>
    </row>
    <row r="428" spans="1:11" ht="14.45" customHeight="1" x14ac:dyDescent="0.2">
      <c r="A428" s="441" t="s">
        <v>453</v>
      </c>
      <c r="B428" s="442" t="s">
        <v>454</v>
      </c>
      <c r="C428" s="443" t="s">
        <v>460</v>
      </c>
      <c r="D428" s="444" t="s">
        <v>461</v>
      </c>
      <c r="E428" s="443" t="s">
        <v>786</v>
      </c>
      <c r="F428" s="444" t="s">
        <v>787</v>
      </c>
      <c r="G428" s="443" t="s">
        <v>1458</v>
      </c>
      <c r="H428" s="443" t="s">
        <v>1459</v>
      </c>
      <c r="I428" s="446">
        <v>2577.14990234375</v>
      </c>
      <c r="J428" s="446">
        <v>1</v>
      </c>
      <c r="K428" s="447">
        <v>2577.14990234375</v>
      </c>
    </row>
    <row r="429" spans="1:11" ht="14.45" customHeight="1" x14ac:dyDescent="0.2">
      <c r="A429" s="441" t="s">
        <v>453</v>
      </c>
      <c r="B429" s="442" t="s">
        <v>454</v>
      </c>
      <c r="C429" s="443" t="s">
        <v>460</v>
      </c>
      <c r="D429" s="444" t="s">
        <v>461</v>
      </c>
      <c r="E429" s="443" t="s">
        <v>786</v>
      </c>
      <c r="F429" s="444" t="s">
        <v>787</v>
      </c>
      <c r="G429" s="443" t="s">
        <v>1460</v>
      </c>
      <c r="H429" s="443" t="s">
        <v>1461</v>
      </c>
      <c r="I429" s="446">
        <v>426.04000854492188</v>
      </c>
      <c r="J429" s="446">
        <v>3</v>
      </c>
      <c r="K429" s="447">
        <v>1278.1200256347656</v>
      </c>
    </row>
    <row r="430" spans="1:11" ht="14.45" customHeight="1" x14ac:dyDescent="0.2">
      <c r="A430" s="441" t="s">
        <v>453</v>
      </c>
      <c r="B430" s="442" t="s">
        <v>454</v>
      </c>
      <c r="C430" s="443" t="s">
        <v>460</v>
      </c>
      <c r="D430" s="444" t="s">
        <v>461</v>
      </c>
      <c r="E430" s="443" t="s">
        <v>786</v>
      </c>
      <c r="F430" s="444" t="s">
        <v>787</v>
      </c>
      <c r="G430" s="443" t="s">
        <v>1462</v>
      </c>
      <c r="H430" s="443" t="s">
        <v>1463</v>
      </c>
      <c r="I430" s="446">
        <v>617.05999755859375</v>
      </c>
      <c r="J430" s="446">
        <v>1</v>
      </c>
      <c r="K430" s="447">
        <v>617.05999755859375</v>
      </c>
    </row>
    <row r="431" spans="1:11" ht="14.45" customHeight="1" x14ac:dyDescent="0.2">
      <c r="A431" s="441" t="s">
        <v>453</v>
      </c>
      <c r="B431" s="442" t="s">
        <v>454</v>
      </c>
      <c r="C431" s="443" t="s">
        <v>460</v>
      </c>
      <c r="D431" s="444" t="s">
        <v>461</v>
      </c>
      <c r="E431" s="443" t="s">
        <v>786</v>
      </c>
      <c r="F431" s="444" t="s">
        <v>787</v>
      </c>
      <c r="G431" s="443" t="s">
        <v>1464</v>
      </c>
      <c r="H431" s="443" t="s">
        <v>1465</v>
      </c>
      <c r="I431" s="446">
        <v>617.05999755859375</v>
      </c>
      <c r="J431" s="446">
        <v>1</v>
      </c>
      <c r="K431" s="447">
        <v>617.05999755859375</v>
      </c>
    </row>
    <row r="432" spans="1:11" ht="14.45" customHeight="1" x14ac:dyDescent="0.2">
      <c r="A432" s="441" t="s">
        <v>453</v>
      </c>
      <c r="B432" s="442" t="s">
        <v>454</v>
      </c>
      <c r="C432" s="443" t="s">
        <v>460</v>
      </c>
      <c r="D432" s="444" t="s">
        <v>461</v>
      </c>
      <c r="E432" s="443" t="s">
        <v>786</v>
      </c>
      <c r="F432" s="444" t="s">
        <v>787</v>
      </c>
      <c r="G432" s="443" t="s">
        <v>1466</v>
      </c>
      <c r="H432" s="443" t="s">
        <v>1467</v>
      </c>
      <c r="I432" s="446">
        <v>7.4099998474121094</v>
      </c>
      <c r="J432" s="446">
        <v>600</v>
      </c>
      <c r="K432" s="447">
        <v>4445</v>
      </c>
    </row>
    <row r="433" spans="1:11" ht="14.45" customHeight="1" x14ac:dyDescent="0.2">
      <c r="A433" s="441" t="s">
        <v>453</v>
      </c>
      <c r="B433" s="442" t="s">
        <v>454</v>
      </c>
      <c r="C433" s="443" t="s">
        <v>460</v>
      </c>
      <c r="D433" s="444" t="s">
        <v>461</v>
      </c>
      <c r="E433" s="443" t="s">
        <v>786</v>
      </c>
      <c r="F433" s="444" t="s">
        <v>787</v>
      </c>
      <c r="G433" s="443" t="s">
        <v>1468</v>
      </c>
      <c r="H433" s="443" t="s">
        <v>1469</v>
      </c>
      <c r="I433" s="446">
        <v>8.8900003433227539</v>
      </c>
      <c r="J433" s="446">
        <v>500</v>
      </c>
      <c r="K433" s="447">
        <v>4445</v>
      </c>
    </row>
    <row r="434" spans="1:11" ht="14.45" customHeight="1" x14ac:dyDescent="0.2">
      <c r="A434" s="441" t="s">
        <v>453</v>
      </c>
      <c r="B434" s="442" t="s">
        <v>454</v>
      </c>
      <c r="C434" s="443" t="s">
        <v>460</v>
      </c>
      <c r="D434" s="444" t="s">
        <v>461</v>
      </c>
      <c r="E434" s="443" t="s">
        <v>786</v>
      </c>
      <c r="F434" s="444" t="s">
        <v>787</v>
      </c>
      <c r="G434" s="443" t="s">
        <v>1470</v>
      </c>
      <c r="H434" s="443" t="s">
        <v>1471</v>
      </c>
      <c r="I434" s="446">
        <v>55.574999809265137</v>
      </c>
      <c r="J434" s="446">
        <v>80</v>
      </c>
      <c r="K434" s="447">
        <v>4502.949951171875</v>
      </c>
    </row>
    <row r="435" spans="1:11" ht="14.45" customHeight="1" x14ac:dyDescent="0.2">
      <c r="A435" s="441" t="s">
        <v>453</v>
      </c>
      <c r="B435" s="442" t="s">
        <v>454</v>
      </c>
      <c r="C435" s="443" t="s">
        <v>460</v>
      </c>
      <c r="D435" s="444" t="s">
        <v>461</v>
      </c>
      <c r="E435" s="443" t="s">
        <v>786</v>
      </c>
      <c r="F435" s="444" t="s">
        <v>787</v>
      </c>
      <c r="G435" s="443" t="s">
        <v>1472</v>
      </c>
      <c r="H435" s="443" t="s">
        <v>1473</v>
      </c>
      <c r="I435" s="446">
        <v>174.84500122070313</v>
      </c>
      <c r="J435" s="446">
        <v>35</v>
      </c>
      <c r="K435" s="447">
        <v>6080.25</v>
      </c>
    </row>
    <row r="436" spans="1:11" ht="14.45" customHeight="1" x14ac:dyDescent="0.2">
      <c r="A436" s="441" t="s">
        <v>453</v>
      </c>
      <c r="B436" s="442" t="s">
        <v>454</v>
      </c>
      <c r="C436" s="443" t="s">
        <v>460</v>
      </c>
      <c r="D436" s="444" t="s">
        <v>461</v>
      </c>
      <c r="E436" s="443" t="s">
        <v>786</v>
      </c>
      <c r="F436" s="444" t="s">
        <v>787</v>
      </c>
      <c r="G436" s="443" t="s">
        <v>1474</v>
      </c>
      <c r="H436" s="443" t="s">
        <v>1475</v>
      </c>
      <c r="I436" s="446">
        <v>241.98999786376953</v>
      </c>
      <c r="J436" s="446">
        <v>21</v>
      </c>
      <c r="K436" s="447">
        <v>4827.64990234375</v>
      </c>
    </row>
    <row r="437" spans="1:11" ht="14.45" customHeight="1" x14ac:dyDescent="0.2">
      <c r="A437" s="441" t="s">
        <v>453</v>
      </c>
      <c r="B437" s="442" t="s">
        <v>454</v>
      </c>
      <c r="C437" s="443" t="s">
        <v>460</v>
      </c>
      <c r="D437" s="444" t="s">
        <v>461</v>
      </c>
      <c r="E437" s="443" t="s">
        <v>786</v>
      </c>
      <c r="F437" s="444" t="s">
        <v>787</v>
      </c>
      <c r="G437" s="443" t="s">
        <v>1476</v>
      </c>
      <c r="H437" s="443" t="s">
        <v>1477</v>
      </c>
      <c r="I437" s="446">
        <v>292.80999755859375</v>
      </c>
      <c r="J437" s="446">
        <v>5</v>
      </c>
      <c r="K437" s="447">
        <v>1464.0400390625</v>
      </c>
    </row>
    <row r="438" spans="1:11" ht="14.45" customHeight="1" x14ac:dyDescent="0.2">
      <c r="A438" s="441" t="s">
        <v>453</v>
      </c>
      <c r="B438" s="442" t="s">
        <v>454</v>
      </c>
      <c r="C438" s="443" t="s">
        <v>460</v>
      </c>
      <c r="D438" s="444" t="s">
        <v>461</v>
      </c>
      <c r="E438" s="443" t="s">
        <v>786</v>
      </c>
      <c r="F438" s="444" t="s">
        <v>787</v>
      </c>
      <c r="G438" s="443" t="s">
        <v>1478</v>
      </c>
      <c r="H438" s="443" t="s">
        <v>1479</v>
      </c>
      <c r="I438" s="446">
        <v>160.63999938964844</v>
      </c>
      <c r="J438" s="446">
        <v>10</v>
      </c>
      <c r="K438" s="447">
        <v>1606.43994140625</v>
      </c>
    </row>
    <row r="439" spans="1:11" ht="14.45" customHeight="1" x14ac:dyDescent="0.2">
      <c r="A439" s="441" t="s">
        <v>453</v>
      </c>
      <c r="B439" s="442" t="s">
        <v>454</v>
      </c>
      <c r="C439" s="443" t="s">
        <v>460</v>
      </c>
      <c r="D439" s="444" t="s">
        <v>461</v>
      </c>
      <c r="E439" s="443" t="s">
        <v>786</v>
      </c>
      <c r="F439" s="444" t="s">
        <v>787</v>
      </c>
      <c r="G439" s="443" t="s">
        <v>1480</v>
      </c>
      <c r="H439" s="443" t="s">
        <v>1481</v>
      </c>
      <c r="I439" s="446">
        <v>699.34002685546875</v>
      </c>
      <c r="J439" s="446">
        <v>2</v>
      </c>
      <c r="K439" s="447">
        <v>1398.6800537109375</v>
      </c>
    </row>
    <row r="440" spans="1:11" ht="14.45" customHeight="1" x14ac:dyDescent="0.2">
      <c r="A440" s="441" t="s">
        <v>453</v>
      </c>
      <c r="B440" s="442" t="s">
        <v>454</v>
      </c>
      <c r="C440" s="443" t="s">
        <v>460</v>
      </c>
      <c r="D440" s="444" t="s">
        <v>461</v>
      </c>
      <c r="E440" s="443" t="s">
        <v>786</v>
      </c>
      <c r="F440" s="444" t="s">
        <v>787</v>
      </c>
      <c r="G440" s="443" t="s">
        <v>1482</v>
      </c>
      <c r="H440" s="443" t="s">
        <v>1483</v>
      </c>
      <c r="I440" s="446">
        <v>107.16000366210938</v>
      </c>
      <c r="J440" s="446">
        <v>49</v>
      </c>
      <c r="K440" s="447">
        <v>5250.9801025390625</v>
      </c>
    </row>
    <row r="441" spans="1:11" ht="14.45" customHeight="1" x14ac:dyDescent="0.2">
      <c r="A441" s="441" t="s">
        <v>453</v>
      </c>
      <c r="B441" s="442" t="s">
        <v>454</v>
      </c>
      <c r="C441" s="443" t="s">
        <v>460</v>
      </c>
      <c r="D441" s="444" t="s">
        <v>461</v>
      </c>
      <c r="E441" s="443" t="s">
        <v>786</v>
      </c>
      <c r="F441" s="444" t="s">
        <v>787</v>
      </c>
      <c r="G441" s="443" t="s">
        <v>1484</v>
      </c>
      <c r="H441" s="443" t="s">
        <v>1485</v>
      </c>
      <c r="I441" s="446">
        <v>91</v>
      </c>
      <c r="J441" s="446">
        <v>180</v>
      </c>
      <c r="K441" s="447">
        <v>16380</v>
      </c>
    </row>
    <row r="442" spans="1:11" ht="14.45" customHeight="1" x14ac:dyDescent="0.2">
      <c r="A442" s="441" t="s">
        <v>453</v>
      </c>
      <c r="B442" s="442" t="s">
        <v>454</v>
      </c>
      <c r="C442" s="443" t="s">
        <v>460</v>
      </c>
      <c r="D442" s="444" t="s">
        <v>461</v>
      </c>
      <c r="E442" s="443" t="s">
        <v>786</v>
      </c>
      <c r="F442" s="444" t="s">
        <v>787</v>
      </c>
      <c r="G442" s="443" t="s">
        <v>1486</v>
      </c>
      <c r="H442" s="443" t="s">
        <v>1487</v>
      </c>
      <c r="I442" s="446">
        <v>181.3699951171875</v>
      </c>
      <c r="J442" s="446">
        <v>5</v>
      </c>
      <c r="K442" s="447">
        <v>906.83001708984375</v>
      </c>
    </row>
    <row r="443" spans="1:11" ht="14.45" customHeight="1" x14ac:dyDescent="0.2">
      <c r="A443" s="441" t="s">
        <v>453</v>
      </c>
      <c r="B443" s="442" t="s">
        <v>454</v>
      </c>
      <c r="C443" s="443" t="s">
        <v>460</v>
      </c>
      <c r="D443" s="444" t="s">
        <v>461</v>
      </c>
      <c r="E443" s="443" t="s">
        <v>786</v>
      </c>
      <c r="F443" s="444" t="s">
        <v>787</v>
      </c>
      <c r="G443" s="443" t="s">
        <v>1488</v>
      </c>
      <c r="H443" s="443" t="s">
        <v>1489</v>
      </c>
      <c r="I443" s="446">
        <v>143.67999267578125</v>
      </c>
      <c r="J443" s="446">
        <v>48</v>
      </c>
      <c r="K443" s="447">
        <v>6896.4200134277344</v>
      </c>
    </row>
    <row r="444" spans="1:11" ht="14.45" customHeight="1" x14ac:dyDescent="0.2">
      <c r="A444" s="441" t="s">
        <v>453</v>
      </c>
      <c r="B444" s="442" t="s">
        <v>454</v>
      </c>
      <c r="C444" s="443" t="s">
        <v>460</v>
      </c>
      <c r="D444" s="444" t="s">
        <v>461</v>
      </c>
      <c r="E444" s="443" t="s">
        <v>786</v>
      </c>
      <c r="F444" s="444" t="s">
        <v>787</v>
      </c>
      <c r="G444" s="443" t="s">
        <v>1490</v>
      </c>
      <c r="H444" s="443" t="s">
        <v>1491</v>
      </c>
      <c r="I444" s="446">
        <v>379.92001342773438</v>
      </c>
      <c r="J444" s="446">
        <v>2</v>
      </c>
      <c r="K444" s="447">
        <v>759.84002685546875</v>
      </c>
    </row>
    <row r="445" spans="1:11" ht="14.45" customHeight="1" x14ac:dyDescent="0.2">
      <c r="A445" s="441" t="s">
        <v>453</v>
      </c>
      <c r="B445" s="442" t="s">
        <v>454</v>
      </c>
      <c r="C445" s="443" t="s">
        <v>460</v>
      </c>
      <c r="D445" s="444" t="s">
        <v>461</v>
      </c>
      <c r="E445" s="443" t="s">
        <v>786</v>
      </c>
      <c r="F445" s="444" t="s">
        <v>787</v>
      </c>
      <c r="G445" s="443" t="s">
        <v>1492</v>
      </c>
      <c r="H445" s="443" t="s">
        <v>1493</v>
      </c>
      <c r="I445" s="446">
        <v>955.8499755859375</v>
      </c>
      <c r="J445" s="446">
        <v>5</v>
      </c>
      <c r="K445" s="447">
        <v>4779.2498779296875</v>
      </c>
    </row>
    <row r="446" spans="1:11" ht="14.45" customHeight="1" x14ac:dyDescent="0.2">
      <c r="A446" s="441" t="s">
        <v>453</v>
      </c>
      <c r="B446" s="442" t="s">
        <v>454</v>
      </c>
      <c r="C446" s="443" t="s">
        <v>460</v>
      </c>
      <c r="D446" s="444" t="s">
        <v>461</v>
      </c>
      <c r="E446" s="443" t="s">
        <v>786</v>
      </c>
      <c r="F446" s="444" t="s">
        <v>787</v>
      </c>
      <c r="G446" s="443" t="s">
        <v>1494</v>
      </c>
      <c r="H446" s="443" t="s">
        <v>1495</v>
      </c>
      <c r="I446" s="446">
        <v>1631.0799560546875</v>
      </c>
      <c r="J446" s="446">
        <v>3</v>
      </c>
      <c r="K446" s="447">
        <v>4893.2398681640625</v>
      </c>
    </row>
    <row r="447" spans="1:11" ht="14.45" customHeight="1" x14ac:dyDescent="0.2">
      <c r="A447" s="441" t="s">
        <v>453</v>
      </c>
      <c r="B447" s="442" t="s">
        <v>454</v>
      </c>
      <c r="C447" s="443" t="s">
        <v>460</v>
      </c>
      <c r="D447" s="444" t="s">
        <v>461</v>
      </c>
      <c r="E447" s="443" t="s">
        <v>786</v>
      </c>
      <c r="F447" s="444" t="s">
        <v>787</v>
      </c>
      <c r="G447" s="443" t="s">
        <v>1496</v>
      </c>
      <c r="H447" s="443" t="s">
        <v>1497</v>
      </c>
      <c r="I447" s="446">
        <v>120.75</v>
      </c>
      <c r="J447" s="446">
        <v>10</v>
      </c>
      <c r="K447" s="447">
        <v>1207.5</v>
      </c>
    </row>
    <row r="448" spans="1:11" ht="14.45" customHeight="1" x14ac:dyDescent="0.2">
      <c r="A448" s="441" t="s">
        <v>453</v>
      </c>
      <c r="B448" s="442" t="s">
        <v>454</v>
      </c>
      <c r="C448" s="443" t="s">
        <v>460</v>
      </c>
      <c r="D448" s="444" t="s">
        <v>461</v>
      </c>
      <c r="E448" s="443" t="s">
        <v>786</v>
      </c>
      <c r="F448" s="444" t="s">
        <v>787</v>
      </c>
      <c r="G448" s="443" t="s">
        <v>1498</v>
      </c>
      <c r="H448" s="443" t="s">
        <v>1499</v>
      </c>
      <c r="I448" s="446">
        <v>3290</v>
      </c>
      <c r="J448" s="446">
        <v>1</v>
      </c>
      <c r="K448" s="447">
        <v>3290</v>
      </c>
    </row>
    <row r="449" spans="1:11" ht="14.45" customHeight="1" x14ac:dyDescent="0.2">
      <c r="A449" s="441" t="s">
        <v>453</v>
      </c>
      <c r="B449" s="442" t="s">
        <v>454</v>
      </c>
      <c r="C449" s="443" t="s">
        <v>460</v>
      </c>
      <c r="D449" s="444" t="s">
        <v>461</v>
      </c>
      <c r="E449" s="443" t="s">
        <v>786</v>
      </c>
      <c r="F449" s="444" t="s">
        <v>787</v>
      </c>
      <c r="G449" s="443" t="s">
        <v>1500</v>
      </c>
      <c r="H449" s="443" t="s">
        <v>1501</v>
      </c>
      <c r="I449" s="446">
        <v>2525.93994140625</v>
      </c>
      <c r="J449" s="446">
        <v>2</v>
      </c>
      <c r="K449" s="447">
        <v>5051.8798828125</v>
      </c>
    </row>
    <row r="450" spans="1:11" ht="14.45" customHeight="1" x14ac:dyDescent="0.2">
      <c r="A450" s="441" t="s">
        <v>453</v>
      </c>
      <c r="B450" s="442" t="s">
        <v>454</v>
      </c>
      <c r="C450" s="443" t="s">
        <v>460</v>
      </c>
      <c r="D450" s="444" t="s">
        <v>461</v>
      </c>
      <c r="E450" s="443" t="s">
        <v>786</v>
      </c>
      <c r="F450" s="444" t="s">
        <v>787</v>
      </c>
      <c r="G450" s="443" t="s">
        <v>1502</v>
      </c>
      <c r="H450" s="443" t="s">
        <v>1503</v>
      </c>
      <c r="I450" s="446">
        <v>2129.22998046875</v>
      </c>
      <c r="J450" s="446">
        <v>4</v>
      </c>
      <c r="K450" s="447">
        <v>8516.900390625</v>
      </c>
    </row>
    <row r="451" spans="1:11" ht="14.45" customHeight="1" x14ac:dyDescent="0.2">
      <c r="A451" s="441" t="s">
        <v>453</v>
      </c>
      <c r="B451" s="442" t="s">
        <v>454</v>
      </c>
      <c r="C451" s="443" t="s">
        <v>460</v>
      </c>
      <c r="D451" s="444" t="s">
        <v>461</v>
      </c>
      <c r="E451" s="443" t="s">
        <v>786</v>
      </c>
      <c r="F451" s="444" t="s">
        <v>787</v>
      </c>
      <c r="G451" s="443" t="s">
        <v>1504</v>
      </c>
      <c r="H451" s="443" t="s">
        <v>1505</v>
      </c>
      <c r="I451" s="446">
        <v>44.770000457763672</v>
      </c>
      <c r="J451" s="446">
        <v>36</v>
      </c>
      <c r="K451" s="447">
        <v>1611.719970703125</v>
      </c>
    </row>
    <row r="452" spans="1:11" ht="14.45" customHeight="1" x14ac:dyDescent="0.2">
      <c r="A452" s="441" t="s">
        <v>453</v>
      </c>
      <c r="B452" s="442" t="s">
        <v>454</v>
      </c>
      <c r="C452" s="443" t="s">
        <v>460</v>
      </c>
      <c r="D452" s="444" t="s">
        <v>461</v>
      </c>
      <c r="E452" s="443" t="s">
        <v>786</v>
      </c>
      <c r="F452" s="444" t="s">
        <v>787</v>
      </c>
      <c r="G452" s="443" t="s">
        <v>1506</v>
      </c>
      <c r="H452" s="443" t="s">
        <v>1507</v>
      </c>
      <c r="I452" s="446">
        <v>44.770000457763672</v>
      </c>
      <c r="J452" s="446">
        <v>138</v>
      </c>
      <c r="K452" s="447">
        <v>6178.260009765625</v>
      </c>
    </row>
    <row r="453" spans="1:11" ht="14.45" customHeight="1" x14ac:dyDescent="0.2">
      <c r="A453" s="441" t="s">
        <v>453</v>
      </c>
      <c r="B453" s="442" t="s">
        <v>454</v>
      </c>
      <c r="C453" s="443" t="s">
        <v>460</v>
      </c>
      <c r="D453" s="444" t="s">
        <v>461</v>
      </c>
      <c r="E453" s="443" t="s">
        <v>786</v>
      </c>
      <c r="F453" s="444" t="s">
        <v>787</v>
      </c>
      <c r="G453" s="443" t="s">
        <v>1508</v>
      </c>
      <c r="H453" s="443" t="s">
        <v>1509</v>
      </c>
      <c r="I453" s="446">
        <v>44.770000457763672</v>
      </c>
      <c r="J453" s="446">
        <v>30</v>
      </c>
      <c r="K453" s="447">
        <v>1343.0999755859375</v>
      </c>
    </row>
    <row r="454" spans="1:11" ht="14.45" customHeight="1" x14ac:dyDescent="0.2">
      <c r="A454" s="441" t="s">
        <v>453</v>
      </c>
      <c r="B454" s="442" t="s">
        <v>454</v>
      </c>
      <c r="C454" s="443" t="s">
        <v>460</v>
      </c>
      <c r="D454" s="444" t="s">
        <v>461</v>
      </c>
      <c r="E454" s="443" t="s">
        <v>786</v>
      </c>
      <c r="F454" s="444" t="s">
        <v>787</v>
      </c>
      <c r="G454" s="443" t="s">
        <v>1510</v>
      </c>
      <c r="H454" s="443" t="s">
        <v>1511</v>
      </c>
      <c r="I454" s="446">
        <v>268.6199951171875</v>
      </c>
      <c r="J454" s="446">
        <v>8</v>
      </c>
      <c r="K454" s="447">
        <v>2148.9599609375</v>
      </c>
    </row>
    <row r="455" spans="1:11" ht="14.45" customHeight="1" x14ac:dyDescent="0.2">
      <c r="A455" s="441" t="s">
        <v>453</v>
      </c>
      <c r="B455" s="442" t="s">
        <v>454</v>
      </c>
      <c r="C455" s="443" t="s">
        <v>460</v>
      </c>
      <c r="D455" s="444" t="s">
        <v>461</v>
      </c>
      <c r="E455" s="443" t="s">
        <v>786</v>
      </c>
      <c r="F455" s="444" t="s">
        <v>787</v>
      </c>
      <c r="G455" s="443" t="s">
        <v>1512</v>
      </c>
      <c r="H455" s="443" t="s">
        <v>1513</v>
      </c>
      <c r="I455" s="446">
        <v>44.770000457763672</v>
      </c>
      <c r="J455" s="446">
        <v>60</v>
      </c>
      <c r="K455" s="447">
        <v>2686.199951171875</v>
      </c>
    </row>
    <row r="456" spans="1:11" ht="14.45" customHeight="1" x14ac:dyDescent="0.2">
      <c r="A456" s="441" t="s">
        <v>453</v>
      </c>
      <c r="B456" s="442" t="s">
        <v>454</v>
      </c>
      <c r="C456" s="443" t="s">
        <v>460</v>
      </c>
      <c r="D456" s="444" t="s">
        <v>461</v>
      </c>
      <c r="E456" s="443" t="s">
        <v>786</v>
      </c>
      <c r="F456" s="444" t="s">
        <v>787</v>
      </c>
      <c r="G456" s="443" t="s">
        <v>1514</v>
      </c>
      <c r="H456" s="443" t="s">
        <v>1515</v>
      </c>
      <c r="I456" s="446">
        <v>268.6199951171875</v>
      </c>
      <c r="J456" s="446">
        <v>3</v>
      </c>
      <c r="K456" s="447">
        <v>805.8599853515625</v>
      </c>
    </row>
    <row r="457" spans="1:11" ht="14.45" customHeight="1" x14ac:dyDescent="0.2">
      <c r="A457" s="441" t="s">
        <v>453</v>
      </c>
      <c r="B457" s="442" t="s">
        <v>454</v>
      </c>
      <c r="C457" s="443" t="s">
        <v>460</v>
      </c>
      <c r="D457" s="444" t="s">
        <v>461</v>
      </c>
      <c r="E457" s="443" t="s">
        <v>786</v>
      </c>
      <c r="F457" s="444" t="s">
        <v>787</v>
      </c>
      <c r="G457" s="443" t="s">
        <v>1516</v>
      </c>
      <c r="H457" s="443" t="s">
        <v>1517</v>
      </c>
      <c r="I457" s="446">
        <v>44.770000457763672</v>
      </c>
      <c r="J457" s="446">
        <v>36</v>
      </c>
      <c r="K457" s="447">
        <v>1611.719970703125</v>
      </c>
    </row>
    <row r="458" spans="1:11" ht="14.45" customHeight="1" x14ac:dyDescent="0.2">
      <c r="A458" s="441" t="s">
        <v>453</v>
      </c>
      <c r="B458" s="442" t="s">
        <v>454</v>
      </c>
      <c r="C458" s="443" t="s">
        <v>460</v>
      </c>
      <c r="D458" s="444" t="s">
        <v>461</v>
      </c>
      <c r="E458" s="443" t="s">
        <v>786</v>
      </c>
      <c r="F458" s="444" t="s">
        <v>787</v>
      </c>
      <c r="G458" s="443" t="s">
        <v>1518</v>
      </c>
      <c r="H458" s="443" t="s">
        <v>1519</v>
      </c>
      <c r="I458" s="446">
        <v>60.5</v>
      </c>
      <c r="J458" s="446">
        <v>16</v>
      </c>
      <c r="K458" s="447">
        <v>968</v>
      </c>
    </row>
    <row r="459" spans="1:11" ht="14.45" customHeight="1" x14ac:dyDescent="0.2">
      <c r="A459" s="441" t="s">
        <v>453</v>
      </c>
      <c r="B459" s="442" t="s">
        <v>454</v>
      </c>
      <c r="C459" s="443" t="s">
        <v>460</v>
      </c>
      <c r="D459" s="444" t="s">
        <v>461</v>
      </c>
      <c r="E459" s="443" t="s">
        <v>786</v>
      </c>
      <c r="F459" s="444" t="s">
        <v>787</v>
      </c>
      <c r="G459" s="443" t="s">
        <v>1520</v>
      </c>
      <c r="H459" s="443" t="s">
        <v>1521</v>
      </c>
      <c r="I459" s="446">
        <v>95.589996337890625</v>
      </c>
      <c r="J459" s="446">
        <v>10</v>
      </c>
      <c r="K459" s="447">
        <v>955.91998291015625</v>
      </c>
    </row>
    <row r="460" spans="1:11" ht="14.45" customHeight="1" x14ac:dyDescent="0.2">
      <c r="A460" s="441" t="s">
        <v>453</v>
      </c>
      <c r="B460" s="442" t="s">
        <v>454</v>
      </c>
      <c r="C460" s="443" t="s">
        <v>460</v>
      </c>
      <c r="D460" s="444" t="s">
        <v>461</v>
      </c>
      <c r="E460" s="443" t="s">
        <v>786</v>
      </c>
      <c r="F460" s="444" t="s">
        <v>787</v>
      </c>
      <c r="G460" s="443" t="s">
        <v>1522</v>
      </c>
      <c r="H460" s="443" t="s">
        <v>1523</v>
      </c>
      <c r="I460" s="446">
        <v>95.589996337890625</v>
      </c>
      <c r="J460" s="446">
        <v>10</v>
      </c>
      <c r="K460" s="447">
        <v>955.9000244140625</v>
      </c>
    </row>
    <row r="461" spans="1:11" ht="14.45" customHeight="1" x14ac:dyDescent="0.2">
      <c r="A461" s="441" t="s">
        <v>453</v>
      </c>
      <c r="B461" s="442" t="s">
        <v>454</v>
      </c>
      <c r="C461" s="443" t="s">
        <v>460</v>
      </c>
      <c r="D461" s="444" t="s">
        <v>461</v>
      </c>
      <c r="E461" s="443" t="s">
        <v>786</v>
      </c>
      <c r="F461" s="444" t="s">
        <v>787</v>
      </c>
      <c r="G461" s="443" t="s">
        <v>1524</v>
      </c>
      <c r="H461" s="443" t="s">
        <v>1525</v>
      </c>
      <c r="I461" s="446">
        <v>32.439998626708984</v>
      </c>
      <c r="J461" s="446">
        <v>640</v>
      </c>
      <c r="K461" s="447">
        <v>20760.029541015625</v>
      </c>
    </row>
    <row r="462" spans="1:11" ht="14.45" customHeight="1" x14ac:dyDescent="0.2">
      <c r="A462" s="441" t="s">
        <v>453</v>
      </c>
      <c r="B462" s="442" t="s">
        <v>454</v>
      </c>
      <c r="C462" s="443" t="s">
        <v>460</v>
      </c>
      <c r="D462" s="444" t="s">
        <v>461</v>
      </c>
      <c r="E462" s="443" t="s">
        <v>786</v>
      </c>
      <c r="F462" s="444" t="s">
        <v>787</v>
      </c>
      <c r="G462" s="443" t="s">
        <v>1526</v>
      </c>
      <c r="H462" s="443" t="s">
        <v>1527</v>
      </c>
      <c r="I462" s="446">
        <v>32.439998626708984</v>
      </c>
      <c r="J462" s="446">
        <v>160</v>
      </c>
      <c r="K462" s="447">
        <v>5190</v>
      </c>
    </row>
    <row r="463" spans="1:11" ht="14.45" customHeight="1" x14ac:dyDescent="0.2">
      <c r="A463" s="441" t="s">
        <v>453</v>
      </c>
      <c r="B463" s="442" t="s">
        <v>454</v>
      </c>
      <c r="C463" s="443" t="s">
        <v>460</v>
      </c>
      <c r="D463" s="444" t="s">
        <v>461</v>
      </c>
      <c r="E463" s="443" t="s">
        <v>786</v>
      </c>
      <c r="F463" s="444" t="s">
        <v>787</v>
      </c>
      <c r="G463" s="443" t="s">
        <v>1528</v>
      </c>
      <c r="H463" s="443" t="s">
        <v>1529</v>
      </c>
      <c r="I463" s="446">
        <v>360</v>
      </c>
      <c r="J463" s="446">
        <v>2</v>
      </c>
      <c r="K463" s="447">
        <v>720</v>
      </c>
    </row>
    <row r="464" spans="1:11" ht="14.45" customHeight="1" x14ac:dyDescent="0.2">
      <c r="A464" s="441" t="s">
        <v>453</v>
      </c>
      <c r="B464" s="442" t="s">
        <v>454</v>
      </c>
      <c r="C464" s="443" t="s">
        <v>460</v>
      </c>
      <c r="D464" s="444" t="s">
        <v>461</v>
      </c>
      <c r="E464" s="443" t="s">
        <v>786</v>
      </c>
      <c r="F464" s="444" t="s">
        <v>787</v>
      </c>
      <c r="G464" s="443" t="s">
        <v>1530</v>
      </c>
      <c r="H464" s="443" t="s">
        <v>1531</v>
      </c>
      <c r="I464" s="446">
        <v>1179</v>
      </c>
      <c r="J464" s="446">
        <v>5</v>
      </c>
      <c r="K464" s="447">
        <v>5895</v>
      </c>
    </row>
    <row r="465" spans="1:11" ht="14.45" customHeight="1" x14ac:dyDescent="0.2">
      <c r="A465" s="441" t="s">
        <v>453</v>
      </c>
      <c r="B465" s="442" t="s">
        <v>454</v>
      </c>
      <c r="C465" s="443" t="s">
        <v>460</v>
      </c>
      <c r="D465" s="444" t="s">
        <v>461</v>
      </c>
      <c r="E465" s="443" t="s">
        <v>786</v>
      </c>
      <c r="F465" s="444" t="s">
        <v>787</v>
      </c>
      <c r="G465" s="443" t="s">
        <v>1532</v>
      </c>
      <c r="H465" s="443" t="s">
        <v>1533</v>
      </c>
      <c r="I465" s="446">
        <v>1476.199951171875</v>
      </c>
      <c r="J465" s="446">
        <v>1</v>
      </c>
      <c r="K465" s="447">
        <v>1476.199951171875</v>
      </c>
    </row>
    <row r="466" spans="1:11" ht="14.45" customHeight="1" x14ac:dyDescent="0.2">
      <c r="A466" s="441" t="s">
        <v>453</v>
      </c>
      <c r="B466" s="442" t="s">
        <v>454</v>
      </c>
      <c r="C466" s="443" t="s">
        <v>460</v>
      </c>
      <c r="D466" s="444" t="s">
        <v>461</v>
      </c>
      <c r="E466" s="443" t="s">
        <v>786</v>
      </c>
      <c r="F466" s="444" t="s">
        <v>787</v>
      </c>
      <c r="G466" s="443" t="s">
        <v>1534</v>
      </c>
      <c r="H466" s="443" t="s">
        <v>1535</v>
      </c>
      <c r="I466" s="446">
        <v>281.6300048828125</v>
      </c>
      <c r="J466" s="446">
        <v>13</v>
      </c>
      <c r="K466" s="447">
        <v>3661.1800537109375</v>
      </c>
    </row>
    <row r="467" spans="1:11" ht="14.45" customHeight="1" x14ac:dyDescent="0.2">
      <c r="A467" s="441" t="s">
        <v>453</v>
      </c>
      <c r="B467" s="442" t="s">
        <v>454</v>
      </c>
      <c r="C467" s="443" t="s">
        <v>460</v>
      </c>
      <c r="D467" s="444" t="s">
        <v>461</v>
      </c>
      <c r="E467" s="443" t="s">
        <v>786</v>
      </c>
      <c r="F467" s="444" t="s">
        <v>787</v>
      </c>
      <c r="G467" s="443" t="s">
        <v>1536</v>
      </c>
      <c r="H467" s="443" t="s">
        <v>1537</v>
      </c>
      <c r="I467" s="446">
        <v>902.3599853515625</v>
      </c>
      <c r="J467" s="446">
        <v>4</v>
      </c>
      <c r="K467" s="447">
        <v>3609.43994140625</v>
      </c>
    </row>
    <row r="468" spans="1:11" ht="14.45" customHeight="1" x14ac:dyDescent="0.2">
      <c r="A468" s="441" t="s">
        <v>453</v>
      </c>
      <c r="B468" s="442" t="s">
        <v>454</v>
      </c>
      <c r="C468" s="443" t="s">
        <v>460</v>
      </c>
      <c r="D468" s="444" t="s">
        <v>461</v>
      </c>
      <c r="E468" s="443" t="s">
        <v>786</v>
      </c>
      <c r="F468" s="444" t="s">
        <v>787</v>
      </c>
      <c r="G468" s="443" t="s">
        <v>1538</v>
      </c>
      <c r="H468" s="443" t="s">
        <v>1539</v>
      </c>
      <c r="I468" s="446">
        <v>890.864990234375</v>
      </c>
      <c r="J468" s="446">
        <v>3</v>
      </c>
      <c r="K468" s="447">
        <v>2672.5899658203125</v>
      </c>
    </row>
    <row r="469" spans="1:11" ht="14.45" customHeight="1" x14ac:dyDescent="0.2">
      <c r="A469" s="441" t="s">
        <v>453</v>
      </c>
      <c r="B469" s="442" t="s">
        <v>454</v>
      </c>
      <c r="C469" s="443" t="s">
        <v>460</v>
      </c>
      <c r="D469" s="444" t="s">
        <v>461</v>
      </c>
      <c r="E469" s="443" t="s">
        <v>786</v>
      </c>
      <c r="F469" s="444" t="s">
        <v>787</v>
      </c>
      <c r="G469" s="443" t="s">
        <v>1540</v>
      </c>
      <c r="H469" s="443" t="s">
        <v>1541</v>
      </c>
      <c r="I469" s="446">
        <v>5462.5419921875</v>
      </c>
      <c r="J469" s="446">
        <v>6</v>
      </c>
      <c r="K469" s="447">
        <v>32832.7099609375</v>
      </c>
    </row>
    <row r="470" spans="1:11" ht="14.45" customHeight="1" x14ac:dyDescent="0.2">
      <c r="A470" s="441" t="s">
        <v>453</v>
      </c>
      <c r="B470" s="442" t="s">
        <v>454</v>
      </c>
      <c r="C470" s="443" t="s">
        <v>460</v>
      </c>
      <c r="D470" s="444" t="s">
        <v>461</v>
      </c>
      <c r="E470" s="443" t="s">
        <v>786</v>
      </c>
      <c r="F470" s="444" t="s">
        <v>787</v>
      </c>
      <c r="G470" s="443" t="s">
        <v>1542</v>
      </c>
      <c r="H470" s="443" t="s">
        <v>1543</v>
      </c>
      <c r="I470" s="446">
        <v>10.050000190734863</v>
      </c>
      <c r="J470" s="446">
        <v>50</v>
      </c>
      <c r="K470" s="447">
        <v>502.26998901367188</v>
      </c>
    </row>
    <row r="471" spans="1:11" ht="14.45" customHeight="1" x14ac:dyDescent="0.2">
      <c r="A471" s="441" t="s">
        <v>453</v>
      </c>
      <c r="B471" s="442" t="s">
        <v>454</v>
      </c>
      <c r="C471" s="443" t="s">
        <v>460</v>
      </c>
      <c r="D471" s="444" t="s">
        <v>461</v>
      </c>
      <c r="E471" s="443" t="s">
        <v>786</v>
      </c>
      <c r="F471" s="444" t="s">
        <v>787</v>
      </c>
      <c r="G471" s="443" t="s">
        <v>1544</v>
      </c>
      <c r="H471" s="443" t="s">
        <v>1545</v>
      </c>
      <c r="I471" s="446">
        <v>42.349998474121094</v>
      </c>
      <c r="J471" s="446">
        <v>240</v>
      </c>
      <c r="K471" s="447">
        <v>10164</v>
      </c>
    </row>
    <row r="472" spans="1:11" ht="14.45" customHeight="1" x14ac:dyDescent="0.2">
      <c r="A472" s="441" t="s">
        <v>453</v>
      </c>
      <c r="B472" s="442" t="s">
        <v>454</v>
      </c>
      <c r="C472" s="443" t="s">
        <v>460</v>
      </c>
      <c r="D472" s="444" t="s">
        <v>461</v>
      </c>
      <c r="E472" s="443" t="s">
        <v>786</v>
      </c>
      <c r="F472" s="444" t="s">
        <v>787</v>
      </c>
      <c r="G472" s="443" t="s">
        <v>1546</v>
      </c>
      <c r="H472" s="443" t="s">
        <v>1547</v>
      </c>
      <c r="I472" s="446">
        <v>42.349998474121094</v>
      </c>
      <c r="J472" s="446">
        <v>60</v>
      </c>
      <c r="K472" s="447">
        <v>2541</v>
      </c>
    </row>
    <row r="473" spans="1:11" ht="14.45" customHeight="1" x14ac:dyDescent="0.2">
      <c r="A473" s="441" t="s">
        <v>453</v>
      </c>
      <c r="B473" s="442" t="s">
        <v>454</v>
      </c>
      <c r="C473" s="443" t="s">
        <v>460</v>
      </c>
      <c r="D473" s="444" t="s">
        <v>461</v>
      </c>
      <c r="E473" s="443" t="s">
        <v>786</v>
      </c>
      <c r="F473" s="444" t="s">
        <v>787</v>
      </c>
      <c r="G473" s="443" t="s">
        <v>1548</v>
      </c>
      <c r="H473" s="443" t="s">
        <v>1549</v>
      </c>
      <c r="I473" s="446">
        <v>42.349998474121094</v>
      </c>
      <c r="J473" s="446">
        <v>60</v>
      </c>
      <c r="K473" s="447">
        <v>2541</v>
      </c>
    </row>
    <row r="474" spans="1:11" ht="14.45" customHeight="1" x14ac:dyDescent="0.2">
      <c r="A474" s="441" t="s">
        <v>453</v>
      </c>
      <c r="B474" s="442" t="s">
        <v>454</v>
      </c>
      <c r="C474" s="443" t="s">
        <v>460</v>
      </c>
      <c r="D474" s="444" t="s">
        <v>461</v>
      </c>
      <c r="E474" s="443" t="s">
        <v>786</v>
      </c>
      <c r="F474" s="444" t="s">
        <v>787</v>
      </c>
      <c r="G474" s="443" t="s">
        <v>1550</v>
      </c>
      <c r="H474" s="443" t="s">
        <v>1551</v>
      </c>
      <c r="I474" s="446">
        <v>42.349998474121094</v>
      </c>
      <c r="J474" s="446">
        <v>300</v>
      </c>
      <c r="K474" s="447">
        <v>12705</v>
      </c>
    </row>
    <row r="475" spans="1:11" ht="14.45" customHeight="1" x14ac:dyDescent="0.2">
      <c r="A475" s="441" t="s">
        <v>453</v>
      </c>
      <c r="B475" s="442" t="s">
        <v>454</v>
      </c>
      <c r="C475" s="443" t="s">
        <v>460</v>
      </c>
      <c r="D475" s="444" t="s">
        <v>461</v>
      </c>
      <c r="E475" s="443" t="s">
        <v>786</v>
      </c>
      <c r="F475" s="444" t="s">
        <v>787</v>
      </c>
      <c r="G475" s="443" t="s">
        <v>1552</v>
      </c>
      <c r="H475" s="443" t="s">
        <v>1553</v>
      </c>
      <c r="I475" s="446">
        <v>44.770000457763672</v>
      </c>
      <c r="J475" s="446">
        <v>36</v>
      </c>
      <c r="K475" s="447">
        <v>1611.719970703125</v>
      </c>
    </row>
    <row r="476" spans="1:11" ht="14.45" customHeight="1" x14ac:dyDescent="0.2">
      <c r="A476" s="441" t="s">
        <v>453</v>
      </c>
      <c r="B476" s="442" t="s">
        <v>454</v>
      </c>
      <c r="C476" s="443" t="s">
        <v>460</v>
      </c>
      <c r="D476" s="444" t="s">
        <v>461</v>
      </c>
      <c r="E476" s="443" t="s">
        <v>786</v>
      </c>
      <c r="F476" s="444" t="s">
        <v>787</v>
      </c>
      <c r="G476" s="443" t="s">
        <v>1554</v>
      </c>
      <c r="H476" s="443" t="s">
        <v>1555</v>
      </c>
      <c r="I476" s="446">
        <v>44.770000457763672</v>
      </c>
      <c r="J476" s="446">
        <v>42</v>
      </c>
      <c r="K476" s="447">
        <v>1880.3399658203125</v>
      </c>
    </row>
    <row r="477" spans="1:11" ht="14.45" customHeight="1" x14ac:dyDescent="0.2">
      <c r="A477" s="441" t="s">
        <v>453</v>
      </c>
      <c r="B477" s="442" t="s">
        <v>454</v>
      </c>
      <c r="C477" s="443" t="s">
        <v>460</v>
      </c>
      <c r="D477" s="444" t="s">
        <v>461</v>
      </c>
      <c r="E477" s="443" t="s">
        <v>786</v>
      </c>
      <c r="F477" s="444" t="s">
        <v>787</v>
      </c>
      <c r="G477" s="443" t="s">
        <v>1556</v>
      </c>
      <c r="H477" s="443" t="s">
        <v>1557</v>
      </c>
      <c r="I477" s="446">
        <v>42.349998474121094</v>
      </c>
      <c r="J477" s="446">
        <v>60</v>
      </c>
      <c r="K477" s="447">
        <v>2541.0599975585938</v>
      </c>
    </row>
    <row r="478" spans="1:11" ht="14.45" customHeight="1" x14ac:dyDescent="0.2">
      <c r="A478" s="441" t="s">
        <v>453</v>
      </c>
      <c r="B478" s="442" t="s">
        <v>454</v>
      </c>
      <c r="C478" s="443" t="s">
        <v>460</v>
      </c>
      <c r="D478" s="444" t="s">
        <v>461</v>
      </c>
      <c r="E478" s="443" t="s">
        <v>786</v>
      </c>
      <c r="F478" s="444" t="s">
        <v>787</v>
      </c>
      <c r="G478" s="443" t="s">
        <v>1558</v>
      </c>
      <c r="H478" s="443" t="s">
        <v>1559</v>
      </c>
      <c r="I478" s="446">
        <v>42.349998474121094</v>
      </c>
      <c r="J478" s="446">
        <v>60</v>
      </c>
      <c r="K478" s="447">
        <v>2540.929931640625</v>
      </c>
    </row>
    <row r="479" spans="1:11" ht="14.45" customHeight="1" x14ac:dyDescent="0.2">
      <c r="A479" s="441" t="s">
        <v>453</v>
      </c>
      <c r="B479" s="442" t="s">
        <v>454</v>
      </c>
      <c r="C479" s="443" t="s">
        <v>460</v>
      </c>
      <c r="D479" s="444" t="s">
        <v>461</v>
      </c>
      <c r="E479" s="443" t="s">
        <v>786</v>
      </c>
      <c r="F479" s="444" t="s">
        <v>787</v>
      </c>
      <c r="G479" s="443" t="s">
        <v>1560</v>
      </c>
      <c r="H479" s="443" t="s">
        <v>1561</v>
      </c>
      <c r="I479" s="446">
        <v>348.45999145507813</v>
      </c>
      <c r="J479" s="446">
        <v>2</v>
      </c>
      <c r="K479" s="447">
        <v>696.90997314453125</v>
      </c>
    </row>
    <row r="480" spans="1:11" ht="14.45" customHeight="1" x14ac:dyDescent="0.2">
      <c r="A480" s="441" t="s">
        <v>453</v>
      </c>
      <c r="B480" s="442" t="s">
        <v>454</v>
      </c>
      <c r="C480" s="443" t="s">
        <v>460</v>
      </c>
      <c r="D480" s="444" t="s">
        <v>461</v>
      </c>
      <c r="E480" s="443" t="s">
        <v>786</v>
      </c>
      <c r="F480" s="444" t="s">
        <v>787</v>
      </c>
      <c r="G480" s="443" t="s">
        <v>1562</v>
      </c>
      <c r="H480" s="443" t="s">
        <v>1563</v>
      </c>
      <c r="I480" s="446">
        <v>2096.639892578125</v>
      </c>
      <c r="J480" s="446">
        <v>2</v>
      </c>
      <c r="K480" s="447">
        <v>4193.27978515625</v>
      </c>
    </row>
    <row r="481" spans="1:11" ht="14.45" customHeight="1" x14ac:dyDescent="0.2">
      <c r="A481" s="441" t="s">
        <v>453</v>
      </c>
      <c r="B481" s="442" t="s">
        <v>454</v>
      </c>
      <c r="C481" s="443" t="s">
        <v>460</v>
      </c>
      <c r="D481" s="444" t="s">
        <v>461</v>
      </c>
      <c r="E481" s="443" t="s">
        <v>786</v>
      </c>
      <c r="F481" s="444" t="s">
        <v>787</v>
      </c>
      <c r="G481" s="443" t="s">
        <v>1564</v>
      </c>
      <c r="H481" s="443" t="s">
        <v>1565</v>
      </c>
      <c r="I481" s="446">
        <v>42.349998474121094</v>
      </c>
      <c r="J481" s="446">
        <v>60</v>
      </c>
      <c r="K481" s="447">
        <v>2541</v>
      </c>
    </row>
    <row r="482" spans="1:11" ht="14.45" customHeight="1" x14ac:dyDescent="0.2">
      <c r="A482" s="441" t="s">
        <v>453</v>
      </c>
      <c r="B482" s="442" t="s">
        <v>454</v>
      </c>
      <c r="C482" s="443" t="s">
        <v>460</v>
      </c>
      <c r="D482" s="444" t="s">
        <v>461</v>
      </c>
      <c r="E482" s="443" t="s">
        <v>786</v>
      </c>
      <c r="F482" s="444" t="s">
        <v>787</v>
      </c>
      <c r="G482" s="443" t="s">
        <v>1566</v>
      </c>
      <c r="H482" s="443" t="s">
        <v>1567</v>
      </c>
      <c r="I482" s="446">
        <v>42.349998474121094</v>
      </c>
      <c r="J482" s="446">
        <v>60</v>
      </c>
      <c r="K482" s="447">
        <v>2541</v>
      </c>
    </row>
    <row r="483" spans="1:11" ht="14.45" customHeight="1" x14ac:dyDescent="0.2">
      <c r="A483" s="441" t="s">
        <v>453</v>
      </c>
      <c r="B483" s="442" t="s">
        <v>454</v>
      </c>
      <c r="C483" s="443" t="s">
        <v>460</v>
      </c>
      <c r="D483" s="444" t="s">
        <v>461</v>
      </c>
      <c r="E483" s="443" t="s">
        <v>786</v>
      </c>
      <c r="F483" s="444" t="s">
        <v>787</v>
      </c>
      <c r="G483" s="443" t="s">
        <v>1568</v>
      </c>
      <c r="H483" s="443" t="s">
        <v>1569</v>
      </c>
      <c r="I483" s="446">
        <v>44.770000457763672</v>
      </c>
      <c r="J483" s="446">
        <v>30</v>
      </c>
      <c r="K483" s="447">
        <v>1343.0999755859375</v>
      </c>
    </row>
    <row r="484" spans="1:11" ht="14.45" customHeight="1" x14ac:dyDescent="0.2">
      <c r="A484" s="441" t="s">
        <v>453</v>
      </c>
      <c r="B484" s="442" t="s">
        <v>454</v>
      </c>
      <c r="C484" s="443" t="s">
        <v>460</v>
      </c>
      <c r="D484" s="444" t="s">
        <v>461</v>
      </c>
      <c r="E484" s="443" t="s">
        <v>786</v>
      </c>
      <c r="F484" s="444" t="s">
        <v>787</v>
      </c>
      <c r="G484" s="443" t="s">
        <v>1570</v>
      </c>
      <c r="H484" s="443" t="s">
        <v>1571</v>
      </c>
      <c r="I484" s="446">
        <v>44.770000457763672</v>
      </c>
      <c r="J484" s="446">
        <v>18</v>
      </c>
      <c r="K484" s="447">
        <v>805.8599853515625</v>
      </c>
    </row>
    <row r="485" spans="1:11" ht="14.45" customHeight="1" x14ac:dyDescent="0.2">
      <c r="A485" s="441" t="s">
        <v>453</v>
      </c>
      <c r="B485" s="442" t="s">
        <v>454</v>
      </c>
      <c r="C485" s="443" t="s">
        <v>460</v>
      </c>
      <c r="D485" s="444" t="s">
        <v>461</v>
      </c>
      <c r="E485" s="443" t="s">
        <v>786</v>
      </c>
      <c r="F485" s="444" t="s">
        <v>787</v>
      </c>
      <c r="G485" s="443" t="s">
        <v>1572</v>
      </c>
      <c r="H485" s="443" t="s">
        <v>1573</v>
      </c>
      <c r="I485" s="446">
        <v>3197.1298828125</v>
      </c>
      <c r="J485" s="446">
        <v>2</v>
      </c>
      <c r="K485" s="447">
        <v>6394.25</v>
      </c>
    </row>
    <row r="486" spans="1:11" ht="14.45" customHeight="1" x14ac:dyDescent="0.2">
      <c r="A486" s="441" t="s">
        <v>453</v>
      </c>
      <c r="B486" s="442" t="s">
        <v>454</v>
      </c>
      <c r="C486" s="443" t="s">
        <v>460</v>
      </c>
      <c r="D486" s="444" t="s">
        <v>461</v>
      </c>
      <c r="E486" s="443" t="s">
        <v>786</v>
      </c>
      <c r="F486" s="444" t="s">
        <v>787</v>
      </c>
      <c r="G486" s="443" t="s">
        <v>1574</v>
      </c>
      <c r="H486" s="443" t="s">
        <v>1575</v>
      </c>
      <c r="I486" s="446">
        <v>550</v>
      </c>
      <c r="J486" s="446">
        <v>1</v>
      </c>
      <c r="K486" s="447">
        <v>550</v>
      </c>
    </row>
    <row r="487" spans="1:11" ht="14.45" customHeight="1" x14ac:dyDescent="0.2">
      <c r="A487" s="441" t="s">
        <v>453</v>
      </c>
      <c r="B487" s="442" t="s">
        <v>454</v>
      </c>
      <c r="C487" s="443" t="s">
        <v>460</v>
      </c>
      <c r="D487" s="444" t="s">
        <v>461</v>
      </c>
      <c r="E487" s="443" t="s">
        <v>786</v>
      </c>
      <c r="F487" s="444" t="s">
        <v>787</v>
      </c>
      <c r="G487" s="443" t="s">
        <v>1574</v>
      </c>
      <c r="H487" s="443" t="s">
        <v>1576</v>
      </c>
      <c r="I487" s="446">
        <v>550</v>
      </c>
      <c r="J487" s="446">
        <v>6</v>
      </c>
      <c r="K487" s="447">
        <v>3300</v>
      </c>
    </row>
    <row r="488" spans="1:11" ht="14.45" customHeight="1" x14ac:dyDescent="0.2">
      <c r="A488" s="441" t="s">
        <v>453</v>
      </c>
      <c r="B488" s="442" t="s">
        <v>454</v>
      </c>
      <c r="C488" s="443" t="s">
        <v>460</v>
      </c>
      <c r="D488" s="444" t="s">
        <v>461</v>
      </c>
      <c r="E488" s="443" t="s">
        <v>786</v>
      </c>
      <c r="F488" s="444" t="s">
        <v>787</v>
      </c>
      <c r="G488" s="443" t="s">
        <v>1577</v>
      </c>
      <c r="H488" s="443" t="s">
        <v>1578</v>
      </c>
      <c r="I488" s="446">
        <v>1326.0899658203125</v>
      </c>
      <c r="J488" s="446">
        <v>1</v>
      </c>
      <c r="K488" s="447">
        <v>1326.0899658203125</v>
      </c>
    </row>
    <row r="489" spans="1:11" ht="14.45" customHeight="1" x14ac:dyDescent="0.2">
      <c r="A489" s="441" t="s">
        <v>453</v>
      </c>
      <c r="B489" s="442" t="s">
        <v>454</v>
      </c>
      <c r="C489" s="443" t="s">
        <v>460</v>
      </c>
      <c r="D489" s="444" t="s">
        <v>461</v>
      </c>
      <c r="E489" s="443" t="s">
        <v>786</v>
      </c>
      <c r="F489" s="444" t="s">
        <v>787</v>
      </c>
      <c r="G489" s="443" t="s">
        <v>1579</v>
      </c>
      <c r="H489" s="443" t="s">
        <v>1580</v>
      </c>
      <c r="I489" s="446">
        <v>19814.890625</v>
      </c>
      <c r="J489" s="446">
        <v>1</v>
      </c>
      <c r="K489" s="447">
        <v>19814.890625</v>
      </c>
    </row>
    <row r="490" spans="1:11" ht="14.45" customHeight="1" x14ac:dyDescent="0.2">
      <c r="A490" s="441" t="s">
        <v>453</v>
      </c>
      <c r="B490" s="442" t="s">
        <v>454</v>
      </c>
      <c r="C490" s="443" t="s">
        <v>460</v>
      </c>
      <c r="D490" s="444" t="s">
        <v>461</v>
      </c>
      <c r="E490" s="443" t="s">
        <v>786</v>
      </c>
      <c r="F490" s="444" t="s">
        <v>787</v>
      </c>
      <c r="G490" s="443" t="s">
        <v>1581</v>
      </c>
      <c r="H490" s="443" t="s">
        <v>1582</v>
      </c>
      <c r="I490" s="446">
        <v>5807.669921875</v>
      </c>
      <c r="J490" s="446">
        <v>1</v>
      </c>
      <c r="K490" s="447">
        <v>5807.669921875</v>
      </c>
    </row>
    <row r="491" spans="1:11" ht="14.45" customHeight="1" x14ac:dyDescent="0.2">
      <c r="A491" s="441" t="s">
        <v>453</v>
      </c>
      <c r="B491" s="442" t="s">
        <v>454</v>
      </c>
      <c r="C491" s="443" t="s">
        <v>460</v>
      </c>
      <c r="D491" s="444" t="s">
        <v>461</v>
      </c>
      <c r="E491" s="443" t="s">
        <v>786</v>
      </c>
      <c r="F491" s="444" t="s">
        <v>787</v>
      </c>
      <c r="G491" s="443" t="s">
        <v>1583</v>
      </c>
      <c r="H491" s="443" t="s">
        <v>1584</v>
      </c>
      <c r="I491" s="446">
        <v>367.82000732421875</v>
      </c>
      <c r="J491" s="446">
        <v>13</v>
      </c>
      <c r="K491" s="447">
        <v>4781.5999755859375</v>
      </c>
    </row>
    <row r="492" spans="1:11" ht="14.45" customHeight="1" x14ac:dyDescent="0.2">
      <c r="A492" s="441" t="s">
        <v>453</v>
      </c>
      <c r="B492" s="442" t="s">
        <v>454</v>
      </c>
      <c r="C492" s="443" t="s">
        <v>460</v>
      </c>
      <c r="D492" s="444" t="s">
        <v>461</v>
      </c>
      <c r="E492" s="443" t="s">
        <v>786</v>
      </c>
      <c r="F492" s="444" t="s">
        <v>787</v>
      </c>
      <c r="G492" s="443" t="s">
        <v>1585</v>
      </c>
      <c r="H492" s="443" t="s">
        <v>1586</v>
      </c>
      <c r="I492" s="446">
        <v>130</v>
      </c>
      <c r="J492" s="446">
        <v>19</v>
      </c>
      <c r="K492" s="447">
        <v>2470</v>
      </c>
    </row>
    <row r="493" spans="1:11" ht="14.45" customHeight="1" x14ac:dyDescent="0.2">
      <c r="A493" s="441" t="s">
        <v>453</v>
      </c>
      <c r="B493" s="442" t="s">
        <v>454</v>
      </c>
      <c r="C493" s="443" t="s">
        <v>460</v>
      </c>
      <c r="D493" s="444" t="s">
        <v>461</v>
      </c>
      <c r="E493" s="443" t="s">
        <v>786</v>
      </c>
      <c r="F493" s="444" t="s">
        <v>787</v>
      </c>
      <c r="G493" s="443" t="s">
        <v>1587</v>
      </c>
      <c r="H493" s="443" t="s">
        <v>1588</v>
      </c>
      <c r="I493" s="446">
        <v>881.93400878906255</v>
      </c>
      <c r="J493" s="446">
        <v>20</v>
      </c>
      <c r="K493" s="447">
        <v>17693.260131835938</v>
      </c>
    </row>
    <row r="494" spans="1:11" ht="14.45" customHeight="1" x14ac:dyDescent="0.2">
      <c r="A494" s="441" t="s">
        <v>453</v>
      </c>
      <c r="B494" s="442" t="s">
        <v>454</v>
      </c>
      <c r="C494" s="443" t="s">
        <v>460</v>
      </c>
      <c r="D494" s="444" t="s">
        <v>461</v>
      </c>
      <c r="E494" s="443" t="s">
        <v>786</v>
      </c>
      <c r="F494" s="444" t="s">
        <v>787</v>
      </c>
      <c r="G494" s="443" t="s">
        <v>1589</v>
      </c>
      <c r="H494" s="443" t="s">
        <v>1590</v>
      </c>
      <c r="I494" s="446">
        <v>21.48181741887873</v>
      </c>
      <c r="J494" s="446">
        <v>475</v>
      </c>
      <c r="K494" s="447">
        <v>10211.3896484375</v>
      </c>
    </row>
    <row r="495" spans="1:11" ht="14.45" customHeight="1" x14ac:dyDescent="0.2">
      <c r="A495" s="441" t="s">
        <v>453</v>
      </c>
      <c r="B495" s="442" t="s">
        <v>454</v>
      </c>
      <c r="C495" s="443" t="s">
        <v>460</v>
      </c>
      <c r="D495" s="444" t="s">
        <v>461</v>
      </c>
      <c r="E495" s="443" t="s">
        <v>786</v>
      </c>
      <c r="F495" s="444" t="s">
        <v>787</v>
      </c>
      <c r="G495" s="443" t="s">
        <v>1591</v>
      </c>
      <c r="H495" s="443" t="s">
        <v>1592</v>
      </c>
      <c r="I495" s="446">
        <v>43.450000762939453</v>
      </c>
      <c r="J495" s="446">
        <v>300</v>
      </c>
      <c r="K495" s="447">
        <v>13035.3603515625</v>
      </c>
    </row>
    <row r="496" spans="1:11" ht="14.45" customHeight="1" x14ac:dyDescent="0.2">
      <c r="A496" s="441" t="s">
        <v>453</v>
      </c>
      <c r="B496" s="442" t="s">
        <v>454</v>
      </c>
      <c r="C496" s="443" t="s">
        <v>460</v>
      </c>
      <c r="D496" s="444" t="s">
        <v>461</v>
      </c>
      <c r="E496" s="443" t="s">
        <v>786</v>
      </c>
      <c r="F496" s="444" t="s">
        <v>787</v>
      </c>
      <c r="G496" s="443" t="s">
        <v>1593</v>
      </c>
      <c r="H496" s="443" t="s">
        <v>1594</v>
      </c>
      <c r="I496" s="446">
        <v>2344.860107421875</v>
      </c>
      <c r="J496" s="446">
        <v>2</v>
      </c>
      <c r="K496" s="447">
        <v>4689.72021484375</v>
      </c>
    </row>
    <row r="497" spans="1:11" ht="14.45" customHeight="1" x14ac:dyDescent="0.2">
      <c r="A497" s="441" t="s">
        <v>453</v>
      </c>
      <c r="B497" s="442" t="s">
        <v>454</v>
      </c>
      <c r="C497" s="443" t="s">
        <v>460</v>
      </c>
      <c r="D497" s="444" t="s">
        <v>461</v>
      </c>
      <c r="E497" s="443" t="s">
        <v>786</v>
      </c>
      <c r="F497" s="444" t="s">
        <v>787</v>
      </c>
      <c r="G497" s="443" t="s">
        <v>1595</v>
      </c>
      <c r="H497" s="443" t="s">
        <v>1596</v>
      </c>
      <c r="I497" s="446">
        <v>93.790000915527344</v>
      </c>
      <c r="J497" s="446">
        <v>250</v>
      </c>
      <c r="K497" s="447">
        <v>23448.60107421875</v>
      </c>
    </row>
    <row r="498" spans="1:11" ht="14.45" customHeight="1" x14ac:dyDescent="0.2">
      <c r="A498" s="441" t="s">
        <v>453</v>
      </c>
      <c r="B498" s="442" t="s">
        <v>454</v>
      </c>
      <c r="C498" s="443" t="s">
        <v>460</v>
      </c>
      <c r="D498" s="444" t="s">
        <v>461</v>
      </c>
      <c r="E498" s="443" t="s">
        <v>786</v>
      </c>
      <c r="F498" s="444" t="s">
        <v>787</v>
      </c>
      <c r="G498" s="443" t="s">
        <v>1597</v>
      </c>
      <c r="H498" s="443" t="s">
        <v>1598</v>
      </c>
      <c r="I498" s="446">
        <v>35.516876459121704</v>
      </c>
      <c r="J498" s="446">
        <v>775</v>
      </c>
      <c r="K498" s="447">
        <v>27530.130004882813</v>
      </c>
    </row>
    <row r="499" spans="1:11" ht="14.45" customHeight="1" x14ac:dyDescent="0.2">
      <c r="A499" s="441" t="s">
        <v>453</v>
      </c>
      <c r="B499" s="442" t="s">
        <v>454</v>
      </c>
      <c r="C499" s="443" t="s">
        <v>460</v>
      </c>
      <c r="D499" s="444" t="s">
        <v>461</v>
      </c>
      <c r="E499" s="443" t="s">
        <v>786</v>
      </c>
      <c r="F499" s="444" t="s">
        <v>787</v>
      </c>
      <c r="G499" s="443" t="s">
        <v>1599</v>
      </c>
      <c r="H499" s="443" t="s">
        <v>1600</v>
      </c>
      <c r="I499" s="446">
        <v>3508.81005859375</v>
      </c>
      <c r="J499" s="446">
        <v>2</v>
      </c>
      <c r="K499" s="447">
        <v>7017.6201171875</v>
      </c>
    </row>
    <row r="500" spans="1:11" ht="14.45" customHeight="1" x14ac:dyDescent="0.2">
      <c r="A500" s="441" t="s">
        <v>453</v>
      </c>
      <c r="B500" s="442" t="s">
        <v>454</v>
      </c>
      <c r="C500" s="443" t="s">
        <v>460</v>
      </c>
      <c r="D500" s="444" t="s">
        <v>461</v>
      </c>
      <c r="E500" s="443" t="s">
        <v>786</v>
      </c>
      <c r="F500" s="444" t="s">
        <v>787</v>
      </c>
      <c r="G500" s="443" t="s">
        <v>1601</v>
      </c>
      <c r="H500" s="443" t="s">
        <v>1602</v>
      </c>
      <c r="I500" s="446">
        <v>6297.7001953125</v>
      </c>
      <c r="J500" s="446">
        <v>1</v>
      </c>
      <c r="K500" s="447">
        <v>6297.7001953125</v>
      </c>
    </row>
    <row r="501" spans="1:11" ht="14.45" customHeight="1" x14ac:dyDescent="0.2">
      <c r="A501" s="441" t="s">
        <v>453</v>
      </c>
      <c r="B501" s="442" t="s">
        <v>454</v>
      </c>
      <c r="C501" s="443" t="s">
        <v>460</v>
      </c>
      <c r="D501" s="444" t="s">
        <v>461</v>
      </c>
      <c r="E501" s="443" t="s">
        <v>786</v>
      </c>
      <c r="F501" s="444" t="s">
        <v>787</v>
      </c>
      <c r="G501" s="443" t="s">
        <v>1603</v>
      </c>
      <c r="H501" s="443" t="s">
        <v>1604</v>
      </c>
      <c r="I501" s="446">
        <v>590.44000244140625</v>
      </c>
      <c r="J501" s="446">
        <v>2</v>
      </c>
      <c r="K501" s="447">
        <v>1180.8800048828125</v>
      </c>
    </row>
    <row r="502" spans="1:11" ht="14.45" customHeight="1" x14ac:dyDescent="0.2">
      <c r="A502" s="441" t="s">
        <v>453</v>
      </c>
      <c r="B502" s="442" t="s">
        <v>454</v>
      </c>
      <c r="C502" s="443" t="s">
        <v>460</v>
      </c>
      <c r="D502" s="444" t="s">
        <v>461</v>
      </c>
      <c r="E502" s="443" t="s">
        <v>786</v>
      </c>
      <c r="F502" s="444" t="s">
        <v>787</v>
      </c>
      <c r="G502" s="443" t="s">
        <v>1605</v>
      </c>
      <c r="H502" s="443" t="s">
        <v>1606</v>
      </c>
      <c r="I502" s="446">
        <v>1272</v>
      </c>
      <c r="J502" s="446">
        <v>2</v>
      </c>
      <c r="K502" s="447">
        <v>2544</v>
      </c>
    </row>
    <row r="503" spans="1:11" ht="14.45" customHeight="1" x14ac:dyDescent="0.2">
      <c r="A503" s="441" t="s">
        <v>453</v>
      </c>
      <c r="B503" s="442" t="s">
        <v>454</v>
      </c>
      <c r="C503" s="443" t="s">
        <v>460</v>
      </c>
      <c r="D503" s="444" t="s">
        <v>461</v>
      </c>
      <c r="E503" s="443" t="s">
        <v>786</v>
      </c>
      <c r="F503" s="444" t="s">
        <v>787</v>
      </c>
      <c r="G503" s="443" t="s">
        <v>1607</v>
      </c>
      <c r="H503" s="443" t="s">
        <v>1608</v>
      </c>
      <c r="I503" s="446">
        <v>1263.8499755859375</v>
      </c>
      <c r="J503" s="446">
        <v>2</v>
      </c>
      <c r="K503" s="447">
        <v>2527.699951171875</v>
      </c>
    </row>
    <row r="504" spans="1:11" ht="14.45" customHeight="1" x14ac:dyDescent="0.2">
      <c r="A504" s="441" t="s">
        <v>453</v>
      </c>
      <c r="B504" s="442" t="s">
        <v>454</v>
      </c>
      <c r="C504" s="443" t="s">
        <v>460</v>
      </c>
      <c r="D504" s="444" t="s">
        <v>461</v>
      </c>
      <c r="E504" s="443" t="s">
        <v>786</v>
      </c>
      <c r="F504" s="444" t="s">
        <v>787</v>
      </c>
      <c r="G504" s="443" t="s">
        <v>1609</v>
      </c>
      <c r="H504" s="443" t="s">
        <v>1610</v>
      </c>
      <c r="I504" s="446">
        <v>2.369999885559082</v>
      </c>
      <c r="J504" s="446">
        <v>200</v>
      </c>
      <c r="K504" s="447">
        <v>474.489990234375</v>
      </c>
    </row>
    <row r="505" spans="1:11" ht="14.45" customHeight="1" x14ac:dyDescent="0.2">
      <c r="A505" s="441" t="s">
        <v>453</v>
      </c>
      <c r="B505" s="442" t="s">
        <v>454</v>
      </c>
      <c r="C505" s="443" t="s">
        <v>460</v>
      </c>
      <c r="D505" s="444" t="s">
        <v>461</v>
      </c>
      <c r="E505" s="443" t="s">
        <v>786</v>
      </c>
      <c r="F505" s="444" t="s">
        <v>787</v>
      </c>
      <c r="G505" s="443" t="s">
        <v>1611</v>
      </c>
      <c r="H505" s="443" t="s">
        <v>1612</v>
      </c>
      <c r="I505" s="446">
        <v>24</v>
      </c>
      <c r="J505" s="446">
        <v>40</v>
      </c>
      <c r="K505" s="447">
        <v>960</v>
      </c>
    </row>
    <row r="506" spans="1:11" ht="14.45" customHeight="1" x14ac:dyDescent="0.2">
      <c r="A506" s="441" t="s">
        <v>453</v>
      </c>
      <c r="B506" s="442" t="s">
        <v>454</v>
      </c>
      <c r="C506" s="443" t="s">
        <v>460</v>
      </c>
      <c r="D506" s="444" t="s">
        <v>461</v>
      </c>
      <c r="E506" s="443" t="s">
        <v>786</v>
      </c>
      <c r="F506" s="444" t="s">
        <v>787</v>
      </c>
      <c r="G506" s="443" t="s">
        <v>1613</v>
      </c>
      <c r="H506" s="443" t="s">
        <v>1614</v>
      </c>
      <c r="I506" s="446">
        <v>24</v>
      </c>
      <c r="J506" s="446">
        <v>20</v>
      </c>
      <c r="K506" s="447">
        <v>480</v>
      </c>
    </row>
    <row r="507" spans="1:11" ht="14.45" customHeight="1" x14ac:dyDescent="0.2">
      <c r="A507" s="441" t="s">
        <v>453</v>
      </c>
      <c r="B507" s="442" t="s">
        <v>454</v>
      </c>
      <c r="C507" s="443" t="s">
        <v>460</v>
      </c>
      <c r="D507" s="444" t="s">
        <v>461</v>
      </c>
      <c r="E507" s="443" t="s">
        <v>786</v>
      </c>
      <c r="F507" s="444" t="s">
        <v>787</v>
      </c>
      <c r="G507" s="443" t="s">
        <v>1615</v>
      </c>
      <c r="H507" s="443" t="s">
        <v>1616</v>
      </c>
      <c r="I507" s="446">
        <v>1.1889474140970331</v>
      </c>
      <c r="J507" s="446">
        <v>17300</v>
      </c>
      <c r="K507" s="447">
        <v>20511.290115356445</v>
      </c>
    </row>
    <row r="508" spans="1:11" ht="14.45" customHeight="1" x14ac:dyDescent="0.2">
      <c r="A508" s="441" t="s">
        <v>453</v>
      </c>
      <c r="B508" s="442" t="s">
        <v>454</v>
      </c>
      <c r="C508" s="443" t="s">
        <v>460</v>
      </c>
      <c r="D508" s="444" t="s">
        <v>461</v>
      </c>
      <c r="E508" s="443" t="s">
        <v>786</v>
      </c>
      <c r="F508" s="444" t="s">
        <v>787</v>
      </c>
      <c r="G508" s="443" t="s">
        <v>1617</v>
      </c>
      <c r="H508" s="443" t="s">
        <v>1618</v>
      </c>
      <c r="I508" s="446">
        <v>798.489990234375</v>
      </c>
      <c r="J508" s="446">
        <v>5</v>
      </c>
      <c r="K508" s="447">
        <v>3992.449951171875</v>
      </c>
    </row>
    <row r="509" spans="1:11" ht="14.45" customHeight="1" x14ac:dyDescent="0.2">
      <c r="A509" s="441" t="s">
        <v>453</v>
      </c>
      <c r="B509" s="442" t="s">
        <v>454</v>
      </c>
      <c r="C509" s="443" t="s">
        <v>460</v>
      </c>
      <c r="D509" s="444" t="s">
        <v>461</v>
      </c>
      <c r="E509" s="443" t="s">
        <v>786</v>
      </c>
      <c r="F509" s="444" t="s">
        <v>787</v>
      </c>
      <c r="G509" s="443" t="s">
        <v>1619</v>
      </c>
      <c r="H509" s="443" t="s">
        <v>1620</v>
      </c>
      <c r="I509" s="446">
        <v>3024.830078125</v>
      </c>
      <c r="J509" s="446">
        <v>1</v>
      </c>
      <c r="K509" s="447">
        <v>3024.830078125</v>
      </c>
    </row>
    <row r="510" spans="1:11" ht="14.45" customHeight="1" x14ac:dyDescent="0.2">
      <c r="A510" s="441" t="s">
        <v>453</v>
      </c>
      <c r="B510" s="442" t="s">
        <v>454</v>
      </c>
      <c r="C510" s="443" t="s">
        <v>460</v>
      </c>
      <c r="D510" s="444" t="s">
        <v>461</v>
      </c>
      <c r="E510" s="443" t="s">
        <v>786</v>
      </c>
      <c r="F510" s="444" t="s">
        <v>787</v>
      </c>
      <c r="G510" s="443" t="s">
        <v>1621</v>
      </c>
      <c r="H510" s="443" t="s">
        <v>1622</v>
      </c>
      <c r="I510" s="446">
        <v>510.6199951171875</v>
      </c>
      <c r="J510" s="446">
        <v>1</v>
      </c>
      <c r="K510" s="447">
        <v>510.6199951171875</v>
      </c>
    </row>
    <row r="511" spans="1:11" ht="14.45" customHeight="1" x14ac:dyDescent="0.2">
      <c r="A511" s="441" t="s">
        <v>453</v>
      </c>
      <c r="B511" s="442" t="s">
        <v>454</v>
      </c>
      <c r="C511" s="443" t="s">
        <v>460</v>
      </c>
      <c r="D511" s="444" t="s">
        <v>461</v>
      </c>
      <c r="E511" s="443" t="s">
        <v>786</v>
      </c>
      <c r="F511" s="444" t="s">
        <v>787</v>
      </c>
      <c r="G511" s="443" t="s">
        <v>1623</v>
      </c>
      <c r="H511" s="443" t="s">
        <v>1624</v>
      </c>
      <c r="I511" s="446">
        <v>859.04998779296875</v>
      </c>
      <c r="J511" s="446">
        <v>2</v>
      </c>
      <c r="K511" s="447">
        <v>1718.0999755859375</v>
      </c>
    </row>
    <row r="512" spans="1:11" ht="14.45" customHeight="1" x14ac:dyDescent="0.2">
      <c r="A512" s="441" t="s">
        <v>453</v>
      </c>
      <c r="B512" s="442" t="s">
        <v>454</v>
      </c>
      <c r="C512" s="443" t="s">
        <v>460</v>
      </c>
      <c r="D512" s="444" t="s">
        <v>461</v>
      </c>
      <c r="E512" s="443" t="s">
        <v>786</v>
      </c>
      <c r="F512" s="444" t="s">
        <v>787</v>
      </c>
      <c r="G512" s="443" t="s">
        <v>1625</v>
      </c>
      <c r="H512" s="443" t="s">
        <v>1626</v>
      </c>
      <c r="I512" s="446">
        <v>986.09002685546875</v>
      </c>
      <c r="J512" s="446">
        <v>1</v>
      </c>
      <c r="K512" s="447">
        <v>986.09002685546875</v>
      </c>
    </row>
    <row r="513" spans="1:11" ht="14.45" customHeight="1" x14ac:dyDescent="0.2">
      <c r="A513" s="441" t="s">
        <v>453</v>
      </c>
      <c r="B513" s="442" t="s">
        <v>454</v>
      </c>
      <c r="C513" s="443" t="s">
        <v>460</v>
      </c>
      <c r="D513" s="444" t="s">
        <v>461</v>
      </c>
      <c r="E513" s="443" t="s">
        <v>786</v>
      </c>
      <c r="F513" s="444" t="s">
        <v>787</v>
      </c>
      <c r="G513" s="443" t="s">
        <v>1627</v>
      </c>
      <c r="H513" s="443" t="s">
        <v>1628</v>
      </c>
      <c r="I513" s="446">
        <v>863.8800048828125</v>
      </c>
      <c r="J513" s="446">
        <v>2</v>
      </c>
      <c r="K513" s="447">
        <v>1727.760009765625</v>
      </c>
    </row>
    <row r="514" spans="1:11" ht="14.45" customHeight="1" x14ac:dyDescent="0.2">
      <c r="A514" s="441" t="s">
        <v>453</v>
      </c>
      <c r="B514" s="442" t="s">
        <v>454</v>
      </c>
      <c r="C514" s="443" t="s">
        <v>460</v>
      </c>
      <c r="D514" s="444" t="s">
        <v>461</v>
      </c>
      <c r="E514" s="443" t="s">
        <v>786</v>
      </c>
      <c r="F514" s="444" t="s">
        <v>787</v>
      </c>
      <c r="G514" s="443" t="s">
        <v>1629</v>
      </c>
      <c r="H514" s="443" t="s">
        <v>1630</v>
      </c>
      <c r="I514" s="446">
        <v>3006.85009765625</v>
      </c>
      <c r="J514" s="446">
        <v>1</v>
      </c>
      <c r="K514" s="447">
        <v>3006.85009765625</v>
      </c>
    </row>
    <row r="515" spans="1:11" ht="14.45" customHeight="1" x14ac:dyDescent="0.2">
      <c r="A515" s="441" t="s">
        <v>453</v>
      </c>
      <c r="B515" s="442" t="s">
        <v>454</v>
      </c>
      <c r="C515" s="443" t="s">
        <v>460</v>
      </c>
      <c r="D515" s="444" t="s">
        <v>461</v>
      </c>
      <c r="E515" s="443" t="s">
        <v>786</v>
      </c>
      <c r="F515" s="444" t="s">
        <v>787</v>
      </c>
      <c r="G515" s="443" t="s">
        <v>1631</v>
      </c>
      <c r="H515" s="443" t="s">
        <v>1632</v>
      </c>
      <c r="I515" s="446">
        <v>2431.969970703125</v>
      </c>
      <c r="J515" s="446">
        <v>1</v>
      </c>
      <c r="K515" s="447">
        <v>2431.969970703125</v>
      </c>
    </row>
    <row r="516" spans="1:11" ht="14.45" customHeight="1" x14ac:dyDescent="0.2">
      <c r="A516" s="441" t="s">
        <v>453</v>
      </c>
      <c r="B516" s="442" t="s">
        <v>454</v>
      </c>
      <c r="C516" s="443" t="s">
        <v>460</v>
      </c>
      <c r="D516" s="444" t="s">
        <v>461</v>
      </c>
      <c r="E516" s="443" t="s">
        <v>786</v>
      </c>
      <c r="F516" s="444" t="s">
        <v>787</v>
      </c>
      <c r="G516" s="443" t="s">
        <v>1633</v>
      </c>
      <c r="H516" s="443" t="s">
        <v>1634</v>
      </c>
      <c r="I516" s="446">
        <v>385.07998657226563</v>
      </c>
      <c r="J516" s="446">
        <v>4</v>
      </c>
      <c r="K516" s="447">
        <v>1540.3299865722656</v>
      </c>
    </row>
    <row r="517" spans="1:11" ht="14.45" customHeight="1" x14ac:dyDescent="0.2">
      <c r="A517" s="441" t="s">
        <v>453</v>
      </c>
      <c r="B517" s="442" t="s">
        <v>454</v>
      </c>
      <c r="C517" s="443" t="s">
        <v>460</v>
      </c>
      <c r="D517" s="444" t="s">
        <v>461</v>
      </c>
      <c r="E517" s="443" t="s">
        <v>786</v>
      </c>
      <c r="F517" s="444" t="s">
        <v>787</v>
      </c>
      <c r="G517" s="443" t="s">
        <v>1635</v>
      </c>
      <c r="H517" s="443" t="s">
        <v>1636</v>
      </c>
      <c r="I517" s="446">
        <v>632.22998046875</v>
      </c>
      <c r="J517" s="446">
        <v>2</v>
      </c>
      <c r="K517" s="447">
        <v>1264.449951171875</v>
      </c>
    </row>
    <row r="518" spans="1:11" ht="14.45" customHeight="1" x14ac:dyDescent="0.2">
      <c r="A518" s="441" t="s">
        <v>453</v>
      </c>
      <c r="B518" s="442" t="s">
        <v>454</v>
      </c>
      <c r="C518" s="443" t="s">
        <v>460</v>
      </c>
      <c r="D518" s="444" t="s">
        <v>461</v>
      </c>
      <c r="E518" s="443" t="s">
        <v>786</v>
      </c>
      <c r="F518" s="444" t="s">
        <v>787</v>
      </c>
      <c r="G518" s="443" t="s">
        <v>1637</v>
      </c>
      <c r="H518" s="443" t="s">
        <v>1638</v>
      </c>
      <c r="I518" s="446">
        <v>1115.02001953125</v>
      </c>
      <c r="J518" s="446">
        <v>3</v>
      </c>
      <c r="K518" s="447">
        <v>3345.050048828125</v>
      </c>
    </row>
    <row r="519" spans="1:11" ht="14.45" customHeight="1" x14ac:dyDescent="0.2">
      <c r="A519" s="441" t="s">
        <v>453</v>
      </c>
      <c r="B519" s="442" t="s">
        <v>454</v>
      </c>
      <c r="C519" s="443" t="s">
        <v>460</v>
      </c>
      <c r="D519" s="444" t="s">
        <v>461</v>
      </c>
      <c r="E519" s="443" t="s">
        <v>786</v>
      </c>
      <c r="F519" s="444" t="s">
        <v>787</v>
      </c>
      <c r="G519" s="443" t="s">
        <v>1639</v>
      </c>
      <c r="H519" s="443" t="s">
        <v>1640</v>
      </c>
      <c r="I519" s="446">
        <v>827.59002685546875</v>
      </c>
      <c r="J519" s="446">
        <v>4</v>
      </c>
      <c r="K519" s="447">
        <v>3310.360107421875</v>
      </c>
    </row>
    <row r="520" spans="1:11" ht="14.45" customHeight="1" x14ac:dyDescent="0.2">
      <c r="A520" s="441" t="s">
        <v>453</v>
      </c>
      <c r="B520" s="442" t="s">
        <v>454</v>
      </c>
      <c r="C520" s="443" t="s">
        <v>460</v>
      </c>
      <c r="D520" s="444" t="s">
        <v>461</v>
      </c>
      <c r="E520" s="443" t="s">
        <v>786</v>
      </c>
      <c r="F520" s="444" t="s">
        <v>787</v>
      </c>
      <c r="G520" s="443" t="s">
        <v>1641</v>
      </c>
      <c r="H520" s="443" t="s">
        <v>1642</v>
      </c>
      <c r="I520" s="446">
        <v>745.33001708984375</v>
      </c>
      <c r="J520" s="446">
        <v>2</v>
      </c>
      <c r="K520" s="447">
        <v>1490.6500244140625</v>
      </c>
    </row>
    <row r="521" spans="1:11" ht="14.45" customHeight="1" x14ac:dyDescent="0.2">
      <c r="A521" s="441" t="s">
        <v>453</v>
      </c>
      <c r="B521" s="442" t="s">
        <v>454</v>
      </c>
      <c r="C521" s="443" t="s">
        <v>460</v>
      </c>
      <c r="D521" s="444" t="s">
        <v>461</v>
      </c>
      <c r="E521" s="443" t="s">
        <v>786</v>
      </c>
      <c r="F521" s="444" t="s">
        <v>787</v>
      </c>
      <c r="G521" s="443" t="s">
        <v>1643</v>
      </c>
      <c r="H521" s="443" t="s">
        <v>1644</v>
      </c>
      <c r="I521" s="446">
        <v>980.03997802734375</v>
      </c>
      <c r="J521" s="446">
        <v>1</v>
      </c>
      <c r="K521" s="447">
        <v>980.03997802734375</v>
      </c>
    </row>
    <row r="522" spans="1:11" ht="14.45" customHeight="1" x14ac:dyDescent="0.2">
      <c r="A522" s="441" t="s">
        <v>453</v>
      </c>
      <c r="B522" s="442" t="s">
        <v>454</v>
      </c>
      <c r="C522" s="443" t="s">
        <v>460</v>
      </c>
      <c r="D522" s="444" t="s">
        <v>461</v>
      </c>
      <c r="E522" s="443" t="s">
        <v>786</v>
      </c>
      <c r="F522" s="444" t="s">
        <v>787</v>
      </c>
      <c r="G522" s="443" t="s">
        <v>1645</v>
      </c>
      <c r="H522" s="443" t="s">
        <v>1646</v>
      </c>
      <c r="I522" s="446">
        <v>776.77001953125</v>
      </c>
      <c r="J522" s="446">
        <v>9</v>
      </c>
      <c r="K522" s="447">
        <v>6990.940185546875</v>
      </c>
    </row>
    <row r="523" spans="1:11" ht="14.45" customHeight="1" x14ac:dyDescent="0.2">
      <c r="A523" s="441" t="s">
        <v>453</v>
      </c>
      <c r="B523" s="442" t="s">
        <v>454</v>
      </c>
      <c r="C523" s="443" t="s">
        <v>460</v>
      </c>
      <c r="D523" s="444" t="s">
        <v>461</v>
      </c>
      <c r="E523" s="443" t="s">
        <v>786</v>
      </c>
      <c r="F523" s="444" t="s">
        <v>787</v>
      </c>
      <c r="G523" s="443" t="s">
        <v>1647</v>
      </c>
      <c r="H523" s="443" t="s">
        <v>1648</v>
      </c>
      <c r="I523" s="446">
        <v>640.27001953125</v>
      </c>
      <c r="J523" s="446">
        <v>9</v>
      </c>
      <c r="K523" s="447">
        <v>5762.43017578125</v>
      </c>
    </row>
    <row r="524" spans="1:11" ht="14.45" customHeight="1" x14ac:dyDescent="0.2">
      <c r="A524" s="441" t="s">
        <v>453</v>
      </c>
      <c r="B524" s="442" t="s">
        <v>454</v>
      </c>
      <c r="C524" s="443" t="s">
        <v>460</v>
      </c>
      <c r="D524" s="444" t="s">
        <v>461</v>
      </c>
      <c r="E524" s="443" t="s">
        <v>786</v>
      </c>
      <c r="F524" s="444" t="s">
        <v>787</v>
      </c>
      <c r="G524" s="443" t="s">
        <v>1649</v>
      </c>
      <c r="H524" s="443" t="s">
        <v>1650</v>
      </c>
      <c r="I524" s="446">
        <v>159.38999938964844</v>
      </c>
      <c r="J524" s="446">
        <v>8</v>
      </c>
      <c r="K524" s="447">
        <v>1275.1099853515625</v>
      </c>
    </row>
    <row r="525" spans="1:11" ht="14.45" customHeight="1" x14ac:dyDescent="0.2">
      <c r="A525" s="441" t="s">
        <v>453</v>
      </c>
      <c r="B525" s="442" t="s">
        <v>454</v>
      </c>
      <c r="C525" s="443" t="s">
        <v>460</v>
      </c>
      <c r="D525" s="444" t="s">
        <v>461</v>
      </c>
      <c r="E525" s="443" t="s">
        <v>786</v>
      </c>
      <c r="F525" s="444" t="s">
        <v>787</v>
      </c>
      <c r="G525" s="443" t="s">
        <v>1651</v>
      </c>
      <c r="H525" s="443" t="s">
        <v>1652</v>
      </c>
      <c r="I525" s="446">
        <v>241.99125480651855</v>
      </c>
      <c r="J525" s="446">
        <v>100</v>
      </c>
      <c r="K525" s="447">
        <v>24198.93896484375</v>
      </c>
    </row>
    <row r="526" spans="1:11" ht="14.45" customHeight="1" x14ac:dyDescent="0.2">
      <c r="A526" s="441" t="s">
        <v>453</v>
      </c>
      <c r="B526" s="442" t="s">
        <v>454</v>
      </c>
      <c r="C526" s="443" t="s">
        <v>460</v>
      </c>
      <c r="D526" s="444" t="s">
        <v>461</v>
      </c>
      <c r="E526" s="443" t="s">
        <v>786</v>
      </c>
      <c r="F526" s="444" t="s">
        <v>787</v>
      </c>
      <c r="G526" s="443" t="s">
        <v>1653</v>
      </c>
      <c r="H526" s="443" t="s">
        <v>1654</v>
      </c>
      <c r="I526" s="446">
        <v>1122.8699951171875</v>
      </c>
      <c r="J526" s="446">
        <v>3</v>
      </c>
      <c r="K526" s="447">
        <v>3368.60009765625</v>
      </c>
    </row>
    <row r="527" spans="1:11" ht="14.45" customHeight="1" x14ac:dyDescent="0.2">
      <c r="A527" s="441" t="s">
        <v>453</v>
      </c>
      <c r="B527" s="442" t="s">
        <v>454</v>
      </c>
      <c r="C527" s="443" t="s">
        <v>460</v>
      </c>
      <c r="D527" s="444" t="s">
        <v>461</v>
      </c>
      <c r="E527" s="443" t="s">
        <v>786</v>
      </c>
      <c r="F527" s="444" t="s">
        <v>787</v>
      </c>
      <c r="G527" s="443" t="s">
        <v>1655</v>
      </c>
      <c r="H527" s="443" t="s">
        <v>1656</v>
      </c>
      <c r="I527" s="446">
        <v>911.53168741861975</v>
      </c>
      <c r="J527" s="446">
        <v>36</v>
      </c>
      <c r="K527" s="447">
        <v>32815.22119140625</v>
      </c>
    </row>
    <row r="528" spans="1:11" ht="14.45" customHeight="1" x14ac:dyDescent="0.2">
      <c r="A528" s="441" t="s">
        <v>453</v>
      </c>
      <c r="B528" s="442" t="s">
        <v>454</v>
      </c>
      <c r="C528" s="443" t="s">
        <v>460</v>
      </c>
      <c r="D528" s="444" t="s">
        <v>461</v>
      </c>
      <c r="E528" s="443" t="s">
        <v>786</v>
      </c>
      <c r="F528" s="444" t="s">
        <v>787</v>
      </c>
      <c r="G528" s="443" t="s">
        <v>1657</v>
      </c>
      <c r="H528" s="443" t="s">
        <v>1658</v>
      </c>
      <c r="I528" s="446">
        <v>1107.0899658203125</v>
      </c>
      <c r="J528" s="446">
        <v>2</v>
      </c>
      <c r="K528" s="447">
        <v>2214.179931640625</v>
      </c>
    </row>
    <row r="529" spans="1:11" ht="14.45" customHeight="1" x14ac:dyDescent="0.2">
      <c r="A529" s="441" t="s">
        <v>453</v>
      </c>
      <c r="B529" s="442" t="s">
        <v>454</v>
      </c>
      <c r="C529" s="443" t="s">
        <v>460</v>
      </c>
      <c r="D529" s="444" t="s">
        <v>461</v>
      </c>
      <c r="E529" s="443" t="s">
        <v>786</v>
      </c>
      <c r="F529" s="444" t="s">
        <v>787</v>
      </c>
      <c r="G529" s="443" t="s">
        <v>1659</v>
      </c>
      <c r="H529" s="443" t="s">
        <v>1660</v>
      </c>
      <c r="I529" s="446">
        <v>275.8800048828125</v>
      </c>
      <c r="J529" s="446">
        <v>2</v>
      </c>
      <c r="K529" s="447">
        <v>551.760009765625</v>
      </c>
    </row>
    <row r="530" spans="1:11" ht="14.45" customHeight="1" x14ac:dyDescent="0.2">
      <c r="A530" s="441" t="s">
        <v>453</v>
      </c>
      <c r="B530" s="442" t="s">
        <v>454</v>
      </c>
      <c r="C530" s="443" t="s">
        <v>460</v>
      </c>
      <c r="D530" s="444" t="s">
        <v>461</v>
      </c>
      <c r="E530" s="443" t="s">
        <v>786</v>
      </c>
      <c r="F530" s="444" t="s">
        <v>787</v>
      </c>
      <c r="G530" s="443" t="s">
        <v>1661</v>
      </c>
      <c r="H530" s="443" t="s">
        <v>1662</v>
      </c>
      <c r="I530" s="446">
        <v>275.8800048828125</v>
      </c>
      <c r="J530" s="446">
        <v>8</v>
      </c>
      <c r="K530" s="447">
        <v>2207.0400390625</v>
      </c>
    </row>
    <row r="531" spans="1:11" ht="14.45" customHeight="1" x14ac:dyDescent="0.2">
      <c r="A531" s="441" t="s">
        <v>453</v>
      </c>
      <c r="B531" s="442" t="s">
        <v>454</v>
      </c>
      <c r="C531" s="443" t="s">
        <v>460</v>
      </c>
      <c r="D531" s="444" t="s">
        <v>461</v>
      </c>
      <c r="E531" s="443" t="s">
        <v>786</v>
      </c>
      <c r="F531" s="444" t="s">
        <v>787</v>
      </c>
      <c r="G531" s="443" t="s">
        <v>1663</v>
      </c>
      <c r="H531" s="443" t="s">
        <v>1664</v>
      </c>
      <c r="I531" s="446">
        <v>597.71002197265625</v>
      </c>
      <c r="J531" s="446">
        <v>2</v>
      </c>
      <c r="K531" s="447">
        <v>1195.4100341796875</v>
      </c>
    </row>
    <row r="532" spans="1:11" ht="14.45" customHeight="1" x14ac:dyDescent="0.2">
      <c r="A532" s="441" t="s">
        <v>453</v>
      </c>
      <c r="B532" s="442" t="s">
        <v>454</v>
      </c>
      <c r="C532" s="443" t="s">
        <v>460</v>
      </c>
      <c r="D532" s="444" t="s">
        <v>461</v>
      </c>
      <c r="E532" s="443" t="s">
        <v>786</v>
      </c>
      <c r="F532" s="444" t="s">
        <v>787</v>
      </c>
      <c r="G532" s="443" t="s">
        <v>1665</v>
      </c>
      <c r="H532" s="443" t="s">
        <v>1666</v>
      </c>
      <c r="I532" s="446">
        <v>213.03833770751953</v>
      </c>
      <c r="J532" s="446">
        <v>13</v>
      </c>
      <c r="K532" s="447">
        <v>2831.1999664306641</v>
      </c>
    </row>
    <row r="533" spans="1:11" ht="14.45" customHeight="1" x14ac:dyDescent="0.2">
      <c r="A533" s="441" t="s">
        <v>453</v>
      </c>
      <c r="B533" s="442" t="s">
        <v>454</v>
      </c>
      <c r="C533" s="443" t="s">
        <v>460</v>
      </c>
      <c r="D533" s="444" t="s">
        <v>461</v>
      </c>
      <c r="E533" s="443" t="s">
        <v>786</v>
      </c>
      <c r="F533" s="444" t="s">
        <v>787</v>
      </c>
      <c r="G533" s="443" t="s">
        <v>1667</v>
      </c>
      <c r="H533" s="443" t="s">
        <v>1668</v>
      </c>
      <c r="I533" s="446">
        <v>597.70601806640627</v>
      </c>
      <c r="J533" s="446">
        <v>12</v>
      </c>
      <c r="K533" s="447">
        <v>7172.4500732421875</v>
      </c>
    </row>
    <row r="534" spans="1:11" ht="14.45" customHeight="1" x14ac:dyDescent="0.2">
      <c r="A534" s="441" t="s">
        <v>453</v>
      </c>
      <c r="B534" s="442" t="s">
        <v>454</v>
      </c>
      <c r="C534" s="443" t="s">
        <v>460</v>
      </c>
      <c r="D534" s="444" t="s">
        <v>461</v>
      </c>
      <c r="E534" s="443" t="s">
        <v>786</v>
      </c>
      <c r="F534" s="444" t="s">
        <v>787</v>
      </c>
      <c r="G534" s="443" t="s">
        <v>1669</v>
      </c>
      <c r="H534" s="443" t="s">
        <v>1670</v>
      </c>
      <c r="I534" s="446">
        <v>597.71002197265625</v>
      </c>
      <c r="J534" s="446">
        <v>2</v>
      </c>
      <c r="K534" s="447">
        <v>1195.4100341796875</v>
      </c>
    </row>
    <row r="535" spans="1:11" ht="14.45" customHeight="1" x14ac:dyDescent="0.2">
      <c r="A535" s="441" t="s">
        <v>453</v>
      </c>
      <c r="B535" s="442" t="s">
        <v>454</v>
      </c>
      <c r="C535" s="443" t="s">
        <v>460</v>
      </c>
      <c r="D535" s="444" t="s">
        <v>461</v>
      </c>
      <c r="E535" s="443" t="s">
        <v>786</v>
      </c>
      <c r="F535" s="444" t="s">
        <v>787</v>
      </c>
      <c r="G535" s="443" t="s">
        <v>1671</v>
      </c>
      <c r="H535" s="443" t="s">
        <v>1672</v>
      </c>
      <c r="I535" s="446">
        <v>224.14999389648438</v>
      </c>
      <c r="J535" s="446">
        <v>10</v>
      </c>
      <c r="K535" s="447">
        <v>2241.5199584960938</v>
      </c>
    </row>
    <row r="536" spans="1:11" ht="14.45" customHeight="1" x14ac:dyDescent="0.2">
      <c r="A536" s="441" t="s">
        <v>453</v>
      </c>
      <c r="B536" s="442" t="s">
        <v>454</v>
      </c>
      <c r="C536" s="443" t="s">
        <v>460</v>
      </c>
      <c r="D536" s="444" t="s">
        <v>461</v>
      </c>
      <c r="E536" s="443" t="s">
        <v>786</v>
      </c>
      <c r="F536" s="444" t="s">
        <v>787</v>
      </c>
      <c r="G536" s="443" t="s">
        <v>1673</v>
      </c>
      <c r="H536" s="443" t="s">
        <v>1674</v>
      </c>
      <c r="I536" s="446">
        <v>224.14999389648438</v>
      </c>
      <c r="J536" s="446">
        <v>1</v>
      </c>
      <c r="K536" s="447">
        <v>224.14999389648438</v>
      </c>
    </row>
    <row r="537" spans="1:11" ht="14.45" customHeight="1" x14ac:dyDescent="0.2">
      <c r="A537" s="441" t="s">
        <v>453</v>
      </c>
      <c r="B537" s="442" t="s">
        <v>454</v>
      </c>
      <c r="C537" s="443" t="s">
        <v>460</v>
      </c>
      <c r="D537" s="444" t="s">
        <v>461</v>
      </c>
      <c r="E537" s="443" t="s">
        <v>786</v>
      </c>
      <c r="F537" s="444" t="s">
        <v>787</v>
      </c>
      <c r="G537" s="443" t="s">
        <v>1675</v>
      </c>
      <c r="H537" s="443" t="s">
        <v>1676</v>
      </c>
      <c r="I537" s="446">
        <v>2990</v>
      </c>
      <c r="J537" s="446">
        <v>2</v>
      </c>
      <c r="K537" s="447">
        <v>5980</v>
      </c>
    </row>
    <row r="538" spans="1:11" ht="14.45" customHeight="1" x14ac:dyDescent="0.2">
      <c r="A538" s="441" t="s">
        <v>453</v>
      </c>
      <c r="B538" s="442" t="s">
        <v>454</v>
      </c>
      <c r="C538" s="443" t="s">
        <v>460</v>
      </c>
      <c r="D538" s="444" t="s">
        <v>461</v>
      </c>
      <c r="E538" s="443" t="s">
        <v>786</v>
      </c>
      <c r="F538" s="444" t="s">
        <v>787</v>
      </c>
      <c r="G538" s="443" t="s">
        <v>1677</v>
      </c>
      <c r="H538" s="443" t="s">
        <v>1678</v>
      </c>
      <c r="I538" s="446">
        <v>24</v>
      </c>
      <c r="J538" s="446">
        <v>170</v>
      </c>
      <c r="K538" s="447">
        <v>4080.090087890625</v>
      </c>
    </row>
    <row r="539" spans="1:11" ht="14.45" customHeight="1" x14ac:dyDescent="0.2">
      <c r="A539" s="441" t="s">
        <v>453</v>
      </c>
      <c r="B539" s="442" t="s">
        <v>454</v>
      </c>
      <c r="C539" s="443" t="s">
        <v>460</v>
      </c>
      <c r="D539" s="444" t="s">
        <v>461</v>
      </c>
      <c r="E539" s="443" t="s">
        <v>786</v>
      </c>
      <c r="F539" s="444" t="s">
        <v>787</v>
      </c>
      <c r="G539" s="443" t="s">
        <v>1679</v>
      </c>
      <c r="H539" s="443" t="s">
        <v>1680</v>
      </c>
      <c r="I539" s="446">
        <v>23.400000095367432</v>
      </c>
      <c r="J539" s="446">
        <v>260</v>
      </c>
      <c r="K539" s="447">
        <v>6168.14013671875</v>
      </c>
    </row>
    <row r="540" spans="1:11" ht="14.45" customHeight="1" x14ac:dyDescent="0.2">
      <c r="A540" s="441" t="s">
        <v>453</v>
      </c>
      <c r="B540" s="442" t="s">
        <v>454</v>
      </c>
      <c r="C540" s="443" t="s">
        <v>460</v>
      </c>
      <c r="D540" s="444" t="s">
        <v>461</v>
      </c>
      <c r="E540" s="443" t="s">
        <v>786</v>
      </c>
      <c r="F540" s="444" t="s">
        <v>787</v>
      </c>
      <c r="G540" s="443" t="s">
        <v>1681</v>
      </c>
      <c r="H540" s="443" t="s">
        <v>1682</v>
      </c>
      <c r="I540" s="446">
        <v>23.200000127156574</v>
      </c>
      <c r="J540" s="446">
        <v>170</v>
      </c>
      <c r="K540" s="447">
        <v>4032.080078125</v>
      </c>
    </row>
    <row r="541" spans="1:11" ht="14.45" customHeight="1" x14ac:dyDescent="0.2">
      <c r="A541" s="441" t="s">
        <v>453</v>
      </c>
      <c r="B541" s="442" t="s">
        <v>454</v>
      </c>
      <c r="C541" s="443" t="s">
        <v>460</v>
      </c>
      <c r="D541" s="444" t="s">
        <v>461</v>
      </c>
      <c r="E541" s="443" t="s">
        <v>786</v>
      </c>
      <c r="F541" s="444" t="s">
        <v>787</v>
      </c>
      <c r="G541" s="443" t="s">
        <v>1683</v>
      </c>
      <c r="H541" s="443" t="s">
        <v>1684</v>
      </c>
      <c r="I541" s="446">
        <v>591.6400146484375</v>
      </c>
      <c r="J541" s="446">
        <v>6</v>
      </c>
      <c r="K541" s="447">
        <v>3549.840087890625</v>
      </c>
    </row>
    <row r="542" spans="1:11" ht="14.45" customHeight="1" x14ac:dyDescent="0.2">
      <c r="A542" s="441" t="s">
        <v>453</v>
      </c>
      <c r="B542" s="442" t="s">
        <v>454</v>
      </c>
      <c r="C542" s="443" t="s">
        <v>460</v>
      </c>
      <c r="D542" s="444" t="s">
        <v>461</v>
      </c>
      <c r="E542" s="443" t="s">
        <v>786</v>
      </c>
      <c r="F542" s="444" t="s">
        <v>787</v>
      </c>
      <c r="G542" s="443" t="s">
        <v>1685</v>
      </c>
      <c r="H542" s="443" t="s">
        <v>1686</v>
      </c>
      <c r="I542" s="446">
        <v>1040.652315579928</v>
      </c>
      <c r="J542" s="446">
        <v>39</v>
      </c>
      <c r="K542" s="447">
        <v>40709.700073242188</v>
      </c>
    </row>
    <row r="543" spans="1:11" ht="14.45" customHeight="1" x14ac:dyDescent="0.2">
      <c r="A543" s="441" t="s">
        <v>453</v>
      </c>
      <c r="B543" s="442" t="s">
        <v>454</v>
      </c>
      <c r="C543" s="443" t="s">
        <v>460</v>
      </c>
      <c r="D543" s="444" t="s">
        <v>461</v>
      </c>
      <c r="E543" s="443" t="s">
        <v>786</v>
      </c>
      <c r="F543" s="444" t="s">
        <v>787</v>
      </c>
      <c r="G543" s="443" t="s">
        <v>1687</v>
      </c>
      <c r="H543" s="443" t="s">
        <v>1688</v>
      </c>
      <c r="I543" s="446">
        <v>1053.4000244140625</v>
      </c>
      <c r="J543" s="446">
        <v>7</v>
      </c>
      <c r="K543" s="447">
        <v>7373.800048828125</v>
      </c>
    </row>
    <row r="544" spans="1:11" ht="14.45" customHeight="1" x14ac:dyDescent="0.2">
      <c r="A544" s="441" t="s">
        <v>453</v>
      </c>
      <c r="B544" s="442" t="s">
        <v>454</v>
      </c>
      <c r="C544" s="443" t="s">
        <v>460</v>
      </c>
      <c r="D544" s="444" t="s">
        <v>461</v>
      </c>
      <c r="E544" s="443" t="s">
        <v>786</v>
      </c>
      <c r="F544" s="444" t="s">
        <v>787</v>
      </c>
      <c r="G544" s="443" t="s">
        <v>1689</v>
      </c>
      <c r="H544" s="443" t="s">
        <v>1690</v>
      </c>
      <c r="I544" s="446">
        <v>3811.280029296875</v>
      </c>
      <c r="J544" s="446">
        <v>2</v>
      </c>
      <c r="K544" s="447">
        <v>7622.56005859375</v>
      </c>
    </row>
    <row r="545" spans="1:11" ht="14.45" customHeight="1" x14ac:dyDescent="0.2">
      <c r="A545" s="441" t="s">
        <v>453</v>
      </c>
      <c r="B545" s="442" t="s">
        <v>454</v>
      </c>
      <c r="C545" s="443" t="s">
        <v>460</v>
      </c>
      <c r="D545" s="444" t="s">
        <v>461</v>
      </c>
      <c r="E545" s="443" t="s">
        <v>786</v>
      </c>
      <c r="F545" s="444" t="s">
        <v>787</v>
      </c>
      <c r="G545" s="443" t="s">
        <v>1691</v>
      </c>
      <c r="H545" s="443" t="s">
        <v>1692</v>
      </c>
      <c r="I545" s="446">
        <v>874.780029296875</v>
      </c>
      <c r="J545" s="446">
        <v>1</v>
      </c>
      <c r="K545" s="447">
        <v>874.780029296875</v>
      </c>
    </row>
    <row r="546" spans="1:11" ht="14.45" customHeight="1" x14ac:dyDescent="0.2">
      <c r="A546" s="441" t="s">
        <v>453</v>
      </c>
      <c r="B546" s="442" t="s">
        <v>454</v>
      </c>
      <c r="C546" s="443" t="s">
        <v>460</v>
      </c>
      <c r="D546" s="444" t="s">
        <v>461</v>
      </c>
      <c r="E546" s="443" t="s">
        <v>786</v>
      </c>
      <c r="F546" s="444" t="s">
        <v>787</v>
      </c>
      <c r="G546" s="443" t="s">
        <v>1693</v>
      </c>
      <c r="H546" s="443" t="s">
        <v>1694</v>
      </c>
      <c r="I546" s="446">
        <v>410.19000244140625</v>
      </c>
      <c r="J546" s="446">
        <v>10</v>
      </c>
      <c r="K546" s="447">
        <v>4101.89990234375</v>
      </c>
    </row>
    <row r="547" spans="1:11" ht="14.45" customHeight="1" x14ac:dyDescent="0.2">
      <c r="A547" s="441" t="s">
        <v>453</v>
      </c>
      <c r="B547" s="442" t="s">
        <v>454</v>
      </c>
      <c r="C547" s="443" t="s">
        <v>460</v>
      </c>
      <c r="D547" s="444" t="s">
        <v>461</v>
      </c>
      <c r="E547" s="443" t="s">
        <v>786</v>
      </c>
      <c r="F547" s="444" t="s">
        <v>787</v>
      </c>
      <c r="G547" s="443" t="s">
        <v>1695</v>
      </c>
      <c r="H547" s="443" t="s">
        <v>1696</v>
      </c>
      <c r="I547" s="446">
        <v>2080.02001953125</v>
      </c>
      <c r="J547" s="446">
        <v>2</v>
      </c>
      <c r="K547" s="447">
        <v>4160.0400390625</v>
      </c>
    </row>
    <row r="548" spans="1:11" ht="14.45" customHeight="1" x14ac:dyDescent="0.2">
      <c r="A548" s="441" t="s">
        <v>453</v>
      </c>
      <c r="B548" s="442" t="s">
        <v>454</v>
      </c>
      <c r="C548" s="443" t="s">
        <v>460</v>
      </c>
      <c r="D548" s="444" t="s">
        <v>461</v>
      </c>
      <c r="E548" s="443" t="s">
        <v>786</v>
      </c>
      <c r="F548" s="444" t="s">
        <v>787</v>
      </c>
      <c r="G548" s="443" t="s">
        <v>1697</v>
      </c>
      <c r="H548" s="443" t="s">
        <v>1698</v>
      </c>
      <c r="I548" s="446">
        <v>1784</v>
      </c>
      <c r="J548" s="446">
        <v>1</v>
      </c>
      <c r="K548" s="447">
        <v>1784</v>
      </c>
    </row>
    <row r="549" spans="1:11" ht="14.45" customHeight="1" x14ac:dyDescent="0.2">
      <c r="A549" s="441" t="s">
        <v>453</v>
      </c>
      <c r="B549" s="442" t="s">
        <v>454</v>
      </c>
      <c r="C549" s="443" t="s">
        <v>460</v>
      </c>
      <c r="D549" s="444" t="s">
        <v>461</v>
      </c>
      <c r="E549" s="443" t="s">
        <v>786</v>
      </c>
      <c r="F549" s="444" t="s">
        <v>787</v>
      </c>
      <c r="G549" s="443" t="s">
        <v>1699</v>
      </c>
      <c r="H549" s="443" t="s">
        <v>1700</v>
      </c>
      <c r="I549" s="446">
        <v>1784</v>
      </c>
      <c r="J549" s="446">
        <v>2</v>
      </c>
      <c r="K549" s="447">
        <v>3567.989990234375</v>
      </c>
    </row>
    <row r="550" spans="1:11" ht="14.45" customHeight="1" x14ac:dyDescent="0.2">
      <c r="A550" s="441" t="s">
        <v>453</v>
      </c>
      <c r="B550" s="442" t="s">
        <v>454</v>
      </c>
      <c r="C550" s="443" t="s">
        <v>460</v>
      </c>
      <c r="D550" s="444" t="s">
        <v>461</v>
      </c>
      <c r="E550" s="443" t="s">
        <v>786</v>
      </c>
      <c r="F550" s="444" t="s">
        <v>787</v>
      </c>
      <c r="G550" s="443" t="s">
        <v>1701</v>
      </c>
      <c r="H550" s="443" t="s">
        <v>1702</v>
      </c>
      <c r="I550" s="446">
        <v>1784</v>
      </c>
      <c r="J550" s="446">
        <v>3</v>
      </c>
      <c r="K550" s="447">
        <v>5351.989990234375</v>
      </c>
    </row>
    <row r="551" spans="1:11" ht="14.45" customHeight="1" x14ac:dyDescent="0.2">
      <c r="A551" s="441" t="s">
        <v>453</v>
      </c>
      <c r="B551" s="442" t="s">
        <v>454</v>
      </c>
      <c r="C551" s="443" t="s">
        <v>460</v>
      </c>
      <c r="D551" s="444" t="s">
        <v>461</v>
      </c>
      <c r="E551" s="443" t="s">
        <v>786</v>
      </c>
      <c r="F551" s="444" t="s">
        <v>787</v>
      </c>
      <c r="G551" s="443" t="s">
        <v>1703</v>
      </c>
      <c r="H551" s="443" t="s">
        <v>1704</v>
      </c>
      <c r="I551" s="446">
        <v>1784</v>
      </c>
      <c r="J551" s="446">
        <v>1</v>
      </c>
      <c r="K551" s="447">
        <v>1784</v>
      </c>
    </row>
    <row r="552" spans="1:11" ht="14.45" customHeight="1" x14ac:dyDescent="0.2">
      <c r="A552" s="441" t="s">
        <v>453</v>
      </c>
      <c r="B552" s="442" t="s">
        <v>454</v>
      </c>
      <c r="C552" s="443" t="s">
        <v>460</v>
      </c>
      <c r="D552" s="444" t="s">
        <v>461</v>
      </c>
      <c r="E552" s="443" t="s">
        <v>786</v>
      </c>
      <c r="F552" s="444" t="s">
        <v>787</v>
      </c>
      <c r="G552" s="443" t="s">
        <v>1705</v>
      </c>
      <c r="H552" s="443" t="s">
        <v>1706</v>
      </c>
      <c r="I552" s="446">
        <v>1784</v>
      </c>
      <c r="J552" s="446">
        <v>2</v>
      </c>
      <c r="K552" s="447">
        <v>3567.989990234375</v>
      </c>
    </row>
    <row r="553" spans="1:11" ht="14.45" customHeight="1" x14ac:dyDescent="0.2">
      <c r="A553" s="441" t="s">
        <v>453</v>
      </c>
      <c r="B553" s="442" t="s">
        <v>454</v>
      </c>
      <c r="C553" s="443" t="s">
        <v>460</v>
      </c>
      <c r="D553" s="444" t="s">
        <v>461</v>
      </c>
      <c r="E553" s="443" t="s">
        <v>786</v>
      </c>
      <c r="F553" s="444" t="s">
        <v>787</v>
      </c>
      <c r="G553" s="443" t="s">
        <v>1707</v>
      </c>
      <c r="H553" s="443" t="s">
        <v>1708</v>
      </c>
      <c r="I553" s="446">
        <v>1784</v>
      </c>
      <c r="J553" s="446">
        <v>1</v>
      </c>
      <c r="K553" s="447">
        <v>1784</v>
      </c>
    </row>
    <row r="554" spans="1:11" ht="14.45" customHeight="1" x14ac:dyDescent="0.2">
      <c r="A554" s="441" t="s">
        <v>453</v>
      </c>
      <c r="B554" s="442" t="s">
        <v>454</v>
      </c>
      <c r="C554" s="443" t="s">
        <v>460</v>
      </c>
      <c r="D554" s="444" t="s">
        <v>461</v>
      </c>
      <c r="E554" s="443" t="s">
        <v>786</v>
      </c>
      <c r="F554" s="444" t="s">
        <v>787</v>
      </c>
      <c r="G554" s="443" t="s">
        <v>1709</v>
      </c>
      <c r="H554" s="443" t="s">
        <v>1710</v>
      </c>
      <c r="I554" s="446">
        <v>1784</v>
      </c>
      <c r="J554" s="446">
        <v>2</v>
      </c>
      <c r="K554" s="447">
        <v>3567.989990234375</v>
      </c>
    </row>
    <row r="555" spans="1:11" ht="14.45" customHeight="1" x14ac:dyDescent="0.2">
      <c r="A555" s="441" t="s">
        <v>453</v>
      </c>
      <c r="B555" s="442" t="s">
        <v>454</v>
      </c>
      <c r="C555" s="443" t="s">
        <v>460</v>
      </c>
      <c r="D555" s="444" t="s">
        <v>461</v>
      </c>
      <c r="E555" s="443" t="s">
        <v>786</v>
      </c>
      <c r="F555" s="444" t="s">
        <v>787</v>
      </c>
      <c r="G555" s="443" t="s">
        <v>1711</v>
      </c>
      <c r="H555" s="443" t="s">
        <v>1712</v>
      </c>
      <c r="I555" s="446">
        <v>1784</v>
      </c>
      <c r="J555" s="446">
        <v>2</v>
      </c>
      <c r="K555" s="447">
        <v>3567.989990234375</v>
      </c>
    </row>
    <row r="556" spans="1:11" ht="14.45" customHeight="1" x14ac:dyDescent="0.2">
      <c r="A556" s="441" t="s">
        <v>453</v>
      </c>
      <c r="B556" s="442" t="s">
        <v>454</v>
      </c>
      <c r="C556" s="443" t="s">
        <v>460</v>
      </c>
      <c r="D556" s="444" t="s">
        <v>461</v>
      </c>
      <c r="E556" s="443" t="s">
        <v>786</v>
      </c>
      <c r="F556" s="444" t="s">
        <v>787</v>
      </c>
      <c r="G556" s="443" t="s">
        <v>1713</v>
      </c>
      <c r="H556" s="443" t="s">
        <v>1714</v>
      </c>
      <c r="I556" s="446">
        <v>1784</v>
      </c>
      <c r="J556" s="446">
        <v>2</v>
      </c>
      <c r="K556" s="447">
        <v>3567.989990234375</v>
      </c>
    </row>
    <row r="557" spans="1:11" ht="14.45" customHeight="1" x14ac:dyDescent="0.2">
      <c r="A557" s="441" t="s">
        <v>453</v>
      </c>
      <c r="B557" s="442" t="s">
        <v>454</v>
      </c>
      <c r="C557" s="443" t="s">
        <v>460</v>
      </c>
      <c r="D557" s="444" t="s">
        <v>461</v>
      </c>
      <c r="E557" s="443" t="s">
        <v>786</v>
      </c>
      <c r="F557" s="444" t="s">
        <v>787</v>
      </c>
      <c r="G557" s="443" t="s">
        <v>1715</v>
      </c>
      <c r="H557" s="443" t="s">
        <v>1716</v>
      </c>
      <c r="I557" s="446">
        <v>1784</v>
      </c>
      <c r="J557" s="446">
        <v>2</v>
      </c>
      <c r="K557" s="447">
        <v>3567.989990234375</v>
      </c>
    </row>
    <row r="558" spans="1:11" ht="14.45" customHeight="1" x14ac:dyDescent="0.2">
      <c r="A558" s="441" t="s">
        <v>453</v>
      </c>
      <c r="B558" s="442" t="s">
        <v>454</v>
      </c>
      <c r="C558" s="443" t="s">
        <v>460</v>
      </c>
      <c r="D558" s="444" t="s">
        <v>461</v>
      </c>
      <c r="E558" s="443" t="s">
        <v>786</v>
      </c>
      <c r="F558" s="444" t="s">
        <v>787</v>
      </c>
      <c r="G558" s="443" t="s">
        <v>1717</v>
      </c>
      <c r="H558" s="443" t="s">
        <v>1718</v>
      </c>
      <c r="I558" s="446">
        <v>7.9999998211860657E-2</v>
      </c>
      <c r="J558" s="446">
        <v>4500</v>
      </c>
      <c r="K558" s="447">
        <v>381.08999633789063</v>
      </c>
    </row>
    <row r="559" spans="1:11" ht="14.45" customHeight="1" x14ac:dyDescent="0.2">
      <c r="A559" s="441" t="s">
        <v>453</v>
      </c>
      <c r="B559" s="442" t="s">
        <v>454</v>
      </c>
      <c r="C559" s="443" t="s">
        <v>460</v>
      </c>
      <c r="D559" s="444" t="s">
        <v>461</v>
      </c>
      <c r="E559" s="443" t="s">
        <v>786</v>
      </c>
      <c r="F559" s="444" t="s">
        <v>787</v>
      </c>
      <c r="G559" s="443" t="s">
        <v>1719</v>
      </c>
      <c r="H559" s="443" t="s">
        <v>1720</v>
      </c>
      <c r="I559" s="446">
        <v>9.5000002533197403E-2</v>
      </c>
      <c r="J559" s="446">
        <v>11250</v>
      </c>
      <c r="K559" s="447">
        <v>1076.1799926757813</v>
      </c>
    </row>
    <row r="560" spans="1:11" ht="14.45" customHeight="1" x14ac:dyDescent="0.2">
      <c r="A560" s="441" t="s">
        <v>453</v>
      </c>
      <c r="B560" s="442" t="s">
        <v>454</v>
      </c>
      <c r="C560" s="443" t="s">
        <v>460</v>
      </c>
      <c r="D560" s="444" t="s">
        <v>461</v>
      </c>
      <c r="E560" s="443" t="s">
        <v>786</v>
      </c>
      <c r="F560" s="444" t="s">
        <v>787</v>
      </c>
      <c r="G560" s="443" t="s">
        <v>1721</v>
      </c>
      <c r="H560" s="443" t="s">
        <v>1722</v>
      </c>
      <c r="I560" s="446">
        <v>1714.4599609375</v>
      </c>
      <c r="J560" s="446">
        <v>1</v>
      </c>
      <c r="K560" s="447">
        <v>1714.4599609375</v>
      </c>
    </row>
    <row r="561" spans="1:11" ht="14.45" customHeight="1" x14ac:dyDescent="0.2">
      <c r="A561" s="441" t="s">
        <v>453</v>
      </c>
      <c r="B561" s="442" t="s">
        <v>454</v>
      </c>
      <c r="C561" s="443" t="s">
        <v>460</v>
      </c>
      <c r="D561" s="444" t="s">
        <v>461</v>
      </c>
      <c r="E561" s="443" t="s">
        <v>786</v>
      </c>
      <c r="F561" s="444" t="s">
        <v>787</v>
      </c>
      <c r="G561" s="443" t="s">
        <v>1723</v>
      </c>
      <c r="H561" s="443" t="s">
        <v>1724</v>
      </c>
      <c r="I561" s="446">
        <v>647.3125</v>
      </c>
      <c r="J561" s="446">
        <v>10</v>
      </c>
      <c r="K561" s="447">
        <v>6473.1298828125</v>
      </c>
    </row>
    <row r="562" spans="1:11" ht="14.45" customHeight="1" x14ac:dyDescent="0.2">
      <c r="A562" s="441" t="s">
        <v>453</v>
      </c>
      <c r="B562" s="442" t="s">
        <v>454</v>
      </c>
      <c r="C562" s="443" t="s">
        <v>460</v>
      </c>
      <c r="D562" s="444" t="s">
        <v>461</v>
      </c>
      <c r="E562" s="443" t="s">
        <v>786</v>
      </c>
      <c r="F562" s="444" t="s">
        <v>787</v>
      </c>
      <c r="G562" s="443" t="s">
        <v>1725</v>
      </c>
      <c r="H562" s="443" t="s">
        <v>1726</v>
      </c>
      <c r="I562" s="446">
        <v>515.44000244140625</v>
      </c>
      <c r="J562" s="446">
        <v>3</v>
      </c>
      <c r="K562" s="447">
        <v>1546.31005859375</v>
      </c>
    </row>
    <row r="563" spans="1:11" ht="14.45" customHeight="1" x14ac:dyDescent="0.2">
      <c r="A563" s="441" t="s">
        <v>453</v>
      </c>
      <c r="B563" s="442" t="s">
        <v>454</v>
      </c>
      <c r="C563" s="443" t="s">
        <v>460</v>
      </c>
      <c r="D563" s="444" t="s">
        <v>461</v>
      </c>
      <c r="E563" s="443" t="s">
        <v>786</v>
      </c>
      <c r="F563" s="444" t="s">
        <v>787</v>
      </c>
      <c r="G563" s="443" t="s">
        <v>1727</v>
      </c>
      <c r="H563" s="443" t="s">
        <v>1728</v>
      </c>
      <c r="I563" s="446">
        <v>598.91664632161462</v>
      </c>
      <c r="J563" s="446">
        <v>7</v>
      </c>
      <c r="K563" s="447">
        <v>4192.39990234375</v>
      </c>
    </row>
    <row r="564" spans="1:11" ht="14.45" customHeight="1" x14ac:dyDescent="0.2">
      <c r="A564" s="441" t="s">
        <v>453</v>
      </c>
      <c r="B564" s="442" t="s">
        <v>454</v>
      </c>
      <c r="C564" s="443" t="s">
        <v>460</v>
      </c>
      <c r="D564" s="444" t="s">
        <v>461</v>
      </c>
      <c r="E564" s="443" t="s">
        <v>786</v>
      </c>
      <c r="F564" s="444" t="s">
        <v>787</v>
      </c>
      <c r="G564" s="443" t="s">
        <v>1729</v>
      </c>
      <c r="H564" s="443" t="s">
        <v>1730</v>
      </c>
      <c r="I564" s="446">
        <v>515.44000244140625</v>
      </c>
      <c r="J564" s="446">
        <v>12</v>
      </c>
      <c r="K564" s="447">
        <v>6185.230224609375</v>
      </c>
    </row>
    <row r="565" spans="1:11" ht="14.45" customHeight="1" x14ac:dyDescent="0.2">
      <c r="A565" s="441" t="s">
        <v>453</v>
      </c>
      <c r="B565" s="442" t="s">
        <v>454</v>
      </c>
      <c r="C565" s="443" t="s">
        <v>460</v>
      </c>
      <c r="D565" s="444" t="s">
        <v>461</v>
      </c>
      <c r="E565" s="443" t="s">
        <v>786</v>
      </c>
      <c r="F565" s="444" t="s">
        <v>787</v>
      </c>
      <c r="G565" s="443" t="s">
        <v>1731</v>
      </c>
      <c r="H565" s="443" t="s">
        <v>1732</v>
      </c>
      <c r="I565" s="446">
        <v>773.1300048828125</v>
      </c>
      <c r="J565" s="446">
        <v>8</v>
      </c>
      <c r="K565" s="447">
        <v>6185</v>
      </c>
    </row>
    <row r="566" spans="1:11" ht="14.45" customHeight="1" x14ac:dyDescent="0.2">
      <c r="A566" s="441" t="s">
        <v>453</v>
      </c>
      <c r="B566" s="442" t="s">
        <v>454</v>
      </c>
      <c r="C566" s="443" t="s">
        <v>460</v>
      </c>
      <c r="D566" s="444" t="s">
        <v>461</v>
      </c>
      <c r="E566" s="443" t="s">
        <v>786</v>
      </c>
      <c r="F566" s="444" t="s">
        <v>787</v>
      </c>
      <c r="G566" s="443" t="s">
        <v>1733</v>
      </c>
      <c r="H566" s="443" t="s">
        <v>1734</v>
      </c>
      <c r="I566" s="446">
        <v>109</v>
      </c>
      <c r="J566" s="446">
        <v>5</v>
      </c>
      <c r="K566" s="447">
        <v>545</v>
      </c>
    </row>
    <row r="567" spans="1:11" ht="14.45" customHeight="1" x14ac:dyDescent="0.2">
      <c r="A567" s="441" t="s">
        <v>453</v>
      </c>
      <c r="B567" s="442" t="s">
        <v>454</v>
      </c>
      <c r="C567" s="443" t="s">
        <v>460</v>
      </c>
      <c r="D567" s="444" t="s">
        <v>461</v>
      </c>
      <c r="E567" s="443" t="s">
        <v>786</v>
      </c>
      <c r="F567" s="444" t="s">
        <v>787</v>
      </c>
      <c r="G567" s="443" t="s">
        <v>1735</v>
      </c>
      <c r="H567" s="443" t="s">
        <v>1736</v>
      </c>
      <c r="I567" s="446">
        <v>928.32000732421875</v>
      </c>
      <c r="J567" s="446">
        <v>2</v>
      </c>
      <c r="K567" s="447">
        <v>1856.6400146484375</v>
      </c>
    </row>
    <row r="568" spans="1:11" ht="14.45" customHeight="1" x14ac:dyDescent="0.2">
      <c r="A568" s="441" t="s">
        <v>453</v>
      </c>
      <c r="B568" s="442" t="s">
        <v>454</v>
      </c>
      <c r="C568" s="443" t="s">
        <v>460</v>
      </c>
      <c r="D568" s="444" t="s">
        <v>461</v>
      </c>
      <c r="E568" s="443" t="s">
        <v>786</v>
      </c>
      <c r="F568" s="444" t="s">
        <v>787</v>
      </c>
      <c r="G568" s="443" t="s">
        <v>1737</v>
      </c>
      <c r="H568" s="443" t="s">
        <v>1738</v>
      </c>
      <c r="I568" s="446">
        <v>127.67499923706055</v>
      </c>
      <c r="J568" s="446">
        <v>19</v>
      </c>
      <c r="K568" s="447">
        <v>2448.8699340820313</v>
      </c>
    </row>
    <row r="569" spans="1:11" ht="14.45" customHeight="1" x14ac:dyDescent="0.2">
      <c r="A569" s="441" t="s">
        <v>453</v>
      </c>
      <c r="B569" s="442" t="s">
        <v>454</v>
      </c>
      <c r="C569" s="443" t="s">
        <v>460</v>
      </c>
      <c r="D569" s="444" t="s">
        <v>461</v>
      </c>
      <c r="E569" s="443" t="s">
        <v>786</v>
      </c>
      <c r="F569" s="444" t="s">
        <v>787</v>
      </c>
      <c r="G569" s="443" t="s">
        <v>1739</v>
      </c>
      <c r="H569" s="443" t="s">
        <v>1740</v>
      </c>
      <c r="I569" s="446">
        <v>338.79998779296875</v>
      </c>
      <c r="J569" s="446">
        <v>1</v>
      </c>
      <c r="K569" s="447">
        <v>338.79998779296875</v>
      </c>
    </row>
    <row r="570" spans="1:11" ht="14.45" customHeight="1" x14ac:dyDescent="0.2">
      <c r="A570" s="441" t="s">
        <v>453</v>
      </c>
      <c r="B570" s="442" t="s">
        <v>454</v>
      </c>
      <c r="C570" s="443" t="s">
        <v>460</v>
      </c>
      <c r="D570" s="444" t="s">
        <v>461</v>
      </c>
      <c r="E570" s="443" t="s">
        <v>786</v>
      </c>
      <c r="F570" s="444" t="s">
        <v>787</v>
      </c>
      <c r="G570" s="443" t="s">
        <v>1741</v>
      </c>
      <c r="H570" s="443" t="s">
        <v>1742</v>
      </c>
      <c r="I570" s="446">
        <v>331.51998901367188</v>
      </c>
      <c r="J570" s="446">
        <v>2</v>
      </c>
      <c r="K570" s="447">
        <v>663.030029296875</v>
      </c>
    </row>
    <row r="571" spans="1:11" ht="14.45" customHeight="1" x14ac:dyDescent="0.2">
      <c r="A571" s="441" t="s">
        <v>453</v>
      </c>
      <c r="B571" s="442" t="s">
        <v>454</v>
      </c>
      <c r="C571" s="443" t="s">
        <v>460</v>
      </c>
      <c r="D571" s="444" t="s">
        <v>461</v>
      </c>
      <c r="E571" s="443" t="s">
        <v>786</v>
      </c>
      <c r="F571" s="444" t="s">
        <v>787</v>
      </c>
      <c r="G571" s="443" t="s">
        <v>1743</v>
      </c>
      <c r="H571" s="443" t="s">
        <v>1744</v>
      </c>
      <c r="I571" s="446">
        <v>650.6199951171875</v>
      </c>
      <c r="J571" s="446">
        <v>16</v>
      </c>
      <c r="K571" s="447">
        <v>10409.849853515625</v>
      </c>
    </row>
    <row r="572" spans="1:11" ht="14.45" customHeight="1" x14ac:dyDescent="0.2">
      <c r="A572" s="441" t="s">
        <v>453</v>
      </c>
      <c r="B572" s="442" t="s">
        <v>454</v>
      </c>
      <c r="C572" s="443" t="s">
        <v>460</v>
      </c>
      <c r="D572" s="444" t="s">
        <v>461</v>
      </c>
      <c r="E572" s="443" t="s">
        <v>786</v>
      </c>
      <c r="F572" s="444" t="s">
        <v>787</v>
      </c>
      <c r="G572" s="443" t="s">
        <v>1745</v>
      </c>
      <c r="H572" s="443" t="s">
        <v>1746</v>
      </c>
      <c r="I572" s="446">
        <v>1157.9580200195312</v>
      </c>
      <c r="J572" s="446">
        <v>5</v>
      </c>
      <c r="K572" s="447">
        <v>5789.7901000976563</v>
      </c>
    </row>
    <row r="573" spans="1:11" ht="14.45" customHeight="1" x14ac:dyDescent="0.2">
      <c r="A573" s="441" t="s">
        <v>453</v>
      </c>
      <c r="B573" s="442" t="s">
        <v>454</v>
      </c>
      <c r="C573" s="443" t="s">
        <v>460</v>
      </c>
      <c r="D573" s="444" t="s">
        <v>461</v>
      </c>
      <c r="E573" s="443" t="s">
        <v>786</v>
      </c>
      <c r="F573" s="444" t="s">
        <v>787</v>
      </c>
      <c r="G573" s="443" t="s">
        <v>1747</v>
      </c>
      <c r="H573" s="443" t="s">
        <v>1748</v>
      </c>
      <c r="I573" s="446">
        <v>127.05000305175781</v>
      </c>
      <c r="J573" s="446">
        <v>5</v>
      </c>
      <c r="K573" s="447">
        <v>635.25</v>
      </c>
    </row>
    <row r="574" spans="1:11" ht="14.45" customHeight="1" x14ac:dyDescent="0.2">
      <c r="A574" s="441" t="s">
        <v>453</v>
      </c>
      <c r="B574" s="442" t="s">
        <v>454</v>
      </c>
      <c r="C574" s="443" t="s">
        <v>460</v>
      </c>
      <c r="D574" s="444" t="s">
        <v>461</v>
      </c>
      <c r="E574" s="443" t="s">
        <v>786</v>
      </c>
      <c r="F574" s="444" t="s">
        <v>787</v>
      </c>
      <c r="G574" s="443" t="s">
        <v>1749</v>
      </c>
      <c r="H574" s="443" t="s">
        <v>1750</v>
      </c>
      <c r="I574" s="446">
        <v>151.25</v>
      </c>
      <c r="J574" s="446">
        <v>5</v>
      </c>
      <c r="K574" s="447">
        <v>756.25</v>
      </c>
    </row>
    <row r="575" spans="1:11" ht="14.45" customHeight="1" x14ac:dyDescent="0.2">
      <c r="A575" s="441" t="s">
        <v>453</v>
      </c>
      <c r="B575" s="442" t="s">
        <v>454</v>
      </c>
      <c r="C575" s="443" t="s">
        <v>460</v>
      </c>
      <c r="D575" s="444" t="s">
        <v>461</v>
      </c>
      <c r="E575" s="443" t="s">
        <v>786</v>
      </c>
      <c r="F575" s="444" t="s">
        <v>787</v>
      </c>
      <c r="G575" s="443" t="s">
        <v>1751</v>
      </c>
      <c r="H575" s="443" t="s">
        <v>1752</v>
      </c>
      <c r="I575" s="446">
        <v>124.62999725341797</v>
      </c>
      <c r="J575" s="446">
        <v>5</v>
      </c>
      <c r="K575" s="447">
        <v>623.1500244140625</v>
      </c>
    </row>
    <row r="576" spans="1:11" ht="14.45" customHeight="1" x14ac:dyDescent="0.2">
      <c r="A576" s="441" t="s">
        <v>453</v>
      </c>
      <c r="B576" s="442" t="s">
        <v>454</v>
      </c>
      <c r="C576" s="443" t="s">
        <v>460</v>
      </c>
      <c r="D576" s="444" t="s">
        <v>461</v>
      </c>
      <c r="E576" s="443" t="s">
        <v>786</v>
      </c>
      <c r="F576" s="444" t="s">
        <v>787</v>
      </c>
      <c r="G576" s="443" t="s">
        <v>1753</v>
      </c>
      <c r="H576" s="443" t="s">
        <v>1754</v>
      </c>
      <c r="I576" s="446">
        <v>124.62999725341797</v>
      </c>
      <c r="J576" s="446">
        <v>5</v>
      </c>
      <c r="K576" s="447">
        <v>623.1500244140625</v>
      </c>
    </row>
    <row r="577" spans="1:11" ht="14.45" customHeight="1" x14ac:dyDescent="0.2">
      <c r="A577" s="441" t="s">
        <v>453</v>
      </c>
      <c r="B577" s="442" t="s">
        <v>454</v>
      </c>
      <c r="C577" s="443" t="s">
        <v>460</v>
      </c>
      <c r="D577" s="444" t="s">
        <v>461</v>
      </c>
      <c r="E577" s="443" t="s">
        <v>786</v>
      </c>
      <c r="F577" s="444" t="s">
        <v>787</v>
      </c>
      <c r="G577" s="443" t="s">
        <v>1755</v>
      </c>
      <c r="H577" s="443" t="s">
        <v>1756</v>
      </c>
      <c r="I577" s="446">
        <v>71.389999389648438</v>
      </c>
      <c r="J577" s="446">
        <v>5</v>
      </c>
      <c r="K577" s="447">
        <v>356.95001220703125</v>
      </c>
    </row>
    <row r="578" spans="1:11" ht="14.45" customHeight="1" x14ac:dyDescent="0.2">
      <c r="A578" s="441" t="s">
        <v>453</v>
      </c>
      <c r="B578" s="442" t="s">
        <v>454</v>
      </c>
      <c r="C578" s="443" t="s">
        <v>460</v>
      </c>
      <c r="D578" s="444" t="s">
        <v>461</v>
      </c>
      <c r="E578" s="443" t="s">
        <v>786</v>
      </c>
      <c r="F578" s="444" t="s">
        <v>787</v>
      </c>
      <c r="G578" s="443" t="s">
        <v>1757</v>
      </c>
      <c r="H578" s="443" t="s">
        <v>1758</v>
      </c>
      <c r="I578" s="446">
        <v>71.389999389648438</v>
      </c>
      <c r="J578" s="446">
        <v>5</v>
      </c>
      <c r="K578" s="447">
        <v>356.95001220703125</v>
      </c>
    </row>
    <row r="579" spans="1:11" ht="14.45" customHeight="1" x14ac:dyDescent="0.2">
      <c r="A579" s="441" t="s">
        <v>453</v>
      </c>
      <c r="B579" s="442" t="s">
        <v>454</v>
      </c>
      <c r="C579" s="443" t="s">
        <v>460</v>
      </c>
      <c r="D579" s="444" t="s">
        <v>461</v>
      </c>
      <c r="E579" s="443" t="s">
        <v>786</v>
      </c>
      <c r="F579" s="444" t="s">
        <v>787</v>
      </c>
      <c r="G579" s="443" t="s">
        <v>1759</v>
      </c>
      <c r="H579" s="443" t="s">
        <v>1760</v>
      </c>
      <c r="I579" s="446">
        <v>2203.2900390625</v>
      </c>
      <c r="J579" s="446">
        <v>1</v>
      </c>
      <c r="K579" s="447">
        <v>2203.2900390625</v>
      </c>
    </row>
    <row r="580" spans="1:11" ht="14.45" customHeight="1" x14ac:dyDescent="0.2">
      <c r="A580" s="441" t="s">
        <v>453</v>
      </c>
      <c r="B580" s="442" t="s">
        <v>454</v>
      </c>
      <c r="C580" s="443" t="s">
        <v>460</v>
      </c>
      <c r="D580" s="444" t="s">
        <v>461</v>
      </c>
      <c r="E580" s="443" t="s">
        <v>786</v>
      </c>
      <c r="F580" s="444" t="s">
        <v>787</v>
      </c>
      <c r="G580" s="443" t="s">
        <v>1761</v>
      </c>
      <c r="H580" s="443" t="s">
        <v>1762</v>
      </c>
      <c r="I580" s="446">
        <v>321</v>
      </c>
      <c r="J580" s="446">
        <v>8</v>
      </c>
      <c r="K580" s="447">
        <v>2568</v>
      </c>
    </row>
    <row r="581" spans="1:11" ht="14.45" customHeight="1" x14ac:dyDescent="0.2">
      <c r="A581" s="441" t="s">
        <v>453</v>
      </c>
      <c r="B581" s="442" t="s">
        <v>454</v>
      </c>
      <c r="C581" s="443" t="s">
        <v>460</v>
      </c>
      <c r="D581" s="444" t="s">
        <v>461</v>
      </c>
      <c r="E581" s="443" t="s">
        <v>786</v>
      </c>
      <c r="F581" s="444" t="s">
        <v>787</v>
      </c>
      <c r="G581" s="443" t="s">
        <v>1763</v>
      </c>
      <c r="H581" s="443" t="s">
        <v>1764</v>
      </c>
      <c r="I581" s="446">
        <v>1183.5033365885417</v>
      </c>
      <c r="J581" s="446">
        <v>65</v>
      </c>
      <c r="K581" s="447">
        <v>76404.53125</v>
      </c>
    </row>
    <row r="582" spans="1:11" ht="14.45" customHeight="1" x14ac:dyDescent="0.2">
      <c r="A582" s="441" t="s">
        <v>453</v>
      </c>
      <c r="B582" s="442" t="s">
        <v>454</v>
      </c>
      <c r="C582" s="443" t="s">
        <v>460</v>
      </c>
      <c r="D582" s="444" t="s">
        <v>461</v>
      </c>
      <c r="E582" s="443" t="s">
        <v>786</v>
      </c>
      <c r="F582" s="444" t="s">
        <v>787</v>
      </c>
      <c r="G582" s="443" t="s">
        <v>1765</v>
      </c>
      <c r="H582" s="443" t="s">
        <v>1766</v>
      </c>
      <c r="I582" s="446">
        <v>0.93000000715255737</v>
      </c>
      <c r="J582" s="446">
        <v>1000</v>
      </c>
      <c r="K582" s="447">
        <v>926.82000732421875</v>
      </c>
    </row>
    <row r="583" spans="1:11" ht="14.45" customHeight="1" x14ac:dyDescent="0.2">
      <c r="A583" s="441" t="s">
        <v>453</v>
      </c>
      <c r="B583" s="442" t="s">
        <v>454</v>
      </c>
      <c r="C583" s="443" t="s">
        <v>460</v>
      </c>
      <c r="D583" s="444" t="s">
        <v>461</v>
      </c>
      <c r="E583" s="443" t="s">
        <v>786</v>
      </c>
      <c r="F583" s="444" t="s">
        <v>787</v>
      </c>
      <c r="G583" s="443" t="s">
        <v>1767</v>
      </c>
      <c r="H583" s="443" t="s">
        <v>1768</v>
      </c>
      <c r="I583" s="446">
        <v>138</v>
      </c>
      <c r="J583" s="446">
        <v>240</v>
      </c>
      <c r="K583" s="447">
        <v>33120</v>
      </c>
    </row>
    <row r="584" spans="1:11" ht="14.45" customHeight="1" thickBot="1" x14ac:dyDescent="0.25">
      <c r="A584" s="448" t="s">
        <v>453</v>
      </c>
      <c r="B584" s="449" t="s">
        <v>454</v>
      </c>
      <c r="C584" s="450" t="s">
        <v>460</v>
      </c>
      <c r="D584" s="451" t="s">
        <v>461</v>
      </c>
      <c r="E584" s="450" t="s">
        <v>786</v>
      </c>
      <c r="F584" s="451" t="s">
        <v>787</v>
      </c>
      <c r="G584" s="450" t="s">
        <v>1769</v>
      </c>
      <c r="H584" s="450" t="s">
        <v>1770</v>
      </c>
      <c r="I584" s="453">
        <v>138</v>
      </c>
      <c r="J584" s="453">
        <v>350</v>
      </c>
      <c r="K584" s="454">
        <v>48300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DB6E4FF-F675-4D16-8894-44A957D8FCEE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6" customWidth="1"/>
    <col min="18" max="18" width="7.28515625" style="251" customWidth="1"/>
    <col min="19" max="19" width="8" style="206" customWidth="1"/>
    <col min="21" max="21" width="11.28515625" bestFit="1" customWidth="1"/>
  </cols>
  <sheetData>
    <row r="1" spans="1:19" ht="19.5" thickBot="1" x14ac:dyDescent="0.35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7" t="s">
        <v>242</v>
      </c>
      <c r="B2" s="208"/>
    </row>
    <row r="3" spans="1:19" x14ac:dyDescent="0.25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214</v>
      </c>
      <c r="Q3" s="393"/>
      <c r="R3" s="393"/>
      <c r="S3" s="394"/>
    </row>
    <row r="4" spans="1:19" ht="15.75" thickBot="1" x14ac:dyDescent="0.3">
      <c r="A4" s="367">
        <v>2020</v>
      </c>
      <c r="B4" s="368"/>
      <c r="C4" s="369" t="s">
        <v>213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212</v>
      </c>
      <c r="J4" s="365" t="s">
        <v>155</v>
      </c>
      <c r="K4" s="384" t="s">
        <v>211</v>
      </c>
      <c r="L4" s="385"/>
      <c r="M4" s="385"/>
      <c r="N4" s="386"/>
      <c r="O4" s="373" t="s">
        <v>210</v>
      </c>
      <c r="P4" s="376" t="s">
        <v>209</v>
      </c>
      <c r="Q4" s="376" t="s">
        <v>165</v>
      </c>
      <c r="R4" s="378" t="s">
        <v>61</v>
      </c>
      <c r="S4" s="380" t="s">
        <v>164</v>
      </c>
    </row>
    <row r="5" spans="1:19" s="286" customFormat="1" ht="19.149999999999999" customHeight="1" x14ac:dyDescent="0.25">
      <c r="A5" s="382" t="s">
        <v>208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207</v>
      </c>
      <c r="N5" s="287" t="s">
        <v>3</v>
      </c>
      <c r="O5" s="374"/>
      <c r="P5" s="377"/>
      <c r="Q5" s="377"/>
      <c r="R5" s="379"/>
      <c r="S5" s="381"/>
    </row>
    <row r="6" spans="1:19" ht="15.75" thickBot="1" x14ac:dyDescent="0.3">
      <c r="A6" s="359" t="s">
        <v>151</v>
      </c>
      <c r="B6" s="360"/>
      <c r="C6" s="285">
        <f ca="1">SUM(Tabulka[01 uv_sk])/2</f>
        <v>53.595833333333346</v>
      </c>
      <c r="D6" s="283"/>
      <c r="E6" s="283"/>
      <c r="F6" s="282"/>
      <c r="G6" s="284">
        <f ca="1">SUM(Tabulka[05 h_vram])/2</f>
        <v>93246.099999999991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1575.5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2110004</v>
      </c>
      <c r="N6" s="283">
        <f ca="1">SUM(Tabulka[12 m_oc])/2</f>
        <v>2110004</v>
      </c>
      <c r="O6" s="282">
        <f ca="1">SUM(Tabulka[13 m_sk])/2</f>
        <v>31136029</v>
      </c>
      <c r="P6" s="281">
        <f ca="1">SUM(Tabulka[14_vzsk])/2</f>
        <v>0</v>
      </c>
      <c r="Q6" s="281">
        <f ca="1">SUM(Tabulka[15_vzpl])/2</f>
        <v>8139.0518084066462</v>
      </c>
      <c r="R6" s="280">
        <f ca="1">IF(Q6=0,0,P6/Q6)</f>
        <v>0</v>
      </c>
      <c r="S6" s="279">
        <f ca="1">Q6-P6</f>
        <v>8139.0518084066462</v>
      </c>
    </row>
    <row r="7" spans="1:19" hidden="1" x14ac:dyDescent="0.25">
      <c r="A7" s="278" t="s">
        <v>206</v>
      </c>
      <c r="B7" s="277" t="s">
        <v>205</v>
      </c>
      <c r="C7" s="276" t="s">
        <v>204</v>
      </c>
      <c r="D7" s="275" t="s">
        <v>203</v>
      </c>
      <c r="E7" s="274" t="s">
        <v>202</v>
      </c>
      <c r="F7" s="273" t="s">
        <v>201</v>
      </c>
      <c r="G7" s="272" t="s">
        <v>200</v>
      </c>
      <c r="H7" s="270" t="s">
        <v>199</v>
      </c>
      <c r="I7" s="270" t="s">
        <v>198</v>
      </c>
      <c r="J7" s="269" t="s">
        <v>197</v>
      </c>
      <c r="K7" s="271" t="s">
        <v>196</v>
      </c>
      <c r="L7" s="270" t="s">
        <v>195</v>
      </c>
      <c r="M7" s="270" t="s">
        <v>194</v>
      </c>
      <c r="N7" s="269" t="s">
        <v>193</v>
      </c>
      <c r="O7" s="268" t="s">
        <v>192</v>
      </c>
      <c r="P7" s="267" t="s">
        <v>191</v>
      </c>
      <c r="Q7" s="266" t="s">
        <v>190</v>
      </c>
      <c r="R7" s="265" t="s">
        <v>189</v>
      </c>
      <c r="S7" s="264" t="s">
        <v>188</v>
      </c>
    </row>
    <row r="8" spans="1:19" x14ac:dyDescent="0.25">
      <c r="A8" s="261" t="s">
        <v>187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12.737500000000002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23609.7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930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647496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647496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9981183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3555.7184750733136</v>
      </c>
      <c r="R8" s="263">
        <f ca="1">IF(Tabulka[[#This Row],[15_vzpl]]=0,"",Tabulka[[#This Row],[14_vzsk]]/Tabulka[[#This Row],[15_vzpl]])</f>
        <v>0</v>
      </c>
      <c r="S8" s="262">
        <f ca="1">IF(Tabulka[[#This Row],[15_vzpl]]-Tabulka[[#This Row],[14_vzsk]]=0,"",Tabulka[[#This Row],[15_vzpl]]-Tabulka[[#This Row],[14_vzsk]])</f>
        <v>3555.7184750733136</v>
      </c>
    </row>
    <row r="9" spans="1:19" x14ac:dyDescent="0.25">
      <c r="A9" s="261">
        <v>99</v>
      </c>
      <c r="B9" s="260" t="s">
        <v>1788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3555.7184750733136</v>
      </c>
      <c r="R9" s="263">
        <f ca="1">IF(Tabulka[[#This Row],[15_vzpl]]=0,"",Tabulka[[#This Row],[14_vzsk]]/Tabulka[[#This Row],[15_vzpl]])</f>
        <v>0</v>
      </c>
      <c r="S9" s="262">
        <f ca="1">IF(Tabulka[[#This Row],[15_vzpl]]-Tabulka[[#This Row],[14_vzsk]]=0,"",Tabulka[[#This Row],[15_vzpl]]-Tabulka[[#This Row],[14_vzsk]])</f>
        <v>3555.7184750733136</v>
      </c>
    </row>
    <row r="10" spans="1:19" x14ac:dyDescent="0.25">
      <c r="A10" s="261">
        <v>102</v>
      </c>
      <c r="B10" s="260" t="s">
        <v>1789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7.1041666666666679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13183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373376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373376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4838396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25">
      <c r="A11" s="261">
        <v>103</v>
      </c>
      <c r="B11" s="260" t="s">
        <v>1790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5.6333333333333329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10426.699999999999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274120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274120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5142787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25">
      <c r="A12" s="261" t="s">
        <v>1772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38.908333333333339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65995.399999999994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1415516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1415516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20383487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4583.333333333333</v>
      </c>
      <c r="R12" s="263">
        <f ca="1">IF(Tabulka[[#This Row],[15_vzpl]]=0,"",Tabulka[[#This Row],[14_vzsk]]/Tabulka[[#This Row],[15_vzpl]])</f>
        <v>0</v>
      </c>
      <c r="S12" s="262">
        <f ca="1">IF(Tabulka[[#This Row],[15_vzpl]]-Tabulka[[#This Row],[14_vzsk]]=0,"",Tabulka[[#This Row],[15_vzpl]]-Tabulka[[#This Row],[14_vzsk]])</f>
        <v>4583.333333333333</v>
      </c>
    </row>
    <row r="13" spans="1:19" x14ac:dyDescent="0.25">
      <c r="A13" s="261">
        <v>303</v>
      </c>
      <c r="B13" s="260" t="s">
        <v>1791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22.416666666666671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38911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829546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829546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11701202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4583.333333333333</v>
      </c>
      <c r="R13" s="263">
        <f ca="1">IF(Tabulka[[#This Row],[15_vzpl]]=0,"",Tabulka[[#This Row],[14_vzsk]]/Tabulka[[#This Row],[15_vzpl]])</f>
        <v>0</v>
      </c>
      <c r="S13" s="262">
        <f ca="1">IF(Tabulka[[#This Row],[15_vzpl]]-Tabulka[[#This Row],[14_vzsk]]=0,"",Tabulka[[#This Row],[15_vzpl]]-Tabulka[[#This Row],[14_vzsk]])</f>
        <v>4583.333333333333</v>
      </c>
    </row>
    <row r="14" spans="1:19" x14ac:dyDescent="0.25">
      <c r="A14" s="261">
        <v>304</v>
      </c>
      <c r="B14" s="260" t="s">
        <v>1792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4.75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8976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219926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219926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3234729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25">
      <c r="A15" s="261">
        <v>408</v>
      </c>
      <c r="B15" s="260" t="s">
        <v>1793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9596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9596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9596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25">
      <c r="A16" s="261">
        <v>416</v>
      </c>
      <c r="B16" s="260" t="s">
        <v>1794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11.741666666666667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18108.400000000001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356448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356448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5437960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25">
      <c r="A17" s="261" t="s">
        <v>1773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1.9499999999999995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3641.0000000000005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46992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46992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751033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25">
      <c r="A18" s="261">
        <v>25</v>
      </c>
      <c r="B18" s="260" t="s">
        <v>1795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14364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14364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298696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25">
      <c r="A19" s="261">
        <v>30</v>
      </c>
      <c r="B19" s="260" t="s">
        <v>1796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0.94999999999999984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1752.9999999999998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32628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32628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452337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25">
      <c r="A20" s="261" t="s">
        <v>1774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89.5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20326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25">
      <c r="A21" s="261">
        <v>417</v>
      </c>
      <c r="B21" s="260" t="s">
        <v>1774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89.5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20326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216</v>
      </c>
    </row>
    <row r="23" spans="1:19" x14ac:dyDescent="0.25">
      <c r="A23" s="98" t="s">
        <v>133</v>
      </c>
    </row>
    <row r="24" spans="1:19" x14ac:dyDescent="0.25">
      <c r="A24" s="99" t="s">
        <v>186</v>
      </c>
    </row>
    <row r="25" spans="1:19" x14ac:dyDescent="0.25">
      <c r="A25" s="253" t="s">
        <v>185</v>
      </c>
    </row>
    <row r="26" spans="1:19" x14ac:dyDescent="0.25">
      <c r="A26" s="210" t="s">
        <v>161</v>
      </c>
    </row>
    <row r="27" spans="1:19" x14ac:dyDescent="0.25">
      <c r="A27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862840A-A65C-4ED6-9699-BD05700084A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1787</v>
      </c>
    </row>
    <row r="2" spans="1:19" x14ac:dyDescent="0.25">
      <c r="A2" s="207" t="s">
        <v>242</v>
      </c>
    </row>
    <row r="3" spans="1:19" x14ac:dyDescent="0.25">
      <c r="A3" s="299" t="s">
        <v>138</v>
      </c>
      <c r="B3" s="298">
        <v>2020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7" t="s">
        <v>139</v>
      </c>
      <c r="B4" s="296">
        <v>1</v>
      </c>
      <c r="C4" s="291">
        <v>1</v>
      </c>
      <c r="D4" s="291" t="s">
        <v>187</v>
      </c>
      <c r="E4" s="290">
        <v>12.1</v>
      </c>
      <c r="F4" s="290"/>
      <c r="G4" s="290"/>
      <c r="H4" s="290"/>
      <c r="I4" s="290">
        <v>2000.9</v>
      </c>
      <c r="J4" s="290"/>
      <c r="K4" s="290"/>
      <c r="L4" s="290">
        <v>83</v>
      </c>
      <c r="M4" s="290"/>
      <c r="N4" s="290"/>
      <c r="O4" s="290">
        <v>2572</v>
      </c>
      <c r="P4" s="290">
        <v>2572</v>
      </c>
      <c r="Q4" s="290">
        <v>669598</v>
      </c>
      <c r="R4" s="290"/>
      <c r="S4" s="290">
        <v>3555.7184750733136</v>
      </c>
    </row>
    <row r="5" spans="1:19" x14ac:dyDescent="0.25">
      <c r="A5" s="295" t="s">
        <v>140</v>
      </c>
      <c r="B5" s="294">
        <v>2</v>
      </c>
      <c r="C5">
        <v>1</v>
      </c>
      <c r="D5">
        <v>99</v>
      </c>
      <c r="S5">
        <v>3555.7184750733136</v>
      </c>
    </row>
    <row r="6" spans="1:19" x14ac:dyDescent="0.25">
      <c r="A6" s="297" t="s">
        <v>141</v>
      </c>
      <c r="B6" s="296">
        <v>3</v>
      </c>
      <c r="C6">
        <v>1</v>
      </c>
      <c r="D6">
        <v>102</v>
      </c>
      <c r="E6">
        <v>6.25</v>
      </c>
      <c r="I6">
        <v>1079.7</v>
      </c>
      <c r="L6">
        <v>81</v>
      </c>
      <c r="O6">
        <v>750</v>
      </c>
      <c r="P6">
        <v>750</v>
      </c>
      <c r="Q6">
        <v>296358</v>
      </c>
    </row>
    <row r="7" spans="1:19" x14ac:dyDescent="0.25">
      <c r="A7" s="295" t="s">
        <v>142</v>
      </c>
      <c r="B7" s="294">
        <v>4</v>
      </c>
      <c r="C7">
        <v>1</v>
      </c>
      <c r="D7">
        <v>103</v>
      </c>
      <c r="E7">
        <v>5.85</v>
      </c>
      <c r="I7">
        <v>921.2</v>
      </c>
      <c r="L7">
        <v>2</v>
      </c>
      <c r="O7">
        <v>1822</v>
      </c>
      <c r="P7">
        <v>1822</v>
      </c>
      <c r="Q7">
        <v>373240</v>
      </c>
    </row>
    <row r="8" spans="1:19" x14ac:dyDescent="0.25">
      <c r="A8" s="297" t="s">
        <v>143</v>
      </c>
      <c r="B8" s="296">
        <v>5</v>
      </c>
      <c r="C8">
        <v>1</v>
      </c>
      <c r="D8" t="s">
        <v>1772</v>
      </c>
      <c r="E8">
        <v>40.200000000000003</v>
      </c>
      <c r="I8">
        <v>6539.2000000000007</v>
      </c>
      <c r="O8">
        <v>22771</v>
      </c>
      <c r="P8">
        <v>22771</v>
      </c>
      <c r="Q8">
        <v>1468569</v>
      </c>
      <c r="S8">
        <v>4583.333333333333</v>
      </c>
    </row>
    <row r="9" spans="1:19" x14ac:dyDescent="0.25">
      <c r="A9" s="295" t="s">
        <v>144</v>
      </c>
      <c r="B9" s="294">
        <v>6</v>
      </c>
      <c r="C9">
        <v>1</v>
      </c>
      <c r="D9">
        <v>303</v>
      </c>
      <c r="E9">
        <v>22.6</v>
      </c>
      <c r="I9">
        <v>3761.6</v>
      </c>
      <c r="O9">
        <v>18824</v>
      </c>
      <c r="P9">
        <v>18824</v>
      </c>
      <c r="Q9">
        <v>811777</v>
      </c>
      <c r="S9">
        <v>4583.333333333333</v>
      </c>
    </row>
    <row r="10" spans="1:19" x14ac:dyDescent="0.25">
      <c r="A10" s="297" t="s">
        <v>145</v>
      </c>
      <c r="B10" s="296">
        <v>7</v>
      </c>
      <c r="C10">
        <v>1</v>
      </c>
      <c r="D10">
        <v>304</v>
      </c>
      <c r="E10">
        <v>5</v>
      </c>
      <c r="I10">
        <v>872</v>
      </c>
      <c r="O10">
        <v>665</v>
      </c>
      <c r="P10">
        <v>665</v>
      </c>
      <c r="Q10">
        <v>237606</v>
      </c>
    </row>
    <row r="11" spans="1:19" x14ac:dyDescent="0.25">
      <c r="A11" s="295" t="s">
        <v>146</v>
      </c>
      <c r="B11" s="294">
        <v>8</v>
      </c>
      <c r="C11">
        <v>1</v>
      </c>
      <c r="D11">
        <v>416</v>
      </c>
      <c r="E11">
        <v>12.600000000000001</v>
      </c>
      <c r="I11">
        <v>1905.6</v>
      </c>
      <c r="O11">
        <v>3282</v>
      </c>
      <c r="P11">
        <v>3282</v>
      </c>
      <c r="Q11">
        <v>419186</v>
      </c>
    </row>
    <row r="12" spans="1:19" x14ac:dyDescent="0.25">
      <c r="A12" s="297" t="s">
        <v>147</v>
      </c>
      <c r="B12" s="296">
        <v>9</v>
      </c>
      <c r="C12">
        <v>1</v>
      </c>
      <c r="D12" t="s">
        <v>1773</v>
      </c>
      <c r="E12">
        <v>1.95</v>
      </c>
      <c r="I12">
        <v>350.7</v>
      </c>
      <c r="L12">
        <v>45</v>
      </c>
      <c r="Q12">
        <v>54161</v>
      </c>
    </row>
    <row r="13" spans="1:19" x14ac:dyDescent="0.25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21190</v>
      </c>
    </row>
    <row r="14" spans="1:19" x14ac:dyDescent="0.25">
      <c r="A14" s="297" t="s">
        <v>149</v>
      </c>
      <c r="B14" s="296">
        <v>11</v>
      </c>
      <c r="C14">
        <v>1</v>
      </c>
      <c r="D14">
        <v>30</v>
      </c>
      <c r="E14">
        <v>0.95</v>
      </c>
      <c r="I14">
        <v>166.7</v>
      </c>
      <c r="L14">
        <v>45</v>
      </c>
      <c r="Q14">
        <v>32971</v>
      </c>
    </row>
    <row r="15" spans="1:19" x14ac:dyDescent="0.25">
      <c r="A15" s="295" t="s">
        <v>150</v>
      </c>
      <c r="B15" s="294">
        <v>12</v>
      </c>
      <c r="C15">
        <v>1</v>
      </c>
      <c r="D15" t="s">
        <v>1774</v>
      </c>
      <c r="L15">
        <v>9.5</v>
      </c>
      <c r="Q15">
        <v>1710</v>
      </c>
    </row>
    <row r="16" spans="1:19" x14ac:dyDescent="0.25">
      <c r="A16" s="293" t="s">
        <v>138</v>
      </c>
      <c r="B16" s="292">
        <v>2020</v>
      </c>
      <c r="C16">
        <v>1</v>
      </c>
      <c r="D16">
        <v>417</v>
      </c>
      <c r="L16">
        <v>9.5</v>
      </c>
      <c r="Q16">
        <v>1710</v>
      </c>
    </row>
    <row r="17" spans="3:19" x14ac:dyDescent="0.25">
      <c r="C17" t="s">
        <v>1775</v>
      </c>
      <c r="E17">
        <v>54.250000000000007</v>
      </c>
      <c r="I17">
        <v>8890.8000000000011</v>
      </c>
      <c r="L17">
        <v>137.5</v>
      </c>
      <c r="O17">
        <v>25343</v>
      </c>
      <c r="P17">
        <v>25343</v>
      </c>
      <c r="Q17">
        <v>2194038</v>
      </c>
      <c r="S17">
        <v>8139.0518084066462</v>
      </c>
    </row>
    <row r="18" spans="3:19" x14ac:dyDescent="0.25">
      <c r="C18">
        <v>2</v>
      </c>
      <c r="D18" t="s">
        <v>187</v>
      </c>
      <c r="E18">
        <v>12.65</v>
      </c>
      <c r="I18">
        <v>1879.6999999999998</v>
      </c>
      <c r="L18">
        <v>91</v>
      </c>
      <c r="Q18">
        <v>693657</v>
      </c>
    </row>
    <row r="19" spans="3:19" x14ac:dyDescent="0.25">
      <c r="C19">
        <v>2</v>
      </c>
      <c r="D19">
        <v>102</v>
      </c>
      <c r="E19">
        <v>7.2</v>
      </c>
      <c r="I19">
        <v>1072.0999999999999</v>
      </c>
      <c r="L19">
        <v>83</v>
      </c>
      <c r="Q19">
        <v>329726</v>
      </c>
    </row>
    <row r="20" spans="3:19" x14ac:dyDescent="0.25">
      <c r="C20">
        <v>2</v>
      </c>
      <c r="D20">
        <v>103</v>
      </c>
      <c r="E20">
        <v>5.45</v>
      </c>
      <c r="I20">
        <v>807.6</v>
      </c>
      <c r="L20">
        <v>8</v>
      </c>
      <c r="Q20">
        <v>363931</v>
      </c>
    </row>
    <row r="21" spans="3:19" x14ac:dyDescent="0.25">
      <c r="C21">
        <v>2</v>
      </c>
      <c r="D21" t="s">
        <v>1772</v>
      </c>
      <c r="E21">
        <v>40.200000000000003</v>
      </c>
      <c r="I21">
        <v>5686.4</v>
      </c>
      <c r="O21">
        <v>50294</v>
      </c>
      <c r="P21">
        <v>50294</v>
      </c>
      <c r="Q21">
        <v>1473570</v>
      </c>
    </row>
    <row r="22" spans="3:19" x14ac:dyDescent="0.25">
      <c r="C22">
        <v>2</v>
      </c>
      <c r="D22">
        <v>303</v>
      </c>
      <c r="E22">
        <v>22.6</v>
      </c>
      <c r="I22">
        <v>3320</v>
      </c>
      <c r="O22">
        <v>38824</v>
      </c>
      <c r="P22">
        <v>38824</v>
      </c>
      <c r="Q22">
        <v>833667</v>
      </c>
    </row>
    <row r="23" spans="3:19" x14ac:dyDescent="0.25">
      <c r="C23">
        <v>2</v>
      </c>
      <c r="D23">
        <v>304</v>
      </c>
      <c r="E23">
        <v>5</v>
      </c>
      <c r="I23">
        <v>776</v>
      </c>
      <c r="Q23">
        <v>235185</v>
      </c>
    </row>
    <row r="24" spans="3:19" x14ac:dyDescent="0.25">
      <c r="C24">
        <v>2</v>
      </c>
      <c r="D24">
        <v>416</v>
      </c>
      <c r="E24">
        <v>12.600000000000001</v>
      </c>
      <c r="I24">
        <v>1590.4</v>
      </c>
      <c r="O24">
        <v>11470</v>
      </c>
      <c r="P24">
        <v>11470</v>
      </c>
      <c r="Q24">
        <v>404718</v>
      </c>
    </row>
    <row r="25" spans="3:19" x14ac:dyDescent="0.25">
      <c r="C25">
        <v>2</v>
      </c>
      <c r="D25" t="s">
        <v>1773</v>
      </c>
      <c r="E25">
        <v>1.95</v>
      </c>
      <c r="I25">
        <v>281.60000000000002</v>
      </c>
      <c r="L25">
        <v>50</v>
      </c>
      <c r="Q25">
        <v>50573</v>
      </c>
    </row>
    <row r="26" spans="3:19" x14ac:dyDescent="0.25">
      <c r="C26">
        <v>2</v>
      </c>
      <c r="D26">
        <v>25</v>
      </c>
      <c r="E26">
        <v>1</v>
      </c>
      <c r="I26">
        <v>160</v>
      </c>
      <c r="Q26">
        <v>21190</v>
      </c>
    </row>
    <row r="27" spans="3:19" x14ac:dyDescent="0.25">
      <c r="C27">
        <v>2</v>
      </c>
      <c r="D27">
        <v>30</v>
      </c>
      <c r="E27">
        <v>0.95</v>
      </c>
      <c r="I27">
        <v>121.6</v>
      </c>
      <c r="L27">
        <v>50</v>
      </c>
      <c r="Q27">
        <v>29383</v>
      </c>
    </row>
    <row r="28" spans="3:19" x14ac:dyDescent="0.25">
      <c r="C28">
        <v>2</v>
      </c>
      <c r="D28" t="s">
        <v>1774</v>
      </c>
      <c r="L28">
        <v>7.5</v>
      </c>
      <c r="Q28">
        <v>1350</v>
      </c>
    </row>
    <row r="29" spans="3:19" x14ac:dyDescent="0.25">
      <c r="C29">
        <v>2</v>
      </c>
      <c r="D29">
        <v>417</v>
      </c>
      <c r="L29">
        <v>7.5</v>
      </c>
      <c r="Q29">
        <v>1350</v>
      </c>
    </row>
    <row r="30" spans="3:19" x14ac:dyDescent="0.25">
      <c r="C30" t="s">
        <v>1776</v>
      </c>
      <c r="E30">
        <v>54.800000000000004</v>
      </c>
      <c r="I30">
        <v>7847.7000000000007</v>
      </c>
      <c r="L30">
        <v>148.5</v>
      </c>
      <c r="O30">
        <v>50294</v>
      </c>
      <c r="P30">
        <v>50294</v>
      </c>
      <c r="Q30">
        <v>2219150</v>
      </c>
    </row>
    <row r="31" spans="3:19" x14ac:dyDescent="0.25">
      <c r="C31">
        <v>3</v>
      </c>
      <c r="D31" t="s">
        <v>187</v>
      </c>
      <c r="E31">
        <v>13.05</v>
      </c>
      <c r="I31">
        <v>2055.4</v>
      </c>
      <c r="L31">
        <v>74</v>
      </c>
      <c r="O31">
        <v>750</v>
      </c>
      <c r="P31">
        <v>750</v>
      </c>
      <c r="Q31">
        <v>681559</v>
      </c>
    </row>
    <row r="32" spans="3:19" x14ac:dyDescent="0.25">
      <c r="C32">
        <v>3</v>
      </c>
      <c r="D32">
        <v>102</v>
      </c>
      <c r="E32">
        <v>7.6000000000000005</v>
      </c>
      <c r="I32">
        <v>1150.7</v>
      </c>
      <c r="L32">
        <v>71</v>
      </c>
      <c r="O32">
        <v>750</v>
      </c>
      <c r="P32">
        <v>750</v>
      </c>
      <c r="Q32">
        <v>314119</v>
      </c>
    </row>
    <row r="33" spans="3:17" x14ac:dyDescent="0.25">
      <c r="C33">
        <v>3</v>
      </c>
      <c r="D33">
        <v>103</v>
      </c>
      <c r="E33">
        <v>5.45</v>
      </c>
      <c r="I33">
        <v>904.7</v>
      </c>
      <c r="L33">
        <v>3</v>
      </c>
      <c r="Q33">
        <v>367440</v>
      </c>
    </row>
    <row r="34" spans="3:17" x14ac:dyDescent="0.25">
      <c r="C34">
        <v>3</v>
      </c>
      <c r="D34" t="s">
        <v>1772</v>
      </c>
      <c r="E34">
        <v>39.200000000000003</v>
      </c>
      <c r="I34">
        <v>5719</v>
      </c>
      <c r="O34">
        <v>10720</v>
      </c>
      <c r="P34">
        <v>10720</v>
      </c>
      <c r="Q34">
        <v>1328397</v>
      </c>
    </row>
    <row r="35" spans="3:17" x14ac:dyDescent="0.25">
      <c r="C35">
        <v>3</v>
      </c>
      <c r="D35">
        <v>303</v>
      </c>
      <c r="E35">
        <v>21.6</v>
      </c>
      <c r="I35">
        <v>3179</v>
      </c>
      <c r="O35">
        <v>7220</v>
      </c>
      <c r="P35">
        <v>7220</v>
      </c>
      <c r="Q35">
        <v>729214</v>
      </c>
    </row>
    <row r="36" spans="3:17" x14ac:dyDescent="0.25">
      <c r="C36">
        <v>3</v>
      </c>
      <c r="D36">
        <v>304</v>
      </c>
      <c r="E36">
        <v>5</v>
      </c>
      <c r="I36">
        <v>872</v>
      </c>
      <c r="O36">
        <v>3500</v>
      </c>
      <c r="P36">
        <v>3500</v>
      </c>
      <c r="Q36">
        <v>238783</v>
      </c>
    </row>
    <row r="37" spans="3:17" x14ac:dyDescent="0.25">
      <c r="C37">
        <v>3</v>
      </c>
      <c r="D37">
        <v>416</v>
      </c>
      <c r="E37">
        <v>12.600000000000001</v>
      </c>
      <c r="I37">
        <v>1668</v>
      </c>
      <c r="Q37">
        <v>360400</v>
      </c>
    </row>
    <row r="38" spans="3:17" x14ac:dyDescent="0.25">
      <c r="C38">
        <v>3</v>
      </c>
      <c r="D38" t="s">
        <v>1773</v>
      </c>
      <c r="E38">
        <v>1.95</v>
      </c>
      <c r="I38">
        <v>343.4</v>
      </c>
      <c r="L38">
        <v>55</v>
      </c>
      <c r="Q38">
        <v>55890</v>
      </c>
    </row>
    <row r="39" spans="3:17" x14ac:dyDescent="0.25">
      <c r="C39">
        <v>3</v>
      </c>
      <c r="D39">
        <v>25</v>
      </c>
      <c r="E39">
        <v>1</v>
      </c>
      <c r="I39">
        <v>176</v>
      </c>
      <c r="Q39">
        <v>21190</v>
      </c>
    </row>
    <row r="40" spans="3:17" x14ac:dyDescent="0.25">
      <c r="C40">
        <v>3</v>
      </c>
      <c r="D40">
        <v>30</v>
      </c>
      <c r="E40">
        <v>0.95</v>
      </c>
      <c r="I40">
        <v>167.4</v>
      </c>
      <c r="L40">
        <v>55</v>
      </c>
      <c r="Q40">
        <v>34700</v>
      </c>
    </row>
    <row r="41" spans="3:17" x14ac:dyDescent="0.25">
      <c r="C41">
        <v>3</v>
      </c>
      <c r="D41" t="s">
        <v>1774</v>
      </c>
      <c r="L41">
        <v>11</v>
      </c>
      <c r="Q41">
        <v>1980</v>
      </c>
    </row>
    <row r="42" spans="3:17" x14ac:dyDescent="0.25">
      <c r="C42">
        <v>3</v>
      </c>
      <c r="D42">
        <v>417</v>
      </c>
      <c r="L42">
        <v>11</v>
      </c>
      <c r="Q42">
        <v>1980</v>
      </c>
    </row>
    <row r="43" spans="3:17" x14ac:dyDescent="0.25">
      <c r="C43" t="s">
        <v>1777</v>
      </c>
      <c r="E43">
        <v>54.20000000000001</v>
      </c>
      <c r="I43">
        <v>8117.7999999999993</v>
      </c>
      <c r="L43">
        <v>140</v>
      </c>
      <c r="O43">
        <v>11470</v>
      </c>
      <c r="P43">
        <v>11470</v>
      </c>
      <c r="Q43">
        <v>2067826</v>
      </c>
    </row>
    <row r="44" spans="3:17" x14ac:dyDescent="0.25">
      <c r="C44">
        <v>4</v>
      </c>
      <c r="D44" t="s">
        <v>187</v>
      </c>
      <c r="E44">
        <v>13.05</v>
      </c>
      <c r="I44">
        <v>2165.6</v>
      </c>
      <c r="L44">
        <v>69</v>
      </c>
      <c r="Q44">
        <v>685268</v>
      </c>
    </row>
    <row r="45" spans="3:17" x14ac:dyDescent="0.25">
      <c r="C45">
        <v>4</v>
      </c>
      <c r="D45">
        <v>102</v>
      </c>
      <c r="E45">
        <v>7.6000000000000005</v>
      </c>
      <c r="I45">
        <v>1223.5</v>
      </c>
      <c r="L45">
        <v>69</v>
      </c>
      <c r="Q45">
        <v>316843</v>
      </c>
    </row>
    <row r="46" spans="3:17" x14ac:dyDescent="0.25">
      <c r="C46">
        <v>4</v>
      </c>
      <c r="D46">
        <v>103</v>
      </c>
      <c r="E46">
        <v>5.45</v>
      </c>
      <c r="I46">
        <v>942.1</v>
      </c>
      <c r="Q46">
        <v>368425</v>
      </c>
    </row>
    <row r="47" spans="3:17" x14ac:dyDescent="0.25">
      <c r="C47">
        <v>4</v>
      </c>
      <c r="D47" t="s">
        <v>1772</v>
      </c>
      <c r="E47">
        <v>39.6</v>
      </c>
      <c r="I47">
        <v>5488</v>
      </c>
      <c r="O47">
        <v>10720</v>
      </c>
      <c r="P47">
        <v>10720</v>
      </c>
      <c r="Q47">
        <v>1271899</v>
      </c>
    </row>
    <row r="48" spans="3:17" x14ac:dyDescent="0.25">
      <c r="C48">
        <v>4</v>
      </c>
      <c r="D48">
        <v>303</v>
      </c>
      <c r="E48">
        <v>22</v>
      </c>
      <c r="I48">
        <v>3312</v>
      </c>
      <c r="O48">
        <v>7720</v>
      </c>
      <c r="P48">
        <v>7720</v>
      </c>
      <c r="Q48">
        <v>740757</v>
      </c>
    </row>
    <row r="49" spans="3:17" x14ac:dyDescent="0.25">
      <c r="C49">
        <v>4</v>
      </c>
      <c r="D49">
        <v>304</v>
      </c>
      <c r="E49">
        <v>5</v>
      </c>
      <c r="I49">
        <v>880</v>
      </c>
      <c r="O49">
        <v>3000</v>
      </c>
      <c r="P49">
        <v>3000</v>
      </c>
      <c r="Q49">
        <v>239380</v>
      </c>
    </row>
    <row r="50" spans="3:17" x14ac:dyDescent="0.25">
      <c r="C50">
        <v>4</v>
      </c>
      <c r="D50">
        <v>416</v>
      </c>
      <c r="E50">
        <v>12.600000000000001</v>
      </c>
      <c r="I50">
        <v>1296</v>
      </c>
      <c r="Q50">
        <v>291762</v>
      </c>
    </row>
    <row r="51" spans="3:17" x14ac:dyDescent="0.25">
      <c r="C51">
        <v>4</v>
      </c>
      <c r="D51" t="s">
        <v>1773</v>
      </c>
      <c r="E51">
        <v>1.95</v>
      </c>
      <c r="I51">
        <v>343.4</v>
      </c>
      <c r="L51">
        <v>50</v>
      </c>
      <c r="Q51">
        <v>54990</v>
      </c>
    </row>
    <row r="52" spans="3:17" x14ac:dyDescent="0.25">
      <c r="C52">
        <v>4</v>
      </c>
      <c r="D52">
        <v>25</v>
      </c>
      <c r="E52">
        <v>1</v>
      </c>
      <c r="I52">
        <v>176</v>
      </c>
      <c r="Q52">
        <v>21190</v>
      </c>
    </row>
    <row r="53" spans="3:17" x14ac:dyDescent="0.25">
      <c r="C53">
        <v>4</v>
      </c>
      <c r="D53">
        <v>30</v>
      </c>
      <c r="E53">
        <v>0.95</v>
      </c>
      <c r="I53">
        <v>167.4</v>
      </c>
      <c r="L53">
        <v>50</v>
      </c>
      <c r="Q53">
        <v>33800</v>
      </c>
    </row>
    <row r="54" spans="3:17" x14ac:dyDescent="0.25">
      <c r="C54">
        <v>4</v>
      </c>
      <c r="D54" t="s">
        <v>1774</v>
      </c>
      <c r="L54">
        <v>10</v>
      </c>
      <c r="Q54">
        <v>1800</v>
      </c>
    </row>
    <row r="55" spans="3:17" x14ac:dyDescent="0.25">
      <c r="C55">
        <v>4</v>
      </c>
      <c r="D55">
        <v>417</v>
      </c>
      <c r="L55">
        <v>10</v>
      </c>
      <c r="Q55">
        <v>1800</v>
      </c>
    </row>
    <row r="56" spans="3:17" x14ac:dyDescent="0.25">
      <c r="C56" t="s">
        <v>1778</v>
      </c>
      <c r="E56">
        <v>54.6</v>
      </c>
      <c r="I56">
        <v>7997</v>
      </c>
      <c r="L56">
        <v>129</v>
      </c>
      <c r="O56">
        <v>10720</v>
      </c>
      <c r="P56">
        <v>10720</v>
      </c>
      <c r="Q56">
        <v>2013957</v>
      </c>
    </row>
    <row r="57" spans="3:17" x14ac:dyDescent="0.25">
      <c r="C57">
        <v>5</v>
      </c>
      <c r="D57" t="s">
        <v>187</v>
      </c>
      <c r="E57">
        <v>13.05</v>
      </c>
      <c r="I57">
        <v>2078.7000000000003</v>
      </c>
      <c r="L57">
        <v>74</v>
      </c>
      <c r="O57">
        <v>10000</v>
      </c>
      <c r="P57">
        <v>10000</v>
      </c>
      <c r="Q57">
        <v>693717</v>
      </c>
    </row>
    <row r="58" spans="3:17" x14ac:dyDescent="0.25">
      <c r="C58">
        <v>5</v>
      </c>
      <c r="D58">
        <v>102</v>
      </c>
      <c r="E58">
        <v>7.6000000000000005</v>
      </c>
      <c r="I58">
        <v>1177.1000000000001</v>
      </c>
      <c r="L58">
        <v>74</v>
      </c>
      <c r="Q58">
        <v>325139</v>
      </c>
    </row>
    <row r="59" spans="3:17" x14ac:dyDescent="0.25">
      <c r="C59">
        <v>5</v>
      </c>
      <c r="D59">
        <v>103</v>
      </c>
      <c r="E59">
        <v>5.45</v>
      </c>
      <c r="I59">
        <v>901.6</v>
      </c>
      <c r="O59">
        <v>10000</v>
      </c>
      <c r="P59">
        <v>10000</v>
      </c>
      <c r="Q59">
        <v>368578</v>
      </c>
    </row>
    <row r="60" spans="3:17" x14ac:dyDescent="0.25">
      <c r="C60">
        <v>5</v>
      </c>
      <c r="D60" t="s">
        <v>1772</v>
      </c>
      <c r="E60">
        <v>39.6</v>
      </c>
      <c r="I60">
        <v>5657.6</v>
      </c>
      <c r="O60">
        <v>36158</v>
      </c>
      <c r="P60">
        <v>36158</v>
      </c>
      <c r="Q60">
        <v>1350058</v>
      </c>
    </row>
    <row r="61" spans="3:17" x14ac:dyDescent="0.25">
      <c r="C61">
        <v>5</v>
      </c>
      <c r="D61">
        <v>303</v>
      </c>
      <c r="E61">
        <v>22</v>
      </c>
      <c r="I61">
        <v>3352</v>
      </c>
      <c r="O61">
        <v>24308</v>
      </c>
      <c r="P61">
        <v>24308</v>
      </c>
      <c r="Q61">
        <v>767957</v>
      </c>
    </row>
    <row r="62" spans="3:17" x14ac:dyDescent="0.25">
      <c r="C62">
        <v>5</v>
      </c>
      <c r="D62">
        <v>304</v>
      </c>
      <c r="E62">
        <v>5</v>
      </c>
      <c r="I62">
        <v>824</v>
      </c>
      <c r="O62">
        <v>9100</v>
      </c>
      <c r="P62">
        <v>9100</v>
      </c>
      <c r="Q62">
        <v>247051</v>
      </c>
    </row>
    <row r="63" spans="3:17" x14ac:dyDescent="0.25">
      <c r="C63">
        <v>5</v>
      </c>
      <c r="D63">
        <v>408</v>
      </c>
      <c r="O63">
        <v>2000</v>
      </c>
      <c r="P63">
        <v>2000</v>
      </c>
      <c r="Q63">
        <v>2000</v>
      </c>
    </row>
    <row r="64" spans="3:17" x14ac:dyDescent="0.25">
      <c r="C64">
        <v>5</v>
      </c>
      <c r="D64">
        <v>416</v>
      </c>
      <c r="E64">
        <v>12.600000000000001</v>
      </c>
      <c r="I64">
        <v>1481.6</v>
      </c>
      <c r="O64">
        <v>750</v>
      </c>
      <c r="P64">
        <v>750</v>
      </c>
      <c r="Q64">
        <v>333050</v>
      </c>
    </row>
    <row r="65" spans="3:17" x14ac:dyDescent="0.25">
      <c r="C65">
        <v>5</v>
      </c>
      <c r="D65" t="s">
        <v>1773</v>
      </c>
      <c r="E65">
        <v>1.95</v>
      </c>
      <c r="I65">
        <v>311.2</v>
      </c>
      <c r="L65">
        <v>47.5</v>
      </c>
      <c r="Q65">
        <v>54576</v>
      </c>
    </row>
    <row r="66" spans="3:17" x14ac:dyDescent="0.25">
      <c r="C66">
        <v>5</v>
      </c>
      <c r="D66">
        <v>25</v>
      </c>
      <c r="E66">
        <v>1</v>
      </c>
      <c r="I66">
        <v>152</v>
      </c>
      <c r="Q66">
        <v>21226</v>
      </c>
    </row>
    <row r="67" spans="3:17" x14ac:dyDescent="0.25">
      <c r="C67">
        <v>5</v>
      </c>
      <c r="D67">
        <v>30</v>
      </c>
      <c r="E67">
        <v>0.95</v>
      </c>
      <c r="I67">
        <v>159.19999999999999</v>
      </c>
      <c r="L67">
        <v>47.5</v>
      </c>
      <c r="Q67">
        <v>33350</v>
      </c>
    </row>
    <row r="68" spans="3:17" x14ac:dyDescent="0.25">
      <c r="C68">
        <v>5</v>
      </c>
      <c r="D68" t="s">
        <v>1774</v>
      </c>
      <c r="L68">
        <v>9.5</v>
      </c>
      <c r="Q68">
        <v>1710</v>
      </c>
    </row>
    <row r="69" spans="3:17" x14ac:dyDescent="0.25">
      <c r="C69">
        <v>5</v>
      </c>
      <c r="D69">
        <v>417</v>
      </c>
      <c r="L69">
        <v>9.5</v>
      </c>
      <c r="Q69">
        <v>1710</v>
      </c>
    </row>
    <row r="70" spans="3:17" x14ac:dyDescent="0.25">
      <c r="C70" t="s">
        <v>1779</v>
      </c>
      <c r="E70">
        <v>54.6</v>
      </c>
      <c r="I70">
        <v>8047.5000000000009</v>
      </c>
      <c r="L70">
        <v>131</v>
      </c>
      <c r="O70">
        <v>46158</v>
      </c>
      <c r="P70">
        <v>46158</v>
      </c>
      <c r="Q70">
        <v>2100061</v>
      </c>
    </row>
    <row r="71" spans="3:17" x14ac:dyDescent="0.25">
      <c r="C71">
        <v>6</v>
      </c>
      <c r="D71" t="s">
        <v>187</v>
      </c>
      <c r="E71">
        <v>13.05</v>
      </c>
      <c r="I71">
        <v>2134.5</v>
      </c>
      <c r="L71">
        <v>97</v>
      </c>
      <c r="Q71">
        <v>715060</v>
      </c>
    </row>
    <row r="72" spans="3:17" x14ac:dyDescent="0.25">
      <c r="C72">
        <v>6</v>
      </c>
      <c r="D72">
        <v>102</v>
      </c>
      <c r="E72">
        <v>7.6000000000000005</v>
      </c>
      <c r="I72">
        <v>1207.7</v>
      </c>
      <c r="L72">
        <v>95</v>
      </c>
      <c r="Q72">
        <v>344403</v>
      </c>
    </row>
    <row r="73" spans="3:17" x14ac:dyDescent="0.25">
      <c r="C73">
        <v>6</v>
      </c>
      <c r="D73">
        <v>103</v>
      </c>
      <c r="E73">
        <v>5.45</v>
      </c>
      <c r="I73">
        <v>926.8</v>
      </c>
      <c r="L73">
        <v>2</v>
      </c>
      <c r="Q73">
        <v>370657</v>
      </c>
    </row>
    <row r="74" spans="3:17" x14ac:dyDescent="0.25">
      <c r="C74">
        <v>6</v>
      </c>
      <c r="D74" t="s">
        <v>1772</v>
      </c>
      <c r="E74">
        <v>39.6</v>
      </c>
      <c r="I74">
        <v>5806</v>
      </c>
      <c r="O74">
        <v>35408</v>
      </c>
      <c r="P74">
        <v>35408</v>
      </c>
      <c r="Q74">
        <v>1413432</v>
      </c>
    </row>
    <row r="75" spans="3:17" x14ac:dyDescent="0.25">
      <c r="C75">
        <v>6</v>
      </c>
      <c r="D75">
        <v>303</v>
      </c>
      <c r="E75">
        <v>22</v>
      </c>
      <c r="I75">
        <v>3248</v>
      </c>
      <c r="O75">
        <v>11928</v>
      </c>
      <c r="P75">
        <v>11928</v>
      </c>
      <c r="Q75">
        <v>757414</v>
      </c>
    </row>
    <row r="76" spans="3:17" x14ac:dyDescent="0.25">
      <c r="C76">
        <v>6</v>
      </c>
      <c r="D76">
        <v>304</v>
      </c>
      <c r="E76">
        <v>5</v>
      </c>
      <c r="I76">
        <v>872</v>
      </c>
      <c r="Q76">
        <v>237890</v>
      </c>
    </row>
    <row r="77" spans="3:17" x14ac:dyDescent="0.25">
      <c r="C77">
        <v>6</v>
      </c>
      <c r="D77">
        <v>408</v>
      </c>
      <c r="O77">
        <v>2400</v>
      </c>
      <c r="P77">
        <v>2400</v>
      </c>
      <c r="Q77">
        <v>2400</v>
      </c>
    </row>
    <row r="78" spans="3:17" x14ac:dyDescent="0.25">
      <c r="C78">
        <v>6</v>
      </c>
      <c r="D78">
        <v>416</v>
      </c>
      <c r="E78">
        <v>12.600000000000001</v>
      </c>
      <c r="I78">
        <v>1686</v>
      </c>
      <c r="O78">
        <v>21080</v>
      </c>
      <c r="P78">
        <v>21080</v>
      </c>
      <c r="Q78">
        <v>415728</v>
      </c>
    </row>
    <row r="79" spans="3:17" x14ac:dyDescent="0.25">
      <c r="C79">
        <v>6</v>
      </c>
      <c r="D79" t="s">
        <v>1773</v>
      </c>
      <c r="E79">
        <v>1.95</v>
      </c>
      <c r="I79">
        <v>330.6</v>
      </c>
      <c r="L79">
        <v>54</v>
      </c>
      <c r="Q79">
        <v>55819</v>
      </c>
    </row>
    <row r="80" spans="3:17" x14ac:dyDescent="0.25">
      <c r="C80">
        <v>6</v>
      </c>
      <c r="D80">
        <v>25</v>
      </c>
      <c r="E80">
        <v>1</v>
      </c>
      <c r="I80">
        <v>168</v>
      </c>
      <c r="Q80">
        <v>21254</v>
      </c>
    </row>
    <row r="81" spans="3:17" x14ac:dyDescent="0.25">
      <c r="C81">
        <v>6</v>
      </c>
      <c r="D81">
        <v>30</v>
      </c>
      <c r="E81">
        <v>0.95</v>
      </c>
      <c r="I81">
        <v>162.6</v>
      </c>
      <c r="L81">
        <v>54</v>
      </c>
      <c r="Q81">
        <v>34565</v>
      </c>
    </row>
    <row r="82" spans="3:17" x14ac:dyDescent="0.25">
      <c r="C82">
        <v>6</v>
      </c>
      <c r="D82" t="s">
        <v>1774</v>
      </c>
      <c r="L82">
        <v>11</v>
      </c>
      <c r="Q82">
        <v>1980</v>
      </c>
    </row>
    <row r="83" spans="3:17" x14ac:dyDescent="0.25">
      <c r="C83">
        <v>6</v>
      </c>
      <c r="D83">
        <v>417</v>
      </c>
      <c r="L83">
        <v>11</v>
      </c>
      <c r="Q83">
        <v>1980</v>
      </c>
    </row>
    <row r="84" spans="3:17" x14ac:dyDescent="0.25">
      <c r="C84" t="s">
        <v>1780</v>
      </c>
      <c r="E84">
        <v>54.6</v>
      </c>
      <c r="I84">
        <v>8271.1</v>
      </c>
      <c r="L84">
        <v>162</v>
      </c>
      <c r="O84">
        <v>35408</v>
      </c>
      <c r="P84">
        <v>35408</v>
      </c>
      <c r="Q84">
        <v>2186291</v>
      </c>
    </row>
    <row r="85" spans="3:17" x14ac:dyDescent="0.25">
      <c r="C85">
        <v>7</v>
      </c>
      <c r="D85" t="s">
        <v>187</v>
      </c>
      <c r="E85">
        <v>12.65</v>
      </c>
      <c r="I85">
        <v>1633.1</v>
      </c>
      <c r="L85">
        <v>60.5</v>
      </c>
      <c r="O85">
        <v>307787</v>
      </c>
      <c r="P85">
        <v>307787</v>
      </c>
      <c r="Q85">
        <v>1046280</v>
      </c>
    </row>
    <row r="86" spans="3:17" x14ac:dyDescent="0.25">
      <c r="C86">
        <v>7</v>
      </c>
      <c r="D86">
        <v>102</v>
      </c>
      <c r="E86">
        <v>6.9</v>
      </c>
      <c r="I86">
        <v>1023.7</v>
      </c>
      <c r="L86">
        <v>58.5</v>
      </c>
      <c r="O86">
        <v>166771</v>
      </c>
      <c r="P86">
        <v>166771</v>
      </c>
      <c r="Q86">
        <v>482339</v>
      </c>
    </row>
    <row r="87" spans="3:17" x14ac:dyDescent="0.25">
      <c r="C87">
        <v>7</v>
      </c>
      <c r="D87">
        <v>103</v>
      </c>
      <c r="E87">
        <v>5.75</v>
      </c>
      <c r="I87">
        <v>609.4</v>
      </c>
      <c r="L87">
        <v>2</v>
      </c>
      <c r="O87">
        <v>141016</v>
      </c>
      <c r="P87">
        <v>141016</v>
      </c>
      <c r="Q87">
        <v>563941</v>
      </c>
    </row>
    <row r="88" spans="3:17" x14ac:dyDescent="0.25">
      <c r="C88">
        <v>7</v>
      </c>
      <c r="D88" t="s">
        <v>1772</v>
      </c>
      <c r="E88">
        <v>39</v>
      </c>
      <c r="I88">
        <v>4968.8</v>
      </c>
      <c r="O88">
        <v>526933</v>
      </c>
      <c r="P88">
        <v>526933</v>
      </c>
      <c r="Q88">
        <v>2006358</v>
      </c>
    </row>
    <row r="89" spans="3:17" x14ac:dyDescent="0.25">
      <c r="C89">
        <v>7</v>
      </c>
      <c r="D89">
        <v>303</v>
      </c>
      <c r="E89">
        <v>22.4</v>
      </c>
      <c r="I89">
        <v>2809.6</v>
      </c>
      <c r="O89">
        <v>301673</v>
      </c>
      <c r="P89">
        <v>301673</v>
      </c>
      <c r="Q89">
        <v>1115452</v>
      </c>
    </row>
    <row r="90" spans="3:17" x14ac:dyDescent="0.25">
      <c r="C90">
        <v>7</v>
      </c>
      <c r="D90">
        <v>304</v>
      </c>
      <c r="E90">
        <v>5</v>
      </c>
      <c r="I90">
        <v>680</v>
      </c>
      <c r="O90">
        <v>96532</v>
      </c>
      <c r="P90">
        <v>96532</v>
      </c>
      <c r="Q90">
        <v>338801</v>
      </c>
    </row>
    <row r="91" spans="3:17" x14ac:dyDescent="0.25">
      <c r="C91">
        <v>7</v>
      </c>
      <c r="D91">
        <v>416</v>
      </c>
      <c r="E91">
        <v>11.6</v>
      </c>
      <c r="I91">
        <v>1479.2</v>
      </c>
      <c r="O91">
        <v>128728</v>
      </c>
      <c r="P91">
        <v>128728</v>
      </c>
      <c r="Q91">
        <v>552105</v>
      </c>
    </row>
    <row r="92" spans="3:17" x14ac:dyDescent="0.25">
      <c r="C92">
        <v>7</v>
      </c>
      <c r="D92" t="s">
        <v>1773</v>
      </c>
      <c r="E92">
        <v>1.95</v>
      </c>
      <c r="I92">
        <v>218.3</v>
      </c>
      <c r="L92">
        <v>31.5</v>
      </c>
      <c r="O92">
        <v>19512</v>
      </c>
      <c r="P92">
        <v>19512</v>
      </c>
      <c r="Q92">
        <v>68244</v>
      </c>
    </row>
    <row r="93" spans="3:17" x14ac:dyDescent="0.25">
      <c r="C93">
        <v>7</v>
      </c>
      <c r="D93">
        <v>25</v>
      </c>
      <c r="E93">
        <v>1</v>
      </c>
      <c r="I93">
        <v>112</v>
      </c>
      <c r="O93">
        <v>4873</v>
      </c>
      <c r="P93">
        <v>4873</v>
      </c>
      <c r="Q93">
        <v>26567</v>
      </c>
    </row>
    <row r="94" spans="3:17" x14ac:dyDescent="0.25">
      <c r="C94">
        <v>7</v>
      </c>
      <c r="D94">
        <v>30</v>
      </c>
      <c r="E94">
        <v>0.95</v>
      </c>
      <c r="I94">
        <v>106.3</v>
      </c>
      <c r="L94">
        <v>31.5</v>
      </c>
      <c r="O94">
        <v>14639</v>
      </c>
      <c r="P94">
        <v>14639</v>
      </c>
      <c r="Q94">
        <v>41677</v>
      </c>
    </row>
    <row r="95" spans="3:17" x14ac:dyDescent="0.25">
      <c r="C95">
        <v>7</v>
      </c>
      <c r="D95" t="s">
        <v>1774</v>
      </c>
      <c r="L95">
        <v>2.5</v>
      </c>
      <c r="Q95">
        <v>450</v>
      </c>
    </row>
    <row r="96" spans="3:17" x14ac:dyDescent="0.25">
      <c r="C96">
        <v>7</v>
      </c>
      <c r="D96">
        <v>417</v>
      </c>
      <c r="L96">
        <v>2.5</v>
      </c>
      <c r="Q96">
        <v>450</v>
      </c>
    </row>
    <row r="97" spans="3:17" x14ac:dyDescent="0.25">
      <c r="C97" t="s">
        <v>1781</v>
      </c>
      <c r="E97">
        <v>53.6</v>
      </c>
      <c r="I97">
        <v>6820.2</v>
      </c>
      <c r="L97">
        <v>94.5</v>
      </c>
      <c r="O97">
        <v>854232</v>
      </c>
      <c r="P97">
        <v>854232</v>
      </c>
      <c r="Q97">
        <v>3121332</v>
      </c>
    </row>
    <row r="98" spans="3:17" x14ac:dyDescent="0.25">
      <c r="C98">
        <v>8</v>
      </c>
      <c r="D98" t="s">
        <v>187</v>
      </c>
      <c r="E98">
        <v>12.65</v>
      </c>
      <c r="I98">
        <v>1575.3000000000002</v>
      </c>
      <c r="L98">
        <v>56</v>
      </c>
      <c r="O98">
        <v>25957</v>
      </c>
      <c r="P98">
        <v>25957</v>
      </c>
      <c r="Q98">
        <v>686259</v>
      </c>
    </row>
    <row r="99" spans="3:17" x14ac:dyDescent="0.25">
      <c r="C99">
        <v>8</v>
      </c>
      <c r="D99">
        <v>102</v>
      </c>
      <c r="E99">
        <v>6.9</v>
      </c>
      <c r="I99">
        <v>916.6</v>
      </c>
      <c r="L99">
        <v>56</v>
      </c>
      <c r="O99">
        <v>3269</v>
      </c>
      <c r="P99">
        <v>3269</v>
      </c>
      <c r="Q99">
        <v>326742</v>
      </c>
    </row>
    <row r="100" spans="3:17" x14ac:dyDescent="0.25">
      <c r="C100">
        <v>8</v>
      </c>
      <c r="D100">
        <v>103</v>
      </c>
      <c r="E100">
        <v>5.75</v>
      </c>
      <c r="I100">
        <v>658.7</v>
      </c>
      <c r="O100">
        <v>22688</v>
      </c>
      <c r="P100">
        <v>22688</v>
      </c>
      <c r="Q100">
        <v>359517</v>
      </c>
    </row>
    <row r="101" spans="3:17" x14ac:dyDescent="0.25">
      <c r="C101">
        <v>8</v>
      </c>
      <c r="D101" t="s">
        <v>1772</v>
      </c>
      <c r="E101">
        <v>38</v>
      </c>
      <c r="I101">
        <v>4127.2</v>
      </c>
      <c r="O101">
        <v>2391</v>
      </c>
      <c r="P101">
        <v>2391</v>
      </c>
      <c r="Q101">
        <v>1452161</v>
      </c>
    </row>
    <row r="102" spans="3:17" x14ac:dyDescent="0.25">
      <c r="C102">
        <v>8</v>
      </c>
      <c r="D102">
        <v>303</v>
      </c>
      <c r="E102">
        <v>22.4</v>
      </c>
      <c r="I102">
        <v>2400</v>
      </c>
      <c r="Q102">
        <v>812825</v>
      </c>
    </row>
    <row r="103" spans="3:17" x14ac:dyDescent="0.25">
      <c r="C103">
        <v>8</v>
      </c>
      <c r="D103">
        <v>304</v>
      </c>
      <c r="E103">
        <v>5</v>
      </c>
      <c r="I103">
        <v>560</v>
      </c>
      <c r="Q103">
        <v>236665</v>
      </c>
    </row>
    <row r="104" spans="3:17" x14ac:dyDescent="0.25">
      <c r="C104">
        <v>8</v>
      </c>
      <c r="D104">
        <v>416</v>
      </c>
      <c r="E104">
        <v>10.6</v>
      </c>
      <c r="I104">
        <v>1167.2</v>
      </c>
      <c r="O104">
        <v>2391</v>
      </c>
      <c r="P104">
        <v>2391</v>
      </c>
      <c r="Q104">
        <v>402671</v>
      </c>
    </row>
    <row r="105" spans="3:17" x14ac:dyDescent="0.25">
      <c r="C105">
        <v>8</v>
      </c>
      <c r="D105" t="s">
        <v>1773</v>
      </c>
      <c r="E105">
        <v>1.95</v>
      </c>
      <c r="I105">
        <v>243.3</v>
      </c>
      <c r="L105">
        <v>27.5</v>
      </c>
      <c r="Q105">
        <v>50578</v>
      </c>
    </row>
    <row r="106" spans="3:17" x14ac:dyDescent="0.25">
      <c r="C106">
        <v>8</v>
      </c>
      <c r="D106">
        <v>25</v>
      </c>
      <c r="E106">
        <v>1</v>
      </c>
      <c r="I106">
        <v>128</v>
      </c>
      <c r="Q106">
        <v>21031</v>
      </c>
    </row>
    <row r="107" spans="3:17" x14ac:dyDescent="0.25">
      <c r="C107">
        <v>8</v>
      </c>
      <c r="D107">
        <v>30</v>
      </c>
      <c r="E107">
        <v>0.95</v>
      </c>
      <c r="I107">
        <v>115.3</v>
      </c>
      <c r="L107">
        <v>27.5</v>
      </c>
      <c r="Q107">
        <v>29547</v>
      </c>
    </row>
    <row r="108" spans="3:17" x14ac:dyDescent="0.25">
      <c r="C108" t="s">
        <v>1782</v>
      </c>
      <c r="E108">
        <v>52.6</v>
      </c>
      <c r="I108">
        <v>5945.8</v>
      </c>
      <c r="L108">
        <v>83.5</v>
      </c>
      <c r="O108">
        <v>28348</v>
      </c>
      <c r="P108">
        <v>28348</v>
      </c>
      <c r="Q108">
        <v>2188998</v>
      </c>
    </row>
    <row r="109" spans="3:17" x14ac:dyDescent="0.25">
      <c r="C109">
        <v>9</v>
      </c>
      <c r="D109" t="s">
        <v>187</v>
      </c>
      <c r="E109">
        <v>12.65</v>
      </c>
      <c r="I109">
        <v>2055.8000000000002</v>
      </c>
      <c r="L109">
        <v>77</v>
      </c>
      <c r="O109">
        <v>750</v>
      </c>
      <c r="P109">
        <v>750</v>
      </c>
      <c r="Q109">
        <v>671301</v>
      </c>
    </row>
    <row r="110" spans="3:17" x14ac:dyDescent="0.25">
      <c r="C110">
        <v>9</v>
      </c>
      <c r="D110">
        <v>102</v>
      </c>
      <c r="E110">
        <v>6.9</v>
      </c>
      <c r="I110">
        <v>1116.8</v>
      </c>
      <c r="L110">
        <v>75</v>
      </c>
      <c r="O110">
        <v>750</v>
      </c>
      <c r="P110">
        <v>750</v>
      </c>
      <c r="Q110">
        <v>312584</v>
      </c>
    </row>
    <row r="111" spans="3:17" x14ac:dyDescent="0.25">
      <c r="C111">
        <v>9</v>
      </c>
      <c r="D111">
        <v>103</v>
      </c>
      <c r="E111">
        <v>5.75</v>
      </c>
      <c r="I111">
        <v>939</v>
      </c>
      <c r="L111">
        <v>2</v>
      </c>
      <c r="Q111">
        <v>358717</v>
      </c>
    </row>
    <row r="112" spans="3:17" x14ac:dyDescent="0.25">
      <c r="C112">
        <v>9</v>
      </c>
      <c r="D112" t="s">
        <v>1772</v>
      </c>
      <c r="E112">
        <v>38.599999999999994</v>
      </c>
      <c r="I112">
        <v>6096.7999999999993</v>
      </c>
      <c r="O112">
        <v>15000</v>
      </c>
      <c r="P112">
        <v>15000</v>
      </c>
      <c r="Q112">
        <v>1442934</v>
      </c>
    </row>
    <row r="113" spans="3:17" x14ac:dyDescent="0.25">
      <c r="C113">
        <v>9</v>
      </c>
      <c r="D113">
        <v>303</v>
      </c>
      <c r="E113">
        <v>22.4</v>
      </c>
      <c r="I113">
        <v>3538.4</v>
      </c>
      <c r="Q113">
        <v>799148</v>
      </c>
    </row>
    <row r="114" spans="3:17" x14ac:dyDescent="0.25">
      <c r="C114">
        <v>9</v>
      </c>
      <c r="D114">
        <v>304</v>
      </c>
      <c r="E114">
        <v>5</v>
      </c>
      <c r="I114">
        <v>784</v>
      </c>
      <c r="O114">
        <v>15000</v>
      </c>
      <c r="P114">
        <v>15000</v>
      </c>
      <c r="Q114">
        <v>239326</v>
      </c>
    </row>
    <row r="115" spans="3:17" x14ac:dyDescent="0.25">
      <c r="C115">
        <v>9</v>
      </c>
      <c r="D115">
        <v>416</v>
      </c>
      <c r="E115">
        <v>11.2</v>
      </c>
      <c r="I115">
        <v>1774.4</v>
      </c>
      <c r="Q115">
        <v>404460</v>
      </c>
    </row>
    <row r="116" spans="3:17" x14ac:dyDescent="0.25">
      <c r="C116">
        <v>9</v>
      </c>
      <c r="D116" t="s">
        <v>1773</v>
      </c>
      <c r="E116">
        <v>1.95</v>
      </c>
      <c r="I116">
        <v>338.6</v>
      </c>
      <c r="L116">
        <v>52.5</v>
      </c>
      <c r="Q116">
        <v>55453</v>
      </c>
    </row>
    <row r="117" spans="3:17" x14ac:dyDescent="0.25">
      <c r="C117">
        <v>9</v>
      </c>
      <c r="D117">
        <v>25</v>
      </c>
      <c r="E117">
        <v>1</v>
      </c>
      <c r="I117">
        <v>176</v>
      </c>
      <c r="Q117">
        <v>21190</v>
      </c>
    </row>
    <row r="118" spans="3:17" x14ac:dyDescent="0.25">
      <c r="C118">
        <v>9</v>
      </c>
      <c r="D118">
        <v>30</v>
      </c>
      <c r="E118">
        <v>0.95</v>
      </c>
      <c r="I118">
        <v>162.6</v>
      </c>
      <c r="L118">
        <v>52.5</v>
      </c>
      <c r="Q118">
        <v>34263</v>
      </c>
    </row>
    <row r="119" spans="3:17" x14ac:dyDescent="0.25">
      <c r="C119">
        <v>9</v>
      </c>
      <c r="D119" t="s">
        <v>1774</v>
      </c>
      <c r="L119">
        <v>11</v>
      </c>
      <c r="Q119">
        <v>1980</v>
      </c>
    </row>
    <row r="120" spans="3:17" x14ac:dyDescent="0.25">
      <c r="C120">
        <v>9</v>
      </c>
      <c r="D120">
        <v>417</v>
      </c>
      <c r="L120">
        <v>11</v>
      </c>
      <c r="Q120">
        <v>1980</v>
      </c>
    </row>
    <row r="121" spans="3:17" x14ac:dyDescent="0.25">
      <c r="C121" t="s">
        <v>1783</v>
      </c>
      <c r="E121">
        <v>53.2</v>
      </c>
      <c r="I121">
        <v>8491.2000000000007</v>
      </c>
      <c r="L121">
        <v>140.5</v>
      </c>
      <c r="O121">
        <v>15750</v>
      </c>
      <c r="P121">
        <v>15750</v>
      </c>
      <c r="Q121">
        <v>2171668</v>
      </c>
    </row>
    <row r="122" spans="3:17" x14ac:dyDescent="0.25">
      <c r="C122">
        <v>10</v>
      </c>
      <c r="D122" t="s">
        <v>187</v>
      </c>
      <c r="E122">
        <v>12.65</v>
      </c>
      <c r="I122">
        <v>2111.6999999999998</v>
      </c>
      <c r="L122">
        <v>96</v>
      </c>
      <c r="Q122">
        <v>1745648</v>
      </c>
    </row>
    <row r="123" spans="3:17" x14ac:dyDescent="0.25">
      <c r="C123">
        <v>10</v>
      </c>
      <c r="D123">
        <v>102</v>
      </c>
      <c r="E123">
        <v>6.9</v>
      </c>
      <c r="I123">
        <v>1124.5</v>
      </c>
      <c r="L123">
        <v>93</v>
      </c>
      <c r="Q123">
        <v>965542</v>
      </c>
    </row>
    <row r="124" spans="3:17" x14ac:dyDescent="0.25">
      <c r="C124">
        <v>10</v>
      </c>
      <c r="D124">
        <v>103</v>
      </c>
      <c r="E124">
        <v>5.75</v>
      </c>
      <c r="I124">
        <v>987.2</v>
      </c>
      <c r="L124">
        <v>3</v>
      </c>
      <c r="Q124">
        <v>780106</v>
      </c>
    </row>
    <row r="125" spans="3:17" x14ac:dyDescent="0.25">
      <c r="C125">
        <v>10</v>
      </c>
      <c r="D125" t="s">
        <v>1772</v>
      </c>
      <c r="E125">
        <v>37.700000000000003</v>
      </c>
      <c r="I125">
        <v>5839.2</v>
      </c>
      <c r="O125">
        <v>750</v>
      </c>
      <c r="P125">
        <v>750</v>
      </c>
      <c r="Q125">
        <v>3871262</v>
      </c>
    </row>
    <row r="126" spans="3:17" x14ac:dyDescent="0.25">
      <c r="C126">
        <v>10</v>
      </c>
      <c r="D126">
        <v>303</v>
      </c>
      <c r="E126">
        <v>23.4</v>
      </c>
      <c r="I126">
        <v>3614.4</v>
      </c>
      <c r="Q126">
        <v>2321970</v>
      </c>
    </row>
    <row r="127" spans="3:17" x14ac:dyDescent="0.25">
      <c r="C127">
        <v>10</v>
      </c>
      <c r="D127">
        <v>304</v>
      </c>
      <c r="E127">
        <v>4</v>
      </c>
      <c r="I127">
        <v>656</v>
      </c>
      <c r="Q127">
        <v>537555</v>
      </c>
    </row>
    <row r="128" spans="3:17" x14ac:dyDescent="0.25">
      <c r="C128">
        <v>10</v>
      </c>
      <c r="D128">
        <v>416</v>
      </c>
      <c r="E128">
        <v>10.3</v>
      </c>
      <c r="I128">
        <v>1568.8</v>
      </c>
      <c r="O128">
        <v>750</v>
      </c>
      <c r="P128">
        <v>750</v>
      </c>
      <c r="Q128">
        <v>1011737</v>
      </c>
    </row>
    <row r="129" spans="3:17" x14ac:dyDescent="0.25">
      <c r="C129">
        <v>10</v>
      </c>
      <c r="D129" t="s">
        <v>1773</v>
      </c>
      <c r="E129">
        <v>1.95</v>
      </c>
      <c r="I129">
        <v>341.3</v>
      </c>
      <c r="L129">
        <v>54.5</v>
      </c>
      <c r="Q129">
        <v>121804</v>
      </c>
    </row>
    <row r="130" spans="3:17" x14ac:dyDescent="0.25">
      <c r="C130">
        <v>10</v>
      </c>
      <c r="D130">
        <v>25</v>
      </c>
      <c r="E130">
        <v>1</v>
      </c>
      <c r="I130">
        <v>176</v>
      </c>
      <c r="Q130">
        <v>50237</v>
      </c>
    </row>
    <row r="131" spans="3:17" x14ac:dyDescent="0.25">
      <c r="C131">
        <v>10</v>
      </c>
      <c r="D131">
        <v>30</v>
      </c>
      <c r="E131">
        <v>0.95</v>
      </c>
      <c r="I131">
        <v>165.3</v>
      </c>
      <c r="L131">
        <v>54.5</v>
      </c>
      <c r="Q131">
        <v>71567</v>
      </c>
    </row>
    <row r="132" spans="3:17" x14ac:dyDescent="0.25">
      <c r="C132">
        <v>10</v>
      </c>
      <c r="D132" t="s">
        <v>1774</v>
      </c>
      <c r="L132">
        <v>9.5</v>
      </c>
      <c r="Q132">
        <v>5926</v>
      </c>
    </row>
    <row r="133" spans="3:17" x14ac:dyDescent="0.25">
      <c r="C133">
        <v>10</v>
      </c>
      <c r="D133">
        <v>417</v>
      </c>
      <c r="L133">
        <v>9.5</v>
      </c>
      <c r="Q133">
        <v>5926</v>
      </c>
    </row>
    <row r="134" spans="3:17" x14ac:dyDescent="0.25">
      <c r="C134" t="s">
        <v>1784</v>
      </c>
      <c r="E134">
        <v>52.3</v>
      </c>
      <c r="I134">
        <v>8292.2000000000007</v>
      </c>
      <c r="L134">
        <v>160</v>
      </c>
      <c r="O134">
        <v>750</v>
      </c>
      <c r="P134">
        <v>750</v>
      </c>
      <c r="Q134">
        <v>5744640</v>
      </c>
    </row>
    <row r="135" spans="3:17" x14ac:dyDescent="0.25">
      <c r="C135">
        <v>11</v>
      </c>
      <c r="D135" t="s">
        <v>187</v>
      </c>
      <c r="E135">
        <v>12.65</v>
      </c>
      <c r="I135">
        <v>2044.6000000000001</v>
      </c>
      <c r="L135">
        <v>84</v>
      </c>
      <c r="O135">
        <v>237301</v>
      </c>
      <c r="P135">
        <v>237301</v>
      </c>
      <c r="Q135">
        <v>953744</v>
      </c>
    </row>
    <row r="136" spans="3:17" x14ac:dyDescent="0.25">
      <c r="C136">
        <v>11</v>
      </c>
      <c r="D136">
        <v>102</v>
      </c>
      <c r="E136">
        <v>6.9</v>
      </c>
      <c r="I136">
        <v>1097.2</v>
      </c>
      <c r="L136">
        <v>82</v>
      </c>
      <c r="O136">
        <v>168707</v>
      </c>
      <c r="P136">
        <v>168707</v>
      </c>
      <c r="Q136">
        <v>479593</v>
      </c>
    </row>
    <row r="137" spans="3:17" x14ac:dyDescent="0.25">
      <c r="C137">
        <v>11</v>
      </c>
      <c r="D137">
        <v>103</v>
      </c>
      <c r="E137">
        <v>5.75</v>
      </c>
      <c r="I137">
        <v>947.40000000000009</v>
      </c>
      <c r="L137">
        <v>2</v>
      </c>
      <c r="O137">
        <v>68594</v>
      </c>
      <c r="P137">
        <v>68594</v>
      </c>
      <c r="Q137">
        <v>474151</v>
      </c>
    </row>
    <row r="138" spans="3:17" x14ac:dyDescent="0.25">
      <c r="C138">
        <v>11</v>
      </c>
      <c r="D138" t="s">
        <v>1772</v>
      </c>
      <c r="E138">
        <v>37.1</v>
      </c>
      <c r="I138">
        <v>4995.2</v>
      </c>
      <c r="O138">
        <v>690281</v>
      </c>
      <c r="P138">
        <v>690281</v>
      </c>
      <c r="Q138">
        <v>1917345</v>
      </c>
    </row>
    <row r="139" spans="3:17" x14ac:dyDescent="0.25">
      <c r="C139">
        <v>11</v>
      </c>
      <c r="D139">
        <v>303</v>
      </c>
      <c r="E139">
        <v>22.8</v>
      </c>
      <c r="I139">
        <v>3086.4</v>
      </c>
      <c r="O139">
        <v>419049</v>
      </c>
      <c r="P139">
        <v>419049</v>
      </c>
      <c r="Q139">
        <v>1163665</v>
      </c>
    </row>
    <row r="140" spans="3:17" x14ac:dyDescent="0.25">
      <c r="C140">
        <v>11</v>
      </c>
      <c r="D140">
        <v>304</v>
      </c>
      <c r="E140">
        <v>4</v>
      </c>
      <c r="I140">
        <v>624</v>
      </c>
      <c r="O140">
        <v>92129</v>
      </c>
      <c r="P140">
        <v>92129</v>
      </c>
      <c r="Q140">
        <v>265650</v>
      </c>
    </row>
    <row r="141" spans="3:17" x14ac:dyDescent="0.25">
      <c r="C141">
        <v>11</v>
      </c>
      <c r="D141">
        <v>408</v>
      </c>
      <c r="O141">
        <v>5196</v>
      </c>
      <c r="P141">
        <v>5196</v>
      </c>
      <c r="Q141">
        <v>5196</v>
      </c>
    </row>
    <row r="142" spans="3:17" x14ac:dyDescent="0.25">
      <c r="C142">
        <v>11</v>
      </c>
      <c r="D142">
        <v>416</v>
      </c>
      <c r="E142">
        <v>10.3</v>
      </c>
      <c r="I142">
        <v>1284.8</v>
      </c>
      <c r="O142">
        <v>173907</v>
      </c>
      <c r="P142">
        <v>173907</v>
      </c>
      <c r="Q142">
        <v>482834</v>
      </c>
    </row>
    <row r="143" spans="3:17" x14ac:dyDescent="0.25">
      <c r="C143">
        <v>11</v>
      </c>
      <c r="D143" t="s">
        <v>1773</v>
      </c>
      <c r="E143">
        <v>1.95</v>
      </c>
      <c r="I143">
        <v>304</v>
      </c>
      <c r="L143">
        <v>48</v>
      </c>
      <c r="O143">
        <v>21110</v>
      </c>
      <c r="P143">
        <v>21110</v>
      </c>
      <c r="Q143">
        <v>69119</v>
      </c>
    </row>
    <row r="144" spans="3:17" x14ac:dyDescent="0.25">
      <c r="C144">
        <v>11</v>
      </c>
      <c r="D144">
        <v>25</v>
      </c>
      <c r="E144">
        <v>1</v>
      </c>
      <c r="I144">
        <v>152</v>
      </c>
      <c r="O144">
        <v>9491</v>
      </c>
      <c r="P144">
        <v>9491</v>
      </c>
      <c r="Q144">
        <v>30669</v>
      </c>
    </row>
    <row r="145" spans="3:17" x14ac:dyDescent="0.25">
      <c r="C145">
        <v>11</v>
      </c>
      <c r="D145">
        <v>30</v>
      </c>
      <c r="E145">
        <v>0.95</v>
      </c>
      <c r="I145">
        <v>152</v>
      </c>
      <c r="L145">
        <v>48</v>
      </c>
      <c r="O145">
        <v>11619</v>
      </c>
      <c r="P145">
        <v>11619</v>
      </c>
      <c r="Q145">
        <v>38450</v>
      </c>
    </row>
    <row r="146" spans="3:17" x14ac:dyDescent="0.25">
      <c r="C146">
        <v>11</v>
      </c>
      <c r="D146" t="s">
        <v>1774</v>
      </c>
      <c r="L146">
        <v>1</v>
      </c>
      <c r="Q146">
        <v>180</v>
      </c>
    </row>
    <row r="147" spans="3:17" x14ac:dyDescent="0.25">
      <c r="C147">
        <v>11</v>
      </c>
      <c r="D147">
        <v>417</v>
      </c>
      <c r="L147">
        <v>1</v>
      </c>
      <c r="Q147">
        <v>180</v>
      </c>
    </row>
    <row r="148" spans="3:17" x14ac:dyDescent="0.25">
      <c r="C148" t="s">
        <v>1785</v>
      </c>
      <c r="E148">
        <v>51.7</v>
      </c>
      <c r="I148">
        <v>7343.8</v>
      </c>
      <c r="L148">
        <v>133</v>
      </c>
      <c r="O148">
        <v>948692</v>
      </c>
      <c r="P148">
        <v>948692</v>
      </c>
      <c r="Q148">
        <v>2940388</v>
      </c>
    </row>
    <row r="149" spans="3:17" x14ac:dyDescent="0.25">
      <c r="C149">
        <v>12</v>
      </c>
      <c r="D149" t="s">
        <v>187</v>
      </c>
      <c r="E149">
        <v>12.65</v>
      </c>
      <c r="I149">
        <v>1874.4</v>
      </c>
      <c r="L149">
        <v>68.5</v>
      </c>
      <c r="O149">
        <v>62379</v>
      </c>
      <c r="P149">
        <v>62379</v>
      </c>
      <c r="Q149">
        <v>739092</v>
      </c>
    </row>
    <row r="150" spans="3:17" x14ac:dyDescent="0.25">
      <c r="C150">
        <v>12</v>
      </c>
      <c r="D150">
        <v>102</v>
      </c>
      <c r="E150">
        <v>6.9</v>
      </c>
      <c r="I150">
        <v>993.4</v>
      </c>
      <c r="L150">
        <v>66.5</v>
      </c>
      <c r="O150">
        <v>32379</v>
      </c>
      <c r="P150">
        <v>32379</v>
      </c>
      <c r="Q150">
        <v>345008</v>
      </c>
    </row>
    <row r="151" spans="3:17" x14ac:dyDescent="0.25">
      <c r="C151">
        <v>12</v>
      </c>
      <c r="D151">
        <v>103</v>
      </c>
      <c r="E151">
        <v>5.75</v>
      </c>
      <c r="I151">
        <v>881</v>
      </c>
      <c r="L151">
        <v>2</v>
      </c>
      <c r="O151">
        <v>30000</v>
      </c>
      <c r="P151">
        <v>30000</v>
      </c>
      <c r="Q151">
        <v>394084</v>
      </c>
    </row>
    <row r="152" spans="3:17" x14ac:dyDescent="0.25">
      <c r="C152">
        <v>12</v>
      </c>
      <c r="D152" t="s">
        <v>1772</v>
      </c>
      <c r="E152">
        <v>38.1</v>
      </c>
      <c r="I152">
        <v>5072</v>
      </c>
      <c r="O152">
        <v>14090</v>
      </c>
      <c r="P152">
        <v>14090</v>
      </c>
      <c r="Q152">
        <v>1387502</v>
      </c>
    </row>
    <row r="153" spans="3:17" x14ac:dyDescent="0.25">
      <c r="C153">
        <v>12</v>
      </c>
      <c r="D153">
        <v>303</v>
      </c>
      <c r="E153">
        <v>22.8</v>
      </c>
      <c r="I153">
        <v>3289.6</v>
      </c>
      <c r="Q153">
        <v>847356</v>
      </c>
    </row>
    <row r="154" spans="3:17" x14ac:dyDescent="0.25">
      <c r="C154">
        <v>12</v>
      </c>
      <c r="D154">
        <v>304</v>
      </c>
      <c r="E154">
        <v>4</v>
      </c>
      <c r="I154">
        <v>576</v>
      </c>
      <c r="Q154">
        <v>180837</v>
      </c>
    </row>
    <row r="155" spans="3:17" x14ac:dyDescent="0.25">
      <c r="C155">
        <v>12</v>
      </c>
      <c r="D155">
        <v>416</v>
      </c>
      <c r="E155">
        <v>11.3</v>
      </c>
      <c r="I155">
        <v>1206.4000000000001</v>
      </c>
      <c r="O155">
        <v>14090</v>
      </c>
      <c r="P155">
        <v>14090</v>
      </c>
      <c r="Q155">
        <v>359309</v>
      </c>
    </row>
    <row r="156" spans="3:17" x14ac:dyDescent="0.25">
      <c r="C156">
        <v>12</v>
      </c>
      <c r="D156" t="s">
        <v>1773</v>
      </c>
      <c r="E156">
        <v>1.95</v>
      </c>
      <c r="I156">
        <v>234.6</v>
      </c>
      <c r="L156">
        <v>40.5</v>
      </c>
      <c r="O156">
        <v>6370</v>
      </c>
      <c r="P156">
        <v>6370</v>
      </c>
      <c r="Q156">
        <v>59826</v>
      </c>
    </row>
    <row r="157" spans="3:17" x14ac:dyDescent="0.25">
      <c r="C157">
        <v>12</v>
      </c>
      <c r="D157">
        <v>25</v>
      </c>
      <c r="E157">
        <v>1</v>
      </c>
      <c r="I157">
        <v>128</v>
      </c>
      <c r="Q157">
        <v>21762</v>
      </c>
    </row>
    <row r="158" spans="3:17" x14ac:dyDescent="0.25">
      <c r="C158">
        <v>12</v>
      </c>
      <c r="D158">
        <v>30</v>
      </c>
      <c r="E158">
        <v>0.95</v>
      </c>
      <c r="I158">
        <v>106.6</v>
      </c>
      <c r="L158">
        <v>40.5</v>
      </c>
      <c r="O158">
        <v>6370</v>
      </c>
      <c r="P158">
        <v>6370</v>
      </c>
      <c r="Q158">
        <v>38064</v>
      </c>
    </row>
    <row r="159" spans="3:17" x14ac:dyDescent="0.25">
      <c r="C159">
        <v>12</v>
      </c>
      <c r="D159" t="s">
        <v>1774</v>
      </c>
      <c r="L159">
        <v>7</v>
      </c>
      <c r="Q159">
        <v>1260</v>
      </c>
    </row>
    <row r="160" spans="3:17" x14ac:dyDescent="0.25">
      <c r="C160">
        <v>12</v>
      </c>
      <c r="D160">
        <v>417</v>
      </c>
      <c r="L160">
        <v>7</v>
      </c>
      <c r="Q160">
        <v>1260</v>
      </c>
    </row>
    <row r="161" spans="3:17" x14ac:dyDescent="0.25">
      <c r="C161" t="s">
        <v>1786</v>
      </c>
      <c r="E161">
        <v>52.7</v>
      </c>
      <c r="I161">
        <v>7181</v>
      </c>
      <c r="L161">
        <v>116</v>
      </c>
      <c r="O161">
        <v>82839</v>
      </c>
      <c r="P161">
        <v>82839</v>
      </c>
      <c r="Q161">
        <v>2187680</v>
      </c>
    </row>
  </sheetData>
  <hyperlinks>
    <hyperlink ref="A2" location="Obsah!A1" display="Zpět na Obsah  KL 01  1.-4.měsíc" xr:uid="{82044790-9988-4F21-AEBA-F6285E25824D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2" hidden="1" customWidth="1" outlineLevel="1"/>
    <col min="10" max="10" width="7.7109375" style="192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2" hidden="1" customWidth="1" outlineLevel="1"/>
    <col min="19" max="19" width="7.7109375" style="192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2" hidden="1" customWidth="1" outlineLevel="1"/>
    <col min="28" max="28" width="7.7109375" style="192" customWidth="1" collapsed="1"/>
    <col min="29" max="16384" width="8.85546875" style="114"/>
  </cols>
  <sheetData>
    <row r="1" spans="1:28" ht="18.600000000000001" customHeight="1" thickBot="1" x14ac:dyDescent="0.35">
      <c r="A1" s="398" t="s">
        <v>1800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5" customHeight="1" thickBot="1" x14ac:dyDescent="0.25">
      <c r="A3" s="198" t="s">
        <v>107</v>
      </c>
      <c r="B3" s="199">
        <f>SUBTOTAL(9,B6:B1048576)/4</f>
        <v>17721385.610000003</v>
      </c>
      <c r="C3" s="200">
        <f t="shared" ref="C3:Z3" si="0">SUBTOTAL(9,C6:C1048576)</f>
        <v>13</v>
      </c>
      <c r="D3" s="200"/>
      <c r="E3" s="200">
        <f>SUBTOTAL(9,E6:E1048576)/4</f>
        <v>17653132.140000004</v>
      </c>
      <c r="F3" s="200"/>
      <c r="G3" s="200">
        <f t="shared" si="0"/>
        <v>13</v>
      </c>
      <c r="H3" s="200">
        <f>SUBTOTAL(9,H6:H1048576)/4</f>
        <v>19536570.019999992</v>
      </c>
      <c r="I3" s="203">
        <f>IF(B3&lt;&gt;0,H3/B3,"")</f>
        <v>1.102429034046621</v>
      </c>
      <c r="J3" s="201">
        <f>IF(E3&lt;&gt;0,H3/E3,"")</f>
        <v>1.1066914281875413</v>
      </c>
      <c r="K3" s="202">
        <f t="shared" si="0"/>
        <v>4240762</v>
      </c>
      <c r="L3" s="202"/>
      <c r="M3" s="200">
        <f t="shared" si="0"/>
        <v>3.2133257063639133</v>
      </c>
      <c r="N3" s="200">
        <f t="shared" si="0"/>
        <v>3966739.08</v>
      </c>
      <c r="O3" s="200"/>
      <c r="P3" s="200">
        <f t="shared" si="0"/>
        <v>3</v>
      </c>
      <c r="Q3" s="200">
        <f t="shared" si="0"/>
        <v>3545670</v>
      </c>
      <c r="R3" s="203">
        <f>IF(K3&lt;&gt;0,Q3/K3,"")</f>
        <v>0.83609266447869512</v>
      </c>
      <c r="S3" s="203">
        <f>IF(N3&lt;&gt;0,Q3/N3,"")</f>
        <v>0.89385006890848995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5"/>
      <c r="B5" s="496">
        <v>2018</v>
      </c>
      <c r="C5" s="497"/>
      <c r="D5" s="497"/>
      <c r="E5" s="497">
        <v>2019</v>
      </c>
      <c r="F5" s="497"/>
      <c r="G5" s="497"/>
      <c r="H5" s="497">
        <v>2020</v>
      </c>
      <c r="I5" s="498" t="s">
        <v>241</v>
      </c>
      <c r="J5" s="499" t="s">
        <v>2</v>
      </c>
      <c r="K5" s="496">
        <v>2015</v>
      </c>
      <c r="L5" s="497"/>
      <c r="M5" s="497"/>
      <c r="N5" s="497">
        <v>2019</v>
      </c>
      <c r="O5" s="497"/>
      <c r="P5" s="497"/>
      <c r="Q5" s="497">
        <v>2020</v>
      </c>
      <c r="R5" s="498" t="s">
        <v>241</v>
      </c>
      <c r="S5" s="499" t="s">
        <v>2</v>
      </c>
      <c r="T5" s="496">
        <v>2015</v>
      </c>
      <c r="U5" s="497"/>
      <c r="V5" s="497"/>
      <c r="W5" s="497">
        <v>2019</v>
      </c>
      <c r="X5" s="497"/>
      <c r="Y5" s="497"/>
      <c r="Z5" s="497">
        <v>2020</v>
      </c>
      <c r="AA5" s="498" t="s">
        <v>241</v>
      </c>
      <c r="AB5" s="499" t="s">
        <v>2</v>
      </c>
    </row>
    <row r="6" spans="1:28" ht="14.45" customHeight="1" x14ac:dyDescent="0.25">
      <c r="A6" s="500" t="s">
        <v>1797</v>
      </c>
      <c r="B6" s="501">
        <v>17721385.610000007</v>
      </c>
      <c r="C6" s="502">
        <v>1</v>
      </c>
      <c r="D6" s="502">
        <v>1.0038663660056875</v>
      </c>
      <c r="E6" s="501">
        <v>17653132.140000001</v>
      </c>
      <c r="F6" s="502">
        <v>0.99614852520552954</v>
      </c>
      <c r="G6" s="502">
        <v>1</v>
      </c>
      <c r="H6" s="501">
        <v>19536570.019999992</v>
      </c>
      <c r="I6" s="502">
        <v>1.1024290340466207</v>
      </c>
      <c r="J6" s="502">
        <v>1.1066914281875415</v>
      </c>
      <c r="K6" s="501">
        <v>2120381</v>
      </c>
      <c r="L6" s="502">
        <v>1</v>
      </c>
      <c r="M6" s="502">
        <v>1.0690801473133442</v>
      </c>
      <c r="N6" s="501">
        <v>1983369.54</v>
      </c>
      <c r="O6" s="502">
        <v>0.93538356550072843</v>
      </c>
      <c r="P6" s="502">
        <v>1</v>
      </c>
      <c r="Q6" s="501">
        <v>1772835</v>
      </c>
      <c r="R6" s="502">
        <v>0.83609266447869512</v>
      </c>
      <c r="S6" s="502">
        <v>0.89385006890848995</v>
      </c>
      <c r="T6" s="501"/>
      <c r="U6" s="502"/>
      <c r="V6" s="502"/>
      <c r="W6" s="501"/>
      <c r="X6" s="502"/>
      <c r="Y6" s="502"/>
      <c r="Z6" s="501"/>
      <c r="AA6" s="502"/>
      <c r="AB6" s="503"/>
    </row>
    <row r="7" spans="1:28" ht="14.45" customHeight="1" x14ac:dyDescent="0.25">
      <c r="A7" s="510" t="s">
        <v>1798</v>
      </c>
      <c r="B7" s="504">
        <v>11746822.250000007</v>
      </c>
      <c r="C7" s="505">
        <v>1</v>
      </c>
      <c r="D7" s="505">
        <v>1.0107788307962193</v>
      </c>
      <c r="E7" s="504">
        <v>11621555.470000001</v>
      </c>
      <c r="F7" s="505">
        <v>0.98933611343271954</v>
      </c>
      <c r="G7" s="505">
        <v>1</v>
      </c>
      <c r="H7" s="504">
        <v>13154706.639999997</v>
      </c>
      <c r="I7" s="505">
        <v>1.1198523617738396</v>
      </c>
      <c r="J7" s="505">
        <v>1.1319230608981463</v>
      </c>
      <c r="K7" s="504">
        <v>1119443</v>
      </c>
      <c r="L7" s="505">
        <v>1</v>
      </c>
      <c r="M7" s="505">
        <v>1.1664534051336983</v>
      </c>
      <c r="N7" s="504">
        <v>959698</v>
      </c>
      <c r="O7" s="505">
        <v>0.85729956773145211</v>
      </c>
      <c r="P7" s="505">
        <v>1</v>
      </c>
      <c r="Q7" s="504">
        <v>857814</v>
      </c>
      <c r="R7" s="505">
        <v>0.76628644781377886</v>
      </c>
      <c r="S7" s="505">
        <v>0.89383743636018831</v>
      </c>
      <c r="T7" s="504"/>
      <c r="U7" s="505"/>
      <c r="V7" s="505"/>
      <c r="W7" s="504"/>
      <c r="X7" s="505"/>
      <c r="Y7" s="505"/>
      <c r="Z7" s="504"/>
      <c r="AA7" s="505"/>
      <c r="AB7" s="506"/>
    </row>
    <row r="8" spans="1:28" ht="14.45" customHeight="1" thickBot="1" x14ac:dyDescent="0.3">
      <c r="A8" s="511" t="s">
        <v>1799</v>
      </c>
      <c r="B8" s="507">
        <v>5974563.3599999994</v>
      </c>
      <c r="C8" s="508">
        <v>1</v>
      </c>
      <c r="D8" s="508">
        <v>0.99054752793186318</v>
      </c>
      <c r="E8" s="507">
        <v>6031576.6699999999</v>
      </c>
      <c r="F8" s="508">
        <v>1.009542673926886</v>
      </c>
      <c r="G8" s="508">
        <v>1</v>
      </c>
      <c r="H8" s="507">
        <v>6381863.3799999962</v>
      </c>
      <c r="I8" s="508">
        <v>1.0681723492509747</v>
      </c>
      <c r="J8" s="508">
        <v>1.0580754799557237</v>
      </c>
      <c r="K8" s="507">
        <v>1000938</v>
      </c>
      <c r="L8" s="508">
        <v>1</v>
      </c>
      <c r="M8" s="508">
        <v>0.97779215391687058</v>
      </c>
      <c r="N8" s="507">
        <v>1023671.54</v>
      </c>
      <c r="O8" s="508">
        <v>1.0227122359227045</v>
      </c>
      <c r="P8" s="508">
        <v>1</v>
      </c>
      <c r="Q8" s="507">
        <v>915021</v>
      </c>
      <c r="R8" s="508">
        <v>0.91416351462328338</v>
      </c>
      <c r="S8" s="508">
        <v>0.89386191199571685</v>
      </c>
      <c r="T8" s="507"/>
      <c r="U8" s="508"/>
      <c r="V8" s="508"/>
      <c r="W8" s="507"/>
      <c r="X8" s="508"/>
      <c r="Y8" s="508"/>
      <c r="Z8" s="507"/>
      <c r="AA8" s="508"/>
      <c r="AB8" s="509"/>
    </row>
    <row r="9" spans="1:28" ht="14.45" customHeight="1" thickBot="1" x14ac:dyDescent="0.25"/>
    <row r="10" spans="1:28" ht="14.45" customHeight="1" x14ac:dyDescent="0.25">
      <c r="A10" s="500" t="s">
        <v>460</v>
      </c>
      <c r="B10" s="501">
        <v>1020768.8399999999</v>
      </c>
      <c r="C10" s="502">
        <v>1</v>
      </c>
      <c r="D10" s="502">
        <v>0.91653903147815086</v>
      </c>
      <c r="E10" s="501">
        <v>1113721.0799999996</v>
      </c>
      <c r="F10" s="502">
        <v>1.0910610084845456</v>
      </c>
      <c r="G10" s="502">
        <v>1</v>
      </c>
      <c r="H10" s="501">
        <v>1282255.55</v>
      </c>
      <c r="I10" s="502">
        <v>1.2561664303937807</v>
      </c>
      <c r="J10" s="503">
        <v>1.1513255634884818</v>
      </c>
    </row>
    <row r="11" spans="1:28" ht="14.45" customHeight="1" x14ac:dyDescent="0.25">
      <c r="A11" s="510" t="s">
        <v>1801</v>
      </c>
      <c r="B11" s="504">
        <v>1020768.8399999999</v>
      </c>
      <c r="C11" s="505">
        <v>1</v>
      </c>
      <c r="D11" s="505">
        <v>0.91653903147815086</v>
      </c>
      <c r="E11" s="504">
        <v>1113721.0799999996</v>
      </c>
      <c r="F11" s="505">
        <v>1.0910610084845456</v>
      </c>
      <c r="G11" s="505">
        <v>1</v>
      </c>
      <c r="H11" s="504">
        <v>1282255.55</v>
      </c>
      <c r="I11" s="505">
        <v>1.2561664303937807</v>
      </c>
      <c r="J11" s="506">
        <v>1.1513255634884818</v>
      </c>
    </row>
    <row r="12" spans="1:28" ht="14.45" customHeight="1" x14ac:dyDescent="0.25">
      <c r="A12" s="512" t="s">
        <v>1802</v>
      </c>
      <c r="B12" s="513">
        <v>5974563.3600000003</v>
      </c>
      <c r="C12" s="514">
        <v>1</v>
      </c>
      <c r="D12" s="514">
        <v>0.99058767319803209</v>
      </c>
      <c r="E12" s="513">
        <v>6031332.2300000023</v>
      </c>
      <c r="F12" s="514">
        <v>1.0095017604767693</v>
      </c>
      <c r="G12" s="514">
        <v>1</v>
      </c>
      <c r="H12" s="513">
        <v>6381863.3799999971</v>
      </c>
      <c r="I12" s="514">
        <v>1.0681723492509747</v>
      </c>
      <c r="J12" s="515">
        <v>1.0581183620189987</v>
      </c>
    </row>
    <row r="13" spans="1:28" ht="14.45" customHeight="1" x14ac:dyDescent="0.25">
      <c r="A13" s="510" t="s">
        <v>1801</v>
      </c>
      <c r="B13" s="504">
        <v>5974563.3600000003</v>
      </c>
      <c r="C13" s="505">
        <v>1</v>
      </c>
      <c r="D13" s="505">
        <v>0.99058767319803209</v>
      </c>
      <c r="E13" s="504">
        <v>6031332.2300000023</v>
      </c>
      <c r="F13" s="505">
        <v>1.0095017604767693</v>
      </c>
      <c r="G13" s="505">
        <v>1</v>
      </c>
      <c r="H13" s="504">
        <v>6381863.3799999971</v>
      </c>
      <c r="I13" s="505">
        <v>1.0681723492509747</v>
      </c>
      <c r="J13" s="506">
        <v>1.0581183620189987</v>
      </c>
    </row>
    <row r="14" spans="1:28" ht="14.45" customHeight="1" x14ac:dyDescent="0.25">
      <c r="A14" s="512" t="s">
        <v>1803</v>
      </c>
      <c r="B14" s="513">
        <v>2992134.4899999993</v>
      </c>
      <c r="C14" s="514">
        <v>1</v>
      </c>
      <c r="D14" s="514">
        <v>0.86796884589072676</v>
      </c>
      <c r="E14" s="513">
        <v>3447283.2800000003</v>
      </c>
      <c r="F14" s="514">
        <v>1.152115084238744</v>
      </c>
      <c r="G14" s="514">
        <v>1</v>
      </c>
      <c r="H14" s="513">
        <v>3805252.1900000013</v>
      </c>
      <c r="I14" s="514">
        <v>1.2717517219622043</v>
      </c>
      <c r="J14" s="515">
        <v>1.103840874371079</v>
      </c>
    </row>
    <row r="15" spans="1:28" ht="14.45" customHeight="1" x14ac:dyDescent="0.25">
      <c r="A15" s="510" t="s">
        <v>1801</v>
      </c>
      <c r="B15" s="504">
        <v>2992134.4899999993</v>
      </c>
      <c r="C15" s="505">
        <v>1</v>
      </c>
      <c r="D15" s="505">
        <v>0.86796884589072676</v>
      </c>
      <c r="E15" s="504">
        <v>3447283.2800000003</v>
      </c>
      <c r="F15" s="505">
        <v>1.152115084238744</v>
      </c>
      <c r="G15" s="505">
        <v>1</v>
      </c>
      <c r="H15" s="504">
        <v>3805252.1900000013</v>
      </c>
      <c r="I15" s="505">
        <v>1.2717517219622043</v>
      </c>
      <c r="J15" s="506">
        <v>1.103840874371079</v>
      </c>
    </row>
    <row r="16" spans="1:28" ht="14.45" customHeight="1" x14ac:dyDescent="0.25">
      <c r="A16" s="512" t="s">
        <v>1804</v>
      </c>
      <c r="B16" s="513">
        <v>3607297.7199999997</v>
      </c>
      <c r="C16" s="514">
        <v>1</v>
      </c>
      <c r="D16" s="514">
        <v>1.0180080066282966</v>
      </c>
      <c r="E16" s="513">
        <v>3543486.59</v>
      </c>
      <c r="F16" s="514">
        <v>0.98231054519115213</v>
      </c>
      <c r="G16" s="514">
        <v>1</v>
      </c>
      <c r="H16" s="513">
        <v>3972522.2100000018</v>
      </c>
      <c r="I16" s="514">
        <v>1.1012460069417287</v>
      </c>
      <c r="J16" s="515">
        <v>1.1210772523341204</v>
      </c>
    </row>
    <row r="17" spans="1:10" ht="14.45" customHeight="1" x14ac:dyDescent="0.25">
      <c r="A17" s="510" t="s">
        <v>1801</v>
      </c>
      <c r="B17" s="504">
        <v>3607297.7199999997</v>
      </c>
      <c r="C17" s="505">
        <v>1</v>
      </c>
      <c r="D17" s="505">
        <v>1.0180080066282966</v>
      </c>
      <c r="E17" s="504">
        <v>3543486.59</v>
      </c>
      <c r="F17" s="505">
        <v>0.98231054519115213</v>
      </c>
      <c r="G17" s="505">
        <v>1</v>
      </c>
      <c r="H17" s="504">
        <v>3972522.2100000018</v>
      </c>
      <c r="I17" s="505">
        <v>1.1012460069417287</v>
      </c>
      <c r="J17" s="506">
        <v>1.1210772523341204</v>
      </c>
    </row>
    <row r="18" spans="1:10" ht="14.45" customHeight="1" x14ac:dyDescent="0.25">
      <c r="A18" s="512" t="s">
        <v>1805</v>
      </c>
      <c r="B18" s="513">
        <v>4126621.1999999988</v>
      </c>
      <c r="C18" s="514">
        <v>1</v>
      </c>
      <c r="D18" s="514">
        <v>1.1732325044314558</v>
      </c>
      <c r="E18" s="513">
        <v>3517308.9599999995</v>
      </c>
      <c r="F18" s="514">
        <v>0.85234597253559419</v>
      </c>
      <c r="G18" s="514">
        <v>1</v>
      </c>
      <c r="H18" s="513">
        <v>4094676.69</v>
      </c>
      <c r="I18" s="514">
        <v>0.99225891874931504</v>
      </c>
      <c r="J18" s="515">
        <v>1.1641504162887075</v>
      </c>
    </row>
    <row r="19" spans="1:10" ht="14.45" customHeight="1" thickBot="1" x14ac:dyDescent="0.3">
      <c r="A19" s="511" t="s">
        <v>1801</v>
      </c>
      <c r="B19" s="507">
        <v>4126621.1999999988</v>
      </c>
      <c r="C19" s="508">
        <v>1</v>
      </c>
      <c r="D19" s="508">
        <v>1.1732325044314558</v>
      </c>
      <c r="E19" s="507">
        <v>3517308.9599999995</v>
      </c>
      <c r="F19" s="508">
        <v>0.85234597253559419</v>
      </c>
      <c r="G19" s="508">
        <v>1</v>
      </c>
      <c r="H19" s="507">
        <v>4094676.69</v>
      </c>
      <c r="I19" s="508">
        <v>0.99225891874931504</v>
      </c>
      <c r="J19" s="509">
        <v>1.1641504162887075</v>
      </c>
    </row>
    <row r="20" spans="1:10" ht="14.45" customHeight="1" x14ac:dyDescent="0.2">
      <c r="A20" s="516" t="s">
        <v>216</v>
      </c>
    </row>
    <row r="21" spans="1:10" ht="14.45" customHeight="1" x14ac:dyDescent="0.2">
      <c r="A21" s="517" t="s">
        <v>1806</v>
      </c>
    </row>
    <row r="22" spans="1:10" ht="14.45" customHeight="1" x14ac:dyDescent="0.2">
      <c r="A22" s="516" t="s">
        <v>1807</v>
      </c>
    </row>
    <row r="23" spans="1:10" ht="14.45" customHeight="1" x14ac:dyDescent="0.2">
      <c r="A23" s="516" t="s">
        <v>1808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B5FF52E-9507-4298-92C6-A7B92DFF456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9" hidden="1" customWidth="1" outlineLevel="1"/>
    <col min="3" max="3" width="7.7109375" style="189" customWidth="1" collapsed="1"/>
    <col min="4" max="4" width="7.7109375" style="189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1809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7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8" t="s">
        <v>107</v>
      </c>
      <c r="B3" s="234">
        <f t="shared" ref="B3:G3" si="0">SUBTOTAL(9,B6:B1048576)</f>
        <v>73897</v>
      </c>
      <c r="C3" s="235">
        <f t="shared" si="0"/>
        <v>66011</v>
      </c>
      <c r="D3" s="247">
        <f t="shared" si="0"/>
        <v>62799</v>
      </c>
      <c r="E3" s="202">
        <f t="shared" si="0"/>
        <v>17721385.609999996</v>
      </c>
      <c r="F3" s="200">
        <f t="shared" si="0"/>
        <v>17653132.139999989</v>
      </c>
      <c r="G3" s="236">
        <f t="shared" si="0"/>
        <v>19536570.020000007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5"/>
      <c r="B5" s="496">
        <v>2018</v>
      </c>
      <c r="C5" s="497">
        <v>2019</v>
      </c>
      <c r="D5" s="518">
        <v>2020</v>
      </c>
      <c r="E5" s="496">
        <v>2018</v>
      </c>
      <c r="F5" s="497">
        <v>2019</v>
      </c>
      <c r="G5" s="518">
        <v>2020</v>
      </c>
    </row>
    <row r="6" spans="1:7" ht="14.45" customHeight="1" thickBot="1" x14ac:dyDescent="0.25">
      <c r="A6" s="521" t="s">
        <v>1801</v>
      </c>
      <c r="B6" s="462">
        <v>73897</v>
      </c>
      <c r="C6" s="462">
        <v>66011</v>
      </c>
      <c r="D6" s="462">
        <v>62799</v>
      </c>
      <c r="E6" s="519">
        <v>17721385.609999996</v>
      </c>
      <c r="F6" s="519">
        <v>17653132.139999989</v>
      </c>
      <c r="G6" s="520">
        <v>19536570.020000007</v>
      </c>
    </row>
    <row r="7" spans="1:7" ht="14.45" customHeight="1" x14ac:dyDescent="0.2">
      <c r="A7" s="516" t="s">
        <v>216</v>
      </c>
    </row>
    <row r="8" spans="1:7" ht="14.45" customHeight="1" x14ac:dyDescent="0.2">
      <c r="A8" s="517" t="s">
        <v>1806</v>
      </c>
    </row>
    <row r="9" spans="1:7" ht="14.45" customHeight="1" x14ac:dyDescent="0.2">
      <c r="A9" s="516" t="s">
        <v>1807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7B43234-C55B-46EF-AEC1-200017E2B5C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9" hidden="1" customWidth="1" outlineLevel="1"/>
    <col min="9" max="10" width="9.28515625" style="114" hidden="1" customWidth="1"/>
    <col min="11" max="12" width="11.140625" style="189" customWidth="1"/>
    <col min="13" max="14" width="9.28515625" style="114" hidden="1" customWidth="1"/>
    <col min="15" max="16" width="11.140625" style="189" customWidth="1"/>
    <col min="17" max="17" width="11.140625" style="192" customWidth="1"/>
    <col min="18" max="18" width="11.140625" style="189" customWidth="1"/>
    <col min="19" max="16384" width="8.85546875" style="114"/>
  </cols>
  <sheetData>
    <row r="1" spans="1:18" ht="18.600000000000001" customHeight="1" thickBot="1" x14ac:dyDescent="0.35">
      <c r="A1" s="304" t="s">
        <v>2085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5" customHeight="1" thickBot="1" x14ac:dyDescent="0.25">
      <c r="F3" s="73" t="s">
        <v>107</v>
      </c>
      <c r="G3" s="88">
        <f t="shared" ref="G3:P3" si="0">SUBTOTAL(9,G6:G1048576)</f>
        <v>76957</v>
      </c>
      <c r="H3" s="89">
        <f t="shared" si="0"/>
        <v>19841766.609999992</v>
      </c>
      <c r="I3" s="66"/>
      <c r="J3" s="66"/>
      <c r="K3" s="89">
        <f t="shared" si="0"/>
        <v>69095</v>
      </c>
      <c r="L3" s="89">
        <f t="shared" si="0"/>
        <v>19636501.679999996</v>
      </c>
      <c r="M3" s="66"/>
      <c r="N3" s="66"/>
      <c r="O3" s="89">
        <f t="shared" si="0"/>
        <v>65397</v>
      </c>
      <c r="P3" s="89">
        <f t="shared" si="0"/>
        <v>21309405.020000003</v>
      </c>
      <c r="Q3" s="67">
        <f>IF(L3=0,0,P3/L3)</f>
        <v>1.0851935526633993</v>
      </c>
      <c r="R3" s="90">
        <f>IF(O3=0,0,P3/O3)</f>
        <v>325.84682814196373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2018</v>
      </c>
      <c r="H4" s="411"/>
      <c r="I4" s="87"/>
      <c r="J4" s="87"/>
      <c r="K4" s="410">
        <v>2019</v>
      </c>
      <c r="L4" s="411"/>
      <c r="M4" s="87"/>
      <c r="N4" s="87"/>
      <c r="O4" s="410">
        <v>2020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2"/>
      <c r="B5" s="522"/>
      <c r="C5" s="523"/>
      <c r="D5" s="524"/>
      <c r="E5" s="525"/>
      <c r="F5" s="526"/>
      <c r="G5" s="527" t="s">
        <v>58</v>
      </c>
      <c r="H5" s="528" t="s">
        <v>14</v>
      </c>
      <c r="I5" s="529"/>
      <c r="J5" s="529"/>
      <c r="K5" s="527" t="s">
        <v>58</v>
      </c>
      <c r="L5" s="528" t="s">
        <v>14</v>
      </c>
      <c r="M5" s="529"/>
      <c r="N5" s="529"/>
      <c r="O5" s="527" t="s">
        <v>58</v>
      </c>
      <c r="P5" s="528" t="s">
        <v>14</v>
      </c>
      <c r="Q5" s="530"/>
      <c r="R5" s="531"/>
    </row>
    <row r="6" spans="1:18" ht="14.45" customHeight="1" x14ac:dyDescent="0.2">
      <c r="A6" s="434"/>
      <c r="B6" s="435" t="s">
        <v>1810</v>
      </c>
      <c r="C6" s="435" t="s">
        <v>460</v>
      </c>
      <c r="D6" s="435" t="s">
        <v>1811</v>
      </c>
      <c r="E6" s="435" t="s">
        <v>1812</v>
      </c>
      <c r="F6" s="435"/>
      <c r="G6" s="439">
        <v>4</v>
      </c>
      <c r="H6" s="439">
        <v>452</v>
      </c>
      <c r="I6" s="435">
        <v>2</v>
      </c>
      <c r="J6" s="435">
        <v>113</v>
      </c>
      <c r="K6" s="439">
        <v>2</v>
      </c>
      <c r="L6" s="439">
        <v>226</v>
      </c>
      <c r="M6" s="435">
        <v>1</v>
      </c>
      <c r="N6" s="435">
        <v>113</v>
      </c>
      <c r="O6" s="439"/>
      <c r="P6" s="439"/>
      <c r="Q6" s="460"/>
      <c r="R6" s="440"/>
    </row>
    <row r="7" spans="1:18" ht="14.45" customHeight="1" x14ac:dyDescent="0.2">
      <c r="A7" s="441"/>
      <c r="B7" s="442" t="s">
        <v>1810</v>
      </c>
      <c r="C7" s="442" t="s">
        <v>460</v>
      </c>
      <c r="D7" s="442" t="s">
        <v>1811</v>
      </c>
      <c r="E7" s="442" t="s">
        <v>1813</v>
      </c>
      <c r="F7" s="442"/>
      <c r="G7" s="446">
        <v>3</v>
      </c>
      <c r="H7" s="446">
        <v>999</v>
      </c>
      <c r="I7" s="442"/>
      <c r="J7" s="442">
        <v>333</v>
      </c>
      <c r="K7" s="446"/>
      <c r="L7" s="446"/>
      <c r="M7" s="442"/>
      <c r="N7" s="442"/>
      <c r="O7" s="446"/>
      <c r="P7" s="446"/>
      <c r="Q7" s="469"/>
      <c r="R7" s="447"/>
    </row>
    <row r="8" spans="1:18" ht="14.45" customHeight="1" x14ac:dyDescent="0.2">
      <c r="A8" s="441"/>
      <c r="B8" s="442" t="s">
        <v>1810</v>
      </c>
      <c r="C8" s="442" t="s">
        <v>460</v>
      </c>
      <c r="D8" s="442" t="s">
        <v>1811</v>
      </c>
      <c r="E8" s="442" t="s">
        <v>1814</v>
      </c>
      <c r="F8" s="442"/>
      <c r="G8" s="446"/>
      <c r="H8" s="446"/>
      <c r="I8" s="442"/>
      <c r="J8" s="442"/>
      <c r="K8" s="446">
        <v>1</v>
      </c>
      <c r="L8" s="446">
        <v>1657</v>
      </c>
      <c r="M8" s="442">
        <v>1</v>
      </c>
      <c r="N8" s="442">
        <v>1657</v>
      </c>
      <c r="O8" s="446"/>
      <c r="P8" s="446"/>
      <c r="Q8" s="469"/>
      <c r="R8" s="447"/>
    </row>
    <row r="9" spans="1:18" ht="14.45" customHeight="1" x14ac:dyDescent="0.2">
      <c r="A9" s="441"/>
      <c r="B9" s="442" t="s">
        <v>1810</v>
      </c>
      <c r="C9" s="442" t="s">
        <v>460</v>
      </c>
      <c r="D9" s="442" t="s">
        <v>1811</v>
      </c>
      <c r="E9" s="442" t="s">
        <v>1815</v>
      </c>
      <c r="F9" s="442"/>
      <c r="G9" s="446">
        <v>1</v>
      </c>
      <c r="H9" s="446">
        <v>1008</v>
      </c>
      <c r="I9" s="442"/>
      <c r="J9" s="442">
        <v>1008</v>
      </c>
      <c r="K9" s="446"/>
      <c r="L9" s="446"/>
      <c r="M9" s="442"/>
      <c r="N9" s="442"/>
      <c r="O9" s="446"/>
      <c r="P9" s="446"/>
      <c r="Q9" s="469"/>
      <c r="R9" s="447"/>
    </row>
    <row r="10" spans="1:18" ht="14.45" customHeight="1" x14ac:dyDescent="0.2">
      <c r="A10" s="441"/>
      <c r="B10" s="442" t="s">
        <v>1810</v>
      </c>
      <c r="C10" s="442" t="s">
        <v>460</v>
      </c>
      <c r="D10" s="442" t="s">
        <v>1811</v>
      </c>
      <c r="E10" s="442" t="s">
        <v>1816</v>
      </c>
      <c r="F10" s="442"/>
      <c r="G10" s="446">
        <v>122</v>
      </c>
      <c r="H10" s="446">
        <v>13786</v>
      </c>
      <c r="I10" s="442">
        <v>0.94573643410852715</v>
      </c>
      <c r="J10" s="442">
        <v>113</v>
      </c>
      <c r="K10" s="446">
        <v>129</v>
      </c>
      <c r="L10" s="446">
        <v>14577</v>
      </c>
      <c r="M10" s="442">
        <v>1</v>
      </c>
      <c r="N10" s="442">
        <v>113</v>
      </c>
      <c r="O10" s="446">
        <v>133</v>
      </c>
      <c r="P10" s="446">
        <v>15029</v>
      </c>
      <c r="Q10" s="469">
        <v>1.0310077519379846</v>
      </c>
      <c r="R10" s="447">
        <v>113</v>
      </c>
    </row>
    <row r="11" spans="1:18" ht="14.45" customHeight="1" x14ac:dyDescent="0.2">
      <c r="A11" s="441"/>
      <c r="B11" s="442" t="s">
        <v>1810</v>
      </c>
      <c r="C11" s="442" t="s">
        <v>460</v>
      </c>
      <c r="D11" s="442" t="s">
        <v>1811</v>
      </c>
      <c r="E11" s="442" t="s">
        <v>1817</v>
      </c>
      <c r="F11" s="442"/>
      <c r="G11" s="446">
        <v>1</v>
      </c>
      <c r="H11" s="446">
        <v>132</v>
      </c>
      <c r="I11" s="442"/>
      <c r="J11" s="442">
        <v>132</v>
      </c>
      <c r="K11" s="446"/>
      <c r="L11" s="446"/>
      <c r="M11" s="442"/>
      <c r="N11" s="442"/>
      <c r="O11" s="446">
        <v>1</v>
      </c>
      <c r="P11" s="446">
        <v>132</v>
      </c>
      <c r="Q11" s="469"/>
      <c r="R11" s="447">
        <v>132</v>
      </c>
    </row>
    <row r="12" spans="1:18" ht="14.45" customHeight="1" x14ac:dyDescent="0.2">
      <c r="A12" s="441"/>
      <c r="B12" s="442" t="s">
        <v>1810</v>
      </c>
      <c r="C12" s="442" t="s">
        <v>460</v>
      </c>
      <c r="D12" s="442" t="s">
        <v>1811</v>
      </c>
      <c r="E12" s="442" t="s">
        <v>1818</v>
      </c>
      <c r="F12" s="442"/>
      <c r="G12" s="446">
        <v>4</v>
      </c>
      <c r="H12" s="446">
        <v>624</v>
      </c>
      <c r="I12" s="442"/>
      <c r="J12" s="442">
        <v>156</v>
      </c>
      <c r="K12" s="446"/>
      <c r="L12" s="446"/>
      <c r="M12" s="442"/>
      <c r="N12" s="442"/>
      <c r="O12" s="446"/>
      <c r="P12" s="446"/>
      <c r="Q12" s="469"/>
      <c r="R12" s="447"/>
    </row>
    <row r="13" spans="1:18" ht="14.45" customHeight="1" x14ac:dyDescent="0.2">
      <c r="A13" s="441"/>
      <c r="B13" s="442" t="s">
        <v>1810</v>
      </c>
      <c r="C13" s="442" t="s">
        <v>460</v>
      </c>
      <c r="D13" s="442" t="s">
        <v>1811</v>
      </c>
      <c r="E13" s="442" t="s">
        <v>1819</v>
      </c>
      <c r="F13" s="442"/>
      <c r="G13" s="446">
        <v>3</v>
      </c>
      <c r="H13" s="446">
        <v>657</v>
      </c>
      <c r="I13" s="442">
        <v>3</v>
      </c>
      <c r="J13" s="442">
        <v>219</v>
      </c>
      <c r="K13" s="446">
        <v>1</v>
      </c>
      <c r="L13" s="446">
        <v>219</v>
      </c>
      <c r="M13" s="442">
        <v>1</v>
      </c>
      <c r="N13" s="442">
        <v>219</v>
      </c>
      <c r="O13" s="446">
        <v>5</v>
      </c>
      <c r="P13" s="446">
        <v>1095</v>
      </c>
      <c r="Q13" s="469">
        <v>5</v>
      </c>
      <c r="R13" s="447">
        <v>219</v>
      </c>
    </row>
    <row r="14" spans="1:18" ht="14.45" customHeight="1" x14ac:dyDescent="0.2">
      <c r="A14" s="441"/>
      <c r="B14" s="442" t="s">
        <v>1810</v>
      </c>
      <c r="C14" s="442" t="s">
        <v>460</v>
      </c>
      <c r="D14" s="442" t="s">
        <v>1811</v>
      </c>
      <c r="E14" s="442" t="s">
        <v>1820</v>
      </c>
      <c r="F14" s="442"/>
      <c r="G14" s="446">
        <v>2</v>
      </c>
      <c r="H14" s="446">
        <v>472</v>
      </c>
      <c r="I14" s="442">
        <v>1</v>
      </c>
      <c r="J14" s="442">
        <v>236</v>
      </c>
      <c r="K14" s="446">
        <v>2</v>
      </c>
      <c r="L14" s="446">
        <v>472</v>
      </c>
      <c r="M14" s="442">
        <v>1</v>
      </c>
      <c r="N14" s="442">
        <v>236</v>
      </c>
      <c r="O14" s="446">
        <v>5</v>
      </c>
      <c r="P14" s="446">
        <v>1180</v>
      </c>
      <c r="Q14" s="469">
        <v>2.5</v>
      </c>
      <c r="R14" s="447">
        <v>236</v>
      </c>
    </row>
    <row r="15" spans="1:18" ht="14.45" customHeight="1" x14ac:dyDescent="0.2">
      <c r="A15" s="441"/>
      <c r="B15" s="442" t="s">
        <v>1810</v>
      </c>
      <c r="C15" s="442" t="s">
        <v>460</v>
      </c>
      <c r="D15" s="442" t="s">
        <v>1811</v>
      </c>
      <c r="E15" s="442" t="s">
        <v>1821</v>
      </c>
      <c r="F15" s="442"/>
      <c r="G15" s="446">
        <v>27</v>
      </c>
      <c r="H15" s="446">
        <v>4212</v>
      </c>
      <c r="I15" s="442">
        <v>1.9285714285714286</v>
      </c>
      <c r="J15" s="442">
        <v>156</v>
      </c>
      <c r="K15" s="446">
        <v>14</v>
      </c>
      <c r="L15" s="446">
        <v>2184</v>
      </c>
      <c r="M15" s="442">
        <v>1</v>
      </c>
      <c r="N15" s="442">
        <v>156</v>
      </c>
      <c r="O15" s="446">
        <v>16</v>
      </c>
      <c r="P15" s="446">
        <v>2496</v>
      </c>
      <c r="Q15" s="469">
        <v>1.1428571428571428</v>
      </c>
      <c r="R15" s="447">
        <v>156</v>
      </c>
    </row>
    <row r="16" spans="1:18" ht="14.45" customHeight="1" x14ac:dyDescent="0.2">
      <c r="A16" s="441"/>
      <c r="B16" s="442" t="s">
        <v>1810</v>
      </c>
      <c r="C16" s="442" t="s">
        <v>460</v>
      </c>
      <c r="D16" s="442" t="s">
        <v>1811</v>
      </c>
      <c r="E16" s="442" t="s">
        <v>1822</v>
      </c>
      <c r="F16" s="442"/>
      <c r="G16" s="446">
        <v>19</v>
      </c>
      <c r="H16" s="446">
        <v>3610</v>
      </c>
      <c r="I16" s="442">
        <v>1.1176470588235294</v>
      </c>
      <c r="J16" s="442">
        <v>190</v>
      </c>
      <c r="K16" s="446">
        <v>17</v>
      </c>
      <c r="L16" s="446">
        <v>3230</v>
      </c>
      <c r="M16" s="442">
        <v>1</v>
      </c>
      <c r="N16" s="442">
        <v>190</v>
      </c>
      <c r="O16" s="446">
        <v>11</v>
      </c>
      <c r="P16" s="446">
        <v>2090</v>
      </c>
      <c r="Q16" s="469">
        <v>0.6470588235294118</v>
      </c>
      <c r="R16" s="447">
        <v>190</v>
      </c>
    </row>
    <row r="17" spans="1:18" ht="14.45" customHeight="1" x14ac:dyDescent="0.2">
      <c r="A17" s="441"/>
      <c r="B17" s="442" t="s">
        <v>1810</v>
      </c>
      <c r="C17" s="442" t="s">
        <v>460</v>
      </c>
      <c r="D17" s="442" t="s">
        <v>1811</v>
      </c>
      <c r="E17" s="442" t="s">
        <v>1823</v>
      </c>
      <c r="F17" s="442"/>
      <c r="G17" s="446">
        <v>8</v>
      </c>
      <c r="H17" s="446">
        <v>672</v>
      </c>
      <c r="I17" s="442">
        <v>2</v>
      </c>
      <c r="J17" s="442">
        <v>84</v>
      </c>
      <c r="K17" s="446">
        <v>4</v>
      </c>
      <c r="L17" s="446">
        <v>336</v>
      </c>
      <c r="M17" s="442">
        <v>1</v>
      </c>
      <c r="N17" s="442">
        <v>84</v>
      </c>
      <c r="O17" s="446">
        <v>5</v>
      </c>
      <c r="P17" s="446">
        <v>420</v>
      </c>
      <c r="Q17" s="469">
        <v>1.25</v>
      </c>
      <c r="R17" s="447">
        <v>84</v>
      </c>
    </row>
    <row r="18" spans="1:18" ht="14.45" customHeight="1" x14ac:dyDescent="0.2">
      <c r="A18" s="441"/>
      <c r="B18" s="442" t="s">
        <v>1810</v>
      </c>
      <c r="C18" s="442" t="s">
        <v>460</v>
      </c>
      <c r="D18" s="442" t="s">
        <v>1811</v>
      </c>
      <c r="E18" s="442" t="s">
        <v>1824</v>
      </c>
      <c r="F18" s="442"/>
      <c r="G18" s="446">
        <v>1</v>
      </c>
      <c r="H18" s="446">
        <v>105</v>
      </c>
      <c r="I18" s="442">
        <v>7.1428571428571425E-2</v>
      </c>
      <c r="J18" s="442">
        <v>105</v>
      </c>
      <c r="K18" s="446">
        <v>14</v>
      </c>
      <c r="L18" s="446">
        <v>1470</v>
      </c>
      <c r="M18" s="442">
        <v>1</v>
      </c>
      <c r="N18" s="442">
        <v>105</v>
      </c>
      <c r="O18" s="446">
        <v>6</v>
      </c>
      <c r="P18" s="446">
        <v>630</v>
      </c>
      <c r="Q18" s="469">
        <v>0.42857142857142855</v>
      </c>
      <c r="R18" s="447">
        <v>105</v>
      </c>
    </row>
    <row r="19" spans="1:18" ht="14.45" customHeight="1" x14ac:dyDescent="0.2">
      <c r="A19" s="441"/>
      <c r="B19" s="442" t="s">
        <v>1810</v>
      </c>
      <c r="C19" s="442" t="s">
        <v>460</v>
      </c>
      <c r="D19" s="442" t="s">
        <v>1811</v>
      </c>
      <c r="E19" s="442" t="s">
        <v>1825</v>
      </c>
      <c r="F19" s="442"/>
      <c r="G19" s="446">
        <v>16</v>
      </c>
      <c r="H19" s="446">
        <v>9536</v>
      </c>
      <c r="I19" s="442">
        <v>2.2857142857142856</v>
      </c>
      <c r="J19" s="442">
        <v>596</v>
      </c>
      <c r="K19" s="446">
        <v>7</v>
      </c>
      <c r="L19" s="446">
        <v>4172</v>
      </c>
      <c r="M19" s="442">
        <v>1</v>
      </c>
      <c r="N19" s="442">
        <v>596</v>
      </c>
      <c r="O19" s="446">
        <v>6</v>
      </c>
      <c r="P19" s="446">
        <v>3576</v>
      </c>
      <c r="Q19" s="469">
        <v>0.8571428571428571</v>
      </c>
      <c r="R19" s="447">
        <v>596</v>
      </c>
    </row>
    <row r="20" spans="1:18" ht="14.45" customHeight="1" x14ac:dyDescent="0.2">
      <c r="A20" s="441"/>
      <c r="B20" s="442" t="s">
        <v>1810</v>
      </c>
      <c r="C20" s="442" t="s">
        <v>460</v>
      </c>
      <c r="D20" s="442" t="s">
        <v>1811</v>
      </c>
      <c r="E20" s="442" t="s">
        <v>1826</v>
      </c>
      <c r="F20" s="442"/>
      <c r="G20" s="446">
        <v>1</v>
      </c>
      <c r="H20" s="446">
        <v>666</v>
      </c>
      <c r="I20" s="442">
        <v>1</v>
      </c>
      <c r="J20" s="442">
        <v>666</v>
      </c>
      <c r="K20" s="446">
        <v>1</v>
      </c>
      <c r="L20" s="446">
        <v>666</v>
      </c>
      <c r="M20" s="442">
        <v>1</v>
      </c>
      <c r="N20" s="442">
        <v>666</v>
      </c>
      <c r="O20" s="446"/>
      <c r="P20" s="446"/>
      <c r="Q20" s="469"/>
      <c r="R20" s="447"/>
    </row>
    <row r="21" spans="1:18" ht="14.45" customHeight="1" x14ac:dyDescent="0.2">
      <c r="A21" s="441"/>
      <c r="B21" s="442" t="s">
        <v>1810</v>
      </c>
      <c r="C21" s="442" t="s">
        <v>460</v>
      </c>
      <c r="D21" s="442" t="s">
        <v>1811</v>
      </c>
      <c r="E21" s="442" t="s">
        <v>1827</v>
      </c>
      <c r="F21" s="442"/>
      <c r="G21" s="446">
        <v>21</v>
      </c>
      <c r="H21" s="446">
        <v>24612</v>
      </c>
      <c r="I21" s="442">
        <v>1</v>
      </c>
      <c r="J21" s="442">
        <v>1172</v>
      </c>
      <c r="K21" s="446">
        <v>21</v>
      </c>
      <c r="L21" s="446">
        <v>24612</v>
      </c>
      <c r="M21" s="442">
        <v>1</v>
      </c>
      <c r="N21" s="442">
        <v>1172</v>
      </c>
      <c r="O21" s="446">
        <v>13</v>
      </c>
      <c r="P21" s="446">
        <v>19280</v>
      </c>
      <c r="Q21" s="469">
        <v>0.78335771168535673</v>
      </c>
      <c r="R21" s="447">
        <v>1483.0769230769231</v>
      </c>
    </row>
    <row r="22" spans="1:18" ht="14.45" customHeight="1" x14ac:dyDescent="0.2">
      <c r="A22" s="441"/>
      <c r="B22" s="442" t="s">
        <v>1810</v>
      </c>
      <c r="C22" s="442" t="s">
        <v>460</v>
      </c>
      <c r="D22" s="442" t="s">
        <v>1811</v>
      </c>
      <c r="E22" s="442" t="s">
        <v>1828</v>
      </c>
      <c r="F22" s="442"/>
      <c r="G22" s="446">
        <v>24</v>
      </c>
      <c r="H22" s="446">
        <v>19200</v>
      </c>
      <c r="I22" s="442">
        <v>1</v>
      </c>
      <c r="J22" s="442">
        <v>800</v>
      </c>
      <c r="K22" s="446">
        <v>24</v>
      </c>
      <c r="L22" s="446">
        <v>19200</v>
      </c>
      <c r="M22" s="442">
        <v>1</v>
      </c>
      <c r="N22" s="442">
        <v>800</v>
      </c>
      <c r="O22" s="446">
        <v>14</v>
      </c>
      <c r="P22" s="446">
        <v>12600</v>
      </c>
      <c r="Q22" s="469">
        <v>0.65625</v>
      </c>
      <c r="R22" s="447">
        <v>900</v>
      </c>
    </row>
    <row r="23" spans="1:18" ht="14.45" customHeight="1" x14ac:dyDescent="0.2">
      <c r="A23" s="441"/>
      <c r="B23" s="442" t="s">
        <v>1810</v>
      </c>
      <c r="C23" s="442" t="s">
        <v>460</v>
      </c>
      <c r="D23" s="442" t="s">
        <v>1811</v>
      </c>
      <c r="E23" s="442" t="s">
        <v>1829</v>
      </c>
      <c r="F23" s="442"/>
      <c r="G23" s="446">
        <v>3</v>
      </c>
      <c r="H23" s="446">
        <v>2235</v>
      </c>
      <c r="I23" s="442">
        <v>0.21428571428571427</v>
      </c>
      <c r="J23" s="442">
        <v>745</v>
      </c>
      <c r="K23" s="446">
        <v>14</v>
      </c>
      <c r="L23" s="446">
        <v>10430</v>
      </c>
      <c r="M23" s="442">
        <v>1</v>
      </c>
      <c r="N23" s="442">
        <v>745</v>
      </c>
      <c r="O23" s="446">
        <v>3</v>
      </c>
      <c r="P23" s="446">
        <v>2235</v>
      </c>
      <c r="Q23" s="469">
        <v>0.21428571428571427</v>
      </c>
      <c r="R23" s="447">
        <v>745</v>
      </c>
    </row>
    <row r="24" spans="1:18" ht="14.45" customHeight="1" x14ac:dyDescent="0.2">
      <c r="A24" s="441"/>
      <c r="B24" s="442" t="s">
        <v>1810</v>
      </c>
      <c r="C24" s="442" t="s">
        <v>460</v>
      </c>
      <c r="D24" s="442" t="s">
        <v>1811</v>
      </c>
      <c r="E24" s="442" t="s">
        <v>1830</v>
      </c>
      <c r="F24" s="442"/>
      <c r="G24" s="446">
        <v>92</v>
      </c>
      <c r="H24" s="446">
        <v>68540</v>
      </c>
      <c r="I24" s="442">
        <v>1.2432432432432432</v>
      </c>
      <c r="J24" s="442">
        <v>745</v>
      </c>
      <c r="K24" s="446">
        <v>74</v>
      </c>
      <c r="L24" s="446">
        <v>55130</v>
      </c>
      <c r="M24" s="442">
        <v>1</v>
      </c>
      <c r="N24" s="442">
        <v>745</v>
      </c>
      <c r="O24" s="446">
        <v>54</v>
      </c>
      <c r="P24" s="446">
        <v>40230</v>
      </c>
      <c r="Q24" s="469">
        <v>0.72972972972972971</v>
      </c>
      <c r="R24" s="447">
        <v>745</v>
      </c>
    </row>
    <row r="25" spans="1:18" ht="14.45" customHeight="1" x14ac:dyDescent="0.2">
      <c r="A25" s="441"/>
      <c r="B25" s="442" t="s">
        <v>1810</v>
      </c>
      <c r="C25" s="442" t="s">
        <v>460</v>
      </c>
      <c r="D25" s="442" t="s">
        <v>1811</v>
      </c>
      <c r="E25" s="442" t="s">
        <v>1831</v>
      </c>
      <c r="F25" s="442"/>
      <c r="G25" s="446">
        <v>7</v>
      </c>
      <c r="H25" s="446">
        <v>4144</v>
      </c>
      <c r="I25" s="442"/>
      <c r="J25" s="442">
        <v>592</v>
      </c>
      <c r="K25" s="446"/>
      <c r="L25" s="446"/>
      <c r="M25" s="442"/>
      <c r="N25" s="442"/>
      <c r="O25" s="446">
        <v>4</v>
      </c>
      <c r="P25" s="446">
        <v>2368</v>
      </c>
      <c r="Q25" s="469"/>
      <c r="R25" s="447">
        <v>592</v>
      </c>
    </row>
    <row r="26" spans="1:18" ht="14.45" customHeight="1" x14ac:dyDescent="0.2">
      <c r="A26" s="441"/>
      <c r="B26" s="442" t="s">
        <v>1810</v>
      </c>
      <c r="C26" s="442" t="s">
        <v>460</v>
      </c>
      <c r="D26" s="442" t="s">
        <v>1811</v>
      </c>
      <c r="E26" s="442" t="s">
        <v>1832</v>
      </c>
      <c r="F26" s="442"/>
      <c r="G26" s="446">
        <v>66</v>
      </c>
      <c r="H26" s="446">
        <v>37026</v>
      </c>
      <c r="I26" s="442">
        <v>0.8571428571428571</v>
      </c>
      <c r="J26" s="442">
        <v>561</v>
      </c>
      <c r="K26" s="446">
        <v>77</v>
      </c>
      <c r="L26" s="446">
        <v>43197</v>
      </c>
      <c r="M26" s="442">
        <v>1</v>
      </c>
      <c r="N26" s="442">
        <v>561</v>
      </c>
      <c r="O26" s="446">
        <v>31</v>
      </c>
      <c r="P26" s="446">
        <v>17391</v>
      </c>
      <c r="Q26" s="469">
        <v>0.40259740259740262</v>
      </c>
      <c r="R26" s="447">
        <v>561</v>
      </c>
    </row>
    <row r="27" spans="1:18" ht="14.45" customHeight="1" x14ac:dyDescent="0.2">
      <c r="A27" s="441"/>
      <c r="B27" s="442" t="s">
        <v>1810</v>
      </c>
      <c r="C27" s="442" t="s">
        <v>460</v>
      </c>
      <c r="D27" s="442" t="s">
        <v>1811</v>
      </c>
      <c r="E27" s="442" t="s">
        <v>1833</v>
      </c>
      <c r="F27" s="442"/>
      <c r="G27" s="446">
        <v>91</v>
      </c>
      <c r="H27" s="446">
        <v>47229</v>
      </c>
      <c r="I27" s="442">
        <v>1.6545454545454545</v>
      </c>
      <c r="J27" s="442">
        <v>519</v>
      </c>
      <c r="K27" s="446">
        <v>55</v>
      </c>
      <c r="L27" s="446">
        <v>28545</v>
      </c>
      <c r="M27" s="442">
        <v>1</v>
      </c>
      <c r="N27" s="442">
        <v>519</v>
      </c>
      <c r="O27" s="446">
        <v>32</v>
      </c>
      <c r="P27" s="446">
        <v>16608</v>
      </c>
      <c r="Q27" s="469">
        <v>0.58181818181818179</v>
      </c>
      <c r="R27" s="447">
        <v>519</v>
      </c>
    </row>
    <row r="28" spans="1:18" ht="14.45" customHeight="1" x14ac:dyDescent="0.2">
      <c r="A28" s="441"/>
      <c r="B28" s="442" t="s">
        <v>1810</v>
      </c>
      <c r="C28" s="442" t="s">
        <v>460</v>
      </c>
      <c r="D28" s="442" t="s">
        <v>1811</v>
      </c>
      <c r="E28" s="442" t="s">
        <v>1834</v>
      </c>
      <c r="F28" s="442"/>
      <c r="G28" s="446">
        <v>6</v>
      </c>
      <c r="H28" s="446">
        <v>1926</v>
      </c>
      <c r="I28" s="442">
        <v>3</v>
      </c>
      <c r="J28" s="442">
        <v>321</v>
      </c>
      <c r="K28" s="446">
        <v>2</v>
      </c>
      <c r="L28" s="446">
        <v>642</v>
      </c>
      <c r="M28" s="442">
        <v>1</v>
      </c>
      <c r="N28" s="442">
        <v>321</v>
      </c>
      <c r="O28" s="446">
        <v>1</v>
      </c>
      <c r="P28" s="446">
        <v>321</v>
      </c>
      <c r="Q28" s="469">
        <v>0.5</v>
      </c>
      <c r="R28" s="447">
        <v>321</v>
      </c>
    </row>
    <row r="29" spans="1:18" ht="14.45" customHeight="1" x14ac:dyDescent="0.2">
      <c r="A29" s="441"/>
      <c r="B29" s="442" t="s">
        <v>1810</v>
      </c>
      <c r="C29" s="442" t="s">
        <v>460</v>
      </c>
      <c r="D29" s="442" t="s">
        <v>1811</v>
      </c>
      <c r="E29" s="442" t="s">
        <v>1835</v>
      </c>
      <c r="F29" s="442"/>
      <c r="G29" s="446">
        <v>16</v>
      </c>
      <c r="H29" s="446">
        <v>5136</v>
      </c>
      <c r="I29" s="442">
        <v>4</v>
      </c>
      <c r="J29" s="442">
        <v>321</v>
      </c>
      <c r="K29" s="446">
        <v>4</v>
      </c>
      <c r="L29" s="446">
        <v>1284</v>
      </c>
      <c r="M29" s="442">
        <v>1</v>
      </c>
      <c r="N29" s="442">
        <v>321</v>
      </c>
      <c r="O29" s="446">
        <v>0</v>
      </c>
      <c r="P29" s="446">
        <v>0</v>
      </c>
      <c r="Q29" s="469">
        <v>0</v>
      </c>
      <c r="R29" s="447"/>
    </row>
    <row r="30" spans="1:18" ht="14.45" customHeight="1" x14ac:dyDescent="0.2">
      <c r="A30" s="441"/>
      <c r="B30" s="442" t="s">
        <v>1810</v>
      </c>
      <c r="C30" s="442" t="s">
        <v>460</v>
      </c>
      <c r="D30" s="442" t="s">
        <v>1811</v>
      </c>
      <c r="E30" s="442" t="s">
        <v>1836</v>
      </c>
      <c r="F30" s="442"/>
      <c r="G30" s="446">
        <v>62</v>
      </c>
      <c r="H30" s="446">
        <v>19902</v>
      </c>
      <c r="I30" s="442">
        <v>2.1379310344827585</v>
      </c>
      <c r="J30" s="442">
        <v>321</v>
      </c>
      <c r="K30" s="446">
        <v>29</v>
      </c>
      <c r="L30" s="446">
        <v>9309</v>
      </c>
      <c r="M30" s="442">
        <v>1</v>
      </c>
      <c r="N30" s="442">
        <v>321</v>
      </c>
      <c r="O30" s="446">
        <v>24</v>
      </c>
      <c r="P30" s="446">
        <v>7704</v>
      </c>
      <c r="Q30" s="469">
        <v>0.82758620689655171</v>
      </c>
      <c r="R30" s="447">
        <v>321</v>
      </c>
    </row>
    <row r="31" spans="1:18" ht="14.45" customHeight="1" x14ac:dyDescent="0.2">
      <c r="A31" s="441"/>
      <c r="B31" s="442" t="s">
        <v>1810</v>
      </c>
      <c r="C31" s="442" t="s">
        <v>460</v>
      </c>
      <c r="D31" s="442" t="s">
        <v>1811</v>
      </c>
      <c r="E31" s="442" t="s">
        <v>1837</v>
      </c>
      <c r="F31" s="442"/>
      <c r="G31" s="446">
        <v>1</v>
      </c>
      <c r="H31" s="446">
        <v>1230</v>
      </c>
      <c r="I31" s="442"/>
      <c r="J31" s="442">
        <v>1230</v>
      </c>
      <c r="K31" s="446"/>
      <c r="L31" s="446"/>
      <c r="M31" s="442"/>
      <c r="N31" s="442"/>
      <c r="O31" s="446"/>
      <c r="P31" s="446"/>
      <c r="Q31" s="469"/>
      <c r="R31" s="447"/>
    </row>
    <row r="32" spans="1:18" ht="14.45" customHeight="1" x14ac:dyDescent="0.2">
      <c r="A32" s="441"/>
      <c r="B32" s="442" t="s">
        <v>1810</v>
      </c>
      <c r="C32" s="442" t="s">
        <v>460</v>
      </c>
      <c r="D32" s="442" t="s">
        <v>1811</v>
      </c>
      <c r="E32" s="442" t="s">
        <v>1838</v>
      </c>
      <c r="F32" s="442"/>
      <c r="G32" s="446">
        <v>105</v>
      </c>
      <c r="H32" s="446">
        <v>29610</v>
      </c>
      <c r="I32" s="442">
        <v>1.5441176470588236</v>
      </c>
      <c r="J32" s="442">
        <v>282</v>
      </c>
      <c r="K32" s="446">
        <v>68</v>
      </c>
      <c r="L32" s="446">
        <v>19176</v>
      </c>
      <c r="M32" s="442">
        <v>1</v>
      </c>
      <c r="N32" s="442">
        <v>282</v>
      </c>
      <c r="O32" s="446">
        <v>63</v>
      </c>
      <c r="P32" s="446">
        <v>17766</v>
      </c>
      <c r="Q32" s="469">
        <v>0.92647058823529416</v>
      </c>
      <c r="R32" s="447">
        <v>282</v>
      </c>
    </row>
    <row r="33" spans="1:18" ht="14.45" customHeight="1" x14ac:dyDescent="0.2">
      <c r="A33" s="441"/>
      <c r="B33" s="442" t="s">
        <v>1810</v>
      </c>
      <c r="C33" s="442" t="s">
        <v>460</v>
      </c>
      <c r="D33" s="442" t="s">
        <v>1811</v>
      </c>
      <c r="E33" s="442" t="s">
        <v>1839</v>
      </c>
      <c r="F33" s="442"/>
      <c r="G33" s="446">
        <v>40</v>
      </c>
      <c r="H33" s="446">
        <v>27160</v>
      </c>
      <c r="I33" s="442">
        <v>1.1111111111111112</v>
      </c>
      <c r="J33" s="442">
        <v>679</v>
      </c>
      <c r="K33" s="446">
        <v>36</v>
      </c>
      <c r="L33" s="446">
        <v>24444</v>
      </c>
      <c r="M33" s="442">
        <v>1</v>
      </c>
      <c r="N33" s="442">
        <v>679</v>
      </c>
      <c r="O33" s="446">
        <v>19</v>
      </c>
      <c r="P33" s="446">
        <v>12901</v>
      </c>
      <c r="Q33" s="469">
        <v>0.52777777777777779</v>
      </c>
      <c r="R33" s="447">
        <v>679</v>
      </c>
    </row>
    <row r="34" spans="1:18" ht="14.45" customHeight="1" x14ac:dyDescent="0.2">
      <c r="A34" s="441"/>
      <c r="B34" s="442" t="s">
        <v>1810</v>
      </c>
      <c r="C34" s="442" t="s">
        <v>460</v>
      </c>
      <c r="D34" s="442" t="s">
        <v>1811</v>
      </c>
      <c r="E34" s="442" t="s">
        <v>1840</v>
      </c>
      <c r="F34" s="442"/>
      <c r="G34" s="446">
        <v>18</v>
      </c>
      <c r="H34" s="446">
        <v>16722</v>
      </c>
      <c r="I34" s="442">
        <v>2</v>
      </c>
      <c r="J34" s="442">
        <v>929</v>
      </c>
      <c r="K34" s="446">
        <v>9</v>
      </c>
      <c r="L34" s="446">
        <v>8361</v>
      </c>
      <c r="M34" s="442">
        <v>1</v>
      </c>
      <c r="N34" s="442">
        <v>929</v>
      </c>
      <c r="O34" s="446">
        <v>7</v>
      </c>
      <c r="P34" s="446">
        <v>6503</v>
      </c>
      <c r="Q34" s="469">
        <v>0.77777777777777779</v>
      </c>
      <c r="R34" s="447">
        <v>929</v>
      </c>
    </row>
    <row r="35" spans="1:18" ht="14.45" customHeight="1" x14ac:dyDescent="0.2">
      <c r="A35" s="441"/>
      <c r="B35" s="442" t="s">
        <v>1810</v>
      </c>
      <c r="C35" s="442" t="s">
        <v>460</v>
      </c>
      <c r="D35" s="442" t="s">
        <v>1811</v>
      </c>
      <c r="E35" s="442" t="s">
        <v>1841</v>
      </c>
      <c r="F35" s="442"/>
      <c r="G35" s="446">
        <v>1</v>
      </c>
      <c r="H35" s="446">
        <v>208</v>
      </c>
      <c r="I35" s="442"/>
      <c r="J35" s="442">
        <v>208</v>
      </c>
      <c r="K35" s="446"/>
      <c r="L35" s="446"/>
      <c r="M35" s="442"/>
      <c r="N35" s="442"/>
      <c r="O35" s="446"/>
      <c r="P35" s="446"/>
      <c r="Q35" s="469"/>
      <c r="R35" s="447"/>
    </row>
    <row r="36" spans="1:18" ht="14.45" customHeight="1" x14ac:dyDescent="0.2">
      <c r="A36" s="441"/>
      <c r="B36" s="442" t="s">
        <v>1810</v>
      </c>
      <c r="C36" s="442" t="s">
        <v>460</v>
      </c>
      <c r="D36" s="442" t="s">
        <v>1811</v>
      </c>
      <c r="E36" s="442" t="s">
        <v>1842</v>
      </c>
      <c r="F36" s="442"/>
      <c r="G36" s="446">
        <v>50</v>
      </c>
      <c r="H36" s="446">
        <v>100000</v>
      </c>
      <c r="I36" s="442">
        <v>0.66666666666666663</v>
      </c>
      <c r="J36" s="442">
        <v>2000</v>
      </c>
      <c r="K36" s="446">
        <v>75</v>
      </c>
      <c r="L36" s="446">
        <v>150000</v>
      </c>
      <c r="M36" s="442">
        <v>1</v>
      </c>
      <c r="N36" s="442">
        <v>2000</v>
      </c>
      <c r="O36" s="446">
        <v>40</v>
      </c>
      <c r="P36" s="446">
        <v>80000</v>
      </c>
      <c r="Q36" s="469">
        <v>0.53333333333333333</v>
      </c>
      <c r="R36" s="447">
        <v>2000</v>
      </c>
    </row>
    <row r="37" spans="1:18" ht="14.45" customHeight="1" x14ac:dyDescent="0.2">
      <c r="A37" s="441"/>
      <c r="B37" s="442" t="s">
        <v>1810</v>
      </c>
      <c r="C37" s="442" t="s">
        <v>460</v>
      </c>
      <c r="D37" s="442" t="s">
        <v>1811</v>
      </c>
      <c r="E37" s="442" t="s">
        <v>1843</v>
      </c>
      <c r="F37" s="442"/>
      <c r="G37" s="446">
        <v>10</v>
      </c>
      <c r="H37" s="446">
        <v>20240</v>
      </c>
      <c r="I37" s="442">
        <v>0.52631578947368418</v>
      </c>
      <c r="J37" s="442">
        <v>2024</v>
      </c>
      <c r="K37" s="446">
        <v>19</v>
      </c>
      <c r="L37" s="446">
        <v>38456</v>
      </c>
      <c r="M37" s="442">
        <v>1</v>
      </c>
      <c r="N37" s="442">
        <v>2024</v>
      </c>
      <c r="O37" s="446">
        <v>19</v>
      </c>
      <c r="P37" s="446">
        <v>38456</v>
      </c>
      <c r="Q37" s="469">
        <v>1</v>
      </c>
      <c r="R37" s="447">
        <v>2024</v>
      </c>
    </row>
    <row r="38" spans="1:18" ht="14.45" customHeight="1" x14ac:dyDescent="0.2">
      <c r="A38" s="441"/>
      <c r="B38" s="442" t="s">
        <v>1810</v>
      </c>
      <c r="C38" s="442" t="s">
        <v>460</v>
      </c>
      <c r="D38" s="442" t="s">
        <v>1811</v>
      </c>
      <c r="E38" s="442" t="s">
        <v>1844</v>
      </c>
      <c r="F38" s="442"/>
      <c r="G38" s="446">
        <v>8</v>
      </c>
      <c r="H38" s="446">
        <v>16080</v>
      </c>
      <c r="I38" s="442">
        <v>1.6</v>
      </c>
      <c r="J38" s="442">
        <v>2010</v>
      </c>
      <c r="K38" s="446">
        <v>5</v>
      </c>
      <c r="L38" s="446">
        <v>10050</v>
      </c>
      <c r="M38" s="442">
        <v>1</v>
      </c>
      <c r="N38" s="442">
        <v>2010</v>
      </c>
      <c r="O38" s="446">
        <v>5</v>
      </c>
      <c r="P38" s="446">
        <v>10050</v>
      </c>
      <c r="Q38" s="469">
        <v>1</v>
      </c>
      <c r="R38" s="447">
        <v>2010</v>
      </c>
    </row>
    <row r="39" spans="1:18" ht="14.45" customHeight="1" x14ac:dyDescent="0.2">
      <c r="A39" s="441"/>
      <c r="B39" s="442" t="s">
        <v>1810</v>
      </c>
      <c r="C39" s="442" t="s">
        <v>460</v>
      </c>
      <c r="D39" s="442" t="s">
        <v>1811</v>
      </c>
      <c r="E39" s="442" t="s">
        <v>1845</v>
      </c>
      <c r="F39" s="442"/>
      <c r="G39" s="446">
        <v>1</v>
      </c>
      <c r="H39" s="446">
        <v>2146</v>
      </c>
      <c r="I39" s="442">
        <v>0.25</v>
      </c>
      <c r="J39" s="442">
        <v>2146</v>
      </c>
      <c r="K39" s="446">
        <v>4</v>
      </c>
      <c r="L39" s="446">
        <v>8584</v>
      </c>
      <c r="M39" s="442">
        <v>1</v>
      </c>
      <c r="N39" s="442">
        <v>2146</v>
      </c>
      <c r="O39" s="446">
        <v>3</v>
      </c>
      <c r="P39" s="446">
        <v>6438</v>
      </c>
      <c r="Q39" s="469">
        <v>0.75</v>
      </c>
      <c r="R39" s="447">
        <v>2146</v>
      </c>
    </row>
    <row r="40" spans="1:18" ht="14.45" customHeight="1" x14ac:dyDescent="0.2">
      <c r="A40" s="441"/>
      <c r="B40" s="442" t="s">
        <v>1810</v>
      </c>
      <c r="C40" s="442" t="s">
        <v>460</v>
      </c>
      <c r="D40" s="442" t="s">
        <v>1811</v>
      </c>
      <c r="E40" s="442" t="s">
        <v>1846</v>
      </c>
      <c r="F40" s="442"/>
      <c r="G40" s="446">
        <v>2</v>
      </c>
      <c r="H40" s="446">
        <v>2492</v>
      </c>
      <c r="I40" s="442">
        <v>0.66666666666666663</v>
      </c>
      <c r="J40" s="442">
        <v>1246</v>
      </c>
      <c r="K40" s="446">
        <v>3</v>
      </c>
      <c r="L40" s="446">
        <v>3738</v>
      </c>
      <c r="M40" s="442">
        <v>1</v>
      </c>
      <c r="N40" s="442">
        <v>1246</v>
      </c>
      <c r="O40" s="446">
        <v>2</v>
      </c>
      <c r="P40" s="446">
        <v>2492</v>
      </c>
      <c r="Q40" s="469">
        <v>0.66666666666666663</v>
      </c>
      <c r="R40" s="447">
        <v>1246</v>
      </c>
    </row>
    <row r="41" spans="1:18" ht="14.45" customHeight="1" x14ac:dyDescent="0.2">
      <c r="A41" s="441"/>
      <c r="B41" s="442" t="s">
        <v>1810</v>
      </c>
      <c r="C41" s="442" t="s">
        <v>460</v>
      </c>
      <c r="D41" s="442" t="s">
        <v>1811</v>
      </c>
      <c r="E41" s="442" t="s">
        <v>1847</v>
      </c>
      <c r="F41" s="442"/>
      <c r="G41" s="446">
        <v>3</v>
      </c>
      <c r="H41" s="446">
        <v>4035</v>
      </c>
      <c r="I41" s="442">
        <v>3</v>
      </c>
      <c r="J41" s="442">
        <v>1345</v>
      </c>
      <c r="K41" s="446">
        <v>1</v>
      </c>
      <c r="L41" s="446">
        <v>1345</v>
      </c>
      <c r="M41" s="442">
        <v>1</v>
      </c>
      <c r="N41" s="442">
        <v>1345</v>
      </c>
      <c r="O41" s="446">
        <v>2</v>
      </c>
      <c r="P41" s="446">
        <v>2690</v>
      </c>
      <c r="Q41" s="469">
        <v>2</v>
      </c>
      <c r="R41" s="447">
        <v>1345</v>
      </c>
    </row>
    <row r="42" spans="1:18" ht="14.45" customHeight="1" x14ac:dyDescent="0.2">
      <c r="A42" s="441"/>
      <c r="B42" s="442" t="s">
        <v>1810</v>
      </c>
      <c r="C42" s="442" t="s">
        <v>460</v>
      </c>
      <c r="D42" s="442" t="s">
        <v>1811</v>
      </c>
      <c r="E42" s="442" t="s">
        <v>1848</v>
      </c>
      <c r="F42" s="442"/>
      <c r="G42" s="446">
        <v>82</v>
      </c>
      <c r="H42" s="446">
        <v>319800</v>
      </c>
      <c r="I42" s="442">
        <v>1.2058823529411764</v>
      </c>
      <c r="J42" s="442">
        <v>3900</v>
      </c>
      <c r="K42" s="446">
        <v>68</v>
      </c>
      <c r="L42" s="446">
        <v>265200</v>
      </c>
      <c r="M42" s="442">
        <v>1</v>
      </c>
      <c r="N42" s="442">
        <v>3900</v>
      </c>
      <c r="O42" s="446">
        <v>53</v>
      </c>
      <c r="P42" s="446">
        <v>260750</v>
      </c>
      <c r="Q42" s="469">
        <v>0.98322021116138758</v>
      </c>
      <c r="R42" s="447">
        <v>4919.8113207547167</v>
      </c>
    </row>
    <row r="43" spans="1:18" ht="14.45" customHeight="1" x14ac:dyDescent="0.2">
      <c r="A43" s="441"/>
      <c r="B43" s="442" t="s">
        <v>1810</v>
      </c>
      <c r="C43" s="442" t="s">
        <v>460</v>
      </c>
      <c r="D43" s="442" t="s">
        <v>1811</v>
      </c>
      <c r="E43" s="442" t="s">
        <v>1849</v>
      </c>
      <c r="F43" s="442"/>
      <c r="G43" s="446">
        <v>49</v>
      </c>
      <c r="H43" s="446">
        <v>191100</v>
      </c>
      <c r="I43" s="442">
        <v>1.75</v>
      </c>
      <c r="J43" s="442">
        <v>3900</v>
      </c>
      <c r="K43" s="446">
        <v>28</v>
      </c>
      <c r="L43" s="446">
        <v>109200</v>
      </c>
      <c r="M43" s="442">
        <v>1</v>
      </c>
      <c r="N43" s="442">
        <v>3900</v>
      </c>
      <c r="O43" s="446">
        <v>37</v>
      </c>
      <c r="P43" s="446">
        <v>181600</v>
      </c>
      <c r="Q43" s="469">
        <v>1.6630036630036631</v>
      </c>
      <c r="R43" s="447">
        <v>4908.1081081081084</v>
      </c>
    </row>
    <row r="44" spans="1:18" ht="14.45" customHeight="1" x14ac:dyDescent="0.2">
      <c r="A44" s="441"/>
      <c r="B44" s="442" t="s">
        <v>1810</v>
      </c>
      <c r="C44" s="442" t="s">
        <v>460</v>
      </c>
      <c r="D44" s="442" t="s">
        <v>1811</v>
      </c>
      <c r="E44" s="442" t="s">
        <v>1850</v>
      </c>
      <c r="F44" s="442"/>
      <c r="G44" s="446">
        <v>5</v>
      </c>
      <c r="H44" s="446">
        <v>6755</v>
      </c>
      <c r="I44" s="442">
        <v>1.25</v>
      </c>
      <c r="J44" s="442">
        <v>1351</v>
      </c>
      <c r="K44" s="446">
        <v>4</v>
      </c>
      <c r="L44" s="446">
        <v>5404</v>
      </c>
      <c r="M44" s="442">
        <v>1</v>
      </c>
      <c r="N44" s="442">
        <v>1351</v>
      </c>
      <c r="O44" s="446"/>
      <c r="P44" s="446"/>
      <c r="Q44" s="469"/>
      <c r="R44" s="447"/>
    </row>
    <row r="45" spans="1:18" ht="14.45" customHeight="1" x14ac:dyDescent="0.2">
      <c r="A45" s="441"/>
      <c r="B45" s="442" t="s">
        <v>1810</v>
      </c>
      <c r="C45" s="442" t="s">
        <v>460</v>
      </c>
      <c r="D45" s="442" t="s">
        <v>1811</v>
      </c>
      <c r="E45" s="442" t="s">
        <v>1851</v>
      </c>
      <c r="F45" s="442"/>
      <c r="G45" s="446">
        <v>13</v>
      </c>
      <c r="H45" s="446">
        <v>2132</v>
      </c>
      <c r="I45" s="442">
        <v>0.59090909090909094</v>
      </c>
      <c r="J45" s="442">
        <v>164</v>
      </c>
      <c r="K45" s="446">
        <v>22</v>
      </c>
      <c r="L45" s="446">
        <v>3608</v>
      </c>
      <c r="M45" s="442">
        <v>1</v>
      </c>
      <c r="N45" s="442">
        <v>164</v>
      </c>
      <c r="O45" s="446">
        <v>21</v>
      </c>
      <c r="P45" s="446">
        <v>3444</v>
      </c>
      <c r="Q45" s="469">
        <v>0.95454545454545459</v>
      </c>
      <c r="R45" s="447">
        <v>164</v>
      </c>
    </row>
    <row r="46" spans="1:18" ht="14.45" customHeight="1" x14ac:dyDescent="0.2">
      <c r="A46" s="441"/>
      <c r="B46" s="442" t="s">
        <v>1810</v>
      </c>
      <c r="C46" s="442" t="s">
        <v>460</v>
      </c>
      <c r="D46" s="442" t="s">
        <v>1811</v>
      </c>
      <c r="E46" s="442" t="s">
        <v>1852</v>
      </c>
      <c r="F46" s="442"/>
      <c r="G46" s="446">
        <v>53</v>
      </c>
      <c r="H46" s="446">
        <v>11925</v>
      </c>
      <c r="I46" s="442">
        <v>1.1521739130434783</v>
      </c>
      <c r="J46" s="442">
        <v>225</v>
      </c>
      <c r="K46" s="446">
        <v>46</v>
      </c>
      <c r="L46" s="446">
        <v>10350</v>
      </c>
      <c r="M46" s="442">
        <v>1</v>
      </c>
      <c r="N46" s="442">
        <v>225</v>
      </c>
      <c r="O46" s="446">
        <v>83</v>
      </c>
      <c r="P46" s="446">
        <v>18675</v>
      </c>
      <c r="Q46" s="469">
        <v>1.8043478260869565</v>
      </c>
      <c r="R46" s="447">
        <v>225</v>
      </c>
    </row>
    <row r="47" spans="1:18" ht="14.45" customHeight="1" x14ac:dyDescent="0.2">
      <c r="A47" s="441"/>
      <c r="B47" s="442" t="s">
        <v>1810</v>
      </c>
      <c r="C47" s="442" t="s">
        <v>460</v>
      </c>
      <c r="D47" s="442" t="s">
        <v>1811</v>
      </c>
      <c r="E47" s="442" t="s">
        <v>1853</v>
      </c>
      <c r="F47" s="442"/>
      <c r="G47" s="446">
        <v>24</v>
      </c>
      <c r="H47" s="446">
        <v>8712</v>
      </c>
      <c r="I47" s="442">
        <v>2</v>
      </c>
      <c r="J47" s="442">
        <v>363</v>
      </c>
      <c r="K47" s="446">
        <v>12</v>
      </c>
      <c r="L47" s="446">
        <v>4356</v>
      </c>
      <c r="M47" s="442">
        <v>1</v>
      </c>
      <c r="N47" s="442">
        <v>363</v>
      </c>
      <c r="O47" s="446">
        <v>22</v>
      </c>
      <c r="P47" s="446">
        <v>7986</v>
      </c>
      <c r="Q47" s="469">
        <v>1.8333333333333333</v>
      </c>
      <c r="R47" s="447">
        <v>363</v>
      </c>
    </row>
    <row r="48" spans="1:18" ht="14.45" customHeight="1" x14ac:dyDescent="0.2">
      <c r="A48" s="441"/>
      <c r="B48" s="442" t="s">
        <v>1810</v>
      </c>
      <c r="C48" s="442" t="s">
        <v>460</v>
      </c>
      <c r="D48" s="442" t="s">
        <v>1811</v>
      </c>
      <c r="E48" s="442" t="s">
        <v>1854</v>
      </c>
      <c r="F48" s="442"/>
      <c r="G48" s="446">
        <v>32</v>
      </c>
      <c r="H48" s="446">
        <v>18784</v>
      </c>
      <c r="I48" s="442">
        <v>1.3333333333333333</v>
      </c>
      <c r="J48" s="442">
        <v>587</v>
      </c>
      <c r="K48" s="446">
        <v>24</v>
      </c>
      <c r="L48" s="446">
        <v>14088</v>
      </c>
      <c r="M48" s="442">
        <v>1</v>
      </c>
      <c r="N48" s="442">
        <v>587</v>
      </c>
      <c r="O48" s="446">
        <v>21</v>
      </c>
      <c r="P48" s="446">
        <v>12327</v>
      </c>
      <c r="Q48" s="469">
        <v>0.875</v>
      </c>
      <c r="R48" s="447">
        <v>587</v>
      </c>
    </row>
    <row r="49" spans="1:18" ht="14.45" customHeight="1" x14ac:dyDescent="0.2">
      <c r="A49" s="441"/>
      <c r="B49" s="442" t="s">
        <v>1810</v>
      </c>
      <c r="C49" s="442" t="s">
        <v>460</v>
      </c>
      <c r="D49" s="442" t="s">
        <v>1811</v>
      </c>
      <c r="E49" s="442" t="s">
        <v>1855</v>
      </c>
      <c r="F49" s="442"/>
      <c r="G49" s="446">
        <v>9</v>
      </c>
      <c r="H49" s="446">
        <v>5400</v>
      </c>
      <c r="I49" s="442">
        <v>3</v>
      </c>
      <c r="J49" s="442">
        <v>600</v>
      </c>
      <c r="K49" s="446">
        <v>3</v>
      </c>
      <c r="L49" s="446">
        <v>1800</v>
      </c>
      <c r="M49" s="442">
        <v>1</v>
      </c>
      <c r="N49" s="442">
        <v>600</v>
      </c>
      <c r="O49" s="446">
        <v>9</v>
      </c>
      <c r="P49" s="446">
        <v>5400</v>
      </c>
      <c r="Q49" s="469">
        <v>3</v>
      </c>
      <c r="R49" s="447">
        <v>600</v>
      </c>
    </row>
    <row r="50" spans="1:18" ht="14.45" customHeight="1" x14ac:dyDescent="0.2">
      <c r="A50" s="441"/>
      <c r="B50" s="442" t="s">
        <v>1810</v>
      </c>
      <c r="C50" s="442" t="s">
        <v>460</v>
      </c>
      <c r="D50" s="442" t="s">
        <v>1811</v>
      </c>
      <c r="E50" s="442" t="s">
        <v>1856</v>
      </c>
      <c r="F50" s="442"/>
      <c r="G50" s="446">
        <v>1</v>
      </c>
      <c r="H50" s="446">
        <v>4231</v>
      </c>
      <c r="I50" s="442">
        <v>1</v>
      </c>
      <c r="J50" s="442">
        <v>4231</v>
      </c>
      <c r="K50" s="446">
        <v>1</v>
      </c>
      <c r="L50" s="446">
        <v>4231</v>
      </c>
      <c r="M50" s="442">
        <v>1</v>
      </c>
      <c r="N50" s="442">
        <v>4231</v>
      </c>
      <c r="O50" s="446">
        <v>2</v>
      </c>
      <c r="P50" s="446">
        <v>8462</v>
      </c>
      <c r="Q50" s="469">
        <v>2</v>
      </c>
      <c r="R50" s="447">
        <v>4231</v>
      </c>
    </row>
    <row r="51" spans="1:18" ht="14.45" customHeight="1" x14ac:dyDescent="0.2">
      <c r="A51" s="441"/>
      <c r="B51" s="442" t="s">
        <v>1810</v>
      </c>
      <c r="C51" s="442" t="s">
        <v>460</v>
      </c>
      <c r="D51" s="442" t="s">
        <v>1811</v>
      </c>
      <c r="E51" s="442" t="s">
        <v>1857</v>
      </c>
      <c r="F51" s="442"/>
      <c r="G51" s="446">
        <v>1</v>
      </c>
      <c r="H51" s="446">
        <v>1008</v>
      </c>
      <c r="I51" s="442">
        <v>0.1</v>
      </c>
      <c r="J51" s="442">
        <v>1008</v>
      </c>
      <c r="K51" s="446">
        <v>10</v>
      </c>
      <c r="L51" s="446">
        <v>10080</v>
      </c>
      <c r="M51" s="442">
        <v>1</v>
      </c>
      <c r="N51" s="442">
        <v>1008</v>
      </c>
      <c r="O51" s="446">
        <v>2</v>
      </c>
      <c r="P51" s="446">
        <v>2016</v>
      </c>
      <c r="Q51" s="469">
        <v>0.2</v>
      </c>
      <c r="R51" s="447">
        <v>1008</v>
      </c>
    </row>
    <row r="52" spans="1:18" ht="14.45" customHeight="1" x14ac:dyDescent="0.2">
      <c r="A52" s="441"/>
      <c r="B52" s="442" t="s">
        <v>1810</v>
      </c>
      <c r="C52" s="442" t="s">
        <v>460</v>
      </c>
      <c r="D52" s="442" t="s">
        <v>1811</v>
      </c>
      <c r="E52" s="442" t="s">
        <v>1858</v>
      </c>
      <c r="F52" s="442"/>
      <c r="G52" s="446">
        <v>3</v>
      </c>
      <c r="H52" s="446">
        <v>2235</v>
      </c>
      <c r="I52" s="442">
        <v>0.42857142857142855</v>
      </c>
      <c r="J52" s="442">
        <v>745</v>
      </c>
      <c r="K52" s="446">
        <v>7</v>
      </c>
      <c r="L52" s="446">
        <v>5215</v>
      </c>
      <c r="M52" s="442">
        <v>1</v>
      </c>
      <c r="N52" s="442">
        <v>745</v>
      </c>
      <c r="O52" s="446">
        <v>2</v>
      </c>
      <c r="P52" s="446">
        <v>1490</v>
      </c>
      <c r="Q52" s="469">
        <v>0.2857142857142857</v>
      </c>
      <c r="R52" s="447">
        <v>745</v>
      </c>
    </row>
    <row r="53" spans="1:18" ht="14.45" customHeight="1" x14ac:dyDescent="0.2">
      <c r="A53" s="441"/>
      <c r="B53" s="442" t="s">
        <v>1810</v>
      </c>
      <c r="C53" s="442" t="s">
        <v>460</v>
      </c>
      <c r="D53" s="442" t="s">
        <v>1811</v>
      </c>
      <c r="E53" s="442" t="s">
        <v>1859</v>
      </c>
      <c r="F53" s="442"/>
      <c r="G53" s="446">
        <v>18</v>
      </c>
      <c r="H53" s="446">
        <v>10098</v>
      </c>
      <c r="I53" s="442">
        <v>1.2</v>
      </c>
      <c r="J53" s="442">
        <v>561</v>
      </c>
      <c r="K53" s="446">
        <v>15</v>
      </c>
      <c r="L53" s="446">
        <v>8415</v>
      </c>
      <c r="M53" s="442">
        <v>1</v>
      </c>
      <c r="N53" s="442">
        <v>561</v>
      </c>
      <c r="O53" s="446"/>
      <c r="P53" s="446"/>
      <c r="Q53" s="469"/>
      <c r="R53" s="447"/>
    </row>
    <row r="54" spans="1:18" ht="14.45" customHeight="1" x14ac:dyDescent="0.2">
      <c r="A54" s="441"/>
      <c r="B54" s="442" t="s">
        <v>1810</v>
      </c>
      <c r="C54" s="442" t="s">
        <v>460</v>
      </c>
      <c r="D54" s="442" t="s">
        <v>1811</v>
      </c>
      <c r="E54" s="442" t="s">
        <v>1860</v>
      </c>
      <c r="F54" s="442"/>
      <c r="G54" s="446">
        <v>3</v>
      </c>
      <c r="H54" s="446">
        <v>3366</v>
      </c>
      <c r="I54" s="442">
        <v>3</v>
      </c>
      <c r="J54" s="442">
        <v>1122</v>
      </c>
      <c r="K54" s="446">
        <v>1</v>
      </c>
      <c r="L54" s="446">
        <v>1122</v>
      </c>
      <c r="M54" s="442">
        <v>1</v>
      </c>
      <c r="N54" s="442">
        <v>1122</v>
      </c>
      <c r="O54" s="446">
        <v>1</v>
      </c>
      <c r="P54" s="446">
        <v>1122</v>
      </c>
      <c r="Q54" s="469">
        <v>1</v>
      </c>
      <c r="R54" s="447">
        <v>1122</v>
      </c>
    </row>
    <row r="55" spans="1:18" ht="14.45" customHeight="1" x14ac:dyDescent="0.2">
      <c r="A55" s="441"/>
      <c r="B55" s="442" t="s">
        <v>1810</v>
      </c>
      <c r="C55" s="442" t="s">
        <v>460</v>
      </c>
      <c r="D55" s="442" t="s">
        <v>1811</v>
      </c>
      <c r="E55" s="442" t="s">
        <v>1861</v>
      </c>
      <c r="F55" s="442"/>
      <c r="G55" s="446">
        <v>7</v>
      </c>
      <c r="H55" s="446">
        <v>6069</v>
      </c>
      <c r="I55" s="442">
        <v>3.5</v>
      </c>
      <c r="J55" s="442">
        <v>867</v>
      </c>
      <c r="K55" s="446">
        <v>2</v>
      </c>
      <c r="L55" s="446">
        <v>1734</v>
      </c>
      <c r="M55" s="442">
        <v>1</v>
      </c>
      <c r="N55" s="442">
        <v>867</v>
      </c>
      <c r="O55" s="446"/>
      <c r="P55" s="446"/>
      <c r="Q55" s="469"/>
      <c r="R55" s="447"/>
    </row>
    <row r="56" spans="1:18" ht="14.45" customHeight="1" x14ac:dyDescent="0.2">
      <c r="A56" s="441"/>
      <c r="B56" s="442" t="s">
        <v>1810</v>
      </c>
      <c r="C56" s="442" t="s">
        <v>460</v>
      </c>
      <c r="D56" s="442" t="s">
        <v>1811</v>
      </c>
      <c r="E56" s="442" t="s">
        <v>1862</v>
      </c>
      <c r="F56" s="442"/>
      <c r="G56" s="446">
        <v>7</v>
      </c>
      <c r="H56" s="446">
        <v>3850</v>
      </c>
      <c r="I56" s="442">
        <v>7</v>
      </c>
      <c r="J56" s="442">
        <v>550</v>
      </c>
      <c r="K56" s="446">
        <v>1</v>
      </c>
      <c r="L56" s="446">
        <v>550</v>
      </c>
      <c r="M56" s="442">
        <v>1</v>
      </c>
      <c r="N56" s="442">
        <v>550</v>
      </c>
      <c r="O56" s="446">
        <v>1</v>
      </c>
      <c r="P56" s="446">
        <v>550</v>
      </c>
      <c r="Q56" s="469">
        <v>1</v>
      </c>
      <c r="R56" s="447">
        <v>550</v>
      </c>
    </row>
    <row r="57" spans="1:18" ht="14.45" customHeight="1" x14ac:dyDescent="0.2">
      <c r="A57" s="441"/>
      <c r="B57" s="442" t="s">
        <v>1810</v>
      </c>
      <c r="C57" s="442" t="s">
        <v>460</v>
      </c>
      <c r="D57" s="442" t="s">
        <v>1811</v>
      </c>
      <c r="E57" s="442" t="s">
        <v>1863</v>
      </c>
      <c r="F57" s="442"/>
      <c r="G57" s="446">
        <v>1</v>
      </c>
      <c r="H57" s="446">
        <v>1395</v>
      </c>
      <c r="I57" s="442"/>
      <c r="J57" s="442">
        <v>1395</v>
      </c>
      <c r="K57" s="446"/>
      <c r="L57" s="446"/>
      <c r="M57" s="442"/>
      <c r="N57" s="442"/>
      <c r="O57" s="446">
        <v>5</v>
      </c>
      <c r="P57" s="446">
        <v>6975</v>
      </c>
      <c r="Q57" s="469"/>
      <c r="R57" s="447">
        <v>1395</v>
      </c>
    </row>
    <row r="58" spans="1:18" ht="14.45" customHeight="1" x14ac:dyDescent="0.2">
      <c r="A58" s="441"/>
      <c r="B58" s="442" t="s">
        <v>1810</v>
      </c>
      <c r="C58" s="442" t="s">
        <v>460</v>
      </c>
      <c r="D58" s="442" t="s">
        <v>1811</v>
      </c>
      <c r="E58" s="442" t="s">
        <v>1864</v>
      </c>
      <c r="F58" s="442"/>
      <c r="G58" s="446">
        <v>7</v>
      </c>
      <c r="H58" s="446">
        <v>3633</v>
      </c>
      <c r="I58" s="442">
        <v>1.1666666666666667</v>
      </c>
      <c r="J58" s="442">
        <v>519</v>
      </c>
      <c r="K58" s="446">
        <v>6</v>
      </c>
      <c r="L58" s="446">
        <v>3114</v>
      </c>
      <c r="M58" s="442">
        <v>1</v>
      </c>
      <c r="N58" s="442">
        <v>519</v>
      </c>
      <c r="O58" s="446">
        <v>1</v>
      </c>
      <c r="P58" s="446">
        <v>519</v>
      </c>
      <c r="Q58" s="469">
        <v>0.16666666666666666</v>
      </c>
      <c r="R58" s="447">
        <v>519</v>
      </c>
    </row>
    <row r="59" spans="1:18" ht="14.45" customHeight="1" x14ac:dyDescent="0.2">
      <c r="A59" s="441"/>
      <c r="B59" s="442" t="s">
        <v>1810</v>
      </c>
      <c r="C59" s="442" t="s">
        <v>460</v>
      </c>
      <c r="D59" s="442" t="s">
        <v>1811</v>
      </c>
      <c r="E59" s="442" t="s">
        <v>1865</v>
      </c>
      <c r="F59" s="442"/>
      <c r="G59" s="446"/>
      <c r="H59" s="446"/>
      <c r="I59" s="442"/>
      <c r="J59" s="442"/>
      <c r="K59" s="446">
        <v>1</v>
      </c>
      <c r="L59" s="446">
        <v>1326</v>
      </c>
      <c r="M59" s="442">
        <v>1</v>
      </c>
      <c r="N59" s="442">
        <v>1326</v>
      </c>
      <c r="O59" s="446">
        <v>3</v>
      </c>
      <c r="P59" s="446">
        <v>3978</v>
      </c>
      <c r="Q59" s="469">
        <v>3</v>
      </c>
      <c r="R59" s="447">
        <v>1326</v>
      </c>
    </row>
    <row r="60" spans="1:18" ht="14.45" customHeight="1" x14ac:dyDescent="0.2">
      <c r="A60" s="441"/>
      <c r="B60" s="442" t="s">
        <v>1810</v>
      </c>
      <c r="C60" s="442" t="s">
        <v>460</v>
      </c>
      <c r="D60" s="442" t="s">
        <v>1811</v>
      </c>
      <c r="E60" s="442" t="s">
        <v>1866</v>
      </c>
      <c r="F60" s="442"/>
      <c r="G60" s="446">
        <v>9</v>
      </c>
      <c r="H60" s="446">
        <v>3645</v>
      </c>
      <c r="I60" s="442">
        <v>1.2857142857142858</v>
      </c>
      <c r="J60" s="442">
        <v>405</v>
      </c>
      <c r="K60" s="446">
        <v>7</v>
      </c>
      <c r="L60" s="446">
        <v>2835</v>
      </c>
      <c r="M60" s="442">
        <v>1</v>
      </c>
      <c r="N60" s="442">
        <v>405</v>
      </c>
      <c r="O60" s="446">
        <v>4</v>
      </c>
      <c r="P60" s="446">
        <v>1620</v>
      </c>
      <c r="Q60" s="469">
        <v>0.5714285714285714</v>
      </c>
      <c r="R60" s="447">
        <v>405</v>
      </c>
    </row>
    <row r="61" spans="1:18" ht="14.45" customHeight="1" x14ac:dyDescent="0.2">
      <c r="A61" s="441"/>
      <c r="B61" s="442" t="s">
        <v>1810</v>
      </c>
      <c r="C61" s="442" t="s">
        <v>460</v>
      </c>
      <c r="D61" s="442" t="s">
        <v>1811</v>
      </c>
      <c r="E61" s="442" t="s">
        <v>1867</v>
      </c>
      <c r="F61" s="442"/>
      <c r="G61" s="446">
        <v>17</v>
      </c>
      <c r="H61" s="446">
        <v>9350</v>
      </c>
      <c r="I61" s="442">
        <v>2.4285714285714284</v>
      </c>
      <c r="J61" s="442">
        <v>550</v>
      </c>
      <c r="K61" s="446">
        <v>7</v>
      </c>
      <c r="L61" s="446">
        <v>3850</v>
      </c>
      <c r="M61" s="442">
        <v>1</v>
      </c>
      <c r="N61" s="442">
        <v>550</v>
      </c>
      <c r="O61" s="446">
        <v>0</v>
      </c>
      <c r="P61" s="446">
        <v>0</v>
      </c>
      <c r="Q61" s="469">
        <v>0</v>
      </c>
      <c r="R61" s="447"/>
    </row>
    <row r="62" spans="1:18" ht="14.45" customHeight="1" x14ac:dyDescent="0.2">
      <c r="A62" s="441"/>
      <c r="B62" s="442" t="s">
        <v>1810</v>
      </c>
      <c r="C62" s="442" t="s">
        <v>460</v>
      </c>
      <c r="D62" s="442" t="s">
        <v>1811</v>
      </c>
      <c r="E62" s="442" t="s">
        <v>1868</v>
      </c>
      <c r="F62" s="442"/>
      <c r="G62" s="446">
        <v>2</v>
      </c>
      <c r="H62" s="446">
        <v>0</v>
      </c>
      <c r="I62" s="442"/>
      <c r="J62" s="442">
        <v>0</v>
      </c>
      <c r="K62" s="446">
        <v>9</v>
      </c>
      <c r="L62" s="446">
        <v>0</v>
      </c>
      <c r="M62" s="442"/>
      <c r="N62" s="442">
        <v>0</v>
      </c>
      <c r="O62" s="446">
        <v>4</v>
      </c>
      <c r="P62" s="446">
        <v>0</v>
      </c>
      <c r="Q62" s="469"/>
      <c r="R62" s="447">
        <v>0</v>
      </c>
    </row>
    <row r="63" spans="1:18" ht="14.45" customHeight="1" x14ac:dyDescent="0.2">
      <c r="A63" s="441"/>
      <c r="B63" s="442" t="s">
        <v>1810</v>
      </c>
      <c r="C63" s="442" t="s">
        <v>460</v>
      </c>
      <c r="D63" s="442" t="s">
        <v>1811</v>
      </c>
      <c r="E63" s="442" t="s">
        <v>1869</v>
      </c>
      <c r="F63" s="442"/>
      <c r="G63" s="446">
        <v>0</v>
      </c>
      <c r="H63" s="446">
        <v>0</v>
      </c>
      <c r="I63" s="442"/>
      <c r="J63" s="442"/>
      <c r="K63" s="446">
        <v>1</v>
      </c>
      <c r="L63" s="446">
        <v>0</v>
      </c>
      <c r="M63" s="442"/>
      <c r="N63" s="442">
        <v>0</v>
      </c>
      <c r="O63" s="446">
        <v>2</v>
      </c>
      <c r="P63" s="446">
        <v>0</v>
      </c>
      <c r="Q63" s="469"/>
      <c r="R63" s="447">
        <v>0</v>
      </c>
    </row>
    <row r="64" spans="1:18" ht="14.45" customHeight="1" x14ac:dyDescent="0.2">
      <c r="A64" s="441"/>
      <c r="B64" s="442" t="s">
        <v>1810</v>
      </c>
      <c r="C64" s="442" t="s">
        <v>460</v>
      </c>
      <c r="D64" s="442" t="s">
        <v>1811</v>
      </c>
      <c r="E64" s="442" t="s">
        <v>1870</v>
      </c>
      <c r="F64" s="442"/>
      <c r="G64" s="446"/>
      <c r="H64" s="446"/>
      <c r="I64" s="442"/>
      <c r="J64" s="442"/>
      <c r="K64" s="446">
        <v>1</v>
      </c>
      <c r="L64" s="446">
        <v>0</v>
      </c>
      <c r="M64" s="442"/>
      <c r="N64" s="442">
        <v>0</v>
      </c>
      <c r="O64" s="446"/>
      <c r="P64" s="446"/>
      <c r="Q64" s="469"/>
      <c r="R64" s="447"/>
    </row>
    <row r="65" spans="1:18" ht="14.45" customHeight="1" x14ac:dyDescent="0.2">
      <c r="A65" s="441"/>
      <c r="B65" s="442" t="s">
        <v>1810</v>
      </c>
      <c r="C65" s="442" t="s">
        <v>460</v>
      </c>
      <c r="D65" s="442" t="s">
        <v>1811</v>
      </c>
      <c r="E65" s="442" t="s">
        <v>1871</v>
      </c>
      <c r="F65" s="442"/>
      <c r="G65" s="446">
        <v>1</v>
      </c>
      <c r="H65" s="446">
        <v>1065</v>
      </c>
      <c r="I65" s="442"/>
      <c r="J65" s="442">
        <v>1065</v>
      </c>
      <c r="K65" s="446"/>
      <c r="L65" s="446"/>
      <c r="M65" s="442"/>
      <c r="N65" s="442"/>
      <c r="O65" s="446"/>
      <c r="P65" s="446"/>
      <c r="Q65" s="469"/>
      <c r="R65" s="447"/>
    </row>
    <row r="66" spans="1:18" ht="14.45" customHeight="1" x14ac:dyDescent="0.2">
      <c r="A66" s="441"/>
      <c r="B66" s="442" t="s">
        <v>1810</v>
      </c>
      <c r="C66" s="442" t="s">
        <v>460</v>
      </c>
      <c r="D66" s="442" t="s">
        <v>1811</v>
      </c>
      <c r="E66" s="442" t="s">
        <v>1872</v>
      </c>
      <c r="F66" s="442"/>
      <c r="G66" s="446">
        <v>1</v>
      </c>
      <c r="H66" s="446">
        <v>0</v>
      </c>
      <c r="I66" s="442"/>
      <c r="J66" s="442">
        <v>0</v>
      </c>
      <c r="K66" s="446">
        <v>0</v>
      </c>
      <c r="L66" s="446">
        <v>0</v>
      </c>
      <c r="M66" s="442"/>
      <c r="N66" s="442"/>
      <c r="O66" s="446">
        <v>0</v>
      </c>
      <c r="P66" s="446">
        <v>0</v>
      </c>
      <c r="Q66" s="469"/>
      <c r="R66" s="447"/>
    </row>
    <row r="67" spans="1:18" ht="14.45" customHeight="1" x14ac:dyDescent="0.2">
      <c r="A67" s="441"/>
      <c r="B67" s="442" t="s">
        <v>1810</v>
      </c>
      <c r="C67" s="442" t="s">
        <v>460</v>
      </c>
      <c r="D67" s="442" t="s">
        <v>1811</v>
      </c>
      <c r="E67" s="442" t="s">
        <v>1873</v>
      </c>
      <c r="F67" s="442"/>
      <c r="G67" s="446">
        <v>1</v>
      </c>
      <c r="H67" s="446">
        <v>1014</v>
      </c>
      <c r="I67" s="442"/>
      <c r="J67" s="442">
        <v>1014</v>
      </c>
      <c r="K67" s="446"/>
      <c r="L67" s="446"/>
      <c r="M67" s="442"/>
      <c r="N67" s="442"/>
      <c r="O67" s="446"/>
      <c r="P67" s="446"/>
      <c r="Q67" s="469"/>
      <c r="R67" s="447"/>
    </row>
    <row r="68" spans="1:18" ht="14.45" customHeight="1" x14ac:dyDescent="0.2">
      <c r="A68" s="441"/>
      <c r="B68" s="442" t="s">
        <v>1810</v>
      </c>
      <c r="C68" s="442" t="s">
        <v>460</v>
      </c>
      <c r="D68" s="442" t="s">
        <v>1811</v>
      </c>
      <c r="E68" s="442" t="s">
        <v>1874</v>
      </c>
      <c r="F68" s="442"/>
      <c r="G68" s="446">
        <v>4</v>
      </c>
      <c r="H68" s="446">
        <v>0</v>
      </c>
      <c r="I68" s="442"/>
      <c r="J68" s="442">
        <v>0</v>
      </c>
      <c r="K68" s="446"/>
      <c r="L68" s="446"/>
      <c r="M68" s="442"/>
      <c r="N68" s="442"/>
      <c r="O68" s="446"/>
      <c r="P68" s="446"/>
      <c r="Q68" s="469"/>
      <c r="R68" s="447"/>
    </row>
    <row r="69" spans="1:18" ht="14.45" customHeight="1" x14ac:dyDescent="0.2">
      <c r="A69" s="441"/>
      <c r="B69" s="442" t="s">
        <v>1810</v>
      </c>
      <c r="C69" s="442" t="s">
        <v>460</v>
      </c>
      <c r="D69" s="442" t="s">
        <v>1811</v>
      </c>
      <c r="E69" s="442" t="s">
        <v>1875</v>
      </c>
      <c r="F69" s="442"/>
      <c r="G69" s="446">
        <v>1</v>
      </c>
      <c r="H69" s="446">
        <v>321</v>
      </c>
      <c r="I69" s="442"/>
      <c r="J69" s="442">
        <v>321</v>
      </c>
      <c r="K69" s="446"/>
      <c r="L69" s="446"/>
      <c r="M69" s="442"/>
      <c r="N69" s="442"/>
      <c r="O69" s="446"/>
      <c r="P69" s="446"/>
      <c r="Q69" s="469"/>
      <c r="R69" s="447"/>
    </row>
    <row r="70" spans="1:18" ht="14.45" customHeight="1" x14ac:dyDescent="0.2">
      <c r="A70" s="441"/>
      <c r="B70" s="442" t="s">
        <v>1810</v>
      </c>
      <c r="C70" s="442" t="s">
        <v>460</v>
      </c>
      <c r="D70" s="442" t="s">
        <v>1811</v>
      </c>
      <c r="E70" s="442" t="s">
        <v>1876</v>
      </c>
      <c r="F70" s="442"/>
      <c r="G70" s="446"/>
      <c r="H70" s="446"/>
      <c r="I70" s="442"/>
      <c r="J70" s="442"/>
      <c r="K70" s="446">
        <v>1</v>
      </c>
      <c r="L70" s="446">
        <v>0</v>
      </c>
      <c r="M70" s="442"/>
      <c r="N70" s="442">
        <v>0</v>
      </c>
      <c r="O70" s="446"/>
      <c r="P70" s="446"/>
      <c r="Q70" s="469"/>
      <c r="R70" s="447"/>
    </row>
    <row r="71" spans="1:18" ht="14.45" customHeight="1" x14ac:dyDescent="0.2">
      <c r="A71" s="441"/>
      <c r="B71" s="442" t="s">
        <v>1810</v>
      </c>
      <c r="C71" s="442" t="s">
        <v>460</v>
      </c>
      <c r="D71" s="442" t="s">
        <v>1811</v>
      </c>
      <c r="E71" s="442" t="s">
        <v>1877</v>
      </c>
      <c r="F71" s="442"/>
      <c r="G71" s="446"/>
      <c r="H71" s="446"/>
      <c r="I71" s="442"/>
      <c r="J71" s="442"/>
      <c r="K71" s="446">
        <v>1</v>
      </c>
      <c r="L71" s="446">
        <v>0</v>
      </c>
      <c r="M71" s="442"/>
      <c r="N71" s="442">
        <v>0</v>
      </c>
      <c r="O71" s="446"/>
      <c r="P71" s="446"/>
      <c r="Q71" s="469"/>
      <c r="R71" s="447"/>
    </row>
    <row r="72" spans="1:18" ht="14.45" customHeight="1" x14ac:dyDescent="0.2">
      <c r="A72" s="441"/>
      <c r="B72" s="442" t="s">
        <v>1810</v>
      </c>
      <c r="C72" s="442" t="s">
        <v>460</v>
      </c>
      <c r="D72" s="442" t="s">
        <v>1811</v>
      </c>
      <c r="E72" s="442" t="s">
        <v>1878</v>
      </c>
      <c r="F72" s="442"/>
      <c r="G72" s="446"/>
      <c r="H72" s="446"/>
      <c r="I72" s="442"/>
      <c r="J72" s="442"/>
      <c r="K72" s="446">
        <v>1</v>
      </c>
      <c r="L72" s="446">
        <v>550</v>
      </c>
      <c r="M72" s="442">
        <v>1</v>
      </c>
      <c r="N72" s="442">
        <v>550</v>
      </c>
      <c r="O72" s="446"/>
      <c r="P72" s="446"/>
      <c r="Q72" s="469"/>
      <c r="R72" s="447"/>
    </row>
    <row r="73" spans="1:18" ht="14.45" customHeight="1" x14ac:dyDescent="0.2">
      <c r="A73" s="441"/>
      <c r="B73" s="442" t="s">
        <v>1810</v>
      </c>
      <c r="C73" s="442" t="s">
        <v>460</v>
      </c>
      <c r="D73" s="442" t="s">
        <v>1811</v>
      </c>
      <c r="E73" s="442" t="s">
        <v>1879</v>
      </c>
      <c r="F73" s="442"/>
      <c r="G73" s="446">
        <v>2</v>
      </c>
      <c r="H73" s="446">
        <v>1100</v>
      </c>
      <c r="I73" s="442"/>
      <c r="J73" s="442">
        <v>550</v>
      </c>
      <c r="K73" s="446"/>
      <c r="L73" s="446"/>
      <c r="M73" s="442"/>
      <c r="N73" s="442"/>
      <c r="O73" s="446"/>
      <c r="P73" s="446"/>
      <c r="Q73" s="469"/>
      <c r="R73" s="447"/>
    </row>
    <row r="74" spans="1:18" ht="14.45" customHeight="1" x14ac:dyDescent="0.2">
      <c r="A74" s="441"/>
      <c r="B74" s="442" t="s">
        <v>1810</v>
      </c>
      <c r="C74" s="442" t="s">
        <v>460</v>
      </c>
      <c r="D74" s="442" t="s">
        <v>1811</v>
      </c>
      <c r="E74" s="442" t="s">
        <v>1880</v>
      </c>
      <c r="F74" s="442"/>
      <c r="G74" s="446"/>
      <c r="H74" s="446"/>
      <c r="I74" s="442"/>
      <c r="J74" s="442"/>
      <c r="K74" s="446">
        <v>3</v>
      </c>
      <c r="L74" s="446">
        <v>1633</v>
      </c>
      <c r="M74" s="442">
        <v>1</v>
      </c>
      <c r="N74" s="442">
        <v>544.33333333333337</v>
      </c>
      <c r="O74" s="446"/>
      <c r="P74" s="446"/>
      <c r="Q74" s="469"/>
      <c r="R74" s="447"/>
    </row>
    <row r="75" spans="1:18" ht="14.45" customHeight="1" x14ac:dyDescent="0.2">
      <c r="A75" s="441"/>
      <c r="B75" s="442" t="s">
        <v>1810</v>
      </c>
      <c r="C75" s="442" t="s">
        <v>460</v>
      </c>
      <c r="D75" s="442" t="s">
        <v>1811</v>
      </c>
      <c r="E75" s="442" t="s">
        <v>1881</v>
      </c>
      <c r="F75" s="442"/>
      <c r="G75" s="446"/>
      <c r="H75" s="446"/>
      <c r="I75" s="442"/>
      <c r="J75" s="442"/>
      <c r="K75" s="446">
        <v>1</v>
      </c>
      <c r="L75" s="446">
        <v>2490</v>
      </c>
      <c r="M75" s="442">
        <v>1</v>
      </c>
      <c r="N75" s="442">
        <v>2490</v>
      </c>
      <c r="O75" s="446"/>
      <c r="P75" s="446"/>
      <c r="Q75" s="469"/>
      <c r="R75" s="447"/>
    </row>
    <row r="76" spans="1:18" ht="14.45" customHeight="1" x14ac:dyDescent="0.2">
      <c r="A76" s="441"/>
      <c r="B76" s="442" t="s">
        <v>1810</v>
      </c>
      <c r="C76" s="442" t="s">
        <v>460</v>
      </c>
      <c r="D76" s="442" t="s">
        <v>1811</v>
      </c>
      <c r="E76" s="442" t="s">
        <v>1882</v>
      </c>
      <c r="F76" s="442"/>
      <c r="G76" s="446"/>
      <c r="H76" s="446"/>
      <c r="I76" s="442"/>
      <c r="J76" s="442"/>
      <c r="K76" s="446">
        <v>4</v>
      </c>
      <c r="L76" s="446">
        <v>1400</v>
      </c>
      <c r="M76" s="442">
        <v>1</v>
      </c>
      <c r="N76" s="442">
        <v>350</v>
      </c>
      <c r="O76" s="446"/>
      <c r="P76" s="446"/>
      <c r="Q76" s="469"/>
      <c r="R76" s="447"/>
    </row>
    <row r="77" spans="1:18" ht="14.45" customHeight="1" x14ac:dyDescent="0.2">
      <c r="A77" s="441"/>
      <c r="B77" s="442" t="s">
        <v>1810</v>
      </c>
      <c r="C77" s="442" t="s">
        <v>460</v>
      </c>
      <c r="D77" s="442" t="s">
        <v>1811</v>
      </c>
      <c r="E77" s="442" t="s">
        <v>1883</v>
      </c>
      <c r="F77" s="442"/>
      <c r="G77" s="446">
        <v>1</v>
      </c>
      <c r="H77" s="446">
        <v>1260</v>
      </c>
      <c r="I77" s="442">
        <v>0.25</v>
      </c>
      <c r="J77" s="442">
        <v>1260</v>
      </c>
      <c r="K77" s="446">
        <v>4</v>
      </c>
      <c r="L77" s="446">
        <v>5040</v>
      </c>
      <c r="M77" s="442">
        <v>1</v>
      </c>
      <c r="N77" s="442">
        <v>1260</v>
      </c>
      <c r="O77" s="446">
        <v>2</v>
      </c>
      <c r="P77" s="446">
        <v>2520</v>
      </c>
      <c r="Q77" s="469">
        <v>0.5</v>
      </c>
      <c r="R77" s="447">
        <v>1260</v>
      </c>
    </row>
    <row r="78" spans="1:18" ht="14.45" customHeight="1" x14ac:dyDescent="0.2">
      <c r="A78" s="441"/>
      <c r="B78" s="442" t="s">
        <v>1810</v>
      </c>
      <c r="C78" s="442" t="s">
        <v>460</v>
      </c>
      <c r="D78" s="442" t="s">
        <v>1811</v>
      </c>
      <c r="E78" s="442" t="s">
        <v>1884</v>
      </c>
      <c r="F78" s="442"/>
      <c r="G78" s="446"/>
      <c r="H78" s="446"/>
      <c r="I78" s="442"/>
      <c r="J78" s="442"/>
      <c r="K78" s="446">
        <v>1</v>
      </c>
      <c r="L78" s="446">
        <v>0</v>
      </c>
      <c r="M78" s="442"/>
      <c r="N78" s="442">
        <v>0</v>
      </c>
      <c r="O78" s="446"/>
      <c r="P78" s="446"/>
      <c r="Q78" s="469"/>
      <c r="R78" s="447"/>
    </row>
    <row r="79" spans="1:18" ht="14.45" customHeight="1" x14ac:dyDescent="0.2">
      <c r="A79" s="441"/>
      <c r="B79" s="442" t="s">
        <v>1810</v>
      </c>
      <c r="C79" s="442" t="s">
        <v>460</v>
      </c>
      <c r="D79" s="442" t="s">
        <v>1811</v>
      </c>
      <c r="E79" s="442" t="s">
        <v>1885</v>
      </c>
      <c r="F79" s="442"/>
      <c r="G79" s="446">
        <v>1</v>
      </c>
      <c r="H79" s="446">
        <v>1008</v>
      </c>
      <c r="I79" s="442"/>
      <c r="J79" s="442">
        <v>1008</v>
      </c>
      <c r="K79" s="446"/>
      <c r="L79" s="446"/>
      <c r="M79" s="442"/>
      <c r="N79" s="442"/>
      <c r="O79" s="446"/>
      <c r="P79" s="446"/>
      <c r="Q79" s="469"/>
      <c r="R79" s="447"/>
    </row>
    <row r="80" spans="1:18" ht="14.45" customHeight="1" x14ac:dyDescent="0.2">
      <c r="A80" s="441"/>
      <c r="B80" s="442" t="s">
        <v>1810</v>
      </c>
      <c r="C80" s="442" t="s">
        <v>460</v>
      </c>
      <c r="D80" s="442" t="s">
        <v>1811</v>
      </c>
      <c r="E80" s="442" t="s">
        <v>1886</v>
      </c>
      <c r="F80" s="442"/>
      <c r="G80" s="446">
        <v>1</v>
      </c>
      <c r="H80" s="446">
        <v>0</v>
      </c>
      <c r="I80" s="442"/>
      <c r="J80" s="442">
        <v>0</v>
      </c>
      <c r="K80" s="446"/>
      <c r="L80" s="446"/>
      <c r="M80" s="442"/>
      <c r="N80" s="442"/>
      <c r="O80" s="446"/>
      <c r="P80" s="446"/>
      <c r="Q80" s="469"/>
      <c r="R80" s="447"/>
    </row>
    <row r="81" spans="1:18" ht="14.45" customHeight="1" x14ac:dyDescent="0.2">
      <c r="A81" s="441"/>
      <c r="B81" s="442" t="s">
        <v>1810</v>
      </c>
      <c r="C81" s="442" t="s">
        <v>460</v>
      </c>
      <c r="D81" s="442" t="s">
        <v>1811</v>
      </c>
      <c r="E81" s="442" t="s">
        <v>1887</v>
      </c>
      <c r="F81" s="442"/>
      <c r="G81" s="446"/>
      <c r="H81" s="446"/>
      <c r="I81" s="442"/>
      <c r="J81" s="442"/>
      <c r="K81" s="446">
        <v>0</v>
      </c>
      <c r="L81" s="446">
        <v>0</v>
      </c>
      <c r="M81" s="442"/>
      <c r="N81" s="442"/>
      <c r="O81" s="446"/>
      <c r="P81" s="446"/>
      <c r="Q81" s="469"/>
      <c r="R81" s="447"/>
    </row>
    <row r="82" spans="1:18" ht="14.45" customHeight="1" x14ac:dyDescent="0.2">
      <c r="A82" s="441"/>
      <c r="B82" s="442" t="s">
        <v>1810</v>
      </c>
      <c r="C82" s="442" t="s">
        <v>460</v>
      </c>
      <c r="D82" s="442" t="s">
        <v>1811</v>
      </c>
      <c r="E82" s="442" t="s">
        <v>1888</v>
      </c>
      <c r="F82" s="442"/>
      <c r="G82" s="446">
        <v>3</v>
      </c>
      <c r="H82" s="446">
        <v>1059</v>
      </c>
      <c r="I82" s="442"/>
      <c r="J82" s="442">
        <v>353</v>
      </c>
      <c r="K82" s="446"/>
      <c r="L82" s="446"/>
      <c r="M82" s="442"/>
      <c r="N82" s="442"/>
      <c r="O82" s="446">
        <v>1</v>
      </c>
      <c r="P82" s="446">
        <v>353</v>
      </c>
      <c r="Q82" s="469"/>
      <c r="R82" s="447">
        <v>353</v>
      </c>
    </row>
    <row r="83" spans="1:18" ht="14.45" customHeight="1" x14ac:dyDescent="0.2">
      <c r="A83" s="441"/>
      <c r="B83" s="442" t="s">
        <v>1810</v>
      </c>
      <c r="C83" s="442" t="s">
        <v>460</v>
      </c>
      <c r="D83" s="442" t="s">
        <v>1811</v>
      </c>
      <c r="E83" s="442" t="s">
        <v>1889</v>
      </c>
      <c r="F83" s="442"/>
      <c r="G83" s="446">
        <v>1</v>
      </c>
      <c r="H83" s="446">
        <v>0</v>
      </c>
      <c r="I83" s="442"/>
      <c r="J83" s="442">
        <v>0</v>
      </c>
      <c r="K83" s="446"/>
      <c r="L83" s="446"/>
      <c r="M83" s="442"/>
      <c r="N83" s="442"/>
      <c r="O83" s="446"/>
      <c r="P83" s="446"/>
      <c r="Q83" s="469"/>
      <c r="R83" s="447"/>
    </row>
    <row r="84" spans="1:18" ht="14.45" customHeight="1" x14ac:dyDescent="0.2">
      <c r="A84" s="441"/>
      <c r="B84" s="442" t="s">
        <v>1810</v>
      </c>
      <c r="C84" s="442" t="s">
        <v>460</v>
      </c>
      <c r="D84" s="442" t="s">
        <v>1811</v>
      </c>
      <c r="E84" s="442" t="s">
        <v>1890</v>
      </c>
      <c r="F84" s="442"/>
      <c r="G84" s="446"/>
      <c r="H84" s="446"/>
      <c r="I84" s="442"/>
      <c r="J84" s="442"/>
      <c r="K84" s="446"/>
      <c r="L84" s="446"/>
      <c r="M84" s="442"/>
      <c r="N84" s="442"/>
      <c r="O84" s="446">
        <v>1</v>
      </c>
      <c r="P84" s="446">
        <v>1531</v>
      </c>
      <c r="Q84" s="469"/>
      <c r="R84" s="447">
        <v>1531</v>
      </c>
    </row>
    <row r="85" spans="1:18" ht="14.45" customHeight="1" x14ac:dyDescent="0.2">
      <c r="A85" s="441"/>
      <c r="B85" s="442" t="s">
        <v>1810</v>
      </c>
      <c r="C85" s="442" t="s">
        <v>460</v>
      </c>
      <c r="D85" s="442" t="s">
        <v>1811</v>
      </c>
      <c r="E85" s="442" t="s">
        <v>1891</v>
      </c>
      <c r="F85" s="442"/>
      <c r="G85" s="446">
        <v>1</v>
      </c>
      <c r="H85" s="446">
        <v>940</v>
      </c>
      <c r="I85" s="442"/>
      <c r="J85" s="442">
        <v>940</v>
      </c>
      <c r="K85" s="446"/>
      <c r="L85" s="446"/>
      <c r="M85" s="442"/>
      <c r="N85" s="442"/>
      <c r="O85" s="446"/>
      <c r="P85" s="446"/>
      <c r="Q85" s="469"/>
      <c r="R85" s="447"/>
    </row>
    <row r="86" spans="1:18" ht="14.45" customHeight="1" x14ac:dyDescent="0.2">
      <c r="A86" s="441"/>
      <c r="B86" s="442" t="s">
        <v>1810</v>
      </c>
      <c r="C86" s="442" t="s">
        <v>460</v>
      </c>
      <c r="D86" s="442" t="s">
        <v>1811</v>
      </c>
      <c r="E86" s="442" t="s">
        <v>1892</v>
      </c>
      <c r="F86" s="442"/>
      <c r="G86" s="446"/>
      <c r="H86" s="446"/>
      <c r="I86" s="442"/>
      <c r="J86" s="442"/>
      <c r="K86" s="446"/>
      <c r="L86" s="446"/>
      <c r="M86" s="442"/>
      <c r="N86" s="442"/>
      <c r="O86" s="446">
        <v>2</v>
      </c>
      <c r="P86" s="446">
        <v>1506</v>
      </c>
      <c r="Q86" s="469"/>
      <c r="R86" s="447">
        <v>753</v>
      </c>
    </row>
    <row r="87" spans="1:18" ht="14.45" customHeight="1" x14ac:dyDescent="0.2">
      <c r="A87" s="441"/>
      <c r="B87" s="442" t="s">
        <v>1810</v>
      </c>
      <c r="C87" s="442" t="s">
        <v>460</v>
      </c>
      <c r="D87" s="442" t="s">
        <v>1811</v>
      </c>
      <c r="E87" s="442" t="s">
        <v>1893</v>
      </c>
      <c r="F87" s="442"/>
      <c r="G87" s="446"/>
      <c r="H87" s="446"/>
      <c r="I87" s="442"/>
      <c r="J87" s="442"/>
      <c r="K87" s="446"/>
      <c r="L87" s="446"/>
      <c r="M87" s="442"/>
      <c r="N87" s="442"/>
      <c r="O87" s="446">
        <v>1</v>
      </c>
      <c r="P87" s="446">
        <v>2502</v>
      </c>
      <c r="Q87" s="469"/>
      <c r="R87" s="447">
        <v>2502</v>
      </c>
    </row>
    <row r="88" spans="1:18" ht="14.45" customHeight="1" x14ac:dyDescent="0.2">
      <c r="A88" s="441"/>
      <c r="B88" s="442" t="s">
        <v>1810</v>
      </c>
      <c r="C88" s="442" t="s">
        <v>460</v>
      </c>
      <c r="D88" s="442" t="s">
        <v>1811</v>
      </c>
      <c r="E88" s="442" t="s">
        <v>1894</v>
      </c>
      <c r="F88" s="442"/>
      <c r="G88" s="446"/>
      <c r="H88" s="446"/>
      <c r="I88" s="442"/>
      <c r="J88" s="442"/>
      <c r="K88" s="446"/>
      <c r="L88" s="446"/>
      <c r="M88" s="442"/>
      <c r="N88" s="442"/>
      <c r="O88" s="446">
        <v>2</v>
      </c>
      <c r="P88" s="446">
        <v>0</v>
      </c>
      <c r="Q88" s="469"/>
      <c r="R88" s="447">
        <v>0</v>
      </c>
    </row>
    <row r="89" spans="1:18" ht="14.45" customHeight="1" x14ac:dyDescent="0.2">
      <c r="A89" s="441"/>
      <c r="B89" s="442" t="s">
        <v>1810</v>
      </c>
      <c r="C89" s="442" t="s">
        <v>460</v>
      </c>
      <c r="D89" s="442" t="s">
        <v>1811</v>
      </c>
      <c r="E89" s="442" t="s">
        <v>1895</v>
      </c>
      <c r="F89" s="442"/>
      <c r="G89" s="446">
        <v>1</v>
      </c>
      <c r="H89" s="446">
        <v>745</v>
      </c>
      <c r="I89" s="442"/>
      <c r="J89" s="442">
        <v>745</v>
      </c>
      <c r="K89" s="446"/>
      <c r="L89" s="446"/>
      <c r="M89" s="442"/>
      <c r="N89" s="442"/>
      <c r="O89" s="446"/>
      <c r="P89" s="446"/>
      <c r="Q89" s="469"/>
      <c r="R89" s="447"/>
    </row>
    <row r="90" spans="1:18" ht="14.45" customHeight="1" x14ac:dyDescent="0.2">
      <c r="A90" s="441"/>
      <c r="B90" s="442" t="s">
        <v>1810</v>
      </c>
      <c r="C90" s="442" t="s">
        <v>460</v>
      </c>
      <c r="D90" s="442" t="s">
        <v>1811</v>
      </c>
      <c r="E90" s="442" t="s">
        <v>1896</v>
      </c>
      <c r="F90" s="442"/>
      <c r="G90" s="446"/>
      <c r="H90" s="446"/>
      <c r="I90" s="442"/>
      <c r="J90" s="442"/>
      <c r="K90" s="446"/>
      <c r="L90" s="446"/>
      <c r="M90" s="442"/>
      <c r="N90" s="442"/>
      <c r="O90" s="446">
        <v>0</v>
      </c>
      <c r="P90" s="446">
        <v>0</v>
      </c>
      <c r="Q90" s="469"/>
      <c r="R90" s="447"/>
    </row>
    <row r="91" spans="1:18" ht="14.45" customHeight="1" x14ac:dyDescent="0.2">
      <c r="A91" s="441"/>
      <c r="B91" s="442" t="s">
        <v>1810</v>
      </c>
      <c r="C91" s="442" t="s">
        <v>460</v>
      </c>
      <c r="D91" s="442" t="s">
        <v>1811</v>
      </c>
      <c r="E91" s="442" t="s">
        <v>1897</v>
      </c>
      <c r="F91" s="442"/>
      <c r="G91" s="446"/>
      <c r="H91" s="446"/>
      <c r="I91" s="442"/>
      <c r="J91" s="442"/>
      <c r="K91" s="446">
        <v>1</v>
      </c>
      <c r="L91" s="446">
        <v>592</v>
      </c>
      <c r="M91" s="442">
        <v>1</v>
      </c>
      <c r="N91" s="442">
        <v>592</v>
      </c>
      <c r="O91" s="446"/>
      <c r="P91" s="446"/>
      <c r="Q91" s="469"/>
      <c r="R91" s="447"/>
    </row>
    <row r="92" spans="1:18" ht="14.45" customHeight="1" x14ac:dyDescent="0.2">
      <c r="A92" s="441"/>
      <c r="B92" s="442" t="s">
        <v>1810</v>
      </c>
      <c r="C92" s="442" t="s">
        <v>460</v>
      </c>
      <c r="D92" s="442" t="s">
        <v>1811</v>
      </c>
      <c r="E92" s="442" t="s">
        <v>1898</v>
      </c>
      <c r="F92" s="442"/>
      <c r="G92" s="446"/>
      <c r="H92" s="446"/>
      <c r="I92" s="442"/>
      <c r="J92" s="442"/>
      <c r="K92" s="446"/>
      <c r="L92" s="446"/>
      <c r="M92" s="442"/>
      <c r="N92" s="442"/>
      <c r="O92" s="446">
        <v>1</v>
      </c>
      <c r="P92" s="446">
        <v>429</v>
      </c>
      <c r="Q92" s="469"/>
      <c r="R92" s="447">
        <v>429</v>
      </c>
    </row>
    <row r="93" spans="1:18" ht="14.45" customHeight="1" x14ac:dyDescent="0.2">
      <c r="A93" s="441"/>
      <c r="B93" s="442" t="s">
        <v>1810</v>
      </c>
      <c r="C93" s="442" t="s">
        <v>460</v>
      </c>
      <c r="D93" s="442" t="s">
        <v>1811</v>
      </c>
      <c r="E93" s="442" t="s">
        <v>1899</v>
      </c>
      <c r="F93" s="442"/>
      <c r="G93" s="446"/>
      <c r="H93" s="446"/>
      <c r="I93" s="442"/>
      <c r="J93" s="442"/>
      <c r="K93" s="446"/>
      <c r="L93" s="446"/>
      <c r="M93" s="442"/>
      <c r="N93" s="442"/>
      <c r="O93" s="446">
        <v>2</v>
      </c>
      <c r="P93" s="446">
        <v>738</v>
      </c>
      <c r="Q93" s="469"/>
      <c r="R93" s="447">
        <v>369</v>
      </c>
    </row>
    <row r="94" spans="1:18" ht="14.45" customHeight="1" x14ac:dyDescent="0.2">
      <c r="A94" s="441"/>
      <c r="B94" s="442" t="s">
        <v>1810</v>
      </c>
      <c r="C94" s="442" t="s">
        <v>460</v>
      </c>
      <c r="D94" s="442" t="s">
        <v>1811</v>
      </c>
      <c r="E94" s="442" t="s">
        <v>1900</v>
      </c>
      <c r="F94" s="442"/>
      <c r="G94" s="446">
        <v>1</v>
      </c>
      <c r="H94" s="446">
        <v>0</v>
      </c>
      <c r="I94" s="442"/>
      <c r="J94" s="442">
        <v>0</v>
      </c>
      <c r="K94" s="446"/>
      <c r="L94" s="446"/>
      <c r="M94" s="442"/>
      <c r="N94" s="442"/>
      <c r="O94" s="446"/>
      <c r="P94" s="446"/>
      <c r="Q94" s="469"/>
      <c r="R94" s="447"/>
    </row>
    <row r="95" spans="1:18" ht="14.45" customHeight="1" x14ac:dyDescent="0.2">
      <c r="A95" s="441"/>
      <c r="B95" s="442" t="s">
        <v>1810</v>
      </c>
      <c r="C95" s="442" t="s">
        <v>460</v>
      </c>
      <c r="D95" s="442" t="s">
        <v>1901</v>
      </c>
      <c r="E95" s="442" t="s">
        <v>1902</v>
      </c>
      <c r="F95" s="442" t="s">
        <v>1903</v>
      </c>
      <c r="G95" s="446">
        <v>1</v>
      </c>
      <c r="H95" s="446">
        <v>508.89</v>
      </c>
      <c r="I95" s="442">
        <v>0.16666666666666666</v>
      </c>
      <c r="J95" s="442">
        <v>508.89</v>
      </c>
      <c r="K95" s="446">
        <v>6</v>
      </c>
      <c r="L95" s="446">
        <v>3053.34</v>
      </c>
      <c r="M95" s="442">
        <v>1</v>
      </c>
      <c r="N95" s="442">
        <v>508.89000000000004</v>
      </c>
      <c r="O95" s="446">
        <v>5</v>
      </c>
      <c r="P95" s="446">
        <v>2912.2200000000003</v>
      </c>
      <c r="Q95" s="469">
        <v>0.95378176030183348</v>
      </c>
      <c r="R95" s="447">
        <v>582.44400000000007</v>
      </c>
    </row>
    <row r="96" spans="1:18" ht="14.45" customHeight="1" x14ac:dyDescent="0.2">
      <c r="A96" s="441"/>
      <c r="B96" s="442" t="s">
        <v>1810</v>
      </c>
      <c r="C96" s="442" t="s">
        <v>460</v>
      </c>
      <c r="D96" s="442" t="s">
        <v>1901</v>
      </c>
      <c r="E96" s="442" t="s">
        <v>1904</v>
      </c>
      <c r="F96" s="442" t="s">
        <v>1905</v>
      </c>
      <c r="G96" s="446">
        <v>1</v>
      </c>
      <c r="H96" s="446">
        <v>500</v>
      </c>
      <c r="I96" s="442"/>
      <c r="J96" s="442">
        <v>500</v>
      </c>
      <c r="K96" s="446"/>
      <c r="L96" s="446"/>
      <c r="M96" s="442"/>
      <c r="N96" s="442"/>
      <c r="O96" s="446"/>
      <c r="P96" s="446"/>
      <c r="Q96" s="469"/>
      <c r="R96" s="447"/>
    </row>
    <row r="97" spans="1:18" ht="14.45" customHeight="1" x14ac:dyDescent="0.2">
      <c r="A97" s="441"/>
      <c r="B97" s="442" t="s">
        <v>1810</v>
      </c>
      <c r="C97" s="442" t="s">
        <v>460</v>
      </c>
      <c r="D97" s="442" t="s">
        <v>1901</v>
      </c>
      <c r="E97" s="442" t="s">
        <v>1906</v>
      </c>
      <c r="F97" s="442" t="s">
        <v>1907</v>
      </c>
      <c r="G97" s="446">
        <v>1152</v>
      </c>
      <c r="H97" s="446">
        <v>89599.99</v>
      </c>
      <c r="I97" s="442">
        <v>0.92828346381968185</v>
      </c>
      <c r="J97" s="442">
        <v>77.777769097222233</v>
      </c>
      <c r="K97" s="446">
        <v>1241</v>
      </c>
      <c r="L97" s="446">
        <v>96522.23</v>
      </c>
      <c r="M97" s="442">
        <v>1</v>
      </c>
      <c r="N97" s="442">
        <v>77.777784045124889</v>
      </c>
      <c r="O97" s="446">
        <v>1485</v>
      </c>
      <c r="P97" s="446">
        <v>132354.45000000001</v>
      </c>
      <c r="Q97" s="469">
        <v>1.3712328237754143</v>
      </c>
      <c r="R97" s="447">
        <v>89.127575757575769</v>
      </c>
    </row>
    <row r="98" spans="1:18" ht="14.45" customHeight="1" x14ac:dyDescent="0.2">
      <c r="A98" s="441"/>
      <c r="B98" s="442" t="s">
        <v>1810</v>
      </c>
      <c r="C98" s="442" t="s">
        <v>460</v>
      </c>
      <c r="D98" s="442" t="s">
        <v>1901</v>
      </c>
      <c r="E98" s="442" t="s">
        <v>1908</v>
      </c>
      <c r="F98" s="442" t="s">
        <v>1909</v>
      </c>
      <c r="G98" s="446">
        <v>16</v>
      </c>
      <c r="H98" s="446">
        <v>4000</v>
      </c>
      <c r="I98" s="442">
        <v>0.48484848484848486</v>
      </c>
      <c r="J98" s="442">
        <v>250</v>
      </c>
      <c r="K98" s="446">
        <v>33</v>
      </c>
      <c r="L98" s="446">
        <v>8250</v>
      </c>
      <c r="M98" s="442">
        <v>1</v>
      </c>
      <c r="N98" s="442">
        <v>250</v>
      </c>
      <c r="O98" s="446">
        <v>39</v>
      </c>
      <c r="P98" s="446">
        <v>10231.119999999999</v>
      </c>
      <c r="Q98" s="469">
        <v>1.2401357575757574</v>
      </c>
      <c r="R98" s="447">
        <v>262.3364102564102</v>
      </c>
    </row>
    <row r="99" spans="1:18" ht="14.45" customHeight="1" x14ac:dyDescent="0.2">
      <c r="A99" s="441"/>
      <c r="B99" s="442" t="s">
        <v>1810</v>
      </c>
      <c r="C99" s="442" t="s">
        <v>460</v>
      </c>
      <c r="D99" s="442" t="s">
        <v>1901</v>
      </c>
      <c r="E99" s="442" t="s">
        <v>1910</v>
      </c>
      <c r="F99" s="442" t="s">
        <v>1911</v>
      </c>
      <c r="G99" s="446"/>
      <c r="H99" s="446"/>
      <c r="I99" s="442"/>
      <c r="J99" s="442"/>
      <c r="K99" s="446"/>
      <c r="L99" s="446"/>
      <c r="M99" s="442"/>
      <c r="N99" s="442"/>
      <c r="O99" s="446">
        <v>2</v>
      </c>
      <c r="P99" s="446">
        <v>611.12</v>
      </c>
      <c r="Q99" s="469"/>
      <c r="R99" s="447">
        <v>305.56</v>
      </c>
    </row>
    <row r="100" spans="1:18" ht="14.45" customHeight="1" x14ac:dyDescent="0.2">
      <c r="A100" s="441"/>
      <c r="B100" s="442" t="s">
        <v>1810</v>
      </c>
      <c r="C100" s="442" t="s">
        <v>460</v>
      </c>
      <c r="D100" s="442" t="s">
        <v>1901</v>
      </c>
      <c r="E100" s="442" t="s">
        <v>1912</v>
      </c>
      <c r="F100" s="442" t="s">
        <v>1913</v>
      </c>
      <c r="G100" s="446">
        <v>252</v>
      </c>
      <c r="H100" s="446">
        <v>29399.989999999998</v>
      </c>
      <c r="I100" s="442">
        <v>0.96551659588945937</v>
      </c>
      <c r="J100" s="442">
        <v>116.66662698412698</v>
      </c>
      <c r="K100" s="446">
        <v>261</v>
      </c>
      <c r="L100" s="446">
        <v>30450.010000000002</v>
      </c>
      <c r="M100" s="442">
        <v>1</v>
      </c>
      <c r="N100" s="442">
        <v>116.66670498084292</v>
      </c>
      <c r="O100" s="446">
        <v>240</v>
      </c>
      <c r="P100" s="446">
        <v>34420</v>
      </c>
      <c r="Q100" s="469">
        <v>1.1303772970846315</v>
      </c>
      <c r="R100" s="447">
        <v>143.41666666666666</v>
      </c>
    </row>
    <row r="101" spans="1:18" ht="14.45" customHeight="1" x14ac:dyDescent="0.2">
      <c r="A101" s="441"/>
      <c r="B101" s="442" t="s">
        <v>1810</v>
      </c>
      <c r="C101" s="442" t="s">
        <v>460</v>
      </c>
      <c r="D101" s="442" t="s">
        <v>1901</v>
      </c>
      <c r="E101" s="442" t="s">
        <v>1914</v>
      </c>
      <c r="F101" s="442" t="s">
        <v>1915</v>
      </c>
      <c r="G101" s="446"/>
      <c r="H101" s="446"/>
      <c r="I101" s="442"/>
      <c r="J101" s="442"/>
      <c r="K101" s="446"/>
      <c r="L101" s="446"/>
      <c r="M101" s="442"/>
      <c r="N101" s="442"/>
      <c r="O101" s="446">
        <v>3</v>
      </c>
      <c r="P101" s="446">
        <v>3040</v>
      </c>
      <c r="Q101" s="469"/>
      <c r="R101" s="447">
        <v>1013.3333333333334</v>
      </c>
    </row>
    <row r="102" spans="1:18" ht="14.45" customHeight="1" x14ac:dyDescent="0.2">
      <c r="A102" s="441"/>
      <c r="B102" s="442" t="s">
        <v>1810</v>
      </c>
      <c r="C102" s="442" t="s">
        <v>460</v>
      </c>
      <c r="D102" s="442" t="s">
        <v>1901</v>
      </c>
      <c r="E102" s="442" t="s">
        <v>1916</v>
      </c>
      <c r="F102" s="442" t="s">
        <v>1917</v>
      </c>
      <c r="G102" s="446">
        <v>470</v>
      </c>
      <c r="H102" s="446">
        <v>141000</v>
      </c>
      <c r="I102" s="442">
        <v>0.51068453458891705</v>
      </c>
      <c r="J102" s="442">
        <v>300</v>
      </c>
      <c r="K102" s="446">
        <v>502</v>
      </c>
      <c r="L102" s="446">
        <v>276100</v>
      </c>
      <c r="M102" s="442">
        <v>1</v>
      </c>
      <c r="N102" s="442">
        <v>550</v>
      </c>
      <c r="O102" s="446">
        <v>439</v>
      </c>
      <c r="P102" s="446">
        <v>258031.11</v>
      </c>
      <c r="Q102" s="469">
        <v>0.93455671858022449</v>
      </c>
      <c r="R102" s="447">
        <v>587.7701822323462</v>
      </c>
    </row>
    <row r="103" spans="1:18" ht="14.45" customHeight="1" x14ac:dyDescent="0.2">
      <c r="A103" s="441"/>
      <c r="B103" s="442" t="s">
        <v>1810</v>
      </c>
      <c r="C103" s="442" t="s">
        <v>460</v>
      </c>
      <c r="D103" s="442" t="s">
        <v>1901</v>
      </c>
      <c r="E103" s="442" t="s">
        <v>1918</v>
      </c>
      <c r="F103" s="442" t="s">
        <v>1919</v>
      </c>
      <c r="G103" s="446">
        <v>20</v>
      </c>
      <c r="H103" s="446">
        <v>5888.8899999999994</v>
      </c>
      <c r="I103" s="442">
        <v>20.000305664991167</v>
      </c>
      <c r="J103" s="442">
        <v>294.44449999999995</v>
      </c>
      <c r="K103" s="446">
        <v>1</v>
      </c>
      <c r="L103" s="446">
        <v>294.44</v>
      </c>
      <c r="M103" s="442">
        <v>1</v>
      </c>
      <c r="N103" s="442">
        <v>294.44</v>
      </c>
      <c r="O103" s="446">
        <v>1</v>
      </c>
      <c r="P103" s="446">
        <v>300</v>
      </c>
      <c r="Q103" s="469">
        <v>1.0188833038989267</v>
      </c>
      <c r="R103" s="447">
        <v>300</v>
      </c>
    </row>
    <row r="104" spans="1:18" ht="14.45" customHeight="1" x14ac:dyDescent="0.2">
      <c r="A104" s="441"/>
      <c r="B104" s="442" t="s">
        <v>1810</v>
      </c>
      <c r="C104" s="442" t="s">
        <v>460</v>
      </c>
      <c r="D104" s="442" t="s">
        <v>1901</v>
      </c>
      <c r="E104" s="442" t="s">
        <v>1920</v>
      </c>
      <c r="F104" s="442" t="s">
        <v>1921</v>
      </c>
      <c r="G104" s="446">
        <v>12</v>
      </c>
      <c r="H104" s="446">
        <v>9333.34</v>
      </c>
      <c r="I104" s="442"/>
      <c r="J104" s="442">
        <v>777.77833333333331</v>
      </c>
      <c r="K104" s="446"/>
      <c r="L104" s="446"/>
      <c r="M104" s="442"/>
      <c r="N104" s="442"/>
      <c r="O104" s="446"/>
      <c r="P104" s="446"/>
      <c r="Q104" s="469"/>
      <c r="R104" s="447"/>
    </row>
    <row r="105" spans="1:18" ht="14.45" customHeight="1" x14ac:dyDescent="0.2">
      <c r="A105" s="441"/>
      <c r="B105" s="442" t="s">
        <v>1810</v>
      </c>
      <c r="C105" s="442" t="s">
        <v>460</v>
      </c>
      <c r="D105" s="442" t="s">
        <v>1901</v>
      </c>
      <c r="E105" s="442" t="s">
        <v>1922</v>
      </c>
      <c r="F105" s="442" t="s">
        <v>1923</v>
      </c>
      <c r="G105" s="446">
        <v>5</v>
      </c>
      <c r="H105" s="446">
        <v>466.65999999999997</v>
      </c>
      <c r="I105" s="442"/>
      <c r="J105" s="442">
        <v>93.331999999999994</v>
      </c>
      <c r="K105" s="446"/>
      <c r="L105" s="446"/>
      <c r="M105" s="442"/>
      <c r="N105" s="442"/>
      <c r="O105" s="446"/>
      <c r="P105" s="446"/>
      <c r="Q105" s="469"/>
      <c r="R105" s="447"/>
    </row>
    <row r="106" spans="1:18" ht="14.45" customHeight="1" x14ac:dyDescent="0.2">
      <c r="A106" s="441"/>
      <c r="B106" s="442" t="s">
        <v>1810</v>
      </c>
      <c r="C106" s="442" t="s">
        <v>460</v>
      </c>
      <c r="D106" s="442" t="s">
        <v>1901</v>
      </c>
      <c r="E106" s="442" t="s">
        <v>1924</v>
      </c>
      <c r="F106" s="442"/>
      <c r="G106" s="446">
        <v>2</v>
      </c>
      <c r="H106" s="446">
        <v>66.66</v>
      </c>
      <c r="I106" s="442">
        <v>1</v>
      </c>
      <c r="J106" s="442">
        <v>33.33</v>
      </c>
      <c r="K106" s="446">
        <v>2</v>
      </c>
      <c r="L106" s="446">
        <v>66.66</v>
      </c>
      <c r="M106" s="442">
        <v>1</v>
      </c>
      <c r="N106" s="442">
        <v>33.33</v>
      </c>
      <c r="O106" s="446"/>
      <c r="P106" s="446"/>
      <c r="Q106" s="469"/>
      <c r="R106" s="447"/>
    </row>
    <row r="107" spans="1:18" ht="14.45" customHeight="1" x14ac:dyDescent="0.2">
      <c r="A107" s="441"/>
      <c r="B107" s="442" t="s">
        <v>1810</v>
      </c>
      <c r="C107" s="442" t="s">
        <v>460</v>
      </c>
      <c r="D107" s="442" t="s">
        <v>1901</v>
      </c>
      <c r="E107" s="442" t="s">
        <v>1925</v>
      </c>
      <c r="F107" s="442" t="s">
        <v>1905</v>
      </c>
      <c r="G107" s="446">
        <v>227</v>
      </c>
      <c r="H107" s="446">
        <v>94835.540000000008</v>
      </c>
      <c r="I107" s="442">
        <v>1.2897723208153531</v>
      </c>
      <c r="J107" s="442">
        <v>417.77770925110138</v>
      </c>
      <c r="K107" s="446">
        <v>176</v>
      </c>
      <c r="L107" s="446">
        <v>73528.899999999994</v>
      </c>
      <c r="M107" s="442">
        <v>1</v>
      </c>
      <c r="N107" s="442">
        <v>417.77784090909086</v>
      </c>
      <c r="O107" s="446">
        <v>137</v>
      </c>
      <c r="P107" s="446">
        <v>59863.34</v>
      </c>
      <c r="Q107" s="469">
        <v>0.81414709046374967</v>
      </c>
      <c r="R107" s="447">
        <v>436.95868613138686</v>
      </c>
    </row>
    <row r="108" spans="1:18" ht="14.45" customHeight="1" x14ac:dyDescent="0.2">
      <c r="A108" s="441"/>
      <c r="B108" s="442" t="s">
        <v>1810</v>
      </c>
      <c r="C108" s="442" t="s">
        <v>460</v>
      </c>
      <c r="D108" s="442" t="s">
        <v>1901</v>
      </c>
      <c r="E108" s="442" t="s">
        <v>1926</v>
      </c>
      <c r="F108" s="442" t="s">
        <v>1927</v>
      </c>
      <c r="G108" s="446">
        <v>217</v>
      </c>
      <c r="H108" s="446">
        <v>45811.11</v>
      </c>
      <c r="I108" s="442">
        <v>1.1265026125817534</v>
      </c>
      <c r="J108" s="442">
        <v>211.11110599078341</v>
      </c>
      <c r="K108" s="446">
        <v>183</v>
      </c>
      <c r="L108" s="446">
        <v>40666.669999999991</v>
      </c>
      <c r="M108" s="442">
        <v>1</v>
      </c>
      <c r="N108" s="442">
        <v>222.22224043715843</v>
      </c>
      <c r="O108" s="446">
        <v>187</v>
      </c>
      <c r="P108" s="446">
        <v>69845.55</v>
      </c>
      <c r="Q108" s="469">
        <v>1.7175133838103789</v>
      </c>
      <c r="R108" s="447">
        <v>373.50561497326203</v>
      </c>
    </row>
    <row r="109" spans="1:18" ht="14.45" customHeight="1" x14ac:dyDescent="0.2">
      <c r="A109" s="441"/>
      <c r="B109" s="442" t="s">
        <v>1810</v>
      </c>
      <c r="C109" s="442" t="s">
        <v>460</v>
      </c>
      <c r="D109" s="442" t="s">
        <v>1901</v>
      </c>
      <c r="E109" s="442" t="s">
        <v>1928</v>
      </c>
      <c r="F109" s="442" t="s">
        <v>1929</v>
      </c>
      <c r="G109" s="446">
        <v>28</v>
      </c>
      <c r="H109" s="446">
        <v>16333.33</v>
      </c>
      <c r="I109" s="442">
        <v>2.1538466610314995</v>
      </c>
      <c r="J109" s="442">
        <v>583.33321428571423</v>
      </c>
      <c r="K109" s="446">
        <v>13</v>
      </c>
      <c r="L109" s="446">
        <v>7583.33</v>
      </c>
      <c r="M109" s="442">
        <v>1</v>
      </c>
      <c r="N109" s="442">
        <v>583.33307692307687</v>
      </c>
      <c r="O109" s="446">
        <v>34</v>
      </c>
      <c r="P109" s="446">
        <v>23655.55</v>
      </c>
      <c r="Q109" s="469">
        <v>3.1194145579844212</v>
      </c>
      <c r="R109" s="447">
        <v>695.75147058823529</v>
      </c>
    </row>
    <row r="110" spans="1:18" ht="14.45" customHeight="1" x14ac:dyDescent="0.2">
      <c r="A110" s="441"/>
      <c r="B110" s="442" t="s">
        <v>1810</v>
      </c>
      <c r="C110" s="442" t="s">
        <v>460</v>
      </c>
      <c r="D110" s="442" t="s">
        <v>1901</v>
      </c>
      <c r="E110" s="442" t="s">
        <v>1930</v>
      </c>
      <c r="F110" s="442" t="s">
        <v>1931</v>
      </c>
      <c r="G110" s="446">
        <v>214</v>
      </c>
      <c r="H110" s="446">
        <v>99866.66</v>
      </c>
      <c r="I110" s="442">
        <v>1.2228571610495642</v>
      </c>
      <c r="J110" s="442">
        <v>466.66663551401871</v>
      </c>
      <c r="K110" s="446">
        <v>175</v>
      </c>
      <c r="L110" s="446">
        <v>81666.66</v>
      </c>
      <c r="M110" s="442">
        <v>1</v>
      </c>
      <c r="N110" s="442">
        <v>466.66662857142859</v>
      </c>
      <c r="O110" s="446">
        <v>120</v>
      </c>
      <c r="P110" s="446">
        <v>63123.34</v>
      </c>
      <c r="Q110" s="469">
        <v>0.77293892023991173</v>
      </c>
      <c r="R110" s="447">
        <v>526.02783333333332</v>
      </c>
    </row>
    <row r="111" spans="1:18" ht="14.45" customHeight="1" x14ac:dyDescent="0.2">
      <c r="A111" s="441"/>
      <c r="B111" s="442" t="s">
        <v>1810</v>
      </c>
      <c r="C111" s="442" t="s">
        <v>460</v>
      </c>
      <c r="D111" s="442" t="s">
        <v>1901</v>
      </c>
      <c r="E111" s="442" t="s">
        <v>1932</v>
      </c>
      <c r="F111" s="442" t="s">
        <v>1933</v>
      </c>
      <c r="G111" s="446">
        <v>139</v>
      </c>
      <c r="H111" s="446">
        <v>6950</v>
      </c>
      <c r="I111" s="442">
        <v>0.61808324825424832</v>
      </c>
      <c r="J111" s="442">
        <v>50</v>
      </c>
      <c r="K111" s="446">
        <v>184</v>
      </c>
      <c r="L111" s="446">
        <v>11244.44</v>
      </c>
      <c r="M111" s="442">
        <v>1</v>
      </c>
      <c r="N111" s="442">
        <v>61.111086956521739</v>
      </c>
      <c r="O111" s="446">
        <v>191</v>
      </c>
      <c r="P111" s="446">
        <v>13433.33</v>
      </c>
      <c r="Q111" s="469">
        <v>1.194664207377157</v>
      </c>
      <c r="R111" s="447">
        <v>70.331570680628275</v>
      </c>
    </row>
    <row r="112" spans="1:18" ht="14.45" customHeight="1" x14ac:dyDescent="0.2">
      <c r="A112" s="441"/>
      <c r="B112" s="442" t="s">
        <v>1810</v>
      </c>
      <c r="C112" s="442" t="s">
        <v>460</v>
      </c>
      <c r="D112" s="442" t="s">
        <v>1901</v>
      </c>
      <c r="E112" s="442" t="s">
        <v>1934</v>
      </c>
      <c r="F112" s="442" t="s">
        <v>1935</v>
      </c>
      <c r="G112" s="446">
        <v>205</v>
      </c>
      <c r="H112" s="446">
        <v>20727.78</v>
      </c>
      <c r="I112" s="442">
        <v>0.67032013559186088</v>
      </c>
      <c r="J112" s="442">
        <v>101.1111219512195</v>
      </c>
      <c r="K112" s="446">
        <v>242</v>
      </c>
      <c r="L112" s="446">
        <v>30922.210000000003</v>
      </c>
      <c r="M112" s="442">
        <v>1</v>
      </c>
      <c r="N112" s="442">
        <v>127.77772727272729</v>
      </c>
      <c r="O112" s="446">
        <v>175</v>
      </c>
      <c r="P112" s="446">
        <v>30131.11</v>
      </c>
      <c r="Q112" s="469">
        <v>0.97441644694864948</v>
      </c>
      <c r="R112" s="447">
        <v>172.17777142857142</v>
      </c>
    </row>
    <row r="113" spans="1:18" ht="14.45" customHeight="1" x14ac:dyDescent="0.2">
      <c r="A113" s="441"/>
      <c r="B113" s="442" t="s">
        <v>1810</v>
      </c>
      <c r="C113" s="442" t="s">
        <v>460</v>
      </c>
      <c r="D113" s="442" t="s">
        <v>1901</v>
      </c>
      <c r="E113" s="442" t="s">
        <v>1936</v>
      </c>
      <c r="F113" s="442" t="s">
        <v>1937</v>
      </c>
      <c r="G113" s="446">
        <v>67</v>
      </c>
      <c r="H113" s="446">
        <v>5136.66</v>
      </c>
      <c r="I113" s="442">
        <v>1.2641503397459719</v>
      </c>
      <c r="J113" s="442">
        <v>76.666567164179099</v>
      </c>
      <c r="K113" s="446">
        <v>53</v>
      </c>
      <c r="L113" s="446">
        <v>4063.33</v>
      </c>
      <c r="M113" s="442">
        <v>1</v>
      </c>
      <c r="N113" s="442">
        <v>76.66660377358491</v>
      </c>
      <c r="O113" s="446">
        <v>57</v>
      </c>
      <c r="P113" s="446">
        <v>12856.66</v>
      </c>
      <c r="Q113" s="469">
        <v>3.1640698638801181</v>
      </c>
      <c r="R113" s="447">
        <v>225.55543859649123</v>
      </c>
    </row>
    <row r="114" spans="1:18" ht="14.45" customHeight="1" x14ac:dyDescent="0.2">
      <c r="A114" s="441"/>
      <c r="B114" s="442" t="s">
        <v>1810</v>
      </c>
      <c r="C114" s="442" t="s">
        <v>460</v>
      </c>
      <c r="D114" s="442" t="s">
        <v>1901</v>
      </c>
      <c r="E114" s="442" t="s">
        <v>1938</v>
      </c>
      <c r="F114" s="442" t="s">
        <v>1939</v>
      </c>
      <c r="G114" s="446">
        <v>1030</v>
      </c>
      <c r="H114" s="446">
        <v>0</v>
      </c>
      <c r="I114" s="442"/>
      <c r="J114" s="442">
        <v>0</v>
      </c>
      <c r="K114" s="446">
        <v>909</v>
      </c>
      <c r="L114" s="446">
        <v>0</v>
      </c>
      <c r="M114" s="442"/>
      <c r="N114" s="442">
        <v>0</v>
      </c>
      <c r="O114" s="446">
        <v>688</v>
      </c>
      <c r="P114" s="446">
        <v>0</v>
      </c>
      <c r="Q114" s="469"/>
      <c r="R114" s="447">
        <v>0</v>
      </c>
    </row>
    <row r="115" spans="1:18" ht="14.45" customHeight="1" x14ac:dyDescent="0.2">
      <c r="A115" s="441"/>
      <c r="B115" s="442" t="s">
        <v>1810</v>
      </c>
      <c r="C115" s="442" t="s">
        <v>460</v>
      </c>
      <c r="D115" s="442" t="s">
        <v>1901</v>
      </c>
      <c r="E115" s="442" t="s">
        <v>1940</v>
      </c>
      <c r="F115" s="442" t="s">
        <v>1941</v>
      </c>
      <c r="G115" s="446">
        <v>267</v>
      </c>
      <c r="H115" s="446">
        <v>81583.33</v>
      </c>
      <c r="I115" s="442">
        <v>1.0429686036820991</v>
      </c>
      <c r="J115" s="442">
        <v>305.55554307116108</v>
      </c>
      <c r="K115" s="446">
        <v>256</v>
      </c>
      <c r="L115" s="446">
        <v>78222.23</v>
      </c>
      <c r="M115" s="442">
        <v>1</v>
      </c>
      <c r="N115" s="442">
        <v>305.55558593749998</v>
      </c>
      <c r="O115" s="446">
        <v>259</v>
      </c>
      <c r="P115" s="446">
        <v>85588.88</v>
      </c>
      <c r="Q115" s="469">
        <v>1.0941759139313723</v>
      </c>
      <c r="R115" s="447">
        <v>330.45899613899616</v>
      </c>
    </row>
    <row r="116" spans="1:18" ht="14.45" customHeight="1" x14ac:dyDescent="0.2">
      <c r="A116" s="441"/>
      <c r="B116" s="442" t="s">
        <v>1810</v>
      </c>
      <c r="C116" s="442" t="s">
        <v>460</v>
      </c>
      <c r="D116" s="442" t="s">
        <v>1901</v>
      </c>
      <c r="E116" s="442" t="s">
        <v>1942</v>
      </c>
      <c r="F116" s="442" t="s">
        <v>1943</v>
      </c>
      <c r="G116" s="446">
        <v>265</v>
      </c>
      <c r="H116" s="446">
        <v>8833.33</v>
      </c>
      <c r="I116" s="442">
        <v>4.2742057232442692</v>
      </c>
      <c r="J116" s="442">
        <v>33.333320754716979</v>
      </c>
      <c r="K116" s="446">
        <v>62</v>
      </c>
      <c r="L116" s="446">
        <v>2066.66</v>
      </c>
      <c r="M116" s="442">
        <v>1</v>
      </c>
      <c r="N116" s="442">
        <v>33.333225806451608</v>
      </c>
      <c r="O116" s="446"/>
      <c r="P116" s="446"/>
      <c r="Q116" s="469"/>
      <c r="R116" s="447"/>
    </row>
    <row r="117" spans="1:18" ht="14.45" customHeight="1" x14ac:dyDescent="0.2">
      <c r="A117" s="441"/>
      <c r="B117" s="442" t="s">
        <v>1810</v>
      </c>
      <c r="C117" s="442" t="s">
        <v>460</v>
      </c>
      <c r="D117" s="442" t="s">
        <v>1901</v>
      </c>
      <c r="E117" s="442" t="s">
        <v>1944</v>
      </c>
      <c r="F117" s="442" t="s">
        <v>1945</v>
      </c>
      <c r="G117" s="446">
        <v>478</v>
      </c>
      <c r="H117" s="446">
        <v>217755.56</v>
      </c>
      <c r="I117" s="442">
        <v>0.84154926597328894</v>
      </c>
      <c r="J117" s="442">
        <v>455.55556485355646</v>
      </c>
      <c r="K117" s="446">
        <v>568</v>
      </c>
      <c r="L117" s="446">
        <v>258755.57</v>
      </c>
      <c r="M117" s="442">
        <v>1</v>
      </c>
      <c r="N117" s="442">
        <v>455.55558098591553</v>
      </c>
      <c r="O117" s="446">
        <v>692</v>
      </c>
      <c r="P117" s="446">
        <v>342675.57000000007</v>
      </c>
      <c r="Q117" s="469">
        <v>1.3243215208855217</v>
      </c>
      <c r="R117" s="447">
        <v>495.19591040462439</v>
      </c>
    </row>
    <row r="118" spans="1:18" ht="14.45" customHeight="1" x14ac:dyDescent="0.2">
      <c r="A118" s="441"/>
      <c r="B118" s="442" t="s">
        <v>1810</v>
      </c>
      <c r="C118" s="442" t="s">
        <v>460</v>
      </c>
      <c r="D118" s="442" t="s">
        <v>1901</v>
      </c>
      <c r="E118" s="442" t="s">
        <v>1946</v>
      </c>
      <c r="F118" s="442" t="s">
        <v>1947</v>
      </c>
      <c r="G118" s="446"/>
      <c r="H118" s="446"/>
      <c r="I118" s="442"/>
      <c r="J118" s="442"/>
      <c r="K118" s="446">
        <v>1</v>
      </c>
      <c r="L118" s="446">
        <v>58.89</v>
      </c>
      <c r="M118" s="442">
        <v>1</v>
      </c>
      <c r="N118" s="442">
        <v>58.89</v>
      </c>
      <c r="O118" s="446"/>
      <c r="P118" s="446"/>
      <c r="Q118" s="469"/>
      <c r="R118" s="447"/>
    </row>
    <row r="119" spans="1:18" ht="14.45" customHeight="1" x14ac:dyDescent="0.2">
      <c r="A119" s="441"/>
      <c r="B119" s="442" t="s">
        <v>1810</v>
      </c>
      <c r="C119" s="442" t="s">
        <v>460</v>
      </c>
      <c r="D119" s="442" t="s">
        <v>1901</v>
      </c>
      <c r="E119" s="442" t="s">
        <v>1948</v>
      </c>
      <c r="F119" s="442" t="s">
        <v>1949</v>
      </c>
      <c r="G119" s="446">
        <v>284</v>
      </c>
      <c r="H119" s="446">
        <v>22088.89</v>
      </c>
      <c r="I119" s="442">
        <v>1.0676691692981113</v>
      </c>
      <c r="J119" s="442">
        <v>77.777781690140841</v>
      </c>
      <c r="K119" s="446">
        <v>266</v>
      </c>
      <c r="L119" s="446">
        <v>20688.89</v>
      </c>
      <c r="M119" s="442">
        <v>1</v>
      </c>
      <c r="N119" s="442">
        <v>77.777781954887217</v>
      </c>
      <c r="O119" s="446">
        <v>269</v>
      </c>
      <c r="P119" s="446">
        <v>27052.219999999998</v>
      </c>
      <c r="Q119" s="469">
        <v>1.3075723250498212</v>
      </c>
      <c r="R119" s="447">
        <v>100.56587360594794</v>
      </c>
    </row>
    <row r="120" spans="1:18" ht="14.45" customHeight="1" x14ac:dyDescent="0.2">
      <c r="A120" s="441"/>
      <c r="B120" s="442" t="s">
        <v>1810</v>
      </c>
      <c r="C120" s="442" t="s">
        <v>460</v>
      </c>
      <c r="D120" s="442" t="s">
        <v>1901</v>
      </c>
      <c r="E120" s="442" t="s">
        <v>1950</v>
      </c>
      <c r="F120" s="442" t="s">
        <v>1951</v>
      </c>
      <c r="G120" s="446">
        <v>1</v>
      </c>
      <c r="H120" s="446">
        <v>0</v>
      </c>
      <c r="I120" s="442"/>
      <c r="J120" s="442">
        <v>0</v>
      </c>
      <c r="K120" s="446">
        <v>0</v>
      </c>
      <c r="L120" s="446">
        <v>0</v>
      </c>
      <c r="M120" s="442"/>
      <c r="N120" s="442"/>
      <c r="O120" s="446">
        <v>0</v>
      </c>
      <c r="P120" s="446">
        <v>0</v>
      </c>
      <c r="Q120" s="469"/>
      <c r="R120" s="447"/>
    </row>
    <row r="121" spans="1:18" ht="14.45" customHeight="1" x14ac:dyDescent="0.2">
      <c r="A121" s="441"/>
      <c r="B121" s="442" t="s">
        <v>1810</v>
      </c>
      <c r="C121" s="442" t="s">
        <v>460</v>
      </c>
      <c r="D121" s="442" t="s">
        <v>1901</v>
      </c>
      <c r="E121" s="442" t="s">
        <v>1952</v>
      </c>
      <c r="F121" s="442" t="s">
        <v>1953</v>
      </c>
      <c r="G121" s="446">
        <v>105</v>
      </c>
      <c r="H121" s="446">
        <v>28350</v>
      </c>
      <c r="I121" s="442">
        <v>21</v>
      </c>
      <c r="J121" s="442">
        <v>270</v>
      </c>
      <c r="K121" s="446">
        <v>5</v>
      </c>
      <c r="L121" s="446">
        <v>1350</v>
      </c>
      <c r="M121" s="442">
        <v>1</v>
      </c>
      <c r="N121" s="442">
        <v>270</v>
      </c>
      <c r="O121" s="446"/>
      <c r="P121" s="446"/>
      <c r="Q121" s="469"/>
      <c r="R121" s="447"/>
    </row>
    <row r="122" spans="1:18" ht="14.45" customHeight="1" x14ac:dyDescent="0.2">
      <c r="A122" s="441"/>
      <c r="B122" s="442" t="s">
        <v>1810</v>
      </c>
      <c r="C122" s="442" t="s">
        <v>460</v>
      </c>
      <c r="D122" s="442" t="s">
        <v>1901</v>
      </c>
      <c r="E122" s="442" t="s">
        <v>1954</v>
      </c>
      <c r="F122" s="442" t="s">
        <v>1955</v>
      </c>
      <c r="G122" s="446">
        <v>647</v>
      </c>
      <c r="H122" s="446">
        <v>61105.569999999992</v>
      </c>
      <c r="I122" s="442">
        <v>1.1431099296518321</v>
      </c>
      <c r="J122" s="442">
        <v>94.444466769706324</v>
      </c>
      <c r="K122" s="446">
        <v>566</v>
      </c>
      <c r="L122" s="446">
        <v>53455.55</v>
      </c>
      <c r="M122" s="442">
        <v>1</v>
      </c>
      <c r="N122" s="442">
        <v>94.444434628975273</v>
      </c>
      <c r="O122" s="446">
        <v>503</v>
      </c>
      <c r="P122" s="446">
        <v>59288.880000000005</v>
      </c>
      <c r="Q122" s="469">
        <v>1.1091248710377126</v>
      </c>
      <c r="R122" s="447">
        <v>117.87053677932407</v>
      </c>
    </row>
    <row r="123" spans="1:18" ht="14.45" customHeight="1" x14ac:dyDescent="0.2">
      <c r="A123" s="441"/>
      <c r="B123" s="442" t="s">
        <v>1810</v>
      </c>
      <c r="C123" s="442" t="s">
        <v>460</v>
      </c>
      <c r="D123" s="442" t="s">
        <v>1901</v>
      </c>
      <c r="E123" s="442" t="s">
        <v>1956</v>
      </c>
      <c r="F123" s="442" t="s">
        <v>1957</v>
      </c>
      <c r="G123" s="446">
        <v>212</v>
      </c>
      <c r="H123" s="446">
        <v>9186.67</v>
      </c>
      <c r="I123" s="442">
        <v>0.90212828220238372</v>
      </c>
      <c r="J123" s="442">
        <v>43.333349056603772</v>
      </c>
      <c r="K123" s="446">
        <v>235</v>
      </c>
      <c r="L123" s="446">
        <v>10183.33</v>
      </c>
      <c r="M123" s="442">
        <v>1</v>
      </c>
      <c r="N123" s="442">
        <v>43.33331914893617</v>
      </c>
      <c r="O123" s="446">
        <v>170</v>
      </c>
      <c r="P123" s="446">
        <v>12103.33</v>
      </c>
      <c r="Q123" s="469">
        <v>1.1885434332384397</v>
      </c>
      <c r="R123" s="447">
        <v>71.196058823529413</v>
      </c>
    </row>
    <row r="124" spans="1:18" ht="14.45" customHeight="1" x14ac:dyDescent="0.2">
      <c r="A124" s="441"/>
      <c r="B124" s="442" t="s">
        <v>1810</v>
      </c>
      <c r="C124" s="442" t="s">
        <v>460</v>
      </c>
      <c r="D124" s="442" t="s">
        <v>1901</v>
      </c>
      <c r="E124" s="442" t="s">
        <v>1958</v>
      </c>
      <c r="F124" s="442" t="s">
        <v>1959</v>
      </c>
      <c r="G124" s="446">
        <v>2</v>
      </c>
      <c r="H124" s="446">
        <v>193.33</v>
      </c>
      <c r="I124" s="442"/>
      <c r="J124" s="442">
        <v>96.665000000000006</v>
      </c>
      <c r="K124" s="446"/>
      <c r="L124" s="446"/>
      <c r="M124" s="442"/>
      <c r="N124" s="442"/>
      <c r="O124" s="446">
        <v>1</v>
      </c>
      <c r="P124" s="446">
        <v>172.22</v>
      </c>
      <c r="Q124" s="469"/>
      <c r="R124" s="447">
        <v>172.22</v>
      </c>
    </row>
    <row r="125" spans="1:18" ht="14.45" customHeight="1" x14ac:dyDescent="0.2">
      <c r="A125" s="441"/>
      <c r="B125" s="442" t="s">
        <v>1810</v>
      </c>
      <c r="C125" s="442" t="s">
        <v>460</v>
      </c>
      <c r="D125" s="442" t="s">
        <v>1901</v>
      </c>
      <c r="E125" s="442" t="s">
        <v>1960</v>
      </c>
      <c r="F125" s="442"/>
      <c r="G125" s="446">
        <v>5</v>
      </c>
      <c r="H125" s="446">
        <v>1005.5500000000001</v>
      </c>
      <c r="I125" s="442">
        <v>5</v>
      </c>
      <c r="J125" s="442">
        <v>201.11</v>
      </c>
      <c r="K125" s="446">
        <v>1</v>
      </c>
      <c r="L125" s="446">
        <v>201.11</v>
      </c>
      <c r="M125" s="442">
        <v>1</v>
      </c>
      <c r="N125" s="442">
        <v>201.11</v>
      </c>
      <c r="O125" s="446"/>
      <c r="P125" s="446"/>
      <c r="Q125" s="469"/>
      <c r="R125" s="447"/>
    </row>
    <row r="126" spans="1:18" ht="14.45" customHeight="1" x14ac:dyDescent="0.2">
      <c r="A126" s="441"/>
      <c r="B126" s="442" t="s">
        <v>1810</v>
      </c>
      <c r="C126" s="442" t="s">
        <v>460</v>
      </c>
      <c r="D126" s="442" t="s">
        <v>1901</v>
      </c>
      <c r="E126" s="442" t="s">
        <v>1961</v>
      </c>
      <c r="F126" s="442" t="s">
        <v>1962</v>
      </c>
      <c r="G126" s="446">
        <v>4</v>
      </c>
      <c r="H126" s="446">
        <v>1733.34</v>
      </c>
      <c r="I126" s="442">
        <v>1</v>
      </c>
      <c r="J126" s="442">
        <v>433.33499999999998</v>
      </c>
      <c r="K126" s="446">
        <v>4</v>
      </c>
      <c r="L126" s="446">
        <v>1733.34</v>
      </c>
      <c r="M126" s="442">
        <v>1</v>
      </c>
      <c r="N126" s="442">
        <v>433.33499999999998</v>
      </c>
      <c r="O126" s="446">
        <v>7</v>
      </c>
      <c r="P126" s="446">
        <v>3330</v>
      </c>
      <c r="Q126" s="469">
        <v>1.9211464571290111</v>
      </c>
      <c r="R126" s="447">
        <v>475.71428571428572</v>
      </c>
    </row>
    <row r="127" spans="1:18" ht="14.45" customHeight="1" x14ac:dyDescent="0.2">
      <c r="A127" s="441"/>
      <c r="B127" s="442" t="s">
        <v>1810</v>
      </c>
      <c r="C127" s="442" t="s">
        <v>460</v>
      </c>
      <c r="D127" s="442" t="s">
        <v>1901</v>
      </c>
      <c r="E127" s="442" t="s">
        <v>1963</v>
      </c>
      <c r="F127" s="442" t="s">
        <v>1964</v>
      </c>
      <c r="G127" s="446"/>
      <c r="H127" s="446"/>
      <c r="I127" s="442"/>
      <c r="J127" s="442"/>
      <c r="K127" s="446"/>
      <c r="L127" s="446"/>
      <c r="M127" s="442"/>
      <c r="N127" s="442"/>
      <c r="O127" s="446">
        <v>0</v>
      </c>
      <c r="P127" s="446">
        <v>0</v>
      </c>
      <c r="Q127" s="469"/>
      <c r="R127" s="447"/>
    </row>
    <row r="128" spans="1:18" ht="14.45" customHeight="1" x14ac:dyDescent="0.2">
      <c r="A128" s="441"/>
      <c r="B128" s="442" t="s">
        <v>1810</v>
      </c>
      <c r="C128" s="442" t="s">
        <v>460</v>
      </c>
      <c r="D128" s="442" t="s">
        <v>1901</v>
      </c>
      <c r="E128" s="442" t="s">
        <v>1965</v>
      </c>
      <c r="F128" s="442" t="s">
        <v>1966</v>
      </c>
      <c r="G128" s="446">
        <v>3</v>
      </c>
      <c r="H128" s="446">
        <v>350.01</v>
      </c>
      <c r="I128" s="442">
        <v>2.6251406285157124</v>
      </c>
      <c r="J128" s="442">
        <v>116.67</v>
      </c>
      <c r="K128" s="446">
        <v>1</v>
      </c>
      <c r="L128" s="446">
        <v>133.33000000000001</v>
      </c>
      <c r="M128" s="442">
        <v>1</v>
      </c>
      <c r="N128" s="442">
        <v>133.33000000000001</v>
      </c>
      <c r="O128" s="446">
        <v>4</v>
      </c>
      <c r="P128" s="446">
        <v>714.44</v>
      </c>
      <c r="Q128" s="469">
        <v>5.3584339608490215</v>
      </c>
      <c r="R128" s="447">
        <v>178.61</v>
      </c>
    </row>
    <row r="129" spans="1:18" ht="14.45" customHeight="1" x14ac:dyDescent="0.2">
      <c r="A129" s="441"/>
      <c r="B129" s="442" t="s">
        <v>1810</v>
      </c>
      <c r="C129" s="442" t="s">
        <v>460</v>
      </c>
      <c r="D129" s="442" t="s">
        <v>1901</v>
      </c>
      <c r="E129" s="442" t="s">
        <v>1967</v>
      </c>
      <c r="F129" s="442" t="s">
        <v>1968</v>
      </c>
      <c r="G129" s="446">
        <v>40</v>
      </c>
      <c r="H129" s="446">
        <v>1955.5500000000002</v>
      </c>
      <c r="I129" s="442">
        <v>0.93023089876416376</v>
      </c>
      <c r="J129" s="442">
        <v>48.888750000000002</v>
      </c>
      <c r="K129" s="446">
        <v>43</v>
      </c>
      <c r="L129" s="446">
        <v>2102.2199999999998</v>
      </c>
      <c r="M129" s="442">
        <v>1</v>
      </c>
      <c r="N129" s="442">
        <v>48.888837209302324</v>
      </c>
      <c r="O129" s="446">
        <v>10</v>
      </c>
      <c r="P129" s="446">
        <v>722.22</v>
      </c>
      <c r="Q129" s="469">
        <v>0.34355110311955939</v>
      </c>
      <c r="R129" s="447">
        <v>72.222000000000008</v>
      </c>
    </row>
    <row r="130" spans="1:18" ht="14.45" customHeight="1" x14ac:dyDescent="0.2">
      <c r="A130" s="441"/>
      <c r="B130" s="442" t="s">
        <v>1810</v>
      </c>
      <c r="C130" s="442" t="s">
        <v>460</v>
      </c>
      <c r="D130" s="442" t="s">
        <v>1901</v>
      </c>
      <c r="E130" s="442" t="s">
        <v>1969</v>
      </c>
      <c r="F130" s="442" t="s">
        <v>1970</v>
      </c>
      <c r="G130" s="446">
        <v>1</v>
      </c>
      <c r="H130" s="446">
        <v>344.44</v>
      </c>
      <c r="I130" s="442">
        <v>7.6922389766311744E-2</v>
      </c>
      <c r="J130" s="442">
        <v>344.44</v>
      </c>
      <c r="K130" s="446">
        <v>13</v>
      </c>
      <c r="L130" s="446">
        <v>4477.7599999999993</v>
      </c>
      <c r="M130" s="442">
        <v>1</v>
      </c>
      <c r="N130" s="442">
        <v>344.44307692307689</v>
      </c>
      <c r="O130" s="446">
        <v>37</v>
      </c>
      <c r="P130" s="446">
        <v>14998.89</v>
      </c>
      <c r="Q130" s="469">
        <v>3.3496413385264066</v>
      </c>
      <c r="R130" s="447">
        <v>405.37540540540539</v>
      </c>
    </row>
    <row r="131" spans="1:18" ht="14.45" customHeight="1" x14ac:dyDescent="0.2">
      <c r="A131" s="441"/>
      <c r="B131" s="442" t="s">
        <v>1810</v>
      </c>
      <c r="C131" s="442" t="s">
        <v>460</v>
      </c>
      <c r="D131" s="442" t="s">
        <v>1901</v>
      </c>
      <c r="E131" s="442" t="s">
        <v>1971</v>
      </c>
      <c r="F131" s="442" t="s">
        <v>1972</v>
      </c>
      <c r="G131" s="446">
        <v>19</v>
      </c>
      <c r="H131" s="446">
        <v>5552.22</v>
      </c>
      <c r="I131" s="442">
        <v>0.79166672607734134</v>
      </c>
      <c r="J131" s="442">
        <v>292.22210526315791</v>
      </c>
      <c r="K131" s="446">
        <v>24</v>
      </c>
      <c r="L131" s="446">
        <v>7013.33</v>
      </c>
      <c r="M131" s="442">
        <v>1</v>
      </c>
      <c r="N131" s="442">
        <v>292.22208333333333</v>
      </c>
      <c r="O131" s="446">
        <v>15</v>
      </c>
      <c r="P131" s="446">
        <v>5088.8900000000003</v>
      </c>
      <c r="Q131" s="469">
        <v>0.72560253117991036</v>
      </c>
      <c r="R131" s="447">
        <v>339.25933333333336</v>
      </c>
    </row>
    <row r="132" spans="1:18" ht="14.45" customHeight="1" x14ac:dyDescent="0.2">
      <c r="A132" s="441"/>
      <c r="B132" s="442" t="s">
        <v>1810</v>
      </c>
      <c r="C132" s="442" t="s">
        <v>460</v>
      </c>
      <c r="D132" s="442" t="s">
        <v>1901</v>
      </c>
      <c r="E132" s="442" t="s">
        <v>1973</v>
      </c>
      <c r="F132" s="442" t="s">
        <v>1974</v>
      </c>
      <c r="G132" s="446">
        <v>7</v>
      </c>
      <c r="H132" s="446">
        <v>1555.55</v>
      </c>
      <c r="I132" s="442">
        <v>0.36842080332337801</v>
      </c>
      <c r="J132" s="442">
        <v>222.22142857142856</v>
      </c>
      <c r="K132" s="446">
        <v>19</v>
      </c>
      <c r="L132" s="446">
        <v>4222.21</v>
      </c>
      <c r="M132" s="442">
        <v>1</v>
      </c>
      <c r="N132" s="442">
        <v>222.22157894736841</v>
      </c>
      <c r="O132" s="446">
        <v>15</v>
      </c>
      <c r="P132" s="446">
        <v>5916.66</v>
      </c>
      <c r="Q132" s="469">
        <v>1.4013182669739306</v>
      </c>
      <c r="R132" s="447">
        <v>394.44400000000002</v>
      </c>
    </row>
    <row r="133" spans="1:18" ht="14.45" customHeight="1" x14ac:dyDescent="0.2">
      <c r="A133" s="441"/>
      <c r="B133" s="442" t="s">
        <v>1810</v>
      </c>
      <c r="C133" s="442" t="s">
        <v>460</v>
      </c>
      <c r="D133" s="442" t="s">
        <v>1901</v>
      </c>
      <c r="E133" s="442" t="s">
        <v>1975</v>
      </c>
      <c r="F133" s="442" t="s">
        <v>1976</v>
      </c>
      <c r="G133" s="446">
        <v>4</v>
      </c>
      <c r="H133" s="446">
        <v>466.67</v>
      </c>
      <c r="I133" s="442"/>
      <c r="J133" s="442">
        <v>116.6675</v>
      </c>
      <c r="K133" s="446"/>
      <c r="L133" s="446"/>
      <c r="M133" s="442"/>
      <c r="N133" s="442"/>
      <c r="O133" s="446">
        <v>2</v>
      </c>
      <c r="P133" s="446">
        <v>297.77999999999997</v>
      </c>
      <c r="Q133" s="469"/>
      <c r="R133" s="447">
        <v>148.88999999999999</v>
      </c>
    </row>
    <row r="134" spans="1:18" ht="14.45" customHeight="1" x14ac:dyDescent="0.2">
      <c r="A134" s="441"/>
      <c r="B134" s="442" t="s">
        <v>1810</v>
      </c>
      <c r="C134" s="442" t="s">
        <v>460</v>
      </c>
      <c r="D134" s="442" t="s">
        <v>1901</v>
      </c>
      <c r="E134" s="442" t="s">
        <v>1977</v>
      </c>
      <c r="F134" s="442"/>
      <c r="G134" s="446"/>
      <c r="H134" s="446"/>
      <c r="I134" s="442"/>
      <c r="J134" s="442"/>
      <c r="K134" s="446">
        <v>1</v>
      </c>
      <c r="L134" s="446">
        <v>550</v>
      </c>
      <c r="M134" s="442">
        <v>1</v>
      </c>
      <c r="N134" s="442">
        <v>550</v>
      </c>
      <c r="O134" s="446"/>
      <c r="P134" s="446"/>
      <c r="Q134" s="469"/>
      <c r="R134" s="447"/>
    </row>
    <row r="135" spans="1:18" ht="14.45" customHeight="1" x14ac:dyDescent="0.2">
      <c r="A135" s="441"/>
      <c r="B135" s="442" t="s">
        <v>1810</v>
      </c>
      <c r="C135" s="442" t="s">
        <v>460</v>
      </c>
      <c r="D135" s="442" t="s">
        <v>1901</v>
      </c>
      <c r="E135" s="442" t="s">
        <v>1978</v>
      </c>
      <c r="F135" s="442" t="s">
        <v>1979</v>
      </c>
      <c r="G135" s="446">
        <v>71</v>
      </c>
      <c r="H135" s="446">
        <v>8283.33</v>
      </c>
      <c r="I135" s="442">
        <v>2.1515142857142857</v>
      </c>
      <c r="J135" s="442">
        <v>116.66661971830986</v>
      </c>
      <c r="K135" s="446">
        <v>33</v>
      </c>
      <c r="L135" s="446">
        <v>3850</v>
      </c>
      <c r="M135" s="442">
        <v>1</v>
      </c>
      <c r="N135" s="442">
        <v>116.66666666666667</v>
      </c>
      <c r="O135" s="446">
        <v>14</v>
      </c>
      <c r="P135" s="446">
        <v>2299.9999999999995</v>
      </c>
      <c r="Q135" s="469">
        <v>0.59740259740259727</v>
      </c>
      <c r="R135" s="447">
        <v>164.28571428571425</v>
      </c>
    </row>
    <row r="136" spans="1:18" ht="14.45" customHeight="1" x14ac:dyDescent="0.2">
      <c r="A136" s="441"/>
      <c r="B136" s="442" t="s">
        <v>1810</v>
      </c>
      <c r="C136" s="442" t="s">
        <v>460</v>
      </c>
      <c r="D136" s="442" t="s">
        <v>1901</v>
      </c>
      <c r="E136" s="442" t="s">
        <v>1980</v>
      </c>
      <c r="F136" s="442" t="s">
        <v>1981</v>
      </c>
      <c r="G136" s="446"/>
      <c r="H136" s="446"/>
      <c r="I136" s="442"/>
      <c r="J136" s="442"/>
      <c r="K136" s="446"/>
      <c r="L136" s="446"/>
      <c r="M136" s="442"/>
      <c r="N136" s="442"/>
      <c r="O136" s="446">
        <v>117</v>
      </c>
      <c r="P136" s="446">
        <v>7196.67</v>
      </c>
      <c r="Q136" s="469"/>
      <c r="R136" s="447">
        <v>61.51</v>
      </c>
    </row>
    <row r="137" spans="1:18" ht="14.45" customHeight="1" x14ac:dyDescent="0.2">
      <c r="A137" s="441"/>
      <c r="B137" s="442" t="s">
        <v>1810</v>
      </c>
      <c r="C137" s="442" t="s">
        <v>1803</v>
      </c>
      <c r="D137" s="442" t="s">
        <v>1811</v>
      </c>
      <c r="E137" s="442" t="s">
        <v>1832</v>
      </c>
      <c r="F137" s="442"/>
      <c r="G137" s="446"/>
      <c r="H137" s="446"/>
      <c r="I137" s="442"/>
      <c r="J137" s="442"/>
      <c r="K137" s="446"/>
      <c r="L137" s="446"/>
      <c r="M137" s="442"/>
      <c r="N137" s="442"/>
      <c r="O137" s="446">
        <v>1</v>
      </c>
      <c r="P137" s="446">
        <v>561</v>
      </c>
      <c r="Q137" s="469"/>
      <c r="R137" s="447">
        <v>561</v>
      </c>
    </row>
    <row r="138" spans="1:18" ht="14.45" customHeight="1" x14ac:dyDescent="0.2">
      <c r="A138" s="441"/>
      <c r="B138" s="442" t="s">
        <v>1810</v>
      </c>
      <c r="C138" s="442" t="s">
        <v>1803</v>
      </c>
      <c r="D138" s="442" t="s">
        <v>1901</v>
      </c>
      <c r="E138" s="442" t="s">
        <v>1902</v>
      </c>
      <c r="F138" s="442" t="s">
        <v>1903</v>
      </c>
      <c r="G138" s="446">
        <v>64</v>
      </c>
      <c r="H138" s="446">
        <v>32568.89</v>
      </c>
      <c r="I138" s="442">
        <v>0.65979386664538175</v>
      </c>
      <c r="J138" s="442">
        <v>508.88890624999999</v>
      </c>
      <c r="K138" s="446">
        <v>97</v>
      </c>
      <c r="L138" s="446">
        <v>49362.22</v>
      </c>
      <c r="M138" s="442">
        <v>1</v>
      </c>
      <c r="N138" s="442">
        <v>508.88886597938148</v>
      </c>
      <c r="O138" s="446">
        <v>82</v>
      </c>
      <c r="P138" s="446">
        <v>48668.89</v>
      </c>
      <c r="Q138" s="469">
        <v>0.98595423787665948</v>
      </c>
      <c r="R138" s="447">
        <v>593.52304878048778</v>
      </c>
    </row>
    <row r="139" spans="1:18" ht="14.45" customHeight="1" x14ac:dyDescent="0.2">
      <c r="A139" s="441"/>
      <c r="B139" s="442" t="s">
        <v>1810</v>
      </c>
      <c r="C139" s="442" t="s">
        <v>1803</v>
      </c>
      <c r="D139" s="442" t="s">
        <v>1901</v>
      </c>
      <c r="E139" s="442" t="s">
        <v>1904</v>
      </c>
      <c r="F139" s="442" t="s">
        <v>1905</v>
      </c>
      <c r="G139" s="446">
        <v>548</v>
      </c>
      <c r="H139" s="446">
        <v>274000</v>
      </c>
      <c r="I139" s="442">
        <v>0.94809688581314877</v>
      </c>
      <c r="J139" s="442">
        <v>500</v>
      </c>
      <c r="K139" s="446">
        <v>578</v>
      </c>
      <c r="L139" s="446">
        <v>289000</v>
      </c>
      <c r="M139" s="442">
        <v>1</v>
      </c>
      <c r="N139" s="442">
        <v>500</v>
      </c>
      <c r="O139" s="446">
        <v>634</v>
      </c>
      <c r="P139" s="446">
        <v>347694.44</v>
      </c>
      <c r="Q139" s="469">
        <v>1.2030949480968858</v>
      </c>
      <c r="R139" s="447">
        <v>548.41394321766563</v>
      </c>
    </row>
    <row r="140" spans="1:18" ht="14.45" customHeight="1" x14ac:dyDescent="0.2">
      <c r="A140" s="441"/>
      <c r="B140" s="442" t="s">
        <v>1810</v>
      </c>
      <c r="C140" s="442" t="s">
        <v>1803</v>
      </c>
      <c r="D140" s="442" t="s">
        <v>1901</v>
      </c>
      <c r="E140" s="442" t="s">
        <v>1982</v>
      </c>
      <c r="F140" s="442" t="s">
        <v>1983</v>
      </c>
      <c r="G140" s="446">
        <v>219</v>
      </c>
      <c r="H140" s="446">
        <v>23116.67</v>
      </c>
      <c r="I140" s="442">
        <v>2.0857152137489359</v>
      </c>
      <c r="J140" s="442">
        <v>105.55557077625571</v>
      </c>
      <c r="K140" s="446">
        <v>105</v>
      </c>
      <c r="L140" s="446">
        <v>11083.330000000002</v>
      </c>
      <c r="M140" s="442">
        <v>1</v>
      </c>
      <c r="N140" s="442">
        <v>105.55552380952382</v>
      </c>
      <c r="O140" s="446">
        <v>4</v>
      </c>
      <c r="P140" s="446">
        <v>530</v>
      </c>
      <c r="Q140" s="469">
        <v>4.781956325400398E-2</v>
      </c>
      <c r="R140" s="447">
        <v>132.5</v>
      </c>
    </row>
    <row r="141" spans="1:18" ht="14.45" customHeight="1" x14ac:dyDescent="0.2">
      <c r="A141" s="441"/>
      <c r="B141" s="442" t="s">
        <v>1810</v>
      </c>
      <c r="C141" s="442" t="s">
        <v>1803</v>
      </c>
      <c r="D141" s="442" t="s">
        <v>1901</v>
      </c>
      <c r="E141" s="442" t="s">
        <v>1906</v>
      </c>
      <c r="F141" s="442" t="s">
        <v>1907</v>
      </c>
      <c r="G141" s="446">
        <v>5452</v>
      </c>
      <c r="H141" s="446">
        <v>424044.43999999994</v>
      </c>
      <c r="I141" s="442">
        <v>1.022697427628406</v>
      </c>
      <c r="J141" s="442">
        <v>77.777776962582521</v>
      </c>
      <c r="K141" s="446">
        <v>5331</v>
      </c>
      <c r="L141" s="446">
        <v>414633.32999999996</v>
      </c>
      <c r="M141" s="442">
        <v>1</v>
      </c>
      <c r="N141" s="442">
        <v>77.777777152504214</v>
      </c>
      <c r="O141" s="446">
        <v>5369</v>
      </c>
      <c r="P141" s="446">
        <v>483753.33999999997</v>
      </c>
      <c r="Q141" s="469">
        <v>1.1667015287941276</v>
      </c>
      <c r="R141" s="447">
        <v>90.101199478487601</v>
      </c>
    </row>
    <row r="142" spans="1:18" ht="14.45" customHeight="1" x14ac:dyDescent="0.2">
      <c r="A142" s="441"/>
      <c r="B142" s="442" t="s">
        <v>1810</v>
      </c>
      <c r="C142" s="442" t="s">
        <v>1803</v>
      </c>
      <c r="D142" s="442" t="s">
        <v>1901</v>
      </c>
      <c r="E142" s="442" t="s">
        <v>1908</v>
      </c>
      <c r="F142" s="442" t="s">
        <v>1909</v>
      </c>
      <c r="G142" s="446">
        <v>23</v>
      </c>
      <c r="H142" s="446">
        <v>5750</v>
      </c>
      <c r="I142" s="442">
        <v>0.57499999999999996</v>
      </c>
      <c r="J142" s="442">
        <v>250</v>
      </c>
      <c r="K142" s="446">
        <v>40</v>
      </c>
      <c r="L142" s="446">
        <v>10000</v>
      </c>
      <c r="M142" s="442">
        <v>1</v>
      </c>
      <c r="N142" s="442">
        <v>250</v>
      </c>
      <c r="O142" s="446">
        <v>62</v>
      </c>
      <c r="P142" s="446">
        <v>16940</v>
      </c>
      <c r="Q142" s="469">
        <v>1.694</v>
      </c>
      <c r="R142" s="447">
        <v>273.22580645161293</v>
      </c>
    </row>
    <row r="143" spans="1:18" ht="14.45" customHeight="1" x14ac:dyDescent="0.2">
      <c r="A143" s="441"/>
      <c r="B143" s="442" t="s">
        <v>1810</v>
      </c>
      <c r="C143" s="442" t="s">
        <v>1803</v>
      </c>
      <c r="D143" s="442" t="s">
        <v>1901</v>
      </c>
      <c r="E143" s="442" t="s">
        <v>1910</v>
      </c>
      <c r="F143" s="442" t="s">
        <v>1911</v>
      </c>
      <c r="G143" s="446">
        <v>3</v>
      </c>
      <c r="H143" s="446">
        <v>900</v>
      </c>
      <c r="I143" s="442">
        <v>3</v>
      </c>
      <c r="J143" s="442">
        <v>300</v>
      </c>
      <c r="K143" s="446">
        <v>1</v>
      </c>
      <c r="L143" s="446">
        <v>300</v>
      </c>
      <c r="M143" s="442">
        <v>1</v>
      </c>
      <c r="N143" s="442">
        <v>300</v>
      </c>
      <c r="O143" s="446"/>
      <c r="P143" s="446"/>
      <c r="Q143" s="469"/>
      <c r="R143" s="447"/>
    </row>
    <row r="144" spans="1:18" ht="14.45" customHeight="1" x14ac:dyDescent="0.2">
      <c r="A144" s="441"/>
      <c r="B144" s="442" t="s">
        <v>1810</v>
      </c>
      <c r="C144" s="442" t="s">
        <v>1803</v>
      </c>
      <c r="D144" s="442" t="s">
        <v>1901</v>
      </c>
      <c r="E144" s="442" t="s">
        <v>1912</v>
      </c>
      <c r="F144" s="442" t="s">
        <v>1913</v>
      </c>
      <c r="G144" s="446">
        <v>1302</v>
      </c>
      <c r="H144" s="446">
        <v>151900.01</v>
      </c>
      <c r="I144" s="442">
        <v>1.2000000157998676</v>
      </c>
      <c r="J144" s="442">
        <v>116.66667434715822</v>
      </c>
      <c r="K144" s="446">
        <v>1085</v>
      </c>
      <c r="L144" s="446">
        <v>126583.34</v>
      </c>
      <c r="M144" s="442">
        <v>1</v>
      </c>
      <c r="N144" s="442">
        <v>116.66667281105991</v>
      </c>
      <c r="O144" s="446">
        <v>1098</v>
      </c>
      <c r="P144" s="446">
        <v>155000.01</v>
      </c>
      <c r="Q144" s="469">
        <v>1.2244898104284498</v>
      </c>
      <c r="R144" s="447">
        <v>141.16576502732241</v>
      </c>
    </row>
    <row r="145" spans="1:18" ht="14.45" customHeight="1" x14ac:dyDescent="0.2">
      <c r="A145" s="441"/>
      <c r="B145" s="442" t="s">
        <v>1810</v>
      </c>
      <c r="C145" s="442" t="s">
        <v>1803</v>
      </c>
      <c r="D145" s="442" t="s">
        <v>1901</v>
      </c>
      <c r="E145" s="442" t="s">
        <v>1914</v>
      </c>
      <c r="F145" s="442" t="s">
        <v>1915</v>
      </c>
      <c r="G145" s="446">
        <v>7</v>
      </c>
      <c r="H145" s="446">
        <v>2722.22</v>
      </c>
      <c r="I145" s="442">
        <v>1.225000225000225</v>
      </c>
      <c r="J145" s="442">
        <v>388.88857142857142</v>
      </c>
      <c r="K145" s="446">
        <v>4</v>
      </c>
      <c r="L145" s="446">
        <v>2222.2199999999998</v>
      </c>
      <c r="M145" s="442">
        <v>1</v>
      </c>
      <c r="N145" s="442">
        <v>555.55499999999995</v>
      </c>
      <c r="O145" s="446">
        <v>8</v>
      </c>
      <c r="P145" s="446">
        <v>7196.66</v>
      </c>
      <c r="Q145" s="469">
        <v>3.2385002385002388</v>
      </c>
      <c r="R145" s="447">
        <v>899.58249999999998</v>
      </c>
    </row>
    <row r="146" spans="1:18" ht="14.45" customHeight="1" x14ac:dyDescent="0.2">
      <c r="A146" s="441"/>
      <c r="B146" s="442" t="s">
        <v>1810</v>
      </c>
      <c r="C146" s="442" t="s">
        <v>1803</v>
      </c>
      <c r="D146" s="442" t="s">
        <v>1901</v>
      </c>
      <c r="E146" s="442" t="s">
        <v>1916</v>
      </c>
      <c r="F146" s="442" t="s">
        <v>1917</v>
      </c>
      <c r="G146" s="446">
        <v>1749</v>
      </c>
      <c r="H146" s="446">
        <v>524700</v>
      </c>
      <c r="I146" s="442">
        <v>0.50476190476190474</v>
      </c>
      <c r="J146" s="442">
        <v>300</v>
      </c>
      <c r="K146" s="446">
        <v>1890</v>
      </c>
      <c r="L146" s="446">
        <v>1039500</v>
      </c>
      <c r="M146" s="442">
        <v>1</v>
      </c>
      <c r="N146" s="442">
        <v>550</v>
      </c>
      <c r="O146" s="446">
        <v>1687</v>
      </c>
      <c r="P146" s="446">
        <v>1002671.1100000001</v>
      </c>
      <c r="Q146" s="469">
        <v>0.96457057239057253</v>
      </c>
      <c r="R146" s="447">
        <v>594.35157676348558</v>
      </c>
    </row>
    <row r="147" spans="1:18" ht="14.45" customHeight="1" x14ac:dyDescent="0.2">
      <c r="A147" s="441"/>
      <c r="B147" s="442" t="s">
        <v>1810</v>
      </c>
      <c r="C147" s="442" t="s">
        <v>1803</v>
      </c>
      <c r="D147" s="442" t="s">
        <v>1901</v>
      </c>
      <c r="E147" s="442" t="s">
        <v>1918</v>
      </c>
      <c r="F147" s="442" t="s">
        <v>1919</v>
      </c>
      <c r="G147" s="446">
        <v>292</v>
      </c>
      <c r="H147" s="446">
        <v>85977.77</v>
      </c>
      <c r="I147" s="442">
        <v>1.3035714204490751</v>
      </c>
      <c r="J147" s="442">
        <v>294.44441780821921</v>
      </c>
      <c r="K147" s="446">
        <v>224</v>
      </c>
      <c r="L147" s="446">
        <v>65955.55</v>
      </c>
      <c r="M147" s="442">
        <v>1</v>
      </c>
      <c r="N147" s="442">
        <v>294.44441964285716</v>
      </c>
      <c r="O147" s="446">
        <v>32</v>
      </c>
      <c r="P147" s="446">
        <v>10399.99</v>
      </c>
      <c r="Q147" s="469">
        <v>0.15768180236538093</v>
      </c>
      <c r="R147" s="447">
        <v>324.99968749999999</v>
      </c>
    </row>
    <row r="148" spans="1:18" ht="14.45" customHeight="1" x14ac:dyDescent="0.2">
      <c r="A148" s="441"/>
      <c r="B148" s="442" t="s">
        <v>1810</v>
      </c>
      <c r="C148" s="442" t="s">
        <v>1803</v>
      </c>
      <c r="D148" s="442" t="s">
        <v>1901</v>
      </c>
      <c r="E148" s="442" t="s">
        <v>1924</v>
      </c>
      <c r="F148" s="442"/>
      <c r="G148" s="446">
        <v>3</v>
      </c>
      <c r="H148" s="446">
        <v>100</v>
      </c>
      <c r="I148" s="442">
        <v>1</v>
      </c>
      <c r="J148" s="442">
        <v>33.333333333333336</v>
      </c>
      <c r="K148" s="446">
        <v>3</v>
      </c>
      <c r="L148" s="446">
        <v>100</v>
      </c>
      <c r="M148" s="442">
        <v>1</v>
      </c>
      <c r="N148" s="442">
        <v>33.333333333333336</v>
      </c>
      <c r="O148" s="446"/>
      <c r="P148" s="446"/>
      <c r="Q148" s="469"/>
      <c r="R148" s="447"/>
    </row>
    <row r="149" spans="1:18" ht="14.45" customHeight="1" x14ac:dyDescent="0.2">
      <c r="A149" s="441"/>
      <c r="B149" s="442" t="s">
        <v>1810</v>
      </c>
      <c r="C149" s="442" t="s">
        <v>1803</v>
      </c>
      <c r="D149" s="442" t="s">
        <v>1901</v>
      </c>
      <c r="E149" s="442" t="s">
        <v>1925</v>
      </c>
      <c r="F149" s="442" t="s">
        <v>1905</v>
      </c>
      <c r="G149" s="446">
        <v>889</v>
      </c>
      <c r="H149" s="446">
        <v>371404.44</v>
      </c>
      <c r="I149" s="442">
        <v>1.1084787823759832</v>
      </c>
      <c r="J149" s="442">
        <v>417.77777277840272</v>
      </c>
      <c r="K149" s="446">
        <v>802</v>
      </c>
      <c r="L149" s="446">
        <v>335057.77999999997</v>
      </c>
      <c r="M149" s="442">
        <v>1</v>
      </c>
      <c r="N149" s="442">
        <v>417.77778054862841</v>
      </c>
      <c r="O149" s="446">
        <v>644</v>
      </c>
      <c r="P149" s="446">
        <v>295462.22000000003</v>
      </c>
      <c r="Q149" s="469">
        <v>0.88182468110425627</v>
      </c>
      <c r="R149" s="447">
        <v>458.79226708074538</v>
      </c>
    </row>
    <row r="150" spans="1:18" ht="14.45" customHeight="1" x14ac:dyDescent="0.2">
      <c r="A150" s="441"/>
      <c r="B150" s="442" t="s">
        <v>1810</v>
      </c>
      <c r="C150" s="442" t="s">
        <v>1803</v>
      </c>
      <c r="D150" s="442" t="s">
        <v>1901</v>
      </c>
      <c r="E150" s="442" t="s">
        <v>1926</v>
      </c>
      <c r="F150" s="442" t="s">
        <v>1927</v>
      </c>
      <c r="G150" s="446">
        <v>102</v>
      </c>
      <c r="H150" s="446">
        <v>21533.329999999998</v>
      </c>
      <c r="I150" s="442">
        <v>1.5140635667733775</v>
      </c>
      <c r="J150" s="442">
        <v>211.11107843137253</v>
      </c>
      <c r="K150" s="446">
        <v>64</v>
      </c>
      <c r="L150" s="446">
        <v>14222.210000000001</v>
      </c>
      <c r="M150" s="442">
        <v>1</v>
      </c>
      <c r="N150" s="442">
        <v>222.22203125000001</v>
      </c>
      <c r="O150" s="446">
        <v>180</v>
      </c>
      <c r="P150" s="446">
        <v>64993.32</v>
      </c>
      <c r="Q150" s="469">
        <v>4.5698467397120419</v>
      </c>
      <c r="R150" s="447">
        <v>361.07400000000001</v>
      </c>
    </row>
    <row r="151" spans="1:18" ht="14.45" customHeight="1" x14ac:dyDescent="0.2">
      <c r="A151" s="441"/>
      <c r="B151" s="442" t="s">
        <v>1810</v>
      </c>
      <c r="C151" s="442" t="s">
        <v>1803</v>
      </c>
      <c r="D151" s="442" t="s">
        <v>1901</v>
      </c>
      <c r="E151" s="442" t="s">
        <v>1928</v>
      </c>
      <c r="F151" s="442" t="s">
        <v>1929</v>
      </c>
      <c r="G151" s="446">
        <v>54</v>
      </c>
      <c r="H151" s="446">
        <v>31500.010000000002</v>
      </c>
      <c r="I151" s="442">
        <v>1.1489368143311403</v>
      </c>
      <c r="J151" s="442">
        <v>583.33351851851853</v>
      </c>
      <c r="K151" s="446">
        <v>47</v>
      </c>
      <c r="L151" s="446">
        <v>27416.660000000003</v>
      </c>
      <c r="M151" s="442">
        <v>1</v>
      </c>
      <c r="N151" s="442">
        <v>583.33319148936175</v>
      </c>
      <c r="O151" s="446">
        <v>69</v>
      </c>
      <c r="P151" s="446">
        <v>47483.33</v>
      </c>
      <c r="Q151" s="469">
        <v>1.7319151931708674</v>
      </c>
      <c r="R151" s="447">
        <v>688.1642028985508</v>
      </c>
    </row>
    <row r="152" spans="1:18" ht="14.45" customHeight="1" x14ac:dyDescent="0.2">
      <c r="A152" s="441"/>
      <c r="B152" s="442" t="s">
        <v>1810</v>
      </c>
      <c r="C152" s="442" t="s">
        <v>1803</v>
      </c>
      <c r="D152" s="442" t="s">
        <v>1901</v>
      </c>
      <c r="E152" s="442" t="s">
        <v>1930</v>
      </c>
      <c r="F152" s="442" t="s">
        <v>1931</v>
      </c>
      <c r="G152" s="446">
        <v>220</v>
      </c>
      <c r="H152" s="446">
        <v>102666.67</v>
      </c>
      <c r="I152" s="442">
        <v>18.333333928571427</v>
      </c>
      <c r="J152" s="442">
        <v>466.66668181818181</v>
      </c>
      <c r="K152" s="446">
        <v>12</v>
      </c>
      <c r="L152" s="446">
        <v>5600</v>
      </c>
      <c r="M152" s="442">
        <v>1</v>
      </c>
      <c r="N152" s="442">
        <v>466.66666666666669</v>
      </c>
      <c r="O152" s="446">
        <v>11</v>
      </c>
      <c r="P152" s="446">
        <v>5635.57</v>
      </c>
      <c r="Q152" s="469">
        <v>1.0063517857142856</v>
      </c>
      <c r="R152" s="447">
        <v>512.32454545454539</v>
      </c>
    </row>
    <row r="153" spans="1:18" ht="14.45" customHeight="1" x14ac:dyDescent="0.2">
      <c r="A153" s="441"/>
      <c r="B153" s="442" t="s">
        <v>1810</v>
      </c>
      <c r="C153" s="442" t="s">
        <v>1803</v>
      </c>
      <c r="D153" s="442" t="s">
        <v>1901</v>
      </c>
      <c r="E153" s="442" t="s">
        <v>1932</v>
      </c>
      <c r="F153" s="442" t="s">
        <v>1933</v>
      </c>
      <c r="G153" s="446">
        <v>86</v>
      </c>
      <c r="H153" s="446">
        <v>4300</v>
      </c>
      <c r="I153" s="442">
        <v>1.0197644581256256</v>
      </c>
      <c r="J153" s="442">
        <v>50</v>
      </c>
      <c r="K153" s="446">
        <v>69</v>
      </c>
      <c r="L153" s="446">
        <v>4216.66</v>
      </c>
      <c r="M153" s="442">
        <v>1</v>
      </c>
      <c r="N153" s="442">
        <v>61.111014492753618</v>
      </c>
      <c r="O153" s="446">
        <v>100</v>
      </c>
      <c r="P153" s="446">
        <v>6896.66</v>
      </c>
      <c r="Q153" s="469">
        <v>1.6355741273899247</v>
      </c>
      <c r="R153" s="447">
        <v>68.9666</v>
      </c>
    </row>
    <row r="154" spans="1:18" ht="14.45" customHeight="1" x14ac:dyDescent="0.2">
      <c r="A154" s="441"/>
      <c r="B154" s="442" t="s">
        <v>1810</v>
      </c>
      <c r="C154" s="442" t="s">
        <v>1803</v>
      </c>
      <c r="D154" s="442" t="s">
        <v>1901</v>
      </c>
      <c r="E154" s="442" t="s">
        <v>1934</v>
      </c>
      <c r="F154" s="442" t="s">
        <v>1935</v>
      </c>
      <c r="G154" s="446">
        <v>9</v>
      </c>
      <c r="H154" s="446">
        <v>909.99</v>
      </c>
      <c r="I154" s="442">
        <v>0.71216484840895933</v>
      </c>
      <c r="J154" s="442">
        <v>101.11</v>
      </c>
      <c r="K154" s="446">
        <v>10</v>
      </c>
      <c r="L154" s="446">
        <v>1277.78</v>
      </c>
      <c r="M154" s="442">
        <v>1</v>
      </c>
      <c r="N154" s="442">
        <v>127.77799999999999</v>
      </c>
      <c r="O154" s="446">
        <v>22</v>
      </c>
      <c r="P154" s="446">
        <v>3801.11</v>
      </c>
      <c r="Q154" s="469">
        <v>2.974776565605973</v>
      </c>
      <c r="R154" s="447">
        <v>172.77772727272728</v>
      </c>
    </row>
    <row r="155" spans="1:18" ht="14.45" customHeight="1" x14ac:dyDescent="0.2">
      <c r="A155" s="441"/>
      <c r="B155" s="442" t="s">
        <v>1810</v>
      </c>
      <c r="C155" s="442" t="s">
        <v>1803</v>
      </c>
      <c r="D155" s="442" t="s">
        <v>1901</v>
      </c>
      <c r="E155" s="442" t="s">
        <v>1936</v>
      </c>
      <c r="F155" s="442" t="s">
        <v>1937</v>
      </c>
      <c r="G155" s="446">
        <v>3</v>
      </c>
      <c r="H155" s="446">
        <v>230</v>
      </c>
      <c r="I155" s="442"/>
      <c r="J155" s="442">
        <v>76.666666666666671</v>
      </c>
      <c r="K155" s="446"/>
      <c r="L155" s="446"/>
      <c r="M155" s="442"/>
      <c r="N155" s="442"/>
      <c r="O155" s="446"/>
      <c r="P155" s="446"/>
      <c r="Q155" s="469"/>
      <c r="R155" s="447"/>
    </row>
    <row r="156" spans="1:18" ht="14.45" customHeight="1" x14ac:dyDescent="0.2">
      <c r="A156" s="441"/>
      <c r="B156" s="442" t="s">
        <v>1810</v>
      </c>
      <c r="C156" s="442" t="s">
        <v>1803</v>
      </c>
      <c r="D156" s="442" t="s">
        <v>1901</v>
      </c>
      <c r="E156" s="442" t="s">
        <v>1984</v>
      </c>
      <c r="F156" s="442" t="s">
        <v>1985</v>
      </c>
      <c r="G156" s="446">
        <v>1</v>
      </c>
      <c r="H156" s="446">
        <v>0</v>
      </c>
      <c r="I156" s="442"/>
      <c r="J156" s="442">
        <v>0</v>
      </c>
      <c r="K156" s="446"/>
      <c r="L156" s="446"/>
      <c r="M156" s="442"/>
      <c r="N156" s="442"/>
      <c r="O156" s="446"/>
      <c r="P156" s="446"/>
      <c r="Q156" s="469"/>
      <c r="R156" s="447"/>
    </row>
    <row r="157" spans="1:18" ht="14.45" customHeight="1" x14ac:dyDescent="0.2">
      <c r="A157" s="441"/>
      <c r="B157" s="442" t="s">
        <v>1810</v>
      </c>
      <c r="C157" s="442" t="s">
        <v>1803</v>
      </c>
      <c r="D157" s="442" t="s">
        <v>1901</v>
      </c>
      <c r="E157" s="442" t="s">
        <v>1938</v>
      </c>
      <c r="F157" s="442" t="s">
        <v>1939</v>
      </c>
      <c r="G157" s="446"/>
      <c r="H157" s="446"/>
      <c r="I157" s="442"/>
      <c r="J157" s="442"/>
      <c r="K157" s="446">
        <v>2</v>
      </c>
      <c r="L157" s="446">
        <v>0</v>
      </c>
      <c r="M157" s="442"/>
      <c r="N157" s="442">
        <v>0</v>
      </c>
      <c r="O157" s="446">
        <v>1</v>
      </c>
      <c r="P157" s="446">
        <v>0</v>
      </c>
      <c r="Q157" s="469"/>
      <c r="R157" s="447">
        <v>0</v>
      </c>
    </row>
    <row r="158" spans="1:18" ht="14.45" customHeight="1" x14ac:dyDescent="0.2">
      <c r="A158" s="441"/>
      <c r="B158" s="442" t="s">
        <v>1810</v>
      </c>
      <c r="C158" s="442" t="s">
        <v>1803</v>
      </c>
      <c r="D158" s="442" t="s">
        <v>1901</v>
      </c>
      <c r="E158" s="442" t="s">
        <v>1940</v>
      </c>
      <c r="F158" s="442" t="s">
        <v>1941</v>
      </c>
      <c r="G158" s="446">
        <v>677</v>
      </c>
      <c r="H158" s="446">
        <v>206861.12</v>
      </c>
      <c r="I158" s="442">
        <v>0.9337931763588827</v>
      </c>
      <c r="J158" s="442">
        <v>305.55556868537667</v>
      </c>
      <c r="K158" s="446">
        <v>725</v>
      </c>
      <c r="L158" s="446">
        <v>221527.77</v>
      </c>
      <c r="M158" s="442">
        <v>1</v>
      </c>
      <c r="N158" s="442">
        <v>305.55554482758617</v>
      </c>
      <c r="O158" s="446">
        <v>631</v>
      </c>
      <c r="P158" s="446">
        <v>210114.45</v>
      </c>
      <c r="Q158" s="469">
        <v>0.94847905524440579</v>
      </c>
      <c r="R158" s="447">
        <v>332.98645007923932</v>
      </c>
    </row>
    <row r="159" spans="1:18" ht="14.45" customHeight="1" x14ac:dyDescent="0.2">
      <c r="A159" s="441"/>
      <c r="B159" s="442" t="s">
        <v>1810</v>
      </c>
      <c r="C159" s="442" t="s">
        <v>1803</v>
      </c>
      <c r="D159" s="442" t="s">
        <v>1901</v>
      </c>
      <c r="E159" s="442" t="s">
        <v>1942</v>
      </c>
      <c r="F159" s="442" t="s">
        <v>1943</v>
      </c>
      <c r="G159" s="446">
        <v>933</v>
      </c>
      <c r="H159" s="446">
        <v>31100</v>
      </c>
      <c r="I159" s="442">
        <v>1.4880389894923396</v>
      </c>
      <c r="J159" s="442">
        <v>33.333333333333336</v>
      </c>
      <c r="K159" s="446">
        <v>627</v>
      </c>
      <c r="L159" s="446">
        <v>20899.989999999998</v>
      </c>
      <c r="M159" s="442">
        <v>1</v>
      </c>
      <c r="N159" s="442">
        <v>33.333317384370012</v>
      </c>
      <c r="O159" s="446"/>
      <c r="P159" s="446"/>
      <c r="Q159" s="469"/>
      <c r="R159" s="447"/>
    </row>
    <row r="160" spans="1:18" ht="14.45" customHeight="1" x14ac:dyDescent="0.2">
      <c r="A160" s="441"/>
      <c r="B160" s="442" t="s">
        <v>1810</v>
      </c>
      <c r="C160" s="442" t="s">
        <v>1803</v>
      </c>
      <c r="D160" s="442" t="s">
        <v>1901</v>
      </c>
      <c r="E160" s="442" t="s">
        <v>1944</v>
      </c>
      <c r="F160" s="442" t="s">
        <v>1945</v>
      </c>
      <c r="G160" s="446">
        <v>750</v>
      </c>
      <c r="H160" s="446">
        <v>341666.66000000003</v>
      </c>
      <c r="I160" s="442">
        <v>0.94339619932447139</v>
      </c>
      <c r="J160" s="442">
        <v>455.55554666666671</v>
      </c>
      <c r="K160" s="446">
        <v>795</v>
      </c>
      <c r="L160" s="446">
        <v>362166.67</v>
      </c>
      <c r="M160" s="442">
        <v>1</v>
      </c>
      <c r="N160" s="442">
        <v>455.55555974842764</v>
      </c>
      <c r="O160" s="446">
        <v>1134</v>
      </c>
      <c r="P160" s="446">
        <v>549875.55000000005</v>
      </c>
      <c r="Q160" s="469">
        <v>1.5182941875904816</v>
      </c>
      <c r="R160" s="447">
        <v>484.89907407407412</v>
      </c>
    </row>
    <row r="161" spans="1:18" ht="14.45" customHeight="1" x14ac:dyDescent="0.2">
      <c r="A161" s="441"/>
      <c r="B161" s="442" t="s">
        <v>1810</v>
      </c>
      <c r="C161" s="442" t="s">
        <v>1803</v>
      </c>
      <c r="D161" s="442" t="s">
        <v>1901</v>
      </c>
      <c r="E161" s="442" t="s">
        <v>1948</v>
      </c>
      <c r="F161" s="442" t="s">
        <v>1949</v>
      </c>
      <c r="G161" s="446">
        <v>689</v>
      </c>
      <c r="H161" s="446">
        <v>53588.899999999994</v>
      </c>
      <c r="I161" s="442">
        <v>0.9260754074841353</v>
      </c>
      <c r="J161" s="442">
        <v>77.777793904208991</v>
      </c>
      <c r="K161" s="446">
        <v>744</v>
      </c>
      <c r="L161" s="446">
        <v>57866.670000000006</v>
      </c>
      <c r="M161" s="442">
        <v>1</v>
      </c>
      <c r="N161" s="442">
        <v>77.777782258064519</v>
      </c>
      <c r="O161" s="446">
        <v>643</v>
      </c>
      <c r="P161" s="446">
        <v>65162.239999999991</v>
      </c>
      <c r="Q161" s="469">
        <v>1.1260755111707652</v>
      </c>
      <c r="R161" s="447">
        <v>101.34096423017105</v>
      </c>
    </row>
    <row r="162" spans="1:18" ht="14.45" customHeight="1" x14ac:dyDescent="0.2">
      <c r="A162" s="441"/>
      <c r="B162" s="442" t="s">
        <v>1810</v>
      </c>
      <c r="C162" s="442" t="s">
        <v>1803</v>
      </c>
      <c r="D162" s="442" t="s">
        <v>1901</v>
      </c>
      <c r="E162" s="442" t="s">
        <v>1952</v>
      </c>
      <c r="F162" s="442" t="s">
        <v>1953</v>
      </c>
      <c r="G162" s="446">
        <v>2</v>
      </c>
      <c r="H162" s="446">
        <v>540</v>
      </c>
      <c r="I162" s="442">
        <v>1</v>
      </c>
      <c r="J162" s="442">
        <v>270</v>
      </c>
      <c r="K162" s="446">
        <v>2</v>
      </c>
      <c r="L162" s="446">
        <v>540</v>
      </c>
      <c r="M162" s="442">
        <v>1</v>
      </c>
      <c r="N162" s="442">
        <v>270</v>
      </c>
      <c r="O162" s="446">
        <v>1</v>
      </c>
      <c r="P162" s="446">
        <v>333.33</v>
      </c>
      <c r="Q162" s="469">
        <v>0.6172777777777777</v>
      </c>
      <c r="R162" s="447">
        <v>333.33</v>
      </c>
    </row>
    <row r="163" spans="1:18" ht="14.45" customHeight="1" x14ac:dyDescent="0.2">
      <c r="A163" s="441"/>
      <c r="B163" s="442" t="s">
        <v>1810</v>
      </c>
      <c r="C163" s="442" t="s">
        <v>1803</v>
      </c>
      <c r="D163" s="442" t="s">
        <v>1901</v>
      </c>
      <c r="E163" s="442" t="s">
        <v>1954</v>
      </c>
      <c r="F163" s="442" t="s">
        <v>1955</v>
      </c>
      <c r="G163" s="446">
        <v>1312</v>
      </c>
      <c r="H163" s="446">
        <v>123911.11</v>
      </c>
      <c r="I163" s="442">
        <v>1.0123457526426267</v>
      </c>
      <c r="J163" s="442">
        <v>94.444443597560976</v>
      </c>
      <c r="K163" s="446">
        <v>1296</v>
      </c>
      <c r="L163" s="446">
        <v>122399.99</v>
      </c>
      <c r="M163" s="442">
        <v>1</v>
      </c>
      <c r="N163" s="442">
        <v>94.444436728395061</v>
      </c>
      <c r="O163" s="446">
        <v>1454</v>
      </c>
      <c r="P163" s="446">
        <v>171588.88</v>
      </c>
      <c r="Q163" s="469">
        <v>1.4018700491723897</v>
      </c>
      <c r="R163" s="447">
        <v>118.01160935350757</v>
      </c>
    </row>
    <row r="164" spans="1:18" ht="14.45" customHeight="1" x14ac:dyDescent="0.2">
      <c r="A164" s="441"/>
      <c r="B164" s="442" t="s">
        <v>1810</v>
      </c>
      <c r="C164" s="442" t="s">
        <v>1803</v>
      </c>
      <c r="D164" s="442" t="s">
        <v>1901</v>
      </c>
      <c r="E164" s="442" t="s">
        <v>1958</v>
      </c>
      <c r="F164" s="442" t="s">
        <v>1959</v>
      </c>
      <c r="G164" s="446">
        <v>5</v>
      </c>
      <c r="H164" s="446">
        <v>483.33000000000004</v>
      </c>
      <c r="I164" s="442">
        <v>0.45453946997197509</v>
      </c>
      <c r="J164" s="442">
        <v>96.666000000000011</v>
      </c>
      <c r="K164" s="446">
        <v>11</v>
      </c>
      <c r="L164" s="446">
        <v>1063.3400000000001</v>
      </c>
      <c r="M164" s="442">
        <v>1</v>
      </c>
      <c r="N164" s="442">
        <v>96.667272727272746</v>
      </c>
      <c r="O164" s="446">
        <v>2</v>
      </c>
      <c r="P164" s="446">
        <v>300</v>
      </c>
      <c r="Q164" s="469">
        <v>0.28212989260255417</v>
      </c>
      <c r="R164" s="447">
        <v>150</v>
      </c>
    </row>
    <row r="165" spans="1:18" ht="14.45" customHeight="1" x14ac:dyDescent="0.2">
      <c r="A165" s="441"/>
      <c r="B165" s="442" t="s">
        <v>1810</v>
      </c>
      <c r="C165" s="442" t="s">
        <v>1803</v>
      </c>
      <c r="D165" s="442" t="s">
        <v>1901</v>
      </c>
      <c r="E165" s="442" t="s">
        <v>1961</v>
      </c>
      <c r="F165" s="442" t="s">
        <v>1962</v>
      </c>
      <c r="G165" s="446">
        <v>2</v>
      </c>
      <c r="H165" s="446">
        <v>866.67</v>
      </c>
      <c r="I165" s="442">
        <v>0.22222307692307691</v>
      </c>
      <c r="J165" s="442">
        <v>433.33499999999998</v>
      </c>
      <c r="K165" s="446">
        <v>9</v>
      </c>
      <c r="L165" s="446">
        <v>3900</v>
      </c>
      <c r="M165" s="442">
        <v>1</v>
      </c>
      <c r="N165" s="442">
        <v>433.33333333333331</v>
      </c>
      <c r="O165" s="446">
        <v>13</v>
      </c>
      <c r="P165" s="446">
        <v>5963.33</v>
      </c>
      <c r="Q165" s="469">
        <v>1.5290589743589744</v>
      </c>
      <c r="R165" s="447">
        <v>458.71769230769229</v>
      </c>
    </row>
    <row r="166" spans="1:18" ht="14.45" customHeight="1" x14ac:dyDescent="0.2">
      <c r="A166" s="441"/>
      <c r="B166" s="442" t="s">
        <v>1810</v>
      </c>
      <c r="C166" s="442" t="s">
        <v>1803</v>
      </c>
      <c r="D166" s="442" t="s">
        <v>1901</v>
      </c>
      <c r="E166" s="442" t="s">
        <v>1963</v>
      </c>
      <c r="F166" s="442" t="s">
        <v>1964</v>
      </c>
      <c r="G166" s="446">
        <v>14</v>
      </c>
      <c r="H166" s="446">
        <v>1057.7800000000002</v>
      </c>
      <c r="I166" s="442">
        <v>0.70000661769571848</v>
      </c>
      <c r="J166" s="442">
        <v>75.555714285714302</v>
      </c>
      <c r="K166" s="446">
        <v>20</v>
      </c>
      <c r="L166" s="446">
        <v>1511.1</v>
      </c>
      <c r="M166" s="442">
        <v>1</v>
      </c>
      <c r="N166" s="442">
        <v>75.554999999999993</v>
      </c>
      <c r="O166" s="446">
        <v>7</v>
      </c>
      <c r="P166" s="446">
        <v>743.32999999999993</v>
      </c>
      <c r="Q166" s="469">
        <v>0.4919131758321752</v>
      </c>
      <c r="R166" s="447">
        <v>106.18999999999998</v>
      </c>
    </row>
    <row r="167" spans="1:18" ht="14.45" customHeight="1" x14ac:dyDescent="0.2">
      <c r="A167" s="441"/>
      <c r="B167" s="442" t="s">
        <v>1810</v>
      </c>
      <c r="C167" s="442" t="s">
        <v>1803</v>
      </c>
      <c r="D167" s="442" t="s">
        <v>1901</v>
      </c>
      <c r="E167" s="442" t="s">
        <v>1965</v>
      </c>
      <c r="F167" s="442" t="s">
        <v>1966</v>
      </c>
      <c r="G167" s="446">
        <v>12</v>
      </c>
      <c r="H167" s="446">
        <v>1400.01</v>
      </c>
      <c r="I167" s="442">
        <v>0.75000401784996806</v>
      </c>
      <c r="J167" s="442">
        <v>116.6675</v>
      </c>
      <c r="K167" s="446">
        <v>14</v>
      </c>
      <c r="L167" s="446">
        <v>1866.67</v>
      </c>
      <c r="M167" s="442">
        <v>1</v>
      </c>
      <c r="N167" s="442">
        <v>133.33357142857145</v>
      </c>
      <c r="O167" s="446">
        <v>31</v>
      </c>
      <c r="P167" s="446">
        <v>5517.78</v>
      </c>
      <c r="Q167" s="469">
        <v>2.9559482929494765</v>
      </c>
      <c r="R167" s="447">
        <v>177.99290322580643</v>
      </c>
    </row>
    <row r="168" spans="1:18" ht="14.45" customHeight="1" x14ac:dyDescent="0.2">
      <c r="A168" s="441"/>
      <c r="B168" s="442" t="s">
        <v>1810</v>
      </c>
      <c r="C168" s="442" t="s">
        <v>1803</v>
      </c>
      <c r="D168" s="442" t="s">
        <v>1901</v>
      </c>
      <c r="E168" s="442" t="s">
        <v>1967</v>
      </c>
      <c r="F168" s="442" t="s">
        <v>1968</v>
      </c>
      <c r="G168" s="446">
        <v>48</v>
      </c>
      <c r="H168" s="446">
        <v>2346.6800000000003</v>
      </c>
      <c r="I168" s="442">
        <v>2.6666818181818188</v>
      </c>
      <c r="J168" s="442">
        <v>48.889166666666675</v>
      </c>
      <c r="K168" s="446">
        <v>18</v>
      </c>
      <c r="L168" s="446">
        <v>879.99999999999989</v>
      </c>
      <c r="M168" s="442">
        <v>1</v>
      </c>
      <c r="N168" s="442">
        <v>48.888888888888886</v>
      </c>
      <c r="O168" s="446">
        <v>6</v>
      </c>
      <c r="P168" s="446">
        <v>455.55999999999995</v>
      </c>
      <c r="Q168" s="469">
        <v>0.51768181818181813</v>
      </c>
      <c r="R168" s="447">
        <v>75.926666666666662</v>
      </c>
    </row>
    <row r="169" spans="1:18" ht="14.45" customHeight="1" x14ac:dyDescent="0.2">
      <c r="A169" s="441"/>
      <c r="B169" s="442" t="s">
        <v>1810</v>
      </c>
      <c r="C169" s="442" t="s">
        <v>1803</v>
      </c>
      <c r="D169" s="442" t="s">
        <v>1901</v>
      </c>
      <c r="E169" s="442" t="s">
        <v>1969</v>
      </c>
      <c r="F169" s="442" t="s">
        <v>1970</v>
      </c>
      <c r="G169" s="446">
        <v>2</v>
      </c>
      <c r="H169" s="446">
        <v>688.89</v>
      </c>
      <c r="I169" s="442"/>
      <c r="J169" s="442">
        <v>344.44499999999999</v>
      </c>
      <c r="K169" s="446"/>
      <c r="L169" s="446"/>
      <c r="M169" s="442"/>
      <c r="N169" s="442"/>
      <c r="O169" s="446">
        <v>2</v>
      </c>
      <c r="P169" s="446">
        <v>846.66000000000008</v>
      </c>
      <c r="Q169" s="469"/>
      <c r="R169" s="447">
        <v>423.33000000000004</v>
      </c>
    </row>
    <row r="170" spans="1:18" ht="14.45" customHeight="1" x14ac:dyDescent="0.2">
      <c r="A170" s="441"/>
      <c r="B170" s="442" t="s">
        <v>1810</v>
      </c>
      <c r="C170" s="442" t="s">
        <v>1803</v>
      </c>
      <c r="D170" s="442" t="s">
        <v>1901</v>
      </c>
      <c r="E170" s="442" t="s">
        <v>1986</v>
      </c>
      <c r="F170" s="442" t="s">
        <v>1987</v>
      </c>
      <c r="G170" s="446">
        <v>7</v>
      </c>
      <c r="H170" s="446">
        <v>3266.67</v>
      </c>
      <c r="I170" s="442"/>
      <c r="J170" s="442">
        <v>466.66714285714289</v>
      </c>
      <c r="K170" s="446"/>
      <c r="L170" s="446"/>
      <c r="M170" s="442"/>
      <c r="N170" s="442"/>
      <c r="O170" s="446"/>
      <c r="P170" s="446"/>
      <c r="Q170" s="469"/>
      <c r="R170" s="447"/>
    </row>
    <row r="171" spans="1:18" ht="14.45" customHeight="1" x14ac:dyDescent="0.2">
      <c r="A171" s="441"/>
      <c r="B171" s="442" t="s">
        <v>1810</v>
      </c>
      <c r="C171" s="442" t="s">
        <v>1803</v>
      </c>
      <c r="D171" s="442" t="s">
        <v>1901</v>
      </c>
      <c r="E171" s="442" t="s">
        <v>1971</v>
      </c>
      <c r="F171" s="442" t="s">
        <v>1972</v>
      </c>
      <c r="G171" s="446">
        <v>240</v>
      </c>
      <c r="H171" s="446">
        <v>70133.33</v>
      </c>
      <c r="I171" s="442">
        <v>0.92307697369901742</v>
      </c>
      <c r="J171" s="442">
        <v>292.22220833333336</v>
      </c>
      <c r="K171" s="446">
        <v>260</v>
      </c>
      <c r="L171" s="446">
        <v>75977.77</v>
      </c>
      <c r="M171" s="442">
        <v>1</v>
      </c>
      <c r="N171" s="442">
        <v>292.2221923076923</v>
      </c>
      <c r="O171" s="446">
        <v>100</v>
      </c>
      <c r="P171" s="446">
        <v>34177.769999999997</v>
      </c>
      <c r="Q171" s="469">
        <v>0.44983907793029454</v>
      </c>
      <c r="R171" s="447">
        <v>341.77769999999998</v>
      </c>
    </row>
    <row r="172" spans="1:18" ht="14.45" customHeight="1" x14ac:dyDescent="0.2">
      <c r="A172" s="441"/>
      <c r="B172" s="442" t="s">
        <v>1810</v>
      </c>
      <c r="C172" s="442" t="s">
        <v>1803</v>
      </c>
      <c r="D172" s="442" t="s">
        <v>1901</v>
      </c>
      <c r="E172" s="442" t="s">
        <v>1975</v>
      </c>
      <c r="F172" s="442" t="s">
        <v>1976</v>
      </c>
      <c r="G172" s="446">
        <v>1</v>
      </c>
      <c r="H172" s="446">
        <v>116.67</v>
      </c>
      <c r="I172" s="442">
        <v>0.1250040178714924</v>
      </c>
      <c r="J172" s="442">
        <v>116.67</v>
      </c>
      <c r="K172" s="446">
        <v>8</v>
      </c>
      <c r="L172" s="446">
        <v>933.33</v>
      </c>
      <c r="M172" s="442">
        <v>1</v>
      </c>
      <c r="N172" s="442">
        <v>116.66625000000001</v>
      </c>
      <c r="O172" s="446">
        <v>4</v>
      </c>
      <c r="P172" s="446">
        <v>575.55999999999995</v>
      </c>
      <c r="Q172" s="469">
        <v>0.61667363097725336</v>
      </c>
      <c r="R172" s="447">
        <v>143.88999999999999</v>
      </c>
    </row>
    <row r="173" spans="1:18" ht="14.45" customHeight="1" x14ac:dyDescent="0.2">
      <c r="A173" s="441"/>
      <c r="B173" s="442" t="s">
        <v>1810</v>
      </c>
      <c r="C173" s="442" t="s">
        <v>1803</v>
      </c>
      <c r="D173" s="442" t="s">
        <v>1901</v>
      </c>
      <c r="E173" s="442" t="s">
        <v>1988</v>
      </c>
      <c r="F173" s="442" t="s">
        <v>1989</v>
      </c>
      <c r="G173" s="446">
        <v>253</v>
      </c>
      <c r="H173" s="446">
        <v>90798.89</v>
      </c>
      <c r="I173" s="442">
        <v>0.87543252728601317</v>
      </c>
      <c r="J173" s="442">
        <v>358.88889328063243</v>
      </c>
      <c r="K173" s="446">
        <v>289</v>
      </c>
      <c r="L173" s="446">
        <v>103718.89</v>
      </c>
      <c r="M173" s="442">
        <v>1</v>
      </c>
      <c r="N173" s="442">
        <v>358.88889273356403</v>
      </c>
      <c r="O173" s="446">
        <v>93</v>
      </c>
      <c r="P173" s="446">
        <v>38693.340000000004</v>
      </c>
      <c r="Q173" s="469">
        <v>0.37305971940116217</v>
      </c>
      <c r="R173" s="447">
        <v>416.05741935483877</v>
      </c>
    </row>
    <row r="174" spans="1:18" ht="14.45" customHeight="1" x14ac:dyDescent="0.2">
      <c r="A174" s="441"/>
      <c r="B174" s="442" t="s">
        <v>1810</v>
      </c>
      <c r="C174" s="442" t="s">
        <v>1803</v>
      </c>
      <c r="D174" s="442" t="s">
        <v>1901</v>
      </c>
      <c r="E174" s="442" t="s">
        <v>1977</v>
      </c>
      <c r="F174" s="442"/>
      <c r="G174" s="446">
        <v>8</v>
      </c>
      <c r="H174" s="446">
        <v>4400</v>
      </c>
      <c r="I174" s="442">
        <v>1.6</v>
      </c>
      <c r="J174" s="442">
        <v>550</v>
      </c>
      <c r="K174" s="446">
        <v>5</v>
      </c>
      <c r="L174" s="446">
        <v>2750</v>
      </c>
      <c r="M174" s="442">
        <v>1</v>
      </c>
      <c r="N174" s="442">
        <v>550</v>
      </c>
      <c r="O174" s="446"/>
      <c r="P174" s="446"/>
      <c r="Q174" s="469"/>
      <c r="R174" s="447"/>
    </row>
    <row r="175" spans="1:18" ht="14.45" customHeight="1" x14ac:dyDescent="0.2">
      <c r="A175" s="441"/>
      <c r="B175" s="442" t="s">
        <v>1810</v>
      </c>
      <c r="C175" s="442" t="s">
        <v>1803</v>
      </c>
      <c r="D175" s="442" t="s">
        <v>1901</v>
      </c>
      <c r="E175" s="442" t="s">
        <v>1978</v>
      </c>
      <c r="F175" s="442" t="s">
        <v>1979</v>
      </c>
      <c r="G175" s="446">
        <v>5</v>
      </c>
      <c r="H175" s="446">
        <v>583.34</v>
      </c>
      <c r="I175" s="442">
        <v>0.71429096207770593</v>
      </c>
      <c r="J175" s="442">
        <v>116.66800000000001</v>
      </c>
      <c r="K175" s="446">
        <v>7</v>
      </c>
      <c r="L175" s="446">
        <v>816.67</v>
      </c>
      <c r="M175" s="442">
        <v>1</v>
      </c>
      <c r="N175" s="442">
        <v>116.66714285714285</v>
      </c>
      <c r="O175" s="446">
        <v>19</v>
      </c>
      <c r="P175" s="446">
        <v>3005.54</v>
      </c>
      <c r="Q175" s="469">
        <v>3.6802380398447356</v>
      </c>
      <c r="R175" s="447">
        <v>158.1863157894737</v>
      </c>
    </row>
    <row r="176" spans="1:18" ht="14.45" customHeight="1" x14ac:dyDescent="0.2">
      <c r="A176" s="441"/>
      <c r="B176" s="442" t="s">
        <v>1810</v>
      </c>
      <c r="C176" s="442" t="s">
        <v>1803</v>
      </c>
      <c r="D176" s="442" t="s">
        <v>1901</v>
      </c>
      <c r="E176" s="442" t="s">
        <v>1990</v>
      </c>
      <c r="F176" s="442" t="s">
        <v>1991</v>
      </c>
      <c r="G176" s="446"/>
      <c r="H176" s="446"/>
      <c r="I176" s="442"/>
      <c r="J176" s="442"/>
      <c r="K176" s="446">
        <v>130</v>
      </c>
      <c r="L176" s="446">
        <v>71933.34</v>
      </c>
      <c r="M176" s="442">
        <v>1</v>
      </c>
      <c r="N176" s="442">
        <v>553.3333846153846</v>
      </c>
      <c r="O176" s="446">
        <v>198</v>
      </c>
      <c r="P176" s="446">
        <v>119622.22</v>
      </c>
      <c r="Q176" s="469">
        <v>1.6629593454161868</v>
      </c>
      <c r="R176" s="447">
        <v>604.15262626262631</v>
      </c>
    </row>
    <row r="177" spans="1:18" ht="14.45" customHeight="1" x14ac:dyDescent="0.2">
      <c r="A177" s="441"/>
      <c r="B177" s="442" t="s">
        <v>1810</v>
      </c>
      <c r="C177" s="442" t="s">
        <v>1803</v>
      </c>
      <c r="D177" s="442" t="s">
        <v>1901</v>
      </c>
      <c r="E177" s="442" t="s">
        <v>1992</v>
      </c>
      <c r="F177" s="442" t="s">
        <v>1993</v>
      </c>
      <c r="G177" s="446"/>
      <c r="H177" s="446"/>
      <c r="I177" s="442"/>
      <c r="J177" s="442"/>
      <c r="K177" s="446"/>
      <c r="L177" s="446"/>
      <c r="M177" s="442"/>
      <c r="N177" s="442"/>
      <c r="O177" s="446">
        <v>1</v>
      </c>
      <c r="P177" s="446">
        <v>300</v>
      </c>
      <c r="Q177" s="469"/>
      <c r="R177" s="447">
        <v>300</v>
      </c>
    </row>
    <row r="178" spans="1:18" ht="14.45" customHeight="1" x14ac:dyDescent="0.2">
      <c r="A178" s="441"/>
      <c r="B178" s="442" t="s">
        <v>1810</v>
      </c>
      <c r="C178" s="442" t="s">
        <v>1803</v>
      </c>
      <c r="D178" s="442" t="s">
        <v>1901</v>
      </c>
      <c r="E178" s="442" t="s">
        <v>1980</v>
      </c>
      <c r="F178" s="442" t="s">
        <v>1981</v>
      </c>
      <c r="G178" s="446"/>
      <c r="H178" s="446"/>
      <c r="I178" s="442"/>
      <c r="J178" s="442"/>
      <c r="K178" s="446"/>
      <c r="L178" s="446"/>
      <c r="M178" s="442"/>
      <c r="N178" s="442"/>
      <c r="O178" s="446">
        <v>459</v>
      </c>
      <c r="P178" s="446">
        <v>29416.670000000006</v>
      </c>
      <c r="Q178" s="469"/>
      <c r="R178" s="447">
        <v>64.088605664488028</v>
      </c>
    </row>
    <row r="179" spans="1:18" ht="14.45" customHeight="1" x14ac:dyDescent="0.2">
      <c r="A179" s="441"/>
      <c r="B179" s="442" t="s">
        <v>1810</v>
      </c>
      <c r="C179" s="442" t="s">
        <v>1803</v>
      </c>
      <c r="D179" s="442" t="s">
        <v>1901</v>
      </c>
      <c r="E179" s="442" t="s">
        <v>1994</v>
      </c>
      <c r="F179" s="442" t="s">
        <v>1995</v>
      </c>
      <c r="G179" s="446"/>
      <c r="H179" s="446"/>
      <c r="I179" s="442"/>
      <c r="J179" s="442"/>
      <c r="K179" s="446"/>
      <c r="L179" s="446"/>
      <c r="M179" s="442"/>
      <c r="N179" s="442"/>
      <c r="O179" s="446">
        <v>223</v>
      </c>
      <c r="P179" s="446">
        <v>71433.33</v>
      </c>
      <c r="Q179" s="469"/>
      <c r="R179" s="447">
        <v>320.32883408071751</v>
      </c>
    </row>
    <row r="180" spans="1:18" ht="14.45" customHeight="1" x14ac:dyDescent="0.2">
      <c r="A180" s="441"/>
      <c r="B180" s="442" t="s">
        <v>1810</v>
      </c>
      <c r="C180" s="442" t="s">
        <v>1804</v>
      </c>
      <c r="D180" s="442" t="s">
        <v>1811</v>
      </c>
      <c r="E180" s="442" t="s">
        <v>1812</v>
      </c>
      <c r="F180" s="442"/>
      <c r="G180" s="446"/>
      <c r="H180" s="446"/>
      <c r="I180" s="442"/>
      <c r="J180" s="442"/>
      <c r="K180" s="446"/>
      <c r="L180" s="446"/>
      <c r="M180" s="442"/>
      <c r="N180" s="442"/>
      <c r="O180" s="446">
        <v>1</v>
      </c>
      <c r="P180" s="446">
        <v>113</v>
      </c>
      <c r="Q180" s="469"/>
      <c r="R180" s="447">
        <v>113</v>
      </c>
    </row>
    <row r="181" spans="1:18" ht="14.45" customHeight="1" x14ac:dyDescent="0.2">
      <c r="A181" s="441"/>
      <c r="B181" s="442" t="s">
        <v>1810</v>
      </c>
      <c r="C181" s="442" t="s">
        <v>1804</v>
      </c>
      <c r="D181" s="442" t="s">
        <v>1811</v>
      </c>
      <c r="E181" s="442" t="s">
        <v>1814</v>
      </c>
      <c r="F181" s="442"/>
      <c r="G181" s="446">
        <v>1</v>
      </c>
      <c r="H181" s="446">
        <v>1657</v>
      </c>
      <c r="I181" s="442"/>
      <c r="J181" s="442">
        <v>1657</v>
      </c>
      <c r="K181" s="446"/>
      <c r="L181" s="446"/>
      <c r="M181" s="442"/>
      <c r="N181" s="442"/>
      <c r="O181" s="446"/>
      <c r="P181" s="446"/>
      <c r="Q181" s="469"/>
      <c r="R181" s="447"/>
    </row>
    <row r="182" spans="1:18" ht="14.45" customHeight="1" x14ac:dyDescent="0.2">
      <c r="A182" s="441"/>
      <c r="B182" s="442" t="s">
        <v>1810</v>
      </c>
      <c r="C182" s="442" t="s">
        <v>1804</v>
      </c>
      <c r="D182" s="442" t="s">
        <v>1811</v>
      </c>
      <c r="E182" s="442" t="s">
        <v>1996</v>
      </c>
      <c r="F182" s="442"/>
      <c r="G182" s="446">
        <v>2</v>
      </c>
      <c r="H182" s="446">
        <v>2358</v>
      </c>
      <c r="I182" s="442">
        <v>1</v>
      </c>
      <c r="J182" s="442">
        <v>1179</v>
      </c>
      <c r="K182" s="446">
        <v>2</v>
      </c>
      <c r="L182" s="446">
        <v>2358</v>
      </c>
      <c r="M182" s="442">
        <v>1</v>
      </c>
      <c r="N182" s="442">
        <v>1179</v>
      </c>
      <c r="O182" s="446">
        <v>1</v>
      </c>
      <c r="P182" s="446">
        <v>1179</v>
      </c>
      <c r="Q182" s="469">
        <v>0.5</v>
      </c>
      <c r="R182" s="447">
        <v>1179</v>
      </c>
    </row>
    <row r="183" spans="1:18" ht="14.45" customHeight="1" x14ac:dyDescent="0.2">
      <c r="A183" s="441"/>
      <c r="B183" s="442" t="s">
        <v>1810</v>
      </c>
      <c r="C183" s="442" t="s">
        <v>1804</v>
      </c>
      <c r="D183" s="442" t="s">
        <v>1811</v>
      </c>
      <c r="E183" s="442" t="s">
        <v>1997</v>
      </c>
      <c r="F183" s="442"/>
      <c r="G183" s="446">
        <v>5</v>
      </c>
      <c r="H183" s="446">
        <v>6405</v>
      </c>
      <c r="I183" s="442"/>
      <c r="J183" s="442">
        <v>1281</v>
      </c>
      <c r="K183" s="446"/>
      <c r="L183" s="446"/>
      <c r="M183" s="442"/>
      <c r="N183" s="442"/>
      <c r="O183" s="446"/>
      <c r="P183" s="446"/>
      <c r="Q183" s="469"/>
      <c r="R183" s="447"/>
    </row>
    <row r="184" spans="1:18" ht="14.45" customHeight="1" x14ac:dyDescent="0.2">
      <c r="A184" s="441"/>
      <c r="B184" s="442" t="s">
        <v>1810</v>
      </c>
      <c r="C184" s="442" t="s">
        <v>1804</v>
      </c>
      <c r="D184" s="442" t="s">
        <v>1811</v>
      </c>
      <c r="E184" s="442" t="s">
        <v>1998</v>
      </c>
      <c r="F184" s="442"/>
      <c r="G184" s="446"/>
      <c r="H184" s="446"/>
      <c r="I184" s="442"/>
      <c r="J184" s="442"/>
      <c r="K184" s="446">
        <v>1</v>
      </c>
      <c r="L184" s="446">
        <v>258</v>
      </c>
      <c r="M184" s="442">
        <v>1</v>
      </c>
      <c r="N184" s="442">
        <v>258</v>
      </c>
      <c r="O184" s="446"/>
      <c r="P184" s="446"/>
      <c r="Q184" s="469"/>
      <c r="R184" s="447"/>
    </row>
    <row r="185" spans="1:18" ht="14.45" customHeight="1" x14ac:dyDescent="0.2">
      <c r="A185" s="441"/>
      <c r="B185" s="442" t="s">
        <v>1810</v>
      </c>
      <c r="C185" s="442" t="s">
        <v>1804</v>
      </c>
      <c r="D185" s="442" t="s">
        <v>1811</v>
      </c>
      <c r="E185" s="442" t="s">
        <v>1999</v>
      </c>
      <c r="F185" s="442"/>
      <c r="G185" s="446">
        <v>1</v>
      </c>
      <c r="H185" s="446">
        <v>219</v>
      </c>
      <c r="I185" s="442">
        <v>1</v>
      </c>
      <c r="J185" s="442">
        <v>219</v>
      </c>
      <c r="K185" s="446">
        <v>1</v>
      </c>
      <c r="L185" s="446">
        <v>219</v>
      </c>
      <c r="M185" s="442">
        <v>1</v>
      </c>
      <c r="N185" s="442">
        <v>219</v>
      </c>
      <c r="O185" s="446">
        <v>1</v>
      </c>
      <c r="P185" s="446">
        <v>219</v>
      </c>
      <c r="Q185" s="469">
        <v>1</v>
      </c>
      <c r="R185" s="447">
        <v>219</v>
      </c>
    </row>
    <row r="186" spans="1:18" ht="14.45" customHeight="1" x14ac:dyDescent="0.2">
      <c r="A186" s="441"/>
      <c r="B186" s="442" t="s">
        <v>1810</v>
      </c>
      <c r="C186" s="442" t="s">
        <v>1804</v>
      </c>
      <c r="D186" s="442" t="s">
        <v>1811</v>
      </c>
      <c r="E186" s="442" t="s">
        <v>2000</v>
      </c>
      <c r="F186" s="442"/>
      <c r="G186" s="446"/>
      <c r="H186" s="446"/>
      <c r="I186" s="442"/>
      <c r="J186" s="442"/>
      <c r="K186" s="446">
        <v>4</v>
      </c>
      <c r="L186" s="446">
        <v>2968</v>
      </c>
      <c r="M186" s="442">
        <v>1</v>
      </c>
      <c r="N186" s="442">
        <v>742</v>
      </c>
      <c r="O186" s="446">
        <v>4</v>
      </c>
      <c r="P186" s="446">
        <v>2968</v>
      </c>
      <c r="Q186" s="469">
        <v>1</v>
      </c>
      <c r="R186" s="447">
        <v>742</v>
      </c>
    </row>
    <row r="187" spans="1:18" ht="14.45" customHeight="1" x14ac:dyDescent="0.2">
      <c r="A187" s="441"/>
      <c r="B187" s="442" t="s">
        <v>1810</v>
      </c>
      <c r="C187" s="442" t="s">
        <v>1804</v>
      </c>
      <c r="D187" s="442" t="s">
        <v>1811</v>
      </c>
      <c r="E187" s="442" t="s">
        <v>2001</v>
      </c>
      <c r="F187" s="442"/>
      <c r="G187" s="446"/>
      <c r="H187" s="446"/>
      <c r="I187" s="442"/>
      <c r="J187" s="442"/>
      <c r="K187" s="446"/>
      <c r="L187" s="446"/>
      <c r="M187" s="442"/>
      <c r="N187" s="442"/>
      <c r="O187" s="446">
        <v>4</v>
      </c>
      <c r="P187" s="446">
        <v>3600</v>
      </c>
      <c r="Q187" s="469"/>
      <c r="R187" s="447">
        <v>900</v>
      </c>
    </row>
    <row r="188" spans="1:18" ht="14.45" customHeight="1" x14ac:dyDescent="0.2">
      <c r="A188" s="441"/>
      <c r="B188" s="442" t="s">
        <v>1810</v>
      </c>
      <c r="C188" s="442" t="s">
        <v>1804</v>
      </c>
      <c r="D188" s="442" t="s">
        <v>1901</v>
      </c>
      <c r="E188" s="442" t="s">
        <v>1902</v>
      </c>
      <c r="F188" s="442" t="s">
        <v>1903</v>
      </c>
      <c r="G188" s="446">
        <v>72</v>
      </c>
      <c r="H188" s="446">
        <v>36640.009999999995</v>
      </c>
      <c r="I188" s="442">
        <v>1.1612906804229706</v>
      </c>
      <c r="J188" s="442">
        <v>508.8890277777777</v>
      </c>
      <c r="K188" s="446">
        <v>62</v>
      </c>
      <c r="L188" s="446">
        <v>31551.11</v>
      </c>
      <c r="M188" s="442">
        <v>1</v>
      </c>
      <c r="N188" s="442">
        <v>508.88887096774192</v>
      </c>
      <c r="O188" s="446">
        <v>108</v>
      </c>
      <c r="P188" s="446">
        <v>65402.22</v>
      </c>
      <c r="Q188" s="469">
        <v>2.0728975937772081</v>
      </c>
      <c r="R188" s="447">
        <v>605.57611111111112</v>
      </c>
    </row>
    <row r="189" spans="1:18" ht="14.45" customHeight="1" x14ac:dyDescent="0.2">
      <c r="A189" s="441"/>
      <c r="B189" s="442" t="s">
        <v>1810</v>
      </c>
      <c r="C189" s="442" t="s">
        <v>1804</v>
      </c>
      <c r="D189" s="442" t="s">
        <v>1901</v>
      </c>
      <c r="E189" s="442" t="s">
        <v>1904</v>
      </c>
      <c r="F189" s="442" t="s">
        <v>1905</v>
      </c>
      <c r="G189" s="446">
        <v>144</v>
      </c>
      <c r="H189" s="446">
        <v>72000</v>
      </c>
      <c r="I189" s="442">
        <v>0.96</v>
      </c>
      <c r="J189" s="442">
        <v>500</v>
      </c>
      <c r="K189" s="446">
        <v>150</v>
      </c>
      <c r="L189" s="446">
        <v>75000</v>
      </c>
      <c r="M189" s="442">
        <v>1</v>
      </c>
      <c r="N189" s="442">
        <v>500</v>
      </c>
      <c r="O189" s="446">
        <v>326</v>
      </c>
      <c r="P189" s="446">
        <v>177466.66999999998</v>
      </c>
      <c r="Q189" s="469">
        <v>2.3662222666666666</v>
      </c>
      <c r="R189" s="447">
        <v>544.37628834355826</v>
      </c>
    </row>
    <row r="190" spans="1:18" ht="14.45" customHeight="1" x14ac:dyDescent="0.2">
      <c r="A190" s="441"/>
      <c r="B190" s="442" t="s">
        <v>1810</v>
      </c>
      <c r="C190" s="442" t="s">
        <v>1804</v>
      </c>
      <c r="D190" s="442" t="s">
        <v>1901</v>
      </c>
      <c r="E190" s="442" t="s">
        <v>1982</v>
      </c>
      <c r="F190" s="442" t="s">
        <v>1983</v>
      </c>
      <c r="G190" s="446">
        <v>964</v>
      </c>
      <c r="H190" s="446">
        <v>101755.55</v>
      </c>
      <c r="I190" s="442">
        <v>1.0343346841126118</v>
      </c>
      <c r="J190" s="442">
        <v>105.55554979253112</v>
      </c>
      <c r="K190" s="446">
        <v>932</v>
      </c>
      <c r="L190" s="446">
        <v>98377.78</v>
      </c>
      <c r="M190" s="442">
        <v>1</v>
      </c>
      <c r="N190" s="442">
        <v>105.55555793991417</v>
      </c>
      <c r="O190" s="446">
        <v>489</v>
      </c>
      <c r="P190" s="446">
        <v>67186.66</v>
      </c>
      <c r="Q190" s="469">
        <v>0.68294547813540829</v>
      </c>
      <c r="R190" s="447">
        <v>137.3960327198364</v>
      </c>
    </row>
    <row r="191" spans="1:18" ht="14.45" customHeight="1" x14ac:dyDescent="0.2">
      <c r="A191" s="441"/>
      <c r="B191" s="442" t="s">
        <v>1810</v>
      </c>
      <c r="C191" s="442" t="s">
        <v>1804</v>
      </c>
      <c r="D191" s="442" t="s">
        <v>1901</v>
      </c>
      <c r="E191" s="442" t="s">
        <v>1906</v>
      </c>
      <c r="F191" s="442" t="s">
        <v>1907</v>
      </c>
      <c r="G191" s="446">
        <v>731</v>
      </c>
      <c r="H191" s="446">
        <v>56855.55</v>
      </c>
      <c r="I191" s="442">
        <v>0.93239783409628896</v>
      </c>
      <c r="J191" s="442">
        <v>77.777770177838576</v>
      </c>
      <c r="K191" s="446">
        <v>784</v>
      </c>
      <c r="L191" s="446">
        <v>60977.78</v>
      </c>
      <c r="M191" s="442">
        <v>1</v>
      </c>
      <c r="N191" s="442">
        <v>77.777780612244896</v>
      </c>
      <c r="O191" s="446">
        <v>1058</v>
      </c>
      <c r="P191" s="446">
        <v>94876.66</v>
      </c>
      <c r="Q191" s="469">
        <v>1.5559218456296704</v>
      </c>
      <c r="R191" s="447">
        <v>89.675482041587898</v>
      </c>
    </row>
    <row r="192" spans="1:18" ht="14.45" customHeight="1" x14ac:dyDescent="0.2">
      <c r="A192" s="441"/>
      <c r="B192" s="442" t="s">
        <v>1810</v>
      </c>
      <c r="C192" s="442" t="s">
        <v>1804</v>
      </c>
      <c r="D192" s="442" t="s">
        <v>1901</v>
      </c>
      <c r="E192" s="442" t="s">
        <v>1908</v>
      </c>
      <c r="F192" s="442" t="s">
        <v>1909</v>
      </c>
      <c r="G192" s="446"/>
      <c r="H192" s="446"/>
      <c r="I192" s="442"/>
      <c r="J192" s="442"/>
      <c r="K192" s="446"/>
      <c r="L192" s="446"/>
      <c r="M192" s="442"/>
      <c r="N192" s="442"/>
      <c r="O192" s="446">
        <v>30</v>
      </c>
      <c r="P192" s="446">
        <v>8195.57</v>
      </c>
      <c r="Q192" s="469"/>
      <c r="R192" s="447">
        <v>273.18566666666663</v>
      </c>
    </row>
    <row r="193" spans="1:18" ht="14.45" customHeight="1" x14ac:dyDescent="0.2">
      <c r="A193" s="441"/>
      <c r="B193" s="442" t="s">
        <v>1810</v>
      </c>
      <c r="C193" s="442" t="s">
        <v>1804</v>
      </c>
      <c r="D193" s="442" t="s">
        <v>1901</v>
      </c>
      <c r="E193" s="442" t="s">
        <v>1910</v>
      </c>
      <c r="F193" s="442" t="s">
        <v>1911</v>
      </c>
      <c r="G193" s="446"/>
      <c r="H193" s="446"/>
      <c r="I193" s="442"/>
      <c r="J193" s="442"/>
      <c r="K193" s="446"/>
      <c r="L193" s="446"/>
      <c r="M193" s="442"/>
      <c r="N193" s="442"/>
      <c r="O193" s="446">
        <v>1</v>
      </c>
      <c r="P193" s="446">
        <v>305.56</v>
      </c>
      <c r="Q193" s="469"/>
      <c r="R193" s="447">
        <v>305.56</v>
      </c>
    </row>
    <row r="194" spans="1:18" ht="14.45" customHeight="1" x14ac:dyDescent="0.2">
      <c r="A194" s="441"/>
      <c r="B194" s="442" t="s">
        <v>1810</v>
      </c>
      <c r="C194" s="442" t="s">
        <v>1804</v>
      </c>
      <c r="D194" s="442" t="s">
        <v>1901</v>
      </c>
      <c r="E194" s="442" t="s">
        <v>1912</v>
      </c>
      <c r="F194" s="442" t="s">
        <v>1913</v>
      </c>
      <c r="G194" s="446">
        <v>512</v>
      </c>
      <c r="H194" s="446">
        <v>59733.320000000007</v>
      </c>
      <c r="I194" s="442">
        <v>1.3333330357142859</v>
      </c>
      <c r="J194" s="442">
        <v>116.66664062500001</v>
      </c>
      <c r="K194" s="446">
        <v>384</v>
      </c>
      <c r="L194" s="446">
        <v>44800</v>
      </c>
      <c r="M194" s="442">
        <v>1</v>
      </c>
      <c r="N194" s="442">
        <v>116.66666666666667</v>
      </c>
      <c r="O194" s="446">
        <v>411</v>
      </c>
      <c r="P194" s="446">
        <v>58700</v>
      </c>
      <c r="Q194" s="469">
        <v>1.3102678571428572</v>
      </c>
      <c r="R194" s="447">
        <v>142.82238442822384</v>
      </c>
    </row>
    <row r="195" spans="1:18" ht="14.45" customHeight="1" x14ac:dyDescent="0.2">
      <c r="A195" s="441"/>
      <c r="B195" s="442" t="s">
        <v>1810</v>
      </c>
      <c r="C195" s="442" t="s">
        <v>1804</v>
      </c>
      <c r="D195" s="442" t="s">
        <v>1901</v>
      </c>
      <c r="E195" s="442" t="s">
        <v>1914</v>
      </c>
      <c r="F195" s="442" t="s">
        <v>1915</v>
      </c>
      <c r="G195" s="446">
        <v>57</v>
      </c>
      <c r="H195" s="446">
        <v>22166.670000000002</v>
      </c>
      <c r="I195" s="442">
        <v>0.4290323779396617</v>
      </c>
      <c r="J195" s="442">
        <v>388.8889473684211</v>
      </c>
      <c r="K195" s="446">
        <v>93</v>
      </c>
      <c r="L195" s="446">
        <v>51666.66</v>
      </c>
      <c r="M195" s="442">
        <v>1</v>
      </c>
      <c r="N195" s="442">
        <v>555.55548387096781</v>
      </c>
      <c r="O195" s="446">
        <v>89</v>
      </c>
      <c r="P195" s="446">
        <v>84726.66</v>
      </c>
      <c r="Q195" s="469">
        <v>1.6398710503059419</v>
      </c>
      <c r="R195" s="447">
        <v>951.98494382022477</v>
      </c>
    </row>
    <row r="196" spans="1:18" ht="14.45" customHeight="1" x14ac:dyDescent="0.2">
      <c r="A196" s="441"/>
      <c r="B196" s="442" t="s">
        <v>1810</v>
      </c>
      <c r="C196" s="442" t="s">
        <v>1804</v>
      </c>
      <c r="D196" s="442" t="s">
        <v>1901</v>
      </c>
      <c r="E196" s="442" t="s">
        <v>1916</v>
      </c>
      <c r="F196" s="442" t="s">
        <v>1917</v>
      </c>
      <c r="G196" s="446">
        <v>644</v>
      </c>
      <c r="H196" s="446">
        <v>193200</v>
      </c>
      <c r="I196" s="442">
        <v>0.78937691521961184</v>
      </c>
      <c r="J196" s="442">
        <v>300</v>
      </c>
      <c r="K196" s="446">
        <v>445</v>
      </c>
      <c r="L196" s="446">
        <v>244750</v>
      </c>
      <c r="M196" s="442">
        <v>1</v>
      </c>
      <c r="N196" s="442">
        <v>550</v>
      </c>
      <c r="O196" s="446">
        <v>591</v>
      </c>
      <c r="P196" s="446">
        <v>356700.00000000006</v>
      </c>
      <c r="Q196" s="469">
        <v>1.4574055158324823</v>
      </c>
      <c r="R196" s="447">
        <v>603.55329949238592</v>
      </c>
    </row>
    <row r="197" spans="1:18" ht="14.45" customHeight="1" x14ac:dyDescent="0.2">
      <c r="A197" s="441"/>
      <c r="B197" s="442" t="s">
        <v>1810</v>
      </c>
      <c r="C197" s="442" t="s">
        <v>1804</v>
      </c>
      <c r="D197" s="442" t="s">
        <v>1901</v>
      </c>
      <c r="E197" s="442" t="s">
        <v>1918</v>
      </c>
      <c r="F197" s="442" t="s">
        <v>1919</v>
      </c>
      <c r="G197" s="446">
        <v>7</v>
      </c>
      <c r="H197" s="446">
        <v>2061.1</v>
      </c>
      <c r="I197" s="442">
        <v>1.4000040755055323</v>
      </c>
      <c r="J197" s="442">
        <v>294.44285714285712</v>
      </c>
      <c r="K197" s="446">
        <v>5</v>
      </c>
      <c r="L197" s="446">
        <v>1472.21</v>
      </c>
      <c r="M197" s="442">
        <v>1</v>
      </c>
      <c r="N197" s="442">
        <v>294.44200000000001</v>
      </c>
      <c r="O197" s="446">
        <v>1</v>
      </c>
      <c r="P197" s="446">
        <v>344.44</v>
      </c>
      <c r="Q197" s="469">
        <v>0.23396118760231216</v>
      </c>
      <c r="R197" s="447">
        <v>344.44</v>
      </c>
    </row>
    <row r="198" spans="1:18" ht="14.45" customHeight="1" x14ac:dyDescent="0.2">
      <c r="A198" s="441"/>
      <c r="B198" s="442" t="s">
        <v>1810</v>
      </c>
      <c r="C198" s="442" t="s">
        <v>1804</v>
      </c>
      <c r="D198" s="442" t="s">
        <v>1901</v>
      </c>
      <c r="E198" s="442" t="s">
        <v>2002</v>
      </c>
      <c r="F198" s="442" t="s">
        <v>2003</v>
      </c>
      <c r="G198" s="446">
        <v>1</v>
      </c>
      <c r="H198" s="446">
        <v>666.67</v>
      </c>
      <c r="I198" s="442"/>
      <c r="J198" s="442">
        <v>666.67</v>
      </c>
      <c r="K198" s="446"/>
      <c r="L198" s="446"/>
      <c r="M198" s="442"/>
      <c r="N198" s="442"/>
      <c r="O198" s="446"/>
      <c r="P198" s="446"/>
      <c r="Q198" s="469"/>
      <c r="R198" s="447"/>
    </row>
    <row r="199" spans="1:18" ht="14.45" customHeight="1" x14ac:dyDescent="0.2">
      <c r="A199" s="441"/>
      <c r="B199" s="442" t="s">
        <v>1810</v>
      </c>
      <c r="C199" s="442" t="s">
        <v>1804</v>
      </c>
      <c r="D199" s="442" t="s">
        <v>1901</v>
      </c>
      <c r="E199" s="442" t="s">
        <v>2004</v>
      </c>
      <c r="F199" s="442" t="s">
        <v>2005</v>
      </c>
      <c r="G199" s="446">
        <v>1</v>
      </c>
      <c r="H199" s="446">
        <v>777.78</v>
      </c>
      <c r="I199" s="442"/>
      <c r="J199" s="442">
        <v>777.78</v>
      </c>
      <c r="K199" s="446"/>
      <c r="L199" s="446"/>
      <c r="M199" s="442"/>
      <c r="N199" s="442"/>
      <c r="O199" s="446"/>
      <c r="P199" s="446"/>
      <c r="Q199" s="469"/>
      <c r="R199" s="447"/>
    </row>
    <row r="200" spans="1:18" ht="14.45" customHeight="1" x14ac:dyDescent="0.2">
      <c r="A200" s="441"/>
      <c r="B200" s="442" t="s">
        <v>1810</v>
      </c>
      <c r="C200" s="442" t="s">
        <v>1804</v>
      </c>
      <c r="D200" s="442" t="s">
        <v>1901</v>
      </c>
      <c r="E200" s="442" t="s">
        <v>1924</v>
      </c>
      <c r="F200" s="442"/>
      <c r="G200" s="446">
        <v>22</v>
      </c>
      <c r="H200" s="446">
        <v>733.32999999999993</v>
      </c>
      <c r="I200" s="442"/>
      <c r="J200" s="442">
        <v>33.333181818181814</v>
      </c>
      <c r="K200" s="446"/>
      <c r="L200" s="446"/>
      <c r="M200" s="442"/>
      <c r="N200" s="442"/>
      <c r="O200" s="446"/>
      <c r="P200" s="446"/>
      <c r="Q200" s="469"/>
      <c r="R200" s="447"/>
    </row>
    <row r="201" spans="1:18" ht="14.45" customHeight="1" x14ac:dyDescent="0.2">
      <c r="A201" s="441"/>
      <c r="B201" s="442" t="s">
        <v>1810</v>
      </c>
      <c r="C201" s="442" t="s">
        <v>1804</v>
      </c>
      <c r="D201" s="442" t="s">
        <v>1901</v>
      </c>
      <c r="E201" s="442" t="s">
        <v>1925</v>
      </c>
      <c r="F201" s="442" t="s">
        <v>1905</v>
      </c>
      <c r="G201" s="446">
        <v>1824</v>
      </c>
      <c r="H201" s="446">
        <v>762026.65999999992</v>
      </c>
      <c r="I201" s="442">
        <v>1.0399087739874473</v>
      </c>
      <c r="J201" s="442">
        <v>417.77777412280699</v>
      </c>
      <c r="K201" s="446">
        <v>1754</v>
      </c>
      <c r="L201" s="446">
        <v>732782.22</v>
      </c>
      <c r="M201" s="442">
        <v>1</v>
      </c>
      <c r="N201" s="442">
        <v>417.77777651083238</v>
      </c>
      <c r="O201" s="446">
        <v>1137</v>
      </c>
      <c r="P201" s="446">
        <v>518103.33999999997</v>
      </c>
      <c r="Q201" s="469">
        <v>0.70703590488317247</v>
      </c>
      <c r="R201" s="447">
        <v>455.67576077396654</v>
      </c>
    </row>
    <row r="202" spans="1:18" ht="14.45" customHeight="1" x14ac:dyDescent="0.2">
      <c r="A202" s="441"/>
      <c r="B202" s="442" t="s">
        <v>1810</v>
      </c>
      <c r="C202" s="442" t="s">
        <v>1804</v>
      </c>
      <c r="D202" s="442" t="s">
        <v>1901</v>
      </c>
      <c r="E202" s="442" t="s">
        <v>1926</v>
      </c>
      <c r="F202" s="442" t="s">
        <v>1927</v>
      </c>
      <c r="G202" s="446">
        <v>144</v>
      </c>
      <c r="H202" s="446">
        <v>30400.010000000002</v>
      </c>
      <c r="I202" s="442">
        <v>0.68400029340002932</v>
      </c>
      <c r="J202" s="442">
        <v>211.11118055555556</v>
      </c>
      <c r="K202" s="446">
        <v>200</v>
      </c>
      <c r="L202" s="446">
        <v>44444.44</v>
      </c>
      <c r="M202" s="442">
        <v>1</v>
      </c>
      <c r="N202" s="442">
        <v>222.22220000000002</v>
      </c>
      <c r="O202" s="446">
        <v>292</v>
      </c>
      <c r="P202" s="446">
        <v>108997.77</v>
      </c>
      <c r="Q202" s="469">
        <v>2.4524500702450069</v>
      </c>
      <c r="R202" s="447">
        <v>373.28003424657538</v>
      </c>
    </row>
    <row r="203" spans="1:18" ht="14.45" customHeight="1" x14ac:dyDescent="0.2">
      <c r="A203" s="441"/>
      <c r="B203" s="442" t="s">
        <v>1810</v>
      </c>
      <c r="C203" s="442" t="s">
        <v>1804</v>
      </c>
      <c r="D203" s="442" t="s">
        <v>1901</v>
      </c>
      <c r="E203" s="442" t="s">
        <v>1928</v>
      </c>
      <c r="F203" s="442" t="s">
        <v>1929</v>
      </c>
      <c r="G203" s="446">
        <v>63</v>
      </c>
      <c r="H203" s="446">
        <v>36749.99</v>
      </c>
      <c r="I203" s="442">
        <v>0.40384604395604395</v>
      </c>
      <c r="J203" s="442">
        <v>583.3331746031746</v>
      </c>
      <c r="K203" s="446">
        <v>156</v>
      </c>
      <c r="L203" s="446">
        <v>91000</v>
      </c>
      <c r="M203" s="442">
        <v>1</v>
      </c>
      <c r="N203" s="442">
        <v>583.33333333333337</v>
      </c>
      <c r="O203" s="446">
        <v>139</v>
      </c>
      <c r="P203" s="446">
        <v>99292.22</v>
      </c>
      <c r="Q203" s="469">
        <v>1.0911232967032967</v>
      </c>
      <c r="R203" s="447">
        <v>714.3325179856115</v>
      </c>
    </row>
    <row r="204" spans="1:18" ht="14.45" customHeight="1" x14ac:dyDescent="0.2">
      <c r="A204" s="441"/>
      <c r="B204" s="442" t="s">
        <v>1810</v>
      </c>
      <c r="C204" s="442" t="s">
        <v>1804</v>
      </c>
      <c r="D204" s="442" t="s">
        <v>1901</v>
      </c>
      <c r="E204" s="442" t="s">
        <v>1930</v>
      </c>
      <c r="F204" s="442" t="s">
        <v>1931</v>
      </c>
      <c r="G204" s="446">
        <v>52</v>
      </c>
      <c r="H204" s="446">
        <v>24266.67</v>
      </c>
      <c r="I204" s="442">
        <v>0.9811319457865374</v>
      </c>
      <c r="J204" s="442">
        <v>466.66673076923075</v>
      </c>
      <c r="K204" s="446">
        <v>53</v>
      </c>
      <c r="L204" s="446">
        <v>24733.34</v>
      </c>
      <c r="M204" s="442">
        <v>1</v>
      </c>
      <c r="N204" s="442">
        <v>466.66679245283018</v>
      </c>
      <c r="O204" s="446">
        <v>38</v>
      </c>
      <c r="P204" s="446">
        <v>20551.11</v>
      </c>
      <c r="Q204" s="469">
        <v>0.83090718843472011</v>
      </c>
      <c r="R204" s="447">
        <v>540.81868421052638</v>
      </c>
    </row>
    <row r="205" spans="1:18" ht="14.45" customHeight="1" x14ac:dyDescent="0.2">
      <c r="A205" s="441"/>
      <c r="B205" s="442" t="s">
        <v>1810</v>
      </c>
      <c r="C205" s="442" t="s">
        <v>1804</v>
      </c>
      <c r="D205" s="442" t="s">
        <v>1901</v>
      </c>
      <c r="E205" s="442" t="s">
        <v>2006</v>
      </c>
      <c r="F205" s="442" t="s">
        <v>1931</v>
      </c>
      <c r="G205" s="446">
        <v>10</v>
      </c>
      <c r="H205" s="446">
        <v>10000</v>
      </c>
      <c r="I205" s="442">
        <v>1.25</v>
      </c>
      <c r="J205" s="442">
        <v>1000</v>
      </c>
      <c r="K205" s="446">
        <v>8</v>
      </c>
      <c r="L205" s="446">
        <v>8000</v>
      </c>
      <c r="M205" s="442">
        <v>1</v>
      </c>
      <c r="N205" s="442">
        <v>1000</v>
      </c>
      <c r="O205" s="446">
        <v>1</v>
      </c>
      <c r="P205" s="446">
        <v>1154.44</v>
      </c>
      <c r="Q205" s="469">
        <v>0.14430500000000002</v>
      </c>
      <c r="R205" s="447">
        <v>1154.44</v>
      </c>
    </row>
    <row r="206" spans="1:18" ht="14.45" customHeight="1" x14ac:dyDescent="0.2">
      <c r="A206" s="441"/>
      <c r="B206" s="442" t="s">
        <v>1810</v>
      </c>
      <c r="C206" s="442" t="s">
        <v>1804</v>
      </c>
      <c r="D206" s="442" t="s">
        <v>1901</v>
      </c>
      <c r="E206" s="442" t="s">
        <v>1932</v>
      </c>
      <c r="F206" s="442" t="s">
        <v>1933</v>
      </c>
      <c r="G206" s="446">
        <v>367</v>
      </c>
      <c r="H206" s="446">
        <v>18350</v>
      </c>
      <c r="I206" s="442">
        <v>0.93542937482731503</v>
      </c>
      <c r="J206" s="442">
        <v>50</v>
      </c>
      <c r="K206" s="446">
        <v>321</v>
      </c>
      <c r="L206" s="446">
        <v>19616.660000000003</v>
      </c>
      <c r="M206" s="442">
        <v>1</v>
      </c>
      <c r="N206" s="442">
        <v>61.111090342679141</v>
      </c>
      <c r="O206" s="446">
        <v>332</v>
      </c>
      <c r="P206" s="446">
        <v>23823.33</v>
      </c>
      <c r="Q206" s="469">
        <v>1.2144437432264208</v>
      </c>
      <c r="R206" s="447">
        <v>71.757018072289156</v>
      </c>
    </row>
    <row r="207" spans="1:18" ht="14.45" customHeight="1" x14ac:dyDescent="0.2">
      <c r="A207" s="441"/>
      <c r="B207" s="442" t="s">
        <v>1810</v>
      </c>
      <c r="C207" s="442" t="s">
        <v>1804</v>
      </c>
      <c r="D207" s="442" t="s">
        <v>1901</v>
      </c>
      <c r="E207" s="442" t="s">
        <v>1938</v>
      </c>
      <c r="F207" s="442" t="s">
        <v>1939</v>
      </c>
      <c r="G207" s="446">
        <v>9</v>
      </c>
      <c r="H207" s="446">
        <v>0</v>
      </c>
      <c r="I207" s="442"/>
      <c r="J207" s="442">
        <v>0</v>
      </c>
      <c r="K207" s="446">
        <v>6</v>
      </c>
      <c r="L207" s="446">
        <v>0</v>
      </c>
      <c r="M207" s="442"/>
      <c r="N207" s="442">
        <v>0</v>
      </c>
      <c r="O207" s="446">
        <v>4</v>
      </c>
      <c r="P207" s="446">
        <v>0</v>
      </c>
      <c r="Q207" s="469"/>
      <c r="R207" s="447">
        <v>0</v>
      </c>
    </row>
    <row r="208" spans="1:18" ht="14.45" customHeight="1" x14ac:dyDescent="0.2">
      <c r="A208" s="441"/>
      <c r="B208" s="442" t="s">
        <v>1810</v>
      </c>
      <c r="C208" s="442" t="s">
        <v>1804</v>
      </c>
      <c r="D208" s="442" t="s">
        <v>1901</v>
      </c>
      <c r="E208" s="442" t="s">
        <v>1940</v>
      </c>
      <c r="F208" s="442" t="s">
        <v>1941</v>
      </c>
      <c r="G208" s="446">
        <v>498</v>
      </c>
      <c r="H208" s="446">
        <v>152166.67000000001</v>
      </c>
      <c r="I208" s="442">
        <v>1.1343964553752053</v>
      </c>
      <c r="J208" s="442">
        <v>305.55556224899601</v>
      </c>
      <c r="K208" s="446">
        <v>439</v>
      </c>
      <c r="L208" s="446">
        <v>134138.88</v>
      </c>
      <c r="M208" s="442">
        <v>1</v>
      </c>
      <c r="N208" s="442">
        <v>305.55553530751712</v>
      </c>
      <c r="O208" s="446">
        <v>471</v>
      </c>
      <c r="P208" s="446">
        <v>156008.89000000001</v>
      </c>
      <c r="Q208" s="469">
        <v>1.1630400522205047</v>
      </c>
      <c r="R208" s="447">
        <v>331.22906581740978</v>
      </c>
    </row>
    <row r="209" spans="1:18" ht="14.45" customHeight="1" x14ac:dyDescent="0.2">
      <c r="A209" s="441"/>
      <c r="B209" s="442" t="s">
        <v>1810</v>
      </c>
      <c r="C209" s="442" t="s">
        <v>1804</v>
      </c>
      <c r="D209" s="442" t="s">
        <v>1901</v>
      </c>
      <c r="E209" s="442" t="s">
        <v>1942</v>
      </c>
      <c r="F209" s="442" t="s">
        <v>1943</v>
      </c>
      <c r="G209" s="446">
        <v>229</v>
      </c>
      <c r="H209" s="446">
        <v>7633.33</v>
      </c>
      <c r="I209" s="442">
        <v>4.6734768846467034</v>
      </c>
      <c r="J209" s="442">
        <v>33.333318777292575</v>
      </c>
      <c r="K209" s="446">
        <v>49</v>
      </c>
      <c r="L209" s="446">
        <v>1633.33</v>
      </c>
      <c r="M209" s="442">
        <v>1</v>
      </c>
      <c r="N209" s="442">
        <v>33.333265306122449</v>
      </c>
      <c r="O209" s="446"/>
      <c r="P209" s="446"/>
      <c r="Q209" s="469"/>
      <c r="R209" s="447"/>
    </row>
    <row r="210" spans="1:18" ht="14.45" customHeight="1" x14ac:dyDescent="0.2">
      <c r="A210" s="441"/>
      <c r="B210" s="442" t="s">
        <v>1810</v>
      </c>
      <c r="C210" s="442" t="s">
        <v>1804</v>
      </c>
      <c r="D210" s="442" t="s">
        <v>1901</v>
      </c>
      <c r="E210" s="442" t="s">
        <v>1944</v>
      </c>
      <c r="F210" s="442" t="s">
        <v>1945</v>
      </c>
      <c r="G210" s="446">
        <v>1703</v>
      </c>
      <c r="H210" s="446">
        <v>775811.11999999988</v>
      </c>
      <c r="I210" s="442">
        <v>1.1036941185327729</v>
      </c>
      <c r="J210" s="442">
        <v>455.55556077510266</v>
      </c>
      <c r="K210" s="446">
        <v>1543</v>
      </c>
      <c r="L210" s="446">
        <v>702922.22000000009</v>
      </c>
      <c r="M210" s="442">
        <v>1</v>
      </c>
      <c r="N210" s="442">
        <v>455.55555411535977</v>
      </c>
      <c r="O210" s="446">
        <v>1597</v>
      </c>
      <c r="P210" s="446">
        <v>784177.78</v>
      </c>
      <c r="Q210" s="469">
        <v>1.1155968010230206</v>
      </c>
      <c r="R210" s="447">
        <v>491.03179711959928</v>
      </c>
    </row>
    <row r="211" spans="1:18" ht="14.45" customHeight="1" x14ac:dyDescent="0.2">
      <c r="A211" s="441"/>
      <c r="B211" s="442" t="s">
        <v>1810</v>
      </c>
      <c r="C211" s="442" t="s">
        <v>1804</v>
      </c>
      <c r="D211" s="442" t="s">
        <v>1901</v>
      </c>
      <c r="E211" s="442" t="s">
        <v>1948</v>
      </c>
      <c r="F211" s="442" t="s">
        <v>1949</v>
      </c>
      <c r="G211" s="446">
        <v>697</v>
      </c>
      <c r="H211" s="446">
        <v>54211.100000000006</v>
      </c>
      <c r="I211" s="442">
        <v>1.19759443263541</v>
      </c>
      <c r="J211" s="442">
        <v>77.777761836441897</v>
      </c>
      <c r="K211" s="446">
        <v>582</v>
      </c>
      <c r="L211" s="446">
        <v>45266.659999999996</v>
      </c>
      <c r="M211" s="442">
        <v>1</v>
      </c>
      <c r="N211" s="442">
        <v>77.777766323024053</v>
      </c>
      <c r="O211" s="446">
        <v>661</v>
      </c>
      <c r="P211" s="446">
        <v>66558.89</v>
      </c>
      <c r="Q211" s="469">
        <v>1.4703733387884153</v>
      </c>
      <c r="R211" s="447">
        <v>100.69423600605144</v>
      </c>
    </row>
    <row r="212" spans="1:18" ht="14.45" customHeight="1" x14ac:dyDescent="0.2">
      <c r="A212" s="441"/>
      <c r="B212" s="442" t="s">
        <v>1810</v>
      </c>
      <c r="C212" s="442" t="s">
        <v>1804</v>
      </c>
      <c r="D212" s="442" t="s">
        <v>1901</v>
      </c>
      <c r="E212" s="442" t="s">
        <v>2007</v>
      </c>
      <c r="F212" s="442" t="s">
        <v>2008</v>
      </c>
      <c r="G212" s="446">
        <v>63</v>
      </c>
      <c r="H212" s="446">
        <v>44100</v>
      </c>
      <c r="I212" s="442">
        <v>1.1454545454545455</v>
      </c>
      <c r="J212" s="442">
        <v>700</v>
      </c>
      <c r="K212" s="446">
        <v>55</v>
      </c>
      <c r="L212" s="446">
        <v>38500</v>
      </c>
      <c r="M212" s="442">
        <v>1</v>
      </c>
      <c r="N212" s="442">
        <v>700</v>
      </c>
      <c r="O212" s="446">
        <v>49</v>
      </c>
      <c r="P212" s="446">
        <v>37705.569999999992</v>
      </c>
      <c r="Q212" s="469">
        <v>0.97936545454545432</v>
      </c>
      <c r="R212" s="447">
        <v>769.50142857142839</v>
      </c>
    </row>
    <row r="213" spans="1:18" ht="14.45" customHeight="1" x14ac:dyDescent="0.2">
      <c r="A213" s="441"/>
      <c r="B213" s="442" t="s">
        <v>1810</v>
      </c>
      <c r="C213" s="442" t="s">
        <v>1804</v>
      </c>
      <c r="D213" s="442" t="s">
        <v>1901</v>
      </c>
      <c r="E213" s="442" t="s">
        <v>1952</v>
      </c>
      <c r="F213" s="442" t="s">
        <v>1953</v>
      </c>
      <c r="G213" s="446">
        <v>5</v>
      </c>
      <c r="H213" s="446">
        <v>1350</v>
      </c>
      <c r="I213" s="442">
        <v>2.5</v>
      </c>
      <c r="J213" s="442">
        <v>270</v>
      </c>
      <c r="K213" s="446">
        <v>2</v>
      </c>
      <c r="L213" s="446">
        <v>540</v>
      </c>
      <c r="M213" s="442">
        <v>1</v>
      </c>
      <c r="N213" s="442">
        <v>270</v>
      </c>
      <c r="O213" s="446">
        <v>3</v>
      </c>
      <c r="P213" s="446">
        <v>1146.67</v>
      </c>
      <c r="Q213" s="469">
        <v>2.1234629629629631</v>
      </c>
      <c r="R213" s="447">
        <v>382.22333333333336</v>
      </c>
    </row>
    <row r="214" spans="1:18" ht="14.45" customHeight="1" x14ac:dyDescent="0.2">
      <c r="A214" s="441"/>
      <c r="B214" s="442" t="s">
        <v>1810</v>
      </c>
      <c r="C214" s="442" t="s">
        <v>1804</v>
      </c>
      <c r="D214" s="442" t="s">
        <v>1901</v>
      </c>
      <c r="E214" s="442" t="s">
        <v>1954</v>
      </c>
      <c r="F214" s="442" t="s">
        <v>1955</v>
      </c>
      <c r="G214" s="446">
        <v>1023</v>
      </c>
      <c r="H214" s="446">
        <v>96616.650000000009</v>
      </c>
      <c r="I214" s="442">
        <v>1.2106507630108434</v>
      </c>
      <c r="J214" s="442">
        <v>94.444428152492677</v>
      </c>
      <c r="K214" s="446">
        <v>845</v>
      </c>
      <c r="L214" s="446">
        <v>79805.55</v>
      </c>
      <c r="M214" s="442">
        <v>1</v>
      </c>
      <c r="N214" s="442">
        <v>94.444437869822494</v>
      </c>
      <c r="O214" s="446">
        <v>848</v>
      </c>
      <c r="P214" s="446">
        <v>101288.89</v>
      </c>
      <c r="Q214" s="469">
        <v>1.2691960646847242</v>
      </c>
      <c r="R214" s="447">
        <v>119.44444575471698</v>
      </c>
    </row>
    <row r="215" spans="1:18" ht="14.45" customHeight="1" x14ac:dyDescent="0.2">
      <c r="A215" s="441"/>
      <c r="B215" s="442" t="s">
        <v>1810</v>
      </c>
      <c r="C215" s="442" t="s">
        <v>1804</v>
      </c>
      <c r="D215" s="442" t="s">
        <v>1901</v>
      </c>
      <c r="E215" s="442" t="s">
        <v>1958</v>
      </c>
      <c r="F215" s="442" t="s">
        <v>1959</v>
      </c>
      <c r="G215" s="446">
        <v>865</v>
      </c>
      <c r="H215" s="446">
        <v>83616.679999999993</v>
      </c>
      <c r="I215" s="442">
        <v>1.3007521545632434</v>
      </c>
      <c r="J215" s="442">
        <v>96.666682080924843</v>
      </c>
      <c r="K215" s="446">
        <v>665</v>
      </c>
      <c r="L215" s="446">
        <v>64283.33</v>
      </c>
      <c r="M215" s="442">
        <v>1</v>
      </c>
      <c r="N215" s="442">
        <v>96.666661654135339</v>
      </c>
      <c r="O215" s="446">
        <v>589</v>
      </c>
      <c r="P215" s="446">
        <v>94216.67</v>
      </c>
      <c r="Q215" s="469">
        <v>1.4656470036633136</v>
      </c>
      <c r="R215" s="447">
        <v>159.96039049235992</v>
      </c>
    </row>
    <row r="216" spans="1:18" ht="14.45" customHeight="1" x14ac:dyDescent="0.2">
      <c r="A216" s="441"/>
      <c r="B216" s="442" t="s">
        <v>1810</v>
      </c>
      <c r="C216" s="442" t="s">
        <v>1804</v>
      </c>
      <c r="D216" s="442" t="s">
        <v>1901</v>
      </c>
      <c r="E216" s="442" t="s">
        <v>1961</v>
      </c>
      <c r="F216" s="442" t="s">
        <v>1962</v>
      </c>
      <c r="G216" s="446">
        <v>934</v>
      </c>
      <c r="H216" s="446">
        <v>404733.33999999997</v>
      </c>
      <c r="I216" s="442">
        <v>1.0435754182453731</v>
      </c>
      <c r="J216" s="442">
        <v>433.33334047109201</v>
      </c>
      <c r="K216" s="446">
        <v>895</v>
      </c>
      <c r="L216" s="446">
        <v>387833.33999999997</v>
      </c>
      <c r="M216" s="442">
        <v>1</v>
      </c>
      <c r="N216" s="442">
        <v>433.33334078212289</v>
      </c>
      <c r="O216" s="446">
        <v>935</v>
      </c>
      <c r="P216" s="446">
        <v>445225.56000000006</v>
      </c>
      <c r="Q216" s="469">
        <v>1.1479816562444067</v>
      </c>
      <c r="R216" s="447">
        <v>476.17706951871662</v>
      </c>
    </row>
    <row r="217" spans="1:18" ht="14.45" customHeight="1" x14ac:dyDescent="0.2">
      <c r="A217" s="441"/>
      <c r="B217" s="442" t="s">
        <v>1810</v>
      </c>
      <c r="C217" s="442" t="s">
        <v>1804</v>
      </c>
      <c r="D217" s="442" t="s">
        <v>1901</v>
      </c>
      <c r="E217" s="442" t="s">
        <v>1963</v>
      </c>
      <c r="F217" s="442" t="s">
        <v>1964</v>
      </c>
      <c r="G217" s="446">
        <v>1396</v>
      </c>
      <c r="H217" s="446">
        <v>105475.55</v>
      </c>
      <c r="I217" s="442">
        <v>1.069731852913981</v>
      </c>
      <c r="J217" s="442">
        <v>75.555551575931233</v>
      </c>
      <c r="K217" s="446">
        <v>1305</v>
      </c>
      <c r="L217" s="446">
        <v>98599.99</v>
      </c>
      <c r="M217" s="442">
        <v>1</v>
      </c>
      <c r="N217" s="442">
        <v>75.555547892720313</v>
      </c>
      <c r="O217" s="446">
        <v>737</v>
      </c>
      <c r="P217" s="446">
        <v>79665.56</v>
      </c>
      <c r="Q217" s="469">
        <v>0.80796722190336934</v>
      </c>
      <c r="R217" s="447">
        <v>108.09438263229308</v>
      </c>
    </row>
    <row r="218" spans="1:18" ht="14.45" customHeight="1" x14ac:dyDescent="0.2">
      <c r="A218" s="441"/>
      <c r="B218" s="442" t="s">
        <v>1810</v>
      </c>
      <c r="C218" s="442" t="s">
        <v>1804</v>
      </c>
      <c r="D218" s="442" t="s">
        <v>1901</v>
      </c>
      <c r="E218" s="442" t="s">
        <v>2009</v>
      </c>
      <c r="F218" s="442" t="s">
        <v>2010</v>
      </c>
      <c r="G218" s="446">
        <v>145</v>
      </c>
      <c r="H218" s="446">
        <v>186083.34</v>
      </c>
      <c r="I218" s="442">
        <v>1.0507246753246753</v>
      </c>
      <c r="J218" s="442">
        <v>1283.3333793103448</v>
      </c>
      <c r="K218" s="446">
        <v>138</v>
      </c>
      <c r="L218" s="446">
        <v>177100</v>
      </c>
      <c r="M218" s="442">
        <v>1</v>
      </c>
      <c r="N218" s="442">
        <v>1283.3333333333333</v>
      </c>
      <c r="O218" s="446">
        <v>136</v>
      </c>
      <c r="P218" s="446">
        <v>198000</v>
      </c>
      <c r="Q218" s="469">
        <v>1.1180124223602483</v>
      </c>
      <c r="R218" s="447">
        <v>1455.8823529411766</v>
      </c>
    </row>
    <row r="219" spans="1:18" ht="14.45" customHeight="1" x14ac:dyDescent="0.2">
      <c r="A219" s="441"/>
      <c r="B219" s="442" t="s">
        <v>1810</v>
      </c>
      <c r="C219" s="442" t="s">
        <v>1804</v>
      </c>
      <c r="D219" s="442" t="s">
        <v>1901</v>
      </c>
      <c r="E219" s="442" t="s">
        <v>2011</v>
      </c>
      <c r="F219" s="442" t="s">
        <v>2012</v>
      </c>
      <c r="G219" s="446">
        <v>6</v>
      </c>
      <c r="H219" s="446">
        <v>2800</v>
      </c>
      <c r="I219" s="442"/>
      <c r="J219" s="442">
        <v>466.66666666666669</v>
      </c>
      <c r="K219" s="446"/>
      <c r="L219" s="446"/>
      <c r="M219" s="442"/>
      <c r="N219" s="442"/>
      <c r="O219" s="446">
        <v>5</v>
      </c>
      <c r="P219" s="446">
        <v>2676.67</v>
      </c>
      <c r="Q219" s="469"/>
      <c r="R219" s="447">
        <v>535.33400000000006</v>
      </c>
    </row>
    <row r="220" spans="1:18" ht="14.45" customHeight="1" x14ac:dyDescent="0.2">
      <c r="A220" s="441"/>
      <c r="B220" s="442" t="s">
        <v>1810</v>
      </c>
      <c r="C220" s="442" t="s">
        <v>1804</v>
      </c>
      <c r="D220" s="442" t="s">
        <v>1901</v>
      </c>
      <c r="E220" s="442" t="s">
        <v>1965</v>
      </c>
      <c r="F220" s="442" t="s">
        <v>1966</v>
      </c>
      <c r="G220" s="446">
        <v>4</v>
      </c>
      <c r="H220" s="446">
        <v>466.66</v>
      </c>
      <c r="I220" s="442">
        <v>1.7500187504687617</v>
      </c>
      <c r="J220" s="442">
        <v>116.66500000000001</v>
      </c>
      <c r="K220" s="446">
        <v>2</v>
      </c>
      <c r="L220" s="446">
        <v>266.66000000000003</v>
      </c>
      <c r="M220" s="442">
        <v>1</v>
      </c>
      <c r="N220" s="442">
        <v>133.33000000000001</v>
      </c>
      <c r="O220" s="446">
        <v>4</v>
      </c>
      <c r="P220" s="446">
        <v>714.44</v>
      </c>
      <c r="Q220" s="469">
        <v>2.6792169804245107</v>
      </c>
      <c r="R220" s="447">
        <v>178.61</v>
      </c>
    </row>
    <row r="221" spans="1:18" ht="14.45" customHeight="1" x14ac:dyDescent="0.2">
      <c r="A221" s="441"/>
      <c r="B221" s="442" t="s">
        <v>1810</v>
      </c>
      <c r="C221" s="442" t="s">
        <v>1804</v>
      </c>
      <c r="D221" s="442" t="s">
        <v>1901</v>
      </c>
      <c r="E221" s="442" t="s">
        <v>2013</v>
      </c>
      <c r="F221" s="442" t="s">
        <v>2014</v>
      </c>
      <c r="G221" s="446"/>
      <c r="H221" s="446"/>
      <c r="I221" s="442"/>
      <c r="J221" s="442"/>
      <c r="K221" s="446">
        <v>1</v>
      </c>
      <c r="L221" s="446">
        <v>466.67</v>
      </c>
      <c r="M221" s="442">
        <v>1</v>
      </c>
      <c r="N221" s="442">
        <v>466.67</v>
      </c>
      <c r="O221" s="446"/>
      <c r="P221" s="446"/>
      <c r="Q221" s="469"/>
      <c r="R221" s="447"/>
    </row>
    <row r="222" spans="1:18" ht="14.45" customHeight="1" x14ac:dyDescent="0.2">
      <c r="A222" s="441"/>
      <c r="B222" s="442" t="s">
        <v>1810</v>
      </c>
      <c r="C222" s="442" t="s">
        <v>1804</v>
      </c>
      <c r="D222" s="442" t="s">
        <v>1901</v>
      </c>
      <c r="E222" s="442" t="s">
        <v>1969</v>
      </c>
      <c r="F222" s="442" t="s">
        <v>1970</v>
      </c>
      <c r="G222" s="446">
        <v>3</v>
      </c>
      <c r="H222" s="446">
        <v>1033.32</v>
      </c>
      <c r="I222" s="442">
        <v>0.24999758063735689</v>
      </c>
      <c r="J222" s="442">
        <v>344.44</v>
      </c>
      <c r="K222" s="446">
        <v>12</v>
      </c>
      <c r="L222" s="446">
        <v>4133.32</v>
      </c>
      <c r="M222" s="442">
        <v>1</v>
      </c>
      <c r="N222" s="442">
        <v>344.44333333333333</v>
      </c>
      <c r="O222" s="446">
        <v>7</v>
      </c>
      <c r="P222" s="446">
        <v>2818.87</v>
      </c>
      <c r="Q222" s="469">
        <v>0.68198687737702379</v>
      </c>
      <c r="R222" s="447">
        <v>402.69571428571425</v>
      </c>
    </row>
    <row r="223" spans="1:18" ht="14.45" customHeight="1" x14ac:dyDescent="0.2">
      <c r="A223" s="441"/>
      <c r="B223" s="442" t="s">
        <v>1810</v>
      </c>
      <c r="C223" s="442" t="s">
        <v>1804</v>
      </c>
      <c r="D223" s="442" t="s">
        <v>1901</v>
      </c>
      <c r="E223" s="442" t="s">
        <v>2015</v>
      </c>
      <c r="F223" s="442" t="s">
        <v>2016</v>
      </c>
      <c r="G223" s="446">
        <v>1</v>
      </c>
      <c r="H223" s="446">
        <v>833.33</v>
      </c>
      <c r="I223" s="442"/>
      <c r="J223" s="442">
        <v>833.33</v>
      </c>
      <c r="K223" s="446"/>
      <c r="L223" s="446"/>
      <c r="M223" s="442"/>
      <c r="N223" s="442"/>
      <c r="O223" s="446"/>
      <c r="P223" s="446"/>
      <c r="Q223" s="469"/>
      <c r="R223" s="447"/>
    </row>
    <row r="224" spans="1:18" ht="14.45" customHeight="1" x14ac:dyDescent="0.2">
      <c r="A224" s="441"/>
      <c r="B224" s="442" t="s">
        <v>1810</v>
      </c>
      <c r="C224" s="442" t="s">
        <v>1804</v>
      </c>
      <c r="D224" s="442" t="s">
        <v>1901</v>
      </c>
      <c r="E224" s="442" t="s">
        <v>1971</v>
      </c>
      <c r="F224" s="442" t="s">
        <v>1972</v>
      </c>
      <c r="G224" s="446">
        <v>19</v>
      </c>
      <c r="H224" s="446">
        <v>5552.2100000000009</v>
      </c>
      <c r="I224" s="442">
        <v>0.67857011911192822</v>
      </c>
      <c r="J224" s="442">
        <v>292.22157894736847</v>
      </c>
      <c r="K224" s="446">
        <v>28</v>
      </c>
      <c r="L224" s="446">
        <v>8182.2199999999993</v>
      </c>
      <c r="M224" s="442">
        <v>1</v>
      </c>
      <c r="N224" s="442">
        <v>292.22214285714284</v>
      </c>
      <c r="O224" s="446">
        <v>17</v>
      </c>
      <c r="P224" s="446">
        <v>5773.33</v>
      </c>
      <c r="Q224" s="469">
        <v>0.70559456968891088</v>
      </c>
      <c r="R224" s="447">
        <v>339.60764705882355</v>
      </c>
    </row>
    <row r="225" spans="1:18" ht="14.45" customHeight="1" x14ac:dyDescent="0.2">
      <c r="A225" s="441"/>
      <c r="B225" s="442" t="s">
        <v>1810</v>
      </c>
      <c r="C225" s="442" t="s">
        <v>1804</v>
      </c>
      <c r="D225" s="442" t="s">
        <v>1901</v>
      </c>
      <c r="E225" s="442" t="s">
        <v>1975</v>
      </c>
      <c r="F225" s="442" t="s">
        <v>1976</v>
      </c>
      <c r="G225" s="446">
        <v>794</v>
      </c>
      <c r="H225" s="446">
        <v>92633.33</v>
      </c>
      <c r="I225" s="442">
        <v>1.0715249277038752</v>
      </c>
      <c r="J225" s="442">
        <v>116.66666246851386</v>
      </c>
      <c r="K225" s="446">
        <v>741</v>
      </c>
      <c r="L225" s="446">
        <v>86450</v>
      </c>
      <c r="M225" s="442">
        <v>1</v>
      </c>
      <c r="N225" s="442">
        <v>116.66666666666667</v>
      </c>
      <c r="O225" s="446">
        <v>495</v>
      </c>
      <c r="P225" s="446">
        <v>74210</v>
      </c>
      <c r="Q225" s="469">
        <v>0.85841526894158471</v>
      </c>
      <c r="R225" s="447">
        <v>149.91919191919192</v>
      </c>
    </row>
    <row r="226" spans="1:18" ht="14.45" customHeight="1" x14ac:dyDescent="0.2">
      <c r="A226" s="441"/>
      <c r="B226" s="442" t="s">
        <v>1810</v>
      </c>
      <c r="C226" s="442" t="s">
        <v>1804</v>
      </c>
      <c r="D226" s="442" t="s">
        <v>1901</v>
      </c>
      <c r="E226" s="442" t="s">
        <v>1988</v>
      </c>
      <c r="F226" s="442" t="s">
        <v>1989</v>
      </c>
      <c r="G226" s="446">
        <v>11</v>
      </c>
      <c r="H226" s="446">
        <v>3947.7799999999997</v>
      </c>
      <c r="I226" s="442">
        <v>0.846153516405319</v>
      </c>
      <c r="J226" s="442">
        <v>358.8890909090909</v>
      </c>
      <c r="K226" s="446">
        <v>13</v>
      </c>
      <c r="L226" s="446">
        <v>4665.5599999999995</v>
      </c>
      <c r="M226" s="442">
        <v>1</v>
      </c>
      <c r="N226" s="442">
        <v>358.88923076923072</v>
      </c>
      <c r="O226" s="446">
        <v>5</v>
      </c>
      <c r="P226" s="446">
        <v>2088.89</v>
      </c>
      <c r="Q226" s="469">
        <v>0.44772546060923019</v>
      </c>
      <c r="R226" s="447">
        <v>417.77799999999996</v>
      </c>
    </row>
    <row r="227" spans="1:18" ht="14.45" customHeight="1" x14ac:dyDescent="0.2">
      <c r="A227" s="441"/>
      <c r="B227" s="442" t="s">
        <v>1810</v>
      </c>
      <c r="C227" s="442" t="s">
        <v>1804</v>
      </c>
      <c r="D227" s="442" t="s">
        <v>1901</v>
      </c>
      <c r="E227" s="442" t="s">
        <v>1977</v>
      </c>
      <c r="F227" s="442"/>
      <c r="G227" s="446">
        <v>290</v>
      </c>
      <c r="H227" s="446">
        <v>159500</v>
      </c>
      <c r="I227" s="442">
        <v>0.96026490066225167</v>
      </c>
      <c r="J227" s="442">
        <v>550</v>
      </c>
      <c r="K227" s="446">
        <v>302</v>
      </c>
      <c r="L227" s="446">
        <v>166100</v>
      </c>
      <c r="M227" s="442">
        <v>1</v>
      </c>
      <c r="N227" s="442">
        <v>550</v>
      </c>
      <c r="O227" s="446"/>
      <c r="P227" s="446"/>
      <c r="Q227" s="469"/>
      <c r="R227" s="447"/>
    </row>
    <row r="228" spans="1:18" ht="14.45" customHeight="1" x14ac:dyDescent="0.2">
      <c r="A228" s="441"/>
      <c r="B228" s="442" t="s">
        <v>1810</v>
      </c>
      <c r="C228" s="442" t="s">
        <v>1804</v>
      </c>
      <c r="D228" s="442" t="s">
        <v>1901</v>
      </c>
      <c r="E228" s="442" t="s">
        <v>1978</v>
      </c>
      <c r="F228" s="442" t="s">
        <v>1979</v>
      </c>
      <c r="G228" s="446">
        <v>3</v>
      </c>
      <c r="H228" s="446">
        <v>350</v>
      </c>
      <c r="I228" s="442">
        <v>0.5</v>
      </c>
      <c r="J228" s="442">
        <v>116.66666666666667</v>
      </c>
      <c r="K228" s="446">
        <v>6</v>
      </c>
      <c r="L228" s="446">
        <v>700</v>
      </c>
      <c r="M228" s="442">
        <v>1</v>
      </c>
      <c r="N228" s="442">
        <v>116.66666666666667</v>
      </c>
      <c r="O228" s="446">
        <v>1</v>
      </c>
      <c r="P228" s="446">
        <v>150</v>
      </c>
      <c r="Q228" s="469">
        <v>0.21428571428571427</v>
      </c>
      <c r="R228" s="447">
        <v>150</v>
      </c>
    </row>
    <row r="229" spans="1:18" ht="14.45" customHeight="1" x14ac:dyDescent="0.2">
      <c r="A229" s="441"/>
      <c r="B229" s="442" t="s">
        <v>1810</v>
      </c>
      <c r="C229" s="442" t="s">
        <v>1804</v>
      </c>
      <c r="D229" s="442" t="s">
        <v>1901</v>
      </c>
      <c r="E229" s="442" t="s">
        <v>1990</v>
      </c>
      <c r="F229" s="442" t="s">
        <v>1991</v>
      </c>
      <c r="G229" s="446"/>
      <c r="H229" s="446"/>
      <c r="I229" s="442"/>
      <c r="J229" s="442"/>
      <c r="K229" s="446">
        <v>23</v>
      </c>
      <c r="L229" s="446">
        <v>12726.66</v>
      </c>
      <c r="M229" s="442">
        <v>1</v>
      </c>
      <c r="N229" s="442">
        <v>553.33304347826083</v>
      </c>
      <c r="O229" s="446">
        <v>74</v>
      </c>
      <c r="P229" s="446">
        <v>44400</v>
      </c>
      <c r="Q229" s="469">
        <v>3.4887393864533194</v>
      </c>
      <c r="R229" s="447">
        <v>600</v>
      </c>
    </row>
    <row r="230" spans="1:18" ht="14.45" customHeight="1" x14ac:dyDescent="0.2">
      <c r="A230" s="441"/>
      <c r="B230" s="442" t="s">
        <v>1810</v>
      </c>
      <c r="C230" s="442" t="s">
        <v>1804</v>
      </c>
      <c r="D230" s="442" t="s">
        <v>1901</v>
      </c>
      <c r="E230" s="442" t="s">
        <v>1992</v>
      </c>
      <c r="F230" s="442" t="s">
        <v>1993</v>
      </c>
      <c r="G230" s="446"/>
      <c r="H230" s="446"/>
      <c r="I230" s="442"/>
      <c r="J230" s="442"/>
      <c r="K230" s="446"/>
      <c r="L230" s="446"/>
      <c r="M230" s="442"/>
      <c r="N230" s="442"/>
      <c r="O230" s="446">
        <v>2</v>
      </c>
      <c r="P230" s="446">
        <v>644.44000000000005</v>
      </c>
      <c r="Q230" s="469"/>
      <c r="R230" s="447">
        <v>322.22000000000003</v>
      </c>
    </row>
    <row r="231" spans="1:18" ht="14.45" customHeight="1" x14ac:dyDescent="0.2">
      <c r="A231" s="441"/>
      <c r="B231" s="442" t="s">
        <v>1810</v>
      </c>
      <c r="C231" s="442" t="s">
        <v>1804</v>
      </c>
      <c r="D231" s="442" t="s">
        <v>1901</v>
      </c>
      <c r="E231" s="442" t="s">
        <v>1980</v>
      </c>
      <c r="F231" s="442" t="s">
        <v>1981</v>
      </c>
      <c r="G231" s="446"/>
      <c r="H231" s="446"/>
      <c r="I231" s="442"/>
      <c r="J231" s="442"/>
      <c r="K231" s="446"/>
      <c r="L231" s="446"/>
      <c r="M231" s="442"/>
      <c r="N231" s="442"/>
      <c r="O231" s="446">
        <v>542</v>
      </c>
      <c r="P231" s="446">
        <v>33408.89</v>
      </c>
      <c r="Q231" s="469"/>
      <c r="R231" s="447">
        <v>61.640018450184499</v>
      </c>
    </row>
    <row r="232" spans="1:18" ht="14.45" customHeight="1" x14ac:dyDescent="0.2">
      <c r="A232" s="441"/>
      <c r="B232" s="442" t="s">
        <v>1810</v>
      </c>
      <c r="C232" s="442" t="s">
        <v>1804</v>
      </c>
      <c r="D232" s="442" t="s">
        <v>1901</v>
      </c>
      <c r="E232" s="442" t="s">
        <v>2017</v>
      </c>
      <c r="F232" s="442" t="s">
        <v>2018</v>
      </c>
      <c r="G232" s="446"/>
      <c r="H232" s="446"/>
      <c r="I232" s="442"/>
      <c r="J232" s="442"/>
      <c r="K232" s="446"/>
      <c r="L232" s="446"/>
      <c r="M232" s="442"/>
      <c r="N232" s="442"/>
      <c r="O232" s="446">
        <v>251</v>
      </c>
      <c r="P232" s="446">
        <v>153338.89000000001</v>
      </c>
      <c r="Q232" s="469"/>
      <c r="R232" s="447">
        <v>610.91191235059762</v>
      </c>
    </row>
    <row r="233" spans="1:18" ht="14.45" customHeight="1" x14ac:dyDescent="0.2">
      <c r="A233" s="441"/>
      <c r="B233" s="442" t="s">
        <v>1810</v>
      </c>
      <c r="C233" s="442" t="s">
        <v>1804</v>
      </c>
      <c r="D233" s="442" t="s">
        <v>1901</v>
      </c>
      <c r="E233" s="442" t="s">
        <v>1994</v>
      </c>
      <c r="F233" s="442" t="s">
        <v>1995</v>
      </c>
      <c r="G233" s="446"/>
      <c r="H233" s="446"/>
      <c r="I233" s="442"/>
      <c r="J233" s="442"/>
      <c r="K233" s="446"/>
      <c r="L233" s="446"/>
      <c r="M233" s="442"/>
      <c r="N233" s="442"/>
      <c r="O233" s="446">
        <v>3</v>
      </c>
      <c r="P233" s="446">
        <v>1033.33</v>
      </c>
      <c r="Q233" s="469"/>
      <c r="R233" s="447">
        <v>344.44333333333333</v>
      </c>
    </row>
    <row r="234" spans="1:18" ht="14.45" customHeight="1" x14ac:dyDescent="0.2">
      <c r="A234" s="441"/>
      <c r="B234" s="442" t="s">
        <v>1810</v>
      </c>
      <c r="C234" s="442" t="s">
        <v>1804</v>
      </c>
      <c r="D234" s="442" t="s">
        <v>1901</v>
      </c>
      <c r="E234" s="442" t="s">
        <v>2019</v>
      </c>
      <c r="F234" s="442" t="s">
        <v>2020</v>
      </c>
      <c r="G234" s="446"/>
      <c r="H234" s="446"/>
      <c r="I234" s="442"/>
      <c r="J234" s="442"/>
      <c r="K234" s="446"/>
      <c r="L234" s="446"/>
      <c r="M234" s="442"/>
      <c r="N234" s="442"/>
      <c r="O234" s="446">
        <v>2</v>
      </c>
      <c r="P234" s="446">
        <v>1443.33</v>
      </c>
      <c r="Q234" s="469"/>
      <c r="R234" s="447">
        <v>721.66499999999996</v>
      </c>
    </row>
    <row r="235" spans="1:18" ht="14.45" customHeight="1" x14ac:dyDescent="0.2">
      <c r="A235" s="441"/>
      <c r="B235" s="442" t="s">
        <v>1810</v>
      </c>
      <c r="C235" s="442" t="s">
        <v>1805</v>
      </c>
      <c r="D235" s="442" t="s">
        <v>1901</v>
      </c>
      <c r="E235" s="442" t="s">
        <v>1982</v>
      </c>
      <c r="F235" s="442" t="s">
        <v>1983</v>
      </c>
      <c r="G235" s="446">
        <v>2</v>
      </c>
      <c r="H235" s="446">
        <v>211.11</v>
      </c>
      <c r="I235" s="442"/>
      <c r="J235" s="442">
        <v>105.55500000000001</v>
      </c>
      <c r="K235" s="446"/>
      <c r="L235" s="446"/>
      <c r="M235" s="442"/>
      <c r="N235" s="442"/>
      <c r="O235" s="446"/>
      <c r="P235" s="446"/>
      <c r="Q235" s="469"/>
      <c r="R235" s="447"/>
    </row>
    <row r="236" spans="1:18" ht="14.45" customHeight="1" x14ac:dyDescent="0.2">
      <c r="A236" s="441"/>
      <c r="B236" s="442" t="s">
        <v>1810</v>
      </c>
      <c r="C236" s="442" t="s">
        <v>1805</v>
      </c>
      <c r="D236" s="442" t="s">
        <v>1901</v>
      </c>
      <c r="E236" s="442" t="s">
        <v>1906</v>
      </c>
      <c r="F236" s="442" t="s">
        <v>1907</v>
      </c>
      <c r="G236" s="446">
        <v>832</v>
      </c>
      <c r="H236" s="446">
        <v>64711.11</v>
      </c>
      <c r="I236" s="442">
        <v>0.91328203460674084</v>
      </c>
      <c r="J236" s="442">
        <v>77.777776442307697</v>
      </c>
      <c r="K236" s="446">
        <v>911</v>
      </c>
      <c r="L236" s="446">
        <v>70855.56</v>
      </c>
      <c r="M236" s="442">
        <v>1</v>
      </c>
      <c r="N236" s="442">
        <v>77.777782656421508</v>
      </c>
      <c r="O236" s="446">
        <v>888</v>
      </c>
      <c r="P236" s="446">
        <v>78180.010000000009</v>
      </c>
      <c r="Q236" s="469">
        <v>1.103371563219598</v>
      </c>
      <c r="R236" s="447">
        <v>88.040551801801811</v>
      </c>
    </row>
    <row r="237" spans="1:18" ht="14.45" customHeight="1" x14ac:dyDescent="0.2">
      <c r="A237" s="441"/>
      <c r="B237" s="442" t="s">
        <v>1810</v>
      </c>
      <c r="C237" s="442" t="s">
        <v>1805</v>
      </c>
      <c r="D237" s="442" t="s">
        <v>1901</v>
      </c>
      <c r="E237" s="442" t="s">
        <v>1908</v>
      </c>
      <c r="F237" s="442" t="s">
        <v>1909</v>
      </c>
      <c r="G237" s="446">
        <v>15</v>
      </c>
      <c r="H237" s="446">
        <v>3750</v>
      </c>
      <c r="I237" s="442">
        <v>1.5</v>
      </c>
      <c r="J237" s="442">
        <v>250</v>
      </c>
      <c r="K237" s="446">
        <v>10</v>
      </c>
      <c r="L237" s="446">
        <v>2500</v>
      </c>
      <c r="M237" s="442">
        <v>1</v>
      </c>
      <c r="N237" s="442">
        <v>250</v>
      </c>
      <c r="O237" s="446">
        <v>61</v>
      </c>
      <c r="P237" s="446">
        <v>16646.68</v>
      </c>
      <c r="Q237" s="469">
        <v>6.6586720000000001</v>
      </c>
      <c r="R237" s="447">
        <v>272.89639344262298</v>
      </c>
    </row>
    <row r="238" spans="1:18" ht="14.45" customHeight="1" x14ac:dyDescent="0.2">
      <c r="A238" s="441"/>
      <c r="B238" s="442" t="s">
        <v>1810</v>
      </c>
      <c r="C238" s="442" t="s">
        <v>1805</v>
      </c>
      <c r="D238" s="442" t="s">
        <v>1901</v>
      </c>
      <c r="E238" s="442" t="s">
        <v>1910</v>
      </c>
      <c r="F238" s="442" t="s">
        <v>1911</v>
      </c>
      <c r="G238" s="446">
        <v>1</v>
      </c>
      <c r="H238" s="446">
        <v>300</v>
      </c>
      <c r="I238" s="442">
        <v>1</v>
      </c>
      <c r="J238" s="442">
        <v>300</v>
      </c>
      <c r="K238" s="446">
        <v>1</v>
      </c>
      <c r="L238" s="446">
        <v>300</v>
      </c>
      <c r="M238" s="442">
        <v>1</v>
      </c>
      <c r="N238" s="442">
        <v>300</v>
      </c>
      <c r="O238" s="446"/>
      <c r="P238" s="446"/>
      <c r="Q238" s="469"/>
      <c r="R238" s="447"/>
    </row>
    <row r="239" spans="1:18" ht="14.45" customHeight="1" x14ac:dyDescent="0.2">
      <c r="A239" s="441"/>
      <c r="B239" s="442" t="s">
        <v>1810</v>
      </c>
      <c r="C239" s="442" t="s">
        <v>1805</v>
      </c>
      <c r="D239" s="442" t="s">
        <v>1901</v>
      </c>
      <c r="E239" s="442" t="s">
        <v>1912</v>
      </c>
      <c r="F239" s="442" t="s">
        <v>1913</v>
      </c>
      <c r="G239" s="446">
        <v>451</v>
      </c>
      <c r="H239" s="446">
        <v>52616.66</v>
      </c>
      <c r="I239" s="442">
        <v>0.96162046440700144</v>
      </c>
      <c r="J239" s="442">
        <v>116.66665188470067</v>
      </c>
      <c r="K239" s="446">
        <v>469</v>
      </c>
      <c r="L239" s="446">
        <v>54716.66</v>
      </c>
      <c r="M239" s="442">
        <v>1</v>
      </c>
      <c r="N239" s="442">
        <v>116.66665245202559</v>
      </c>
      <c r="O239" s="446">
        <v>622</v>
      </c>
      <c r="P239" s="446">
        <v>89213.34</v>
      </c>
      <c r="Q239" s="469">
        <v>1.6304602656668004</v>
      </c>
      <c r="R239" s="447">
        <v>143.42980707395498</v>
      </c>
    </row>
    <row r="240" spans="1:18" ht="14.45" customHeight="1" x14ac:dyDescent="0.2">
      <c r="A240" s="441"/>
      <c r="B240" s="442" t="s">
        <v>1810</v>
      </c>
      <c r="C240" s="442" t="s">
        <v>1805</v>
      </c>
      <c r="D240" s="442" t="s">
        <v>1901</v>
      </c>
      <c r="E240" s="442" t="s">
        <v>1916</v>
      </c>
      <c r="F240" s="442" t="s">
        <v>1917</v>
      </c>
      <c r="G240" s="446">
        <v>17</v>
      </c>
      <c r="H240" s="446">
        <v>5100</v>
      </c>
      <c r="I240" s="442"/>
      <c r="J240" s="442">
        <v>300</v>
      </c>
      <c r="K240" s="446"/>
      <c r="L240" s="446"/>
      <c r="M240" s="442"/>
      <c r="N240" s="442"/>
      <c r="O240" s="446">
        <v>19</v>
      </c>
      <c r="P240" s="446">
        <v>12117.77</v>
      </c>
      <c r="Q240" s="469"/>
      <c r="R240" s="447">
        <v>637.77736842105264</v>
      </c>
    </row>
    <row r="241" spans="1:18" ht="14.45" customHeight="1" x14ac:dyDescent="0.2">
      <c r="A241" s="441"/>
      <c r="B241" s="442" t="s">
        <v>1810</v>
      </c>
      <c r="C241" s="442" t="s">
        <v>1805</v>
      </c>
      <c r="D241" s="442" t="s">
        <v>1901</v>
      </c>
      <c r="E241" s="442" t="s">
        <v>1918</v>
      </c>
      <c r="F241" s="442" t="s">
        <v>1919</v>
      </c>
      <c r="G241" s="446"/>
      <c r="H241" s="446"/>
      <c r="I241" s="442"/>
      <c r="J241" s="442"/>
      <c r="K241" s="446"/>
      <c r="L241" s="446"/>
      <c r="M241" s="442"/>
      <c r="N241" s="442"/>
      <c r="O241" s="446">
        <v>1</v>
      </c>
      <c r="P241" s="446">
        <v>344.44</v>
      </c>
      <c r="Q241" s="469"/>
      <c r="R241" s="447">
        <v>344.44</v>
      </c>
    </row>
    <row r="242" spans="1:18" ht="14.45" customHeight="1" x14ac:dyDescent="0.2">
      <c r="A242" s="441"/>
      <c r="B242" s="442" t="s">
        <v>1810</v>
      </c>
      <c r="C242" s="442" t="s">
        <v>1805</v>
      </c>
      <c r="D242" s="442" t="s">
        <v>1901</v>
      </c>
      <c r="E242" s="442" t="s">
        <v>1920</v>
      </c>
      <c r="F242" s="442" t="s">
        <v>1921</v>
      </c>
      <c r="G242" s="446">
        <v>1476</v>
      </c>
      <c r="H242" s="446">
        <v>1148000</v>
      </c>
      <c r="I242" s="442">
        <v>0.97813121827964322</v>
      </c>
      <c r="J242" s="442">
        <v>777.77777777777783</v>
      </c>
      <c r="K242" s="446">
        <v>1509</v>
      </c>
      <c r="L242" s="446">
        <v>1173666.6600000001</v>
      </c>
      <c r="M242" s="442">
        <v>1</v>
      </c>
      <c r="N242" s="442">
        <v>777.77777335984104</v>
      </c>
      <c r="O242" s="446">
        <v>1292</v>
      </c>
      <c r="P242" s="446">
        <v>1229536.67</v>
      </c>
      <c r="Q242" s="469">
        <v>1.0476029624970344</v>
      </c>
      <c r="R242" s="447">
        <v>951.65376934984511</v>
      </c>
    </row>
    <row r="243" spans="1:18" ht="14.45" customHeight="1" x14ac:dyDescent="0.2">
      <c r="A243" s="441"/>
      <c r="B243" s="442" t="s">
        <v>1810</v>
      </c>
      <c r="C243" s="442" t="s">
        <v>1805</v>
      </c>
      <c r="D243" s="442" t="s">
        <v>1901</v>
      </c>
      <c r="E243" s="442" t="s">
        <v>1922</v>
      </c>
      <c r="F243" s="442" t="s">
        <v>1923</v>
      </c>
      <c r="G243" s="446">
        <v>3273</v>
      </c>
      <c r="H243" s="446">
        <v>305480.00999999995</v>
      </c>
      <c r="I243" s="442">
        <v>1.0780632383518054</v>
      </c>
      <c r="J243" s="442">
        <v>93.333336388634265</v>
      </c>
      <c r="K243" s="446">
        <v>3036</v>
      </c>
      <c r="L243" s="446">
        <v>283360.01</v>
      </c>
      <c r="M243" s="442">
        <v>1</v>
      </c>
      <c r="N243" s="442">
        <v>93.33333662714098</v>
      </c>
      <c r="O243" s="446">
        <v>3788</v>
      </c>
      <c r="P243" s="446">
        <v>405689.99</v>
      </c>
      <c r="Q243" s="469">
        <v>1.4317122236126403</v>
      </c>
      <c r="R243" s="447">
        <v>107.09873020063358</v>
      </c>
    </row>
    <row r="244" spans="1:18" ht="14.45" customHeight="1" x14ac:dyDescent="0.2">
      <c r="A244" s="441"/>
      <c r="B244" s="442" t="s">
        <v>1810</v>
      </c>
      <c r="C244" s="442" t="s">
        <v>1805</v>
      </c>
      <c r="D244" s="442" t="s">
        <v>1901</v>
      </c>
      <c r="E244" s="442" t="s">
        <v>2002</v>
      </c>
      <c r="F244" s="442" t="s">
        <v>2003</v>
      </c>
      <c r="G244" s="446">
        <v>82</v>
      </c>
      <c r="H244" s="446">
        <v>54666.66</v>
      </c>
      <c r="I244" s="442">
        <v>0.97619018282318182</v>
      </c>
      <c r="J244" s="442">
        <v>666.66658536585373</v>
      </c>
      <c r="K244" s="446">
        <v>84</v>
      </c>
      <c r="L244" s="446">
        <v>56000.009999999995</v>
      </c>
      <c r="M244" s="442">
        <v>1</v>
      </c>
      <c r="N244" s="442">
        <v>666.66678571428565</v>
      </c>
      <c r="O244" s="446">
        <v>42</v>
      </c>
      <c r="P244" s="446">
        <v>29914.440000000002</v>
      </c>
      <c r="Q244" s="469">
        <v>0.53418633318101205</v>
      </c>
      <c r="R244" s="447">
        <v>712.24857142857149</v>
      </c>
    </row>
    <row r="245" spans="1:18" ht="14.45" customHeight="1" x14ac:dyDescent="0.2">
      <c r="A245" s="441"/>
      <c r="B245" s="442" t="s">
        <v>1810</v>
      </c>
      <c r="C245" s="442" t="s">
        <v>1805</v>
      </c>
      <c r="D245" s="442" t="s">
        <v>1901</v>
      </c>
      <c r="E245" s="442" t="s">
        <v>2004</v>
      </c>
      <c r="F245" s="442" t="s">
        <v>2005</v>
      </c>
      <c r="G245" s="446">
        <v>271</v>
      </c>
      <c r="H245" s="446">
        <v>210777.77000000002</v>
      </c>
      <c r="I245" s="442">
        <v>1.2966506344046307</v>
      </c>
      <c r="J245" s="442">
        <v>777.77774907749085</v>
      </c>
      <c r="K245" s="446">
        <v>209</v>
      </c>
      <c r="L245" s="446">
        <v>162555.56</v>
      </c>
      <c r="M245" s="442">
        <v>1</v>
      </c>
      <c r="N245" s="442">
        <v>777.77779904306215</v>
      </c>
      <c r="O245" s="446">
        <v>214</v>
      </c>
      <c r="P245" s="446">
        <v>201903.34</v>
      </c>
      <c r="Q245" s="469">
        <v>1.2420574233203712</v>
      </c>
      <c r="R245" s="447">
        <v>943.47355140186914</v>
      </c>
    </row>
    <row r="246" spans="1:18" ht="14.45" customHeight="1" x14ac:dyDescent="0.2">
      <c r="A246" s="441"/>
      <c r="B246" s="442" t="s">
        <v>1810</v>
      </c>
      <c r="C246" s="442" t="s">
        <v>1805</v>
      </c>
      <c r="D246" s="442" t="s">
        <v>1901</v>
      </c>
      <c r="E246" s="442" t="s">
        <v>2021</v>
      </c>
      <c r="F246" s="442" t="s">
        <v>2022</v>
      </c>
      <c r="G246" s="446">
        <v>487</v>
      </c>
      <c r="H246" s="446">
        <v>162333.35000000003</v>
      </c>
      <c r="I246" s="442">
        <v>1.193627485762685</v>
      </c>
      <c r="J246" s="442">
        <v>333.33336755646826</v>
      </c>
      <c r="K246" s="446">
        <v>408</v>
      </c>
      <c r="L246" s="446">
        <v>136000.01</v>
      </c>
      <c r="M246" s="442">
        <v>1</v>
      </c>
      <c r="N246" s="442">
        <v>333.33335784313726</v>
      </c>
      <c r="O246" s="446">
        <v>428</v>
      </c>
      <c r="P246" s="446">
        <v>153244.45000000001</v>
      </c>
      <c r="Q246" s="469">
        <v>1.1267973436178425</v>
      </c>
      <c r="R246" s="447">
        <v>358.04778037383181</v>
      </c>
    </row>
    <row r="247" spans="1:18" ht="14.45" customHeight="1" x14ac:dyDescent="0.2">
      <c r="A247" s="441"/>
      <c r="B247" s="442" t="s">
        <v>1810</v>
      </c>
      <c r="C247" s="442" t="s">
        <v>1805</v>
      </c>
      <c r="D247" s="442" t="s">
        <v>1901</v>
      </c>
      <c r="E247" s="442" t="s">
        <v>1925</v>
      </c>
      <c r="F247" s="442" t="s">
        <v>1905</v>
      </c>
      <c r="G247" s="446">
        <v>13</v>
      </c>
      <c r="H247" s="446">
        <v>5431.12</v>
      </c>
      <c r="I247" s="442"/>
      <c r="J247" s="442">
        <v>417.77846153846156</v>
      </c>
      <c r="K247" s="446"/>
      <c r="L247" s="446"/>
      <c r="M247" s="442"/>
      <c r="N247" s="442"/>
      <c r="O247" s="446"/>
      <c r="P247" s="446"/>
      <c r="Q247" s="469"/>
      <c r="R247" s="447"/>
    </row>
    <row r="248" spans="1:18" ht="14.45" customHeight="1" x14ac:dyDescent="0.2">
      <c r="A248" s="441"/>
      <c r="B248" s="442" t="s">
        <v>1810</v>
      </c>
      <c r="C248" s="442" t="s">
        <v>1805</v>
      </c>
      <c r="D248" s="442" t="s">
        <v>1901</v>
      </c>
      <c r="E248" s="442" t="s">
        <v>1926</v>
      </c>
      <c r="F248" s="442" t="s">
        <v>1927</v>
      </c>
      <c r="G248" s="446">
        <v>112</v>
      </c>
      <c r="H248" s="446">
        <v>23644.45</v>
      </c>
      <c r="I248" s="442">
        <v>0.80000006766916287</v>
      </c>
      <c r="J248" s="442">
        <v>211.11116071428572</v>
      </c>
      <c r="K248" s="446">
        <v>133</v>
      </c>
      <c r="L248" s="446">
        <v>29555.559999999998</v>
      </c>
      <c r="M248" s="442">
        <v>1</v>
      </c>
      <c r="N248" s="442">
        <v>222.22225563909774</v>
      </c>
      <c r="O248" s="446">
        <v>151</v>
      </c>
      <c r="P248" s="446">
        <v>56018.89</v>
      </c>
      <c r="Q248" s="469">
        <v>1.895375692424708</v>
      </c>
      <c r="R248" s="447">
        <v>370.98602649006619</v>
      </c>
    </row>
    <row r="249" spans="1:18" ht="14.45" customHeight="1" x14ac:dyDescent="0.2">
      <c r="A249" s="441"/>
      <c r="B249" s="442" t="s">
        <v>1810</v>
      </c>
      <c r="C249" s="442" t="s">
        <v>1805</v>
      </c>
      <c r="D249" s="442" t="s">
        <v>1901</v>
      </c>
      <c r="E249" s="442" t="s">
        <v>1928</v>
      </c>
      <c r="F249" s="442" t="s">
        <v>1929</v>
      </c>
      <c r="G249" s="446">
        <v>84</v>
      </c>
      <c r="H249" s="446">
        <v>49000.009999999995</v>
      </c>
      <c r="I249" s="442">
        <v>1.9090910507673959</v>
      </c>
      <c r="J249" s="442">
        <v>583.33345238095228</v>
      </c>
      <c r="K249" s="446">
        <v>44</v>
      </c>
      <c r="L249" s="446">
        <v>25666.67</v>
      </c>
      <c r="M249" s="442">
        <v>1</v>
      </c>
      <c r="N249" s="442">
        <v>583.33340909090907</v>
      </c>
      <c r="O249" s="446">
        <v>109</v>
      </c>
      <c r="P249" s="446">
        <v>78896.67</v>
      </c>
      <c r="Q249" s="469">
        <v>3.0738958345589826</v>
      </c>
      <c r="R249" s="447">
        <v>723.82266055045875</v>
      </c>
    </row>
    <row r="250" spans="1:18" ht="14.45" customHeight="1" x14ac:dyDescent="0.2">
      <c r="A250" s="441"/>
      <c r="B250" s="442" t="s">
        <v>1810</v>
      </c>
      <c r="C250" s="442" t="s">
        <v>1805</v>
      </c>
      <c r="D250" s="442" t="s">
        <v>1901</v>
      </c>
      <c r="E250" s="442" t="s">
        <v>1930</v>
      </c>
      <c r="F250" s="442" t="s">
        <v>1931</v>
      </c>
      <c r="G250" s="446">
        <v>80</v>
      </c>
      <c r="H250" s="446">
        <v>37333.339999999997</v>
      </c>
      <c r="I250" s="442">
        <v>2</v>
      </c>
      <c r="J250" s="442">
        <v>466.66674999999998</v>
      </c>
      <c r="K250" s="446">
        <v>40</v>
      </c>
      <c r="L250" s="446">
        <v>18666.669999999998</v>
      </c>
      <c r="M250" s="442">
        <v>1</v>
      </c>
      <c r="N250" s="442">
        <v>466.66674999999998</v>
      </c>
      <c r="O250" s="446">
        <v>89</v>
      </c>
      <c r="P250" s="446">
        <v>47823.34</v>
      </c>
      <c r="Q250" s="469">
        <v>2.5619641853635384</v>
      </c>
      <c r="R250" s="447">
        <v>537.34089887640448</v>
      </c>
    </row>
    <row r="251" spans="1:18" ht="14.45" customHeight="1" x14ac:dyDescent="0.2">
      <c r="A251" s="441"/>
      <c r="B251" s="442" t="s">
        <v>1810</v>
      </c>
      <c r="C251" s="442" t="s">
        <v>1805</v>
      </c>
      <c r="D251" s="442" t="s">
        <v>1901</v>
      </c>
      <c r="E251" s="442" t="s">
        <v>2006</v>
      </c>
      <c r="F251" s="442" t="s">
        <v>1931</v>
      </c>
      <c r="G251" s="446">
        <v>36</v>
      </c>
      <c r="H251" s="446">
        <v>36000</v>
      </c>
      <c r="I251" s="442">
        <v>1.0285714285714285</v>
      </c>
      <c r="J251" s="442">
        <v>1000</v>
      </c>
      <c r="K251" s="446">
        <v>35</v>
      </c>
      <c r="L251" s="446">
        <v>35000</v>
      </c>
      <c r="M251" s="442">
        <v>1</v>
      </c>
      <c r="N251" s="442">
        <v>1000</v>
      </c>
      <c r="O251" s="446">
        <v>17</v>
      </c>
      <c r="P251" s="446">
        <v>18285.559999999998</v>
      </c>
      <c r="Q251" s="469">
        <v>0.52244457142857137</v>
      </c>
      <c r="R251" s="447">
        <v>1075.6211764705881</v>
      </c>
    </row>
    <row r="252" spans="1:18" ht="14.45" customHeight="1" x14ac:dyDescent="0.2">
      <c r="A252" s="441"/>
      <c r="B252" s="442" t="s">
        <v>1810</v>
      </c>
      <c r="C252" s="442" t="s">
        <v>1805</v>
      </c>
      <c r="D252" s="442" t="s">
        <v>1901</v>
      </c>
      <c r="E252" s="442" t="s">
        <v>1932</v>
      </c>
      <c r="F252" s="442" t="s">
        <v>1933</v>
      </c>
      <c r="G252" s="446">
        <v>492</v>
      </c>
      <c r="H252" s="446">
        <v>24600</v>
      </c>
      <c r="I252" s="442">
        <v>1.6231666794232613</v>
      </c>
      <c r="J252" s="442">
        <v>50</v>
      </c>
      <c r="K252" s="446">
        <v>248</v>
      </c>
      <c r="L252" s="446">
        <v>15155.559999999998</v>
      </c>
      <c r="M252" s="442">
        <v>1</v>
      </c>
      <c r="N252" s="442">
        <v>61.111129032258056</v>
      </c>
      <c r="O252" s="446">
        <v>212</v>
      </c>
      <c r="P252" s="446">
        <v>15043.34</v>
      </c>
      <c r="Q252" s="469">
        <v>0.99259545671687499</v>
      </c>
      <c r="R252" s="447">
        <v>70.959150943396224</v>
      </c>
    </row>
    <row r="253" spans="1:18" ht="14.45" customHeight="1" x14ac:dyDescent="0.2">
      <c r="A253" s="441"/>
      <c r="B253" s="442" t="s">
        <v>1810</v>
      </c>
      <c r="C253" s="442" t="s">
        <v>1805</v>
      </c>
      <c r="D253" s="442" t="s">
        <v>1901</v>
      </c>
      <c r="E253" s="442" t="s">
        <v>1934</v>
      </c>
      <c r="F253" s="442" t="s">
        <v>1935</v>
      </c>
      <c r="G253" s="446">
        <v>1</v>
      </c>
      <c r="H253" s="446">
        <v>101.11</v>
      </c>
      <c r="I253" s="442">
        <v>0.39564094537486305</v>
      </c>
      <c r="J253" s="442">
        <v>101.11</v>
      </c>
      <c r="K253" s="446">
        <v>2</v>
      </c>
      <c r="L253" s="446">
        <v>255.56</v>
      </c>
      <c r="M253" s="442">
        <v>1</v>
      </c>
      <c r="N253" s="442">
        <v>127.78</v>
      </c>
      <c r="O253" s="446"/>
      <c r="P253" s="446"/>
      <c r="Q253" s="469"/>
      <c r="R253" s="447"/>
    </row>
    <row r="254" spans="1:18" ht="14.45" customHeight="1" x14ac:dyDescent="0.2">
      <c r="A254" s="441"/>
      <c r="B254" s="442" t="s">
        <v>1810</v>
      </c>
      <c r="C254" s="442" t="s">
        <v>1805</v>
      </c>
      <c r="D254" s="442" t="s">
        <v>1901</v>
      </c>
      <c r="E254" s="442" t="s">
        <v>1984</v>
      </c>
      <c r="F254" s="442" t="s">
        <v>1985</v>
      </c>
      <c r="G254" s="446">
        <v>1</v>
      </c>
      <c r="H254" s="446">
        <v>0</v>
      </c>
      <c r="I254" s="442"/>
      <c r="J254" s="442">
        <v>0</v>
      </c>
      <c r="K254" s="446"/>
      <c r="L254" s="446"/>
      <c r="M254" s="442"/>
      <c r="N254" s="442"/>
      <c r="O254" s="446"/>
      <c r="P254" s="446"/>
      <c r="Q254" s="469"/>
      <c r="R254" s="447"/>
    </row>
    <row r="255" spans="1:18" ht="14.45" customHeight="1" x14ac:dyDescent="0.2">
      <c r="A255" s="441"/>
      <c r="B255" s="442" t="s">
        <v>1810</v>
      </c>
      <c r="C255" s="442" t="s">
        <v>1805</v>
      </c>
      <c r="D255" s="442" t="s">
        <v>1901</v>
      </c>
      <c r="E255" s="442" t="s">
        <v>1940</v>
      </c>
      <c r="F255" s="442" t="s">
        <v>1941</v>
      </c>
      <c r="G255" s="446">
        <v>753</v>
      </c>
      <c r="H255" s="446">
        <v>230083.33999999997</v>
      </c>
      <c r="I255" s="442">
        <v>1.0803443247037416</v>
      </c>
      <c r="J255" s="442">
        <v>305.55556440903052</v>
      </c>
      <c r="K255" s="446">
        <v>697</v>
      </c>
      <c r="L255" s="446">
        <v>212972.23</v>
      </c>
      <c r="M255" s="442">
        <v>1</v>
      </c>
      <c r="N255" s="442">
        <v>305.55556671449068</v>
      </c>
      <c r="O255" s="446">
        <v>590</v>
      </c>
      <c r="P255" s="446">
        <v>195035.56</v>
      </c>
      <c r="Q255" s="469">
        <v>0.91577930136713126</v>
      </c>
      <c r="R255" s="447">
        <v>330.56874576271184</v>
      </c>
    </row>
    <row r="256" spans="1:18" ht="14.45" customHeight="1" x14ac:dyDescent="0.2">
      <c r="A256" s="441"/>
      <c r="B256" s="442" t="s">
        <v>1810</v>
      </c>
      <c r="C256" s="442" t="s">
        <v>1805</v>
      </c>
      <c r="D256" s="442" t="s">
        <v>1901</v>
      </c>
      <c r="E256" s="442" t="s">
        <v>1942</v>
      </c>
      <c r="F256" s="442" t="s">
        <v>1943</v>
      </c>
      <c r="G256" s="446">
        <v>5223</v>
      </c>
      <c r="H256" s="446">
        <v>174100.00000000003</v>
      </c>
      <c r="I256" s="442">
        <v>2.0984330213566489</v>
      </c>
      <c r="J256" s="442">
        <v>33.333333333333336</v>
      </c>
      <c r="K256" s="446">
        <v>2489</v>
      </c>
      <c r="L256" s="446">
        <v>82966.67</v>
      </c>
      <c r="M256" s="442">
        <v>1</v>
      </c>
      <c r="N256" s="442">
        <v>33.333334672559261</v>
      </c>
      <c r="O256" s="446">
        <v>190</v>
      </c>
      <c r="P256" s="446">
        <v>6333.34</v>
      </c>
      <c r="Q256" s="469">
        <v>7.6335955149218357E-2</v>
      </c>
      <c r="R256" s="447">
        <v>33.333368421052633</v>
      </c>
    </row>
    <row r="257" spans="1:18" ht="14.45" customHeight="1" x14ac:dyDescent="0.2">
      <c r="A257" s="441"/>
      <c r="B257" s="442" t="s">
        <v>1810</v>
      </c>
      <c r="C257" s="442" t="s">
        <v>1805</v>
      </c>
      <c r="D257" s="442" t="s">
        <v>1901</v>
      </c>
      <c r="E257" s="442" t="s">
        <v>1944</v>
      </c>
      <c r="F257" s="442" t="s">
        <v>1945</v>
      </c>
      <c r="G257" s="446">
        <v>347</v>
      </c>
      <c r="H257" s="446">
        <v>158077.78</v>
      </c>
      <c r="I257" s="442">
        <v>2.1687502949695481</v>
      </c>
      <c r="J257" s="442">
        <v>455.5555619596542</v>
      </c>
      <c r="K257" s="446">
        <v>160</v>
      </c>
      <c r="L257" s="446">
        <v>72888.88</v>
      </c>
      <c r="M257" s="442">
        <v>1</v>
      </c>
      <c r="N257" s="442">
        <v>455.55550000000005</v>
      </c>
      <c r="O257" s="446">
        <v>189</v>
      </c>
      <c r="P257" s="446">
        <v>95351.1</v>
      </c>
      <c r="Q257" s="469">
        <v>1.3081707388013095</v>
      </c>
      <c r="R257" s="447">
        <v>504.50317460317461</v>
      </c>
    </row>
    <row r="258" spans="1:18" ht="14.45" customHeight="1" x14ac:dyDescent="0.2">
      <c r="A258" s="441"/>
      <c r="B258" s="442" t="s">
        <v>1810</v>
      </c>
      <c r="C258" s="442" t="s">
        <v>1805</v>
      </c>
      <c r="D258" s="442" t="s">
        <v>1901</v>
      </c>
      <c r="E258" s="442" t="s">
        <v>1946</v>
      </c>
      <c r="F258" s="442" t="s">
        <v>1947</v>
      </c>
      <c r="G258" s="446">
        <v>300</v>
      </c>
      <c r="H258" s="446">
        <v>17666.68</v>
      </c>
      <c r="I258" s="442">
        <v>1.1320760036807394</v>
      </c>
      <c r="J258" s="442">
        <v>58.888933333333334</v>
      </c>
      <c r="K258" s="446">
        <v>265</v>
      </c>
      <c r="L258" s="446">
        <v>15605.560000000001</v>
      </c>
      <c r="M258" s="442">
        <v>1</v>
      </c>
      <c r="N258" s="442">
        <v>58.888905660377361</v>
      </c>
      <c r="O258" s="446">
        <v>227</v>
      </c>
      <c r="P258" s="446">
        <v>28266.660000000003</v>
      </c>
      <c r="Q258" s="469">
        <v>1.8113198116568712</v>
      </c>
      <c r="R258" s="447">
        <v>124.52273127753305</v>
      </c>
    </row>
    <row r="259" spans="1:18" ht="14.45" customHeight="1" x14ac:dyDescent="0.2">
      <c r="A259" s="441"/>
      <c r="B259" s="442" t="s">
        <v>1810</v>
      </c>
      <c r="C259" s="442" t="s">
        <v>1805</v>
      </c>
      <c r="D259" s="442" t="s">
        <v>1901</v>
      </c>
      <c r="E259" s="442" t="s">
        <v>1948</v>
      </c>
      <c r="F259" s="442" t="s">
        <v>1949</v>
      </c>
      <c r="G259" s="446">
        <v>741</v>
      </c>
      <c r="H259" s="446">
        <v>57633.34</v>
      </c>
      <c r="I259" s="442">
        <v>1.3747679930194554</v>
      </c>
      <c r="J259" s="442">
        <v>77.777786774628879</v>
      </c>
      <c r="K259" s="446">
        <v>539</v>
      </c>
      <c r="L259" s="446">
        <v>41922.229999999996</v>
      </c>
      <c r="M259" s="442">
        <v>1</v>
      </c>
      <c r="N259" s="442">
        <v>77.777792207792203</v>
      </c>
      <c r="O259" s="446">
        <v>504</v>
      </c>
      <c r="P259" s="446">
        <v>51095.56</v>
      </c>
      <c r="Q259" s="469">
        <v>1.2188177966677822</v>
      </c>
      <c r="R259" s="447">
        <v>101.38007936507935</v>
      </c>
    </row>
    <row r="260" spans="1:18" ht="14.45" customHeight="1" x14ac:dyDescent="0.2">
      <c r="A260" s="441"/>
      <c r="B260" s="442" t="s">
        <v>1810</v>
      </c>
      <c r="C260" s="442" t="s">
        <v>1805</v>
      </c>
      <c r="D260" s="442" t="s">
        <v>1901</v>
      </c>
      <c r="E260" s="442" t="s">
        <v>2007</v>
      </c>
      <c r="F260" s="442" t="s">
        <v>2008</v>
      </c>
      <c r="G260" s="446"/>
      <c r="H260" s="446"/>
      <c r="I260" s="442"/>
      <c r="J260" s="442"/>
      <c r="K260" s="446"/>
      <c r="L260" s="446"/>
      <c r="M260" s="442"/>
      <c r="N260" s="442"/>
      <c r="O260" s="446">
        <v>1</v>
      </c>
      <c r="P260" s="446">
        <v>705.56</v>
      </c>
      <c r="Q260" s="469"/>
      <c r="R260" s="447">
        <v>705.56</v>
      </c>
    </row>
    <row r="261" spans="1:18" ht="14.45" customHeight="1" x14ac:dyDescent="0.2">
      <c r="A261" s="441"/>
      <c r="B261" s="442" t="s">
        <v>1810</v>
      </c>
      <c r="C261" s="442" t="s">
        <v>1805</v>
      </c>
      <c r="D261" s="442" t="s">
        <v>1901</v>
      </c>
      <c r="E261" s="442" t="s">
        <v>2023</v>
      </c>
      <c r="F261" s="442" t="s">
        <v>2024</v>
      </c>
      <c r="G261" s="446">
        <v>202</v>
      </c>
      <c r="H261" s="446">
        <v>224444.45</v>
      </c>
      <c r="I261" s="442">
        <v>1.4225352264431659</v>
      </c>
      <c r="J261" s="442">
        <v>1111.1111386138614</v>
      </c>
      <c r="K261" s="446">
        <v>142</v>
      </c>
      <c r="L261" s="446">
        <v>157777.78</v>
      </c>
      <c r="M261" s="442">
        <v>1</v>
      </c>
      <c r="N261" s="442">
        <v>1111.1111267605634</v>
      </c>
      <c r="O261" s="446">
        <v>109</v>
      </c>
      <c r="P261" s="446">
        <v>140710.01</v>
      </c>
      <c r="Q261" s="469">
        <v>0.8918239944813523</v>
      </c>
      <c r="R261" s="447">
        <v>1290.91752293578</v>
      </c>
    </row>
    <row r="262" spans="1:18" ht="14.45" customHeight="1" x14ac:dyDescent="0.2">
      <c r="A262" s="441"/>
      <c r="B262" s="442" t="s">
        <v>1810</v>
      </c>
      <c r="C262" s="442" t="s">
        <v>1805</v>
      </c>
      <c r="D262" s="442" t="s">
        <v>1901</v>
      </c>
      <c r="E262" s="442" t="s">
        <v>1952</v>
      </c>
      <c r="F262" s="442" t="s">
        <v>1953</v>
      </c>
      <c r="G262" s="446">
        <v>3123</v>
      </c>
      <c r="H262" s="446">
        <v>843210</v>
      </c>
      <c r="I262" s="442">
        <v>1.194263862332696</v>
      </c>
      <c r="J262" s="442">
        <v>270</v>
      </c>
      <c r="K262" s="446">
        <v>2615</v>
      </c>
      <c r="L262" s="446">
        <v>706050</v>
      </c>
      <c r="M262" s="442">
        <v>1</v>
      </c>
      <c r="N262" s="442">
        <v>270</v>
      </c>
      <c r="O262" s="446">
        <v>2432</v>
      </c>
      <c r="P262" s="446">
        <v>868062.22</v>
      </c>
      <c r="Q262" s="469">
        <v>1.2294628142482826</v>
      </c>
      <c r="R262" s="447">
        <v>356.93347861842102</v>
      </c>
    </row>
    <row r="263" spans="1:18" ht="14.45" customHeight="1" x14ac:dyDescent="0.2">
      <c r="A263" s="441"/>
      <c r="B263" s="442" t="s">
        <v>1810</v>
      </c>
      <c r="C263" s="442" t="s">
        <v>1805</v>
      </c>
      <c r="D263" s="442" t="s">
        <v>1901</v>
      </c>
      <c r="E263" s="442" t="s">
        <v>1954</v>
      </c>
      <c r="F263" s="442" t="s">
        <v>1955</v>
      </c>
      <c r="G263" s="446">
        <v>1019</v>
      </c>
      <c r="H263" s="446">
        <v>96238.89</v>
      </c>
      <c r="I263" s="442">
        <v>1.2426831729538197</v>
      </c>
      <c r="J263" s="442">
        <v>94.444445534838081</v>
      </c>
      <c r="K263" s="446">
        <v>820</v>
      </c>
      <c r="L263" s="446">
        <v>77444.430000000008</v>
      </c>
      <c r="M263" s="442">
        <v>1</v>
      </c>
      <c r="N263" s="442">
        <v>94.444426829268295</v>
      </c>
      <c r="O263" s="446">
        <v>886</v>
      </c>
      <c r="P263" s="446">
        <v>105694.45</v>
      </c>
      <c r="Q263" s="469">
        <v>1.3647779446501187</v>
      </c>
      <c r="R263" s="447">
        <v>119.29396162528217</v>
      </c>
    </row>
    <row r="264" spans="1:18" ht="14.45" customHeight="1" x14ac:dyDescent="0.2">
      <c r="A264" s="441"/>
      <c r="B264" s="442" t="s">
        <v>1810</v>
      </c>
      <c r="C264" s="442" t="s">
        <v>1805</v>
      </c>
      <c r="D264" s="442" t="s">
        <v>1901</v>
      </c>
      <c r="E264" s="442" t="s">
        <v>1958</v>
      </c>
      <c r="F264" s="442" t="s">
        <v>1959</v>
      </c>
      <c r="G264" s="446">
        <v>12</v>
      </c>
      <c r="H264" s="446">
        <v>1160</v>
      </c>
      <c r="I264" s="442">
        <v>11.999586221164787</v>
      </c>
      <c r="J264" s="442">
        <v>96.666666666666671</v>
      </c>
      <c r="K264" s="446">
        <v>1</v>
      </c>
      <c r="L264" s="446">
        <v>96.67</v>
      </c>
      <c r="M264" s="442">
        <v>1</v>
      </c>
      <c r="N264" s="442">
        <v>96.67</v>
      </c>
      <c r="O264" s="446">
        <v>1</v>
      </c>
      <c r="P264" s="446">
        <v>150</v>
      </c>
      <c r="Q264" s="469">
        <v>1.5516706320471707</v>
      </c>
      <c r="R264" s="447">
        <v>150</v>
      </c>
    </row>
    <row r="265" spans="1:18" ht="14.45" customHeight="1" x14ac:dyDescent="0.2">
      <c r="A265" s="441"/>
      <c r="B265" s="442" t="s">
        <v>1810</v>
      </c>
      <c r="C265" s="442" t="s">
        <v>1805</v>
      </c>
      <c r="D265" s="442" t="s">
        <v>1901</v>
      </c>
      <c r="E265" s="442" t="s">
        <v>2025</v>
      </c>
      <c r="F265" s="442" t="s">
        <v>2026</v>
      </c>
      <c r="G265" s="446"/>
      <c r="H265" s="446"/>
      <c r="I265" s="442"/>
      <c r="J265" s="442"/>
      <c r="K265" s="446">
        <v>2</v>
      </c>
      <c r="L265" s="446">
        <v>666.67</v>
      </c>
      <c r="M265" s="442">
        <v>1</v>
      </c>
      <c r="N265" s="442">
        <v>333.33499999999998</v>
      </c>
      <c r="O265" s="446"/>
      <c r="P265" s="446"/>
      <c r="Q265" s="469"/>
      <c r="R265" s="447"/>
    </row>
    <row r="266" spans="1:18" ht="14.45" customHeight="1" x14ac:dyDescent="0.2">
      <c r="A266" s="441"/>
      <c r="B266" s="442" t="s">
        <v>1810</v>
      </c>
      <c r="C266" s="442" t="s">
        <v>1805</v>
      </c>
      <c r="D266" s="442" t="s">
        <v>1901</v>
      </c>
      <c r="E266" s="442" t="s">
        <v>1963</v>
      </c>
      <c r="F266" s="442" t="s">
        <v>1964</v>
      </c>
      <c r="G266" s="446">
        <v>29</v>
      </c>
      <c r="H266" s="446">
        <v>2191.11</v>
      </c>
      <c r="I266" s="442">
        <v>2.6363341033785734</v>
      </c>
      <c r="J266" s="442">
        <v>75.55551724137932</v>
      </c>
      <c r="K266" s="446">
        <v>11</v>
      </c>
      <c r="L266" s="446">
        <v>831.12</v>
      </c>
      <c r="M266" s="442">
        <v>1</v>
      </c>
      <c r="N266" s="442">
        <v>75.556363636363642</v>
      </c>
      <c r="O266" s="446">
        <v>2</v>
      </c>
      <c r="P266" s="446">
        <v>200</v>
      </c>
      <c r="Q266" s="469">
        <v>0.24063913754933103</v>
      </c>
      <c r="R266" s="447">
        <v>100</v>
      </c>
    </row>
    <row r="267" spans="1:18" ht="14.45" customHeight="1" x14ac:dyDescent="0.2">
      <c r="A267" s="441"/>
      <c r="B267" s="442" t="s">
        <v>1810</v>
      </c>
      <c r="C267" s="442" t="s">
        <v>1805</v>
      </c>
      <c r="D267" s="442" t="s">
        <v>1901</v>
      </c>
      <c r="E267" s="442" t="s">
        <v>2009</v>
      </c>
      <c r="F267" s="442" t="s">
        <v>2010</v>
      </c>
      <c r="G267" s="446">
        <v>47</v>
      </c>
      <c r="H267" s="446">
        <v>60316.67</v>
      </c>
      <c r="I267" s="442">
        <v>1.6206895995799733</v>
      </c>
      <c r="J267" s="442">
        <v>1283.333404255319</v>
      </c>
      <c r="K267" s="446">
        <v>29</v>
      </c>
      <c r="L267" s="446">
        <v>37216.67</v>
      </c>
      <c r="M267" s="442">
        <v>1</v>
      </c>
      <c r="N267" s="442">
        <v>1283.3334482758621</v>
      </c>
      <c r="O267" s="446">
        <v>9</v>
      </c>
      <c r="P267" s="446">
        <v>13513.34</v>
      </c>
      <c r="Q267" s="469">
        <v>0.36309911660554267</v>
      </c>
      <c r="R267" s="447">
        <v>1501.4822222222222</v>
      </c>
    </row>
    <row r="268" spans="1:18" ht="14.45" customHeight="1" x14ac:dyDescent="0.2">
      <c r="A268" s="441"/>
      <c r="B268" s="442" t="s">
        <v>1810</v>
      </c>
      <c r="C268" s="442" t="s">
        <v>1805</v>
      </c>
      <c r="D268" s="442" t="s">
        <v>1901</v>
      </c>
      <c r="E268" s="442" t="s">
        <v>1965</v>
      </c>
      <c r="F268" s="442" t="s">
        <v>1966</v>
      </c>
      <c r="G268" s="446">
        <v>3</v>
      </c>
      <c r="H268" s="446">
        <v>350</v>
      </c>
      <c r="I268" s="442"/>
      <c r="J268" s="442">
        <v>116.66666666666667</v>
      </c>
      <c r="K268" s="446"/>
      <c r="L268" s="446"/>
      <c r="M268" s="442"/>
      <c r="N268" s="442"/>
      <c r="O268" s="446">
        <v>8</v>
      </c>
      <c r="P268" s="446">
        <v>1480</v>
      </c>
      <c r="Q268" s="469"/>
      <c r="R268" s="447">
        <v>185</v>
      </c>
    </row>
    <row r="269" spans="1:18" ht="14.45" customHeight="1" x14ac:dyDescent="0.2">
      <c r="A269" s="441"/>
      <c r="B269" s="442" t="s">
        <v>1810</v>
      </c>
      <c r="C269" s="442" t="s">
        <v>1805</v>
      </c>
      <c r="D269" s="442" t="s">
        <v>1901</v>
      </c>
      <c r="E269" s="442" t="s">
        <v>1967</v>
      </c>
      <c r="F269" s="442" t="s">
        <v>1968</v>
      </c>
      <c r="G269" s="446">
        <v>26</v>
      </c>
      <c r="H269" s="446">
        <v>1271.1200000000001</v>
      </c>
      <c r="I269" s="442">
        <v>0.42623423568427449</v>
      </c>
      <c r="J269" s="442">
        <v>48.889230769230771</v>
      </c>
      <c r="K269" s="446">
        <v>61</v>
      </c>
      <c r="L269" s="446">
        <v>2982.2099999999996</v>
      </c>
      <c r="M269" s="442">
        <v>1</v>
      </c>
      <c r="N269" s="442">
        <v>48.888688524590158</v>
      </c>
      <c r="O269" s="446">
        <v>121</v>
      </c>
      <c r="P269" s="446">
        <v>9583.32</v>
      </c>
      <c r="Q269" s="469">
        <v>3.2134960314665975</v>
      </c>
      <c r="R269" s="447">
        <v>79.200991735537187</v>
      </c>
    </row>
    <row r="270" spans="1:18" ht="14.45" customHeight="1" x14ac:dyDescent="0.2">
      <c r="A270" s="441"/>
      <c r="B270" s="442" t="s">
        <v>1810</v>
      </c>
      <c r="C270" s="442" t="s">
        <v>1805</v>
      </c>
      <c r="D270" s="442" t="s">
        <v>1901</v>
      </c>
      <c r="E270" s="442" t="s">
        <v>2013</v>
      </c>
      <c r="F270" s="442" t="s">
        <v>2014</v>
      </c>
      <c r="G270" s="446">
        <v>4</v>
      </c>
      <c r="H270" s="446">
        <v>1866.67</v>
      </c>
      <c r="I270" s="442">
        <v>1.9999892857908157</v>
      </c>
      <c r="J270" s="442">
        <v>466.66750000000002</v>
      </c>
      <c r="K270" s="446">
        <v>2</v>
      </c>
      <c r="L270" s="446">
        <v>933.34</v>
      </c>
      <c r="M270" s="442">
        <v>1</v>
      </c>
      <c r="N270" s="442">
        <v>466.67</v>
      </c>
      <c r="O270" s="446">
        <v>4</v>
      </c>
      <c r="P270" s="446">
        <v>2098.8900000000003</v>
      </c>
      <c r="Q270" s="469">
        <v>2.2487946514667754</v>
      </c>
      <c r="R270" s="447">
        <v>524.72250000000008</v>
      </c>
    </row>
    <row r="271" spans="1:18" ht="14.45" customHeight="1" x14ac:dyDescent="0.2">
      <c r="A271" s="441"/>
      <c r="B271" s="442" t="s">
        <v>1810</v>
      </c>
      <c r="C271" s="442" t="s">
        <v>1805</v>
      </c>
      <c r="D271" s="442" t="s">
        <v>1901</v>
      </c>
      <c r="E271" s="442" t="s">
        <v>1969</v>
      </c>
      <c r="F271" s="442" t="s">
        <v>1970</v>
      </c>
      <c r="G271" s="446">
        <v>4</v>
      </c>
      <c r="H271" s="446">
        <v>1377.77</v>
      </c>
      <c r="I271" s="442">
        <v>4.0000290326326793</v>
      </c>
      <c r="J271" s="442">
        <v>344.4425</v>
      </c>
      <c r="K271" s="446">
        <v>1</v>
      </c>
      <c r="L271" s="446">
        <v>344.44</v>
      </c>
      <c r="M271" s="442">
        <v>1</v>
      </c>
      <c r="N271" s="442">
        <v>344.44</v>
      </c>
      <c r="O271" s="446">
        <v>69</v>
      </c>
      <c r="P271" s="446">
        <v>27332.22</v>
      </c>
      <c r="Q271" s="469">
        <v>79.352630356520734</v>
      </c>
      <c r="R271" s="447">
        <v>396.11913043478262</v>
      </c>
    </row>
    <row r="272" spans="1:18" ht="14.45" customHeight="1" x14ac:dyDescent="0.2">
      <c r="A272" s="441"/>
      <c r="B272" s="442" t="s">
        <v>1810</v>
      </c>
      <c r="C272" s="442" t="s">
        <v>1805</v>
      </c>
      <c r="D272" s="442" t="s">
        <v>1901</v>
      </c>
      <c r="E272" s="442" t="s">
        <v>1986</v>
      </c>
      <c r="F272" s="442" t="s">
        <v>1987</v>
      </c>
      <c r="G272" s="446">
        <v>144</v>
      </c>
      <c r="H272" s="446">
        <v>67200.009999999995</v>
      </c>
      <c r="I272" s="442">
        <v>2.2857138483966506</v>
      </c>
      <c r="J272" s="442">
        <v>466.66673611111105</v>
      </c>
      <c r="K272" s="446">
        <v>63</v>
      </c>
      <c r="L272" s="446">
        <v>29400.009999999995</v>
      </c>
      <c r="M272" s="442">
        <v>1</v>
      </c>
      <c r="N272" s="442">
        <v>466.66682539682529</v>
      </c>
      <c r="O272" s="446">
        <v>59</v>
      </c>
      <c r="P272" s="446">
        <v>31912.21</v>
      </c>
      <c r="Q272" s="469">
        <v>1.085448950527568</v>
      </c>
      <c r="R272" s="447">
        <v>540.88491525423728</v>
      </c>
    </row>
    <row r="273" spans="1:18" ht="14.45" customHeight="1" x14ac:dyDescent="0.2">
      <c r="A273" s="441"/>
      <c r="B273" s="442" t="s">
        <v>1810</v>
      </c>
      <c r="C273" s="442" t="s">
        <v>1805</v>
      </c>
      <c r="D273" s="442" t="s">
        <v>1901</v>
      </c>
      <c r="E273" s="442" t="s">
        <v>2027</v>
      </c>
      <c r="F273" s="442" t="s">
        <v>2028</v>
      </c>
      <c r="G273" s="446">
        <v>46</v>
      </c>
      <c r="H273" s="446">
        <v>4497.7700000000004</v>
      </c>
      <c r="I273" s="442">
        <v>1.3939355434550171</v>
      </c>
      <c r="J273" s="442">
        <v>97.777608695652177</v>
      </c>
      <c r="K273" s="446">
        <v>33</v>
      </c>
      <c r="L273" s="446">
        <v>3226.67</v>
      </c>
      <c r="M273" s="442">
        <v>1</v>
      </c>
      <c r="N273" s="442">
        <v>97.777878787878791</v>
      </c>
      <c r="O273" s="446">
        <v>30</v>
      </c>
      <c r="P273" s="446">
        <v>3395.55</v>
      </c>
      <c r="Q273" s="469">
        <v>1.0523387889062099</v>
      </c>
      <c r="R273" s="447">
        <v>113.185</v>
      </c>
    </row>
    <row r="274" spans="1:18" ht="14.45" customHeight="1" x14ac:dyDescent="0.2">
      <c r="A274" s="441"/>
      <c r="B274" s="442" t="s">
        <v>1810</v>
      </c>
      <c r="C274" s="442" t="s">
        <v>1805</v>
      </c>
      <c r="D274" s="442" t="s">
        <v>1901</v>
      </c>
      <c r="E274" s="442" t="s">
        <v>2029</v>
      </c>
      <c r="F274" s="442"/>
      <c r="G274" s="446">
        <v>1</v>
      </c>
      <c r="H274" s="446">
        <v>645.55999999999995</v>
      </c>
      <c r="I274" s="442">
        <v>1</v>
      </c>
      <c r="J274" s="442">
        <v>645.55999999999995</v>
      </c>
      <c r="K274" s="446">
        <v>1</v>
      </c>
      <c r="L274" s="446">
        <v>645.55999999999995</v>
      </c>
      <c r="M274" s="442">
        <v>1</v>
      </c>
      <c r="N274" s="442">
        <v>645.55999999999995</v>
      </c>
      <c r="O274" s="446"/>
      <c r="P274" s="446"/>
      <c r="Q274" s="469"/>
      <c r="R274" s="447"/>
    </row>
    <row r="275" spans="1:18" ht="14.45" customHeight="1" x14ac:dyDescent="0.2">
      <c r="A275" s="441"/>
      <c r="B275" s="442" t="s">
        <v>1810</v>
      </c>
      <c r="C275" s="442" t="s">
        <v>1805</v>
      </c>
      <c r="D275" s="442" t="s">
        <v>1901</v>
      </c>
      <c r="E275" s="442" t="s">
        <v>1978</v>
      </c>
      <c r="F275" s="442" t="s">
        <v>1979</v>
      </c>
      <c r="G275" s="446">
        <v>2</v>
      </c>
      <c r="H275" s="446">
        <v>233.34</v>
      </c>
      <c r="I275" s="442">
        <v>0.12500334820830677</v>
      </c>
      <c r="J275" s="442">
        <v>116.67</v>
      </c>
      <c r="K275" s="446">
        <v>16</v>
      </c>
      <c r="L275" s="446">
        <v>1866.67</v>
      </c>
      <c r="M275" s="442">
        <v>1</v>
      </c>
      <c r="N275" s="442">
        <v>116.666875</v>
      </c>
      <c r="O275" s="446">
        <v>37</v>
      </c>
      <c r="P275" s="446">
        <v>6016.66</v>
      </c>
      <c r="Q275" s="469">
        <v>3.2232049585625737</v>
      </c>
      <c r="R275" s="447">
        <v>162.61243243243243</v>
      </c>
    </row>
    <row r="276" spans="1:18" ht="14.45" customHeight="1" x14ac:dyDescent="0.2">
      <c r="A276" s="441"/>
      <c r="B276" s="442" t="s">
        <v>1810</v>
      </c>
      <c r="C276" s="442" t="s">
        <v>1805</v>
      </c>
      <c r="D276" s="442" t="s">
        <v>1901</v>
      </c>
      <c r="E276" s="442" t="s">
        <v>1980</v>
      </c>
      <c r="F276" s="442" t="s">
        <v>1981</v>
      </c>
      <c r="G276" s="446"/>
      <c r="H276" s="446"/>
      <c r="I276" s="442"/>
      <c r="J276" s="442"/>
      <c r="K276" s="446"/>
      <c r="L276" s="446"/>
      <c r="M276" s="442"/>
      <c r="N276" s="442"/>
      <c r="O276" s="446">
        <v>1225</v>
      </c>
      <c r="P276" s="446">
        <v>74881.11</v>
      </c>
      <c r="Q276" s="469"/>
      <c r="R276" s="447">
        <v>61.12743673469388</v>
      </c>
    </row>
    <row r="277" spans="1:18" ht="14.45" customHeight="1" x14ac:dyDescent="0.2">
      <c r="A277" s="441"/>
      <c r="B277" s="442" t="s">
        <v>1810</v>
      </c>
      <c r="C277" s="442" t="s">
        <v>1805</v>
      </c>
      <c r="D277" s="442" t="s">
        <v>1901</v>
      </c>
      <c r="E277" s="442" t="s">
        <v>2030</v>
      </c>
      <c r="F277" s="442" t="s">
        <v>2031</v>
      </c>
      <c r="G277" s="446"/>
      <c r="H277" s="446"/>
      <c r="I277" s="442"/>
      <c r="J277" s="442"/>
      <c r="K277" s="446">
        <v>15</v>
      </c>
      <c r="L277" s="446">
        <v>7216.66</v>
      </c>
      <c r="M277" s="442">
        <v>1</v>
      </c>
      <c r="N277" s="442">
        <v>481.11066666666665</v>
      </c>
      <c r="O277" s="446"/>
      <c r="P277" s="446"/>
      <c r="Q277" s="469"/>
      <c r="R277" s="447"/>
    </row>
    <row r="278" spans="1:18" ht="14.45" customHeight="1" x14ac:dyDescent="0.2">
      <c r="A278" s="441"/>
      <c r="B278" s="442" t="s">
        <v>2032</v>
      </c>
      <c r="C278" s="442" t="s">
        <v>460</v>
      </c>
      <c r="D278" s="442" t="s">
        <v>1901</v>
      </c>
      <c r="E278" s="442" t="s">
        <v>2033</v>
      </c>
      <c r="F278" s="442" t="s">
        <v>2034</v>
      </c>
      <c r="G278" s="446"/>
      <c r="H278" s="446"/>
      <c r="I278" s="442"/>
      <c r="J278" s="442"/>
      <c r="K278" s="446">
        <v>1</v>
      </c>
      <c r="L278" s="446">
        <v>244.44</v>
      </c>
      <c r="M278" s="442">
        <v>1</v>
      </c>
      <c r="N278" s="442">
        <v>244.44</v>
      </c>
      <c r="O278" s="446"/>
      <c r="P278" s="446"/>
      <c r="Q278" s="469"/>
      <c r="R278" s="447"/>
    </row>
    <row r="279" spans="1:18" ht="14.45" customHeight="1" x14ac:dyDescent="0.2">
      <c r="A279" s="441"/>
      <c r="B279" s="442" t="s">
        <v>2032</v>
      </c>
      <c r="C279" s="442" t="s">
        <v>1802</v>
      </c>
      <c r="D279" s="442" t="s">
        <v>1811</v>
      </c>
      <c r="E279" s="442" t="s">
        <v>1812</v>
      </c>
      <c r="F279" s="442"/>
      <c r="G279" s="446">
        <v>22</v>
      </c>
      <c r="H279" s="446">
        <v>2486</v>
      </c>
      <c r="I279" s="442">
        <v>0.48888888888888887</v>
      </c>
      <c r="J279" s="442">
        <v>113</v>
      </c>
      <c r="K279" s="446">
        <v>45</v>
      </c>
      <c r="L279" s="446">
        <v>5085</v>
      </c>
      <c r="M279" s="442">
        <v>1</v>
      </c>
      <c r="N279" s="442">
        <v>113</v>
      </c>
      <c r="O279" s="446">
        <v>55</v>
      </c>
      <c r="P279" s="446">
        <v>6215</v>
      </c>
      <c r="Q279" s="469">
        <v>1.2222222222222223</v>
      </c>
      <c r="R279" s="447">
        <v>113</v>
      </c>
    </row>
    <row r="280" spans="1:18" ht="14.45" customHeight="1" x14ac:dyDescent="0.2">
      <c r="A280" s="441"/>
      <c r="B280" s="442" t="s">
        <v>2032</v>
      </c>
      <c r="C280" s="442" t="s">
        <v>1802</v>
      </c>
      <c r="D280" s="442" t="s">
        <v>1811</v>
      </c>
      <c r="E280" s="442" t="s">
        <v>1815</v>
      </c>
      <c r="F280" s="442"/>
      <c r="G280" s="446">
        <v>6</v>
      </c>
      <c r="H280" s="446">
        <v>6048</v>
      </c>
      <c r="I280" s="442">
        <v>2</v>
      </c>
      <c r="J280" s="442">
        <v>1008</v>
      </c>
      <c r="K280" s="446">
        <v>3</v>
      </c>
      <c r="L280" s="446">
        <v>3024</v>
      </c>
      <c r="M280" s="442">
        <v>1</v>
      </c>
      <c r="N280" s="442">
        <v>1008</v>
      </c>
      <c r="O280" s="446">
        <v>6</v>
      </c>
      <c r="P280" s="446">
        <v>6048</v>
      </c>
      <c r="Q280" s="469">
        <v>2</v>
      </c>
      <c r="R280" s="447">
        <v>1008</v>
      </c>
    </row>
    <row r="281" spans="1:18" ht="14.45" customHeight="1" x14ac:dyDescent="0.2">
      <c r="A281" s="441"/>
      <c r="B281" s="442" t="s">
        <v>2032</v>
      </c>
      <c r="C281" s="442" t="s">
        <v>1802</v>
      </c>
      <c r="D281" s="442" t="s">
        <v>1811</v>
      </c>
      <c r="E281" s="442" t="s">
        <v>2035</v>
      </c>
      <c r="F281" s="442"/>
      <c r="G281" s="446">
        <v>533</v>
      </c>
      <c r="H281" s="446">
        <v>115661</v>
      </c>
      <c r="I281" s="442">
        <v>0.98158379373848992</v>
      </c>
      <c r="J281" s="442">
        <v>217</v>
      </c>
      <c r="K281" s="446">
        <v>543</v>
      </c>
      <c r="L281" s="446">
        <v>117831</v>
      </c>
      <c r="M281" s="442">
        <v>1</v>
      </c>
      <c r="N281" s="442">
        <v>217</v>
      </c>
      <c r="O281" s="446">
        <v>531</v>
      </c>
      <c r="P281" s="446">
        <v>115227</v>
      </c>
      <c r="Q281" s="469">
        <v>0.97790055248618779</v>
      </c>
      <c r="R281" s="447">
        <v>217</v>
      </c>
    </row>
    <row r="282" spans="1:18" ht="14.45" customHeight="1" x14ac:dyDescent="0.2">
      <c r="A282" s="441"/>
      <c r="B282" s="442" t="s">
        <v>2032</v>
      </c>
      <c r="C282" s="442" t="s">
        <v>1802</v>
      </c>
      <c r="D282" s="442" t="s">
        <v>1811</v>
      </c>
      <c r="E282" s="442" t="s">
        <v>2036</v>
      </c>
      <c r="F282" s="442"/>
      <c r="G282" s="446"/>
      <c r="H282" s="446"/>
      <c r="I282" s="442"/>
      <c r="J282" s="442"/>
      <c r="K282" s="446">
        <v>1</v>
      </c>
      <c r="L282" s="446">
        <v>1289</v>
      </c>
      <c r="M282" s="442">
        <v>1</v>
      </c>
      <c r="N282" s="442">
        <v>1289</v>
      </c>
      <c r="O282" s="446">
        <v>3</v>
      </c>
      <c r="P282" s="446">
        <v>3867</v>
      </c>
      <c r="Q282" s="469">
        <v>3</v>
      </c>
      <c r="R282" s="447">
        <v>1289</v>
      </c>
    </row>
    <row r="283" spans="1:18" ht="14.45" customHeight="1" x14ac:dyDescent="0.2">
      <c r="A283" s="441"/>
      <c r="B283" s="442" t="s">
        <v>2032</v>
      </c>
      <c r="C283" s="442" t="s">
        <v>1802</v>
      </c>
      <c r="D283" s="442" t="s">
        <v>1811</v>
      </c>
      <c r="E283" s="442" t="s">
        <v>2037</v>
      </c>
      <c r="F283" s="442"/>
      <c r="G283" s="446">
        <v>2</v>
      </c>
      <c r="H283" s="446">
        <v>3540</v>
      </c>
      <c r="I283" s="442">
        <v>2</v>
      </c>
      <c r="J283" s="442">
        <v>1770</v>
      </c>
      <c r="K283" s="446">
        <v>1</v>
      </c>
      <c r="L283" s="446">
        <v>1770</v>
      </c>
      <c r="M283" s="442">
        <v>1</v>
      </c>
      <c r="N283" s="442">
        <v>1770</v>
      </c>
      <c r="O283" s="446"/>
      <c r="P283" s="446"/>
      <c r="Q283" s="469"/>
      <c r="R283" s="447"/>
    </row>
    <row r="284" spans="1:18" ht="14.45" customHeight="1" x14ac:dyDescent="0.2">
      <c r="A284" s="441"/>
      <c r="B284" s="442" t="s">
        <v>2032</v>
      </c>
      <c r="C284" s="442" t="s">
        <v>1802</v>
      </c>
      <c r="D284" s="442" t="s">
        <v>1811</v>
      </c>
      <c r="E284" s="442" t="s">
        <v>2038</v>
      </c>
      <c r="F284" s="442"/>
      <c r="G284" s="446">
        <v>8</v>
      </c>
      <c r="H284" s="446">
        <v>19600</v>
      </c>
      <c r="I284" s="442">
        <v>1.1428571428571428</v>
      </c>
      <c r="J284" s="442">
        <v>2450</v>
      </c>
      <c r="K284" s="446">
        <v>7</v>
      </c>
      <c r="L284" s="446">
        <v>17150</v>
      </c>
      <c r="M284" s="442">
        <v>1</v>
      </c>
      <c r="N284" s="442">
        <v>2450</v>
      </c>
      <c r="O284" s="446">
        <v>9</v>
      </c>
      <c r="P284" s="446">
        <v>22050</v>
      </c>
      <c r="Q284" s="469">
        <v>1.2857142857142858</v>
      </c>
      <c r="R284" s="447">
        <v>2450</v>
      </c>
    </row>
    <row r="285" spans="1:18" ht="14.45" customHeight="1" x14ac:dyDescent="0.2">
      <c r="A285" s="441"/>
      <c r="B285" s="442" t="s">
        <v>2032</v>
      </c>
      <c r="C285" s="442" t="s">
        <v>1802</v>
      </c>
      <c r="D285" s="442" t="s">
        <v>1811</v>
      </c>
      <c r="E285" s="442" t="s">
        <v>2039</v>
      </c>
      <c r="F285" s="442"/>
      <c r="G285" s="446">
        <v>2</v>
      </c>
      <c r="H285" s="446">
        <v>2606</v>
      </c>
      <c r="I285" s="442"/>
      <c r="J285" s="442">
        <v>1303</v>
      </c>
      <c r="K285" s="446"/>
      <c r="L285" s="446"/>
      <c r="M285" s="442"/>
      <c r="N285" s="442"/>
      <c r="O285" s="446"/>
      <c r="P285" s="446"/>
      <c r="Q285" s="469"/>
      <c r="R285" s="447"/>
    </row>
    <row r="286" spans="1:18" ht="14.45" customHeight="1" x14ac:dyDescent="0.2">
      <c r="A286" s="441"/>
      <c r="B286" s="442" t="s">
        <v>2032</v>
      </c>
      <c r="C286" s="442" t="s">
        <v>1802</v>
      </c>
      <c r="D286" s="442" t="s">
        <v>1811</v>
      </c>
      <c r="E286" s="442" t="s">
        <v>2040</v>
      </c>
      <c r="F286" s="442"/>
      <c r="G286" s="446">
        <v>268</v>
      </c>
      <c r="H286" s="446">
        <v>279524</v>
      </c>
      <c r="I286" s="442">
        <v>0.9537366548042705</v>
      </c>
      <c r="J286" s="442">
        <v>1043</v>
      </c>
      <c r="K286" s="446">
        <v>281</v>
      </c>
      <c r="L286" s="446">
        <v>293083</v>
      </c>
      <c r="M286" s="442">
        <v>1</v>
      </c>
      <c r="N286" s="442">
        <v>1043</v>
      </c>
      <c r="O286" s="446">
        <v>252</v>
      </c>
      <c r="P286" s="446">
        <v>262836</v>
      </c>
      <c r="Q286" s="469">
        <v>0.89679715302491103</v>
      </c>
      <c r="R286" s="447">
        <v>1043</v>
      </c>
    </row>
    <row r="287" spans="1:18" ht="14.45" customHeight="1" x14ac:dyDescent="0.2">
      <c r="A287" s="441"/>
      <c r="B287" s="442" t="s">
        <v>2032</v>
      </c>
      <c r="C287" s="442" t="s">
        <v>1802</v>
      </c>
      <c r="D287" s="442" t="s">
        <v>1811</v>
      </c>
      <c r="E287" s="442" t="s">
        <v>2041</v>
      </c>
      <c r="F287" s="442"/>
      <c r="G287" s="446">
        <v>3</v>
      </c>
      <c r="H287" s="446">
        <v>4962</v>
      </c>
      <c r="I287" s="442">
        <v>1.5</v>
      </c>
      <c r="J287" s="442">
        <v>1654</v>
      </c>
      <c r="K287" s="446">
        <v>2</v>
      </c>
      <c r="L287" s="446">
        <v>3308</v>
      </c>
      <c r="M287" s="442">
        <v>1</v>
      </c>
      <c r="N287" s="442">
        <v>1654</v>
      </c>
      <c r="O287" s="446"/>
      <c r="P287" s="446"/>
      <c r="Q287" s="469"/>
      <c r="R287" s="447"/>
    </row>
    <row r="288" spans="1:18" ht="14.45" customHeight="1" x14ac:dyDescent="0.2">
      <c r="A288" s="441"/>
      <c r="B288" s="442" t="s">
        <v>2032</v>
      </c>
      <c r="C288" s="442" t="s">
        <v>1802</v>
      </c>
      <c r="D288" s="442" t="s">
        <v>1811</v>
      </c>
      <c r="E288" s="442" t="s">
        <v>2042</v>
      </c>
      <c r="F288" s="442"/>
      <c r="G288" s="446">
        <v>28</v>
      </c>
      <c r="H288" s="446">
        <v>37044</v>
      </c>
      <c r="I288" s="442">
        <v>0.96551724137931039</v>
      </c>
      <c r="J288" s="442">
        <v>1323</v>
      </c>
      <c r="K288" s="446">
        <v>29</v>
      </c>
      <c r="L288" s="446">
        <v>38367</v>
      </c>
      <c r="M288" s="442">
        <v>1</v>
      </c>
      <c r="N288" s="442">
        <v>1323</v>
      </c>
      <c r="O288" s="446">
        <v>19</v>
      </c>
      <c r="P288" s="446">
        <v>25137</v>
      </c>
      <c r="Q288" s="469">
        <v>0.65517241379310343</v>
      </c>
      <c r="R288" s="447">
        <v>1323</v>
      </c>
    </row>
    <row r="289" spans="1:18" ht="14.45" customHeight="1" x14ac:dyDescent="0.2">
      <c r="A289" s="441"/>
      <c r="B289" s="442" t="s">
        <v>2032</v>
      </c>
      <c r="C289" s="442" t="s">
        <v>1802</v>
      </c>
      <c r="D289" s="442" t="s">
        <v>1811</v>
      </c>
      <c r="E289" s="442" t="s">
        <v>2043</v>
      </c>
      <c r="F289" s="442"/>
      <c r="G289" s="446">
        <v>3</v>
      </c>
      <c r="H289" s="446">
        <v>5799</v>
      </c>
      <c r="I289" s="442">
        <v>1</v>
      </c>
      <c r="J289" s="442">
        <v>1933</v>
      </c>
      <c r="K289" s="446">
        <v>3</v>
      </c>
      <c r="L289" s="446">
        <v>5799</v>
      </c>
      <c r="M289" s="442">
        <v>1</v>
      </c>
      <c r="N289" s="442">
        <v>1933</v>
      </c>
      <c r="O289" s="446">
        <v>3</v>
      </c>
      <c r="P289" s="446">
        <v>5799</v>
      </c>
      <c r="Q289" s="469">
        <v>1</v>
      </c>
      <c r="R289" s="447">
        <v>1933</v>
      </c>
    </row>
    <row r="290" spans="1:18" ht="14.45" customHeight="1" x14ac:dyDescent="0.2">
      <c r="A290" s="441"/>
      <c r="B290" s="442" t="s">
        <v>2032</v>
      </c>
      <c r="C290" s="442" t="s">
        <v>1802</v>
      </c>
      <c r="D290" s="442" t="s">
        <v>1811</v>
      </c>
      <c r="E290" s="442" t="s">
        <v>2044</v>
      </c>
      <c r="F290" s="442"/>
      <c r="G290" s="446">
        <v>5</v>
      </c>
      <c r="H290" s="446">
        <v>3390</v>
      </c>
      <c r="I290" s="442">
        <v>2.5</v>
      </c>
      <c r="J290" s="442">
        <v>678</v>
      </c>
      <c r="K290" s="446">
        <v>2</v>
      </c>
      <c r="L290" s="446">
        <v>1356</v>
      </c>
      <c r="M290" s="442">
        <v>1</v>
      </c>
      <c r="N290" s="442">
        <v>678</v>
      </c>
      <c r="O290" s="446"/>
      <c r="P290" s="446"/>
      <c r="Q290" s="469"/>
      <c r="R290" s="447"/>
    </row>
    <row r="291" spans="1:18" ht="14.45" customHeight="1" x14ac:dyDescent="0.2">
      <c r="A291" s="441"/>
      <c r="B291" s="442" t="s">
        <v>2032</v>
      </c>
      <c r="C291" s="442" t="s">
        <v>1802</v>
      </c>
      <c r="D291" s="442" t="s">
        <v>1811</v>
      </c>
      <c r="E291" s="442" t="s">
        <v>2045</v>
      </c>
      <c r="F291" s="442"/>
      <c r="G291" s="446">
        <v>86</v>
      </c>
      <c r="H291" s="446">
        <v>46612</v>
      </c>
      <c r="I291" s="442">
        <v>0.85147674916070759</v>
      </c>
      <c r="J291" s="442">
        <v>542</v>
      </c>
      <c r="K291" s="446">
        <v>101</v>
      </c>
      <c r="L291" s="446">
        <v>54742.54</v>
      </c>
      <c r="M291" s="442">
        <v>1</v>
      </c>
      <c r="N291" s="442">
        <v>542.00534653465343</v>
      </c>
      <c r="O291" s="446">
        <v>87</v>
      </c>
      <c r="P291" s="446">
        <v>47154</v>
      </c>
      <c r="Q291" s="469">
        <v>0.86137764159280883</v>
      </c>
      <c r="R291" s="447">
        <v>542</v>
      </c>
    </row>
    <row r="292" spans="1:18" ht="14.45" customHeight="1" x14ac:dyDescent="0.2">
      <c r="A292" s="441"/>
      <c r="B292" s="442" t="s">
        <v>2032</v>
      </c>
      <c r="C292" s="442" t="s">
        <v>1802</v>
      </c>
      <c r="D292" s="442" t="s">
        <v>1811</v>
      </c>
      <c r="E292" s="442" t="s">
        <v>2046</v>
      </c>
      <c r="F292" s="442"/>
      <c r="G292" s="446">
        <v>2</v>
      </c>
      <c r="H292" s="446">
        <v>596</v>
      </c>
      <c r="I292" s="442"/>
      <c r="J292" s="442">
        <v>298</v>
      </c>
      <c r="K292" s="446"/>
      <c r="L292" s="446"/>
      <c r="M292" s="442"/>
      <c r="N292" s="442"/>
      <c r="O292" s="446"/>
      <c r="P292" s="446"/>
      <c r="Q292" s="469"/>
      <c r="R292" s="447"/>
    </row>
    <row r="293" spans="1:18" ht="14.45" customHeight="1" x14ac:dyDescent="0.2">
      <c r="A293" s="441"/>
      <c r="B293" s="442" t="s">
        <v>2032</v>
      </c>
      <c r="C293" s="442" t="s">
        <v>1802</v>
      </c>
      <c r="D293" s="442" t="s">
        <v>1811</v>
      </c>
      <c r="E293" s="442" t="s">
        <v>2047</v>
      </c>
      <c r="F293" s="442"/>
      <c r="G293" s="446">
        <v>89</v>
      </c>
      <c r="H293" s="446">
        <v>51531</v>
      </c>
      <c r="I293" s="442">
        <v>1.141025641025641</v>
      </c>
      <c r="J293" s="442">
        <v>579</v>
      </c>
      <c r="K293" s="446">
        <v>78</v>
      </c>
      <c r="L293" s="446">
        <v>45162</v>
      </c>
      <c r="M293" s="442">
        <v>1</v>
      </c>
      <c r="N293" s="442">
        <v>579</v>
      </c>
      <c r="O293" s="446">
        <v>57</v>
      </c>
      <c r="P293" s="446">
        <v>33003</v>
      </c>
      <c r="Q293" s="469">
        <v>0.73076923076923073</v>
      </c>
      <c r="R293" s="447">
        <v>579</v>
      </c>
    </row>
    <row r="294" spans="1:18" ht="14.45" customHeight="1" x14ac:dyDescent="0.2">
      <c r="A294" s="441"/>
      <c r="B294" s="442" t="s">
        <v>2032</v>
      </c>
      <c r="C294" s="442" t="s">
        <v>1802</v>
      </c>
      <c r="D294" s="442" t="s">
        <v>1811</v>
      </c>
      <c r="E294" s="442" t="s">
        <v>1816</v>
      </c>
      <c r="F294" s="442"/>
      <c r="G294" s="446">
        <v>80</v>
      </c>
      <c r="H294" s="446">
        <v>9040</v>
      </c>
      <c r="I294" s="442">
        <v>0.65573770491803274</v>
      </c>
      <c r="J294" s="442">
        <v>113</v>
      </c>
      <c r="K294" s="446">
        <v>122</v>
      </c>
      <c r="L294" s="446">
        <v>13786</v>
      </c>
      <c r="M294" s="442">
        <v>1</v>
      </c>
      <c r="N294" s="442">
        <v>113</v>
      </c>
      <c r="O294" s="446">
        <v>127</v>
      </c>
      <c r="P294" s="446">
        <v>14351</v>
      </c>
      <c r="Q294" s="469">
        <v>1.040983606557377</v>
      </c>
      <c r="R294" s="447">
        <v>113</v>
      </c>
    </row>
    <row r="295" spans="1:18" ht="14.45" customHeight="1" x14ac:dyDescent="0.2">
      <c r="A295" s="441"/>
      <c r="B295" s="442" t="s">
        <v>2032</v>
      </c>
      <c r="C295" s="442" t="s">
        <v>1802</v>
      </c>
      <c r="D295" s="442" t="s">
        <v>1811</v>
      </c>
      <c r="E295" s="442" t="s">
        <v>1817</v>
      </c>
      <c r="F295" s="442"/>
      <c r="G295" s="446">
        <v>13</v>
      </c>
      <c r="H295" s="446">
        <v>1716</v>
      </c>
      <c r="I295" s="442">
        <v>0.61904761904761907</v>
      </c>
      <c r="J295" s="442">
        <v>132</v>
      </c>
      <c r="K295" s="446">
        <v>21</v>
      </c>
      <c r="L295" s="446">
        <v>2772</v>
      </c>
      <c r="M295" s="442">
        <v>1</v>
      </c>
      <c r="N295" s="442">
        <v>132</v>
      </c>
      <c r="O295" s="446">
        <v>21</v>
      </c>
      <c r="P295" s="446">
        <v>2772</v>
      </c>
      <c r="Q295" s="469">
        <v>1</v>
      </c>
      <c r="R295" s="447">
        <v>132</v>
      </c>
    </row>
    <row r="296" spans="1:18" ht="14.45" customHeight="1" x14ac:dyDescent="0.2">
      <c r="A296" s="441"/>
      <c r="B296" s="442" t="s">
        <v>2032</v>
      </c>
      <c r="C296" s="442" t="s">
        <v>1802</v>
      </c>
      <c r="D296" s="442" t="s">
        <v>1811</v>
      </c>
      <c r="E296" s="442" t="s">
        <v>1818</v>
      </c>
      <c r="F296" s="442"/>
      <c r="G296" s="446">
        <v>62</v>
      </c>
      <c r="H296" s="446">
        <v>9672</v>
      </c>
      <c r="I296" s="442">
        <v>0.37804878048780488</v>
      </c>
      <c r="J296" s="442">
        <v>156</v>
      </c>
      <c r="K296" s="446">
        <v>164</v>
      </c>
      <c r="L296" s="446">
        <v>25584</v>
      </c>
      <c r="M296" s="442">
        <v>1</v>
      </c>
      <c r="N296" s="442">
        <v>156</v>
      </c>
      <c r="O296" s="446">
        <v>36</v>
      </c>
      <c r="P296" s="446">
        <v>5616</v>
      </c>
      <c r="Q296" s="469">
        <v>0.21951219512195122</v>
      </c>
      <c r="R296" s="447">
        <v>156</v>
      </c>
    </row>
    <row r="297" spans="1:18" ht="14.45" customHeight="1" x14ac:dyDescent="0.2">
      <c r="A297" s="441"/>
      <c r="B297" s="442" t="s">
        <v>2032</v>
      </c>
      <c r="C297" s="442" t="s">
        <v>1802</v>
      </c>
      <c r="D297" s="442" t="s">
        <v>1811</v>
      </c>
      <c r="E297" s="442" t="s">
        <v>1842</v>
      </c>
      <c r="F297" s="442"/>
      <c r="G297" s="446">
        <v>2</v>
      </c>
      <c r="H297" s="446">
        <v>4000</v>
      </c>
      <c r="I297" s="442">
        <v>0.66666666666666663</v>
      </c>
      <c r="J297" s="442">
        <v>2000</v>
      </c>
      <c r="K297" s="446">
        <v>3</v>
      </c>
      <c r="L297" s="446">
        <v>6000</v>
      </c>
      <c r="M297" s="442">
        <v>1</v>
      </c>
      <c r="N297" s="442">
        <v>2000</v>
      </c>
      <c r="O297" s="446">
        <v>1</v>
      </c>
      <c r="P297" s="446">
        <v>2000</v>
      </c>
      <c r="Q297" s="469">
        <v>0.33333333333333331</v>
      </c>
      <c r="R297" s="447">
        <v>2000</v>
      </c>
    </row>
    <row r="298" spans="1:18" ht="14.45" customHeight="1" x14ac:dyDescent="0.2">
      <c r="A298" s="441"/>
      <c r="B298" s="442" t="s">
        <v>2032</v>
      </c>
      <c r="C298" s="442" t="s">
        <v>1802</v>
      </c>
      <c r="D298" s="442" t="s">
        <v>1811</v>
      </c>
      <c r="E298" s="442" t="s">
        <v>1857</v>
      </c>
      <c r="F298" s="442"/>
      <c r="G298" s="446">
        <v>4</v>
      </c>
      <c r="H298" s="446">
        <v>4032</v>
      </c>
      <c r="I298" s="442">
        <v>1</v>
      </c>
      <c r="J298" s="442">
        <v>1008</v>
      </c>
      <c r="K298" s="446">
        <v>4</v>
      </c>
      <c r="L298" s="446">
        <v>4032</v>
      </c>
      <c r="M298" s="442">
        <v>1</v>
      </c>
      <c r="N298" s="442">
        <v>1008</v>
      </c>
      <c r="O298" s="446">
        <v>3</v>
      </c>
      <c r="P298" s="446">
        <v>3024</v>
      </c>
      <c r="Q298" s="469">
        <v>0.75</v>
      </c>
      <c r="R298" s="447">
        <v>1008</v>
      </c>
    </row>
    <row r="299" spans="1:18" ht="14.45" customHeight="1" x14ac:dyDescent="0.2">
      <c r="A299" s="441"/>
      <c r="B299" s="442" t="s">
        <v>2032</v>
      </c>
      <c r="C299" s="442" t="s">
        <v>1802</v>
      </c>
      <c r="D299" s="442" t="s">
        <v>1811</v>
      </c>
      <c r="E299" s="442" t="s">
        <v>2048</v>
      </c>
      <c r="F299" s="442"/>
      <c r="G299" s="446">
        <v>278</v>
      </c>
      <c r="H299" s="446">
        <v>60326</v>
      </c>
      <c r="I299" s="442">
        <v>1.0034598622708673</v>
      </c>
      <c r="J299" s="442">
        <v>217</v>
      </c>
      <c r="K299" s="446">
        <v>278</v>
      </c>
      <c r="L299" s="446">
        <v>60118</v>
      </c>
      <c r="M299" s="442">
        <v>1</v>
      </c>
      <c r="N299" s="442">
        <v>216.25179856115108</v>
      </c>
      <c r="O299" s="446">
        <v>263</v>
      </c>
      <c r="P299" s="446">
        <v>57071</v>
      </c>
      <c r="Q299" s="469">
        <v>0.94931634452243918</v>
      </c>
      <c r="R299" s="447">
        <v>217</v>
      </c>
    </row>
    <row r="300" spans="1:18" ht="14.45" customHeight="1" x14ac:dyDescent="0.2">
      <c r="A300" s="441"/>
      <c r="B300" s="442" t="s">
        <v>2032</v>
      </c>
      <c r="C300" s="442" t="s">
        <v>1802</v>
      </c>
      <c r="D300" s="442" t="s">
        <v>1811</v>
      </c>
      <c r="E300" s="442" t="s">
        <v>2049</v>
      </c>
      <c r="F300" s="442"/>
      <c r="G300" s="446">
        <v>213</v>
      </c>
      <c r="H300" s="446">
        <v>222159</v>
      </c>
      <c r="I300" s="442">
        <v>1.0289855072463767</v>
      </c>
      <c r="J300" s="442">
        <v>1043</v>
      </c>
      <c r="K300" s="446">
        <v>207</v>
      </c>
      <c r="L300" s="446">
        <v>215901</v>
      </c>
      <c r="M300" s="442">
        <v>1</v>
      </c>
      <c r="N300" s="442">
        <v>1043</v>
      </c>
      <c r="O300" s="446">
        <v>159</v>
      </c>
      <c r="P300" s="446">
        <v>165837</v>
      </c>
      <c r="Q300" s="469">
        <v>0.76811594202898548</v>
      </c>
      <c r="R300" s="447">
        <v>1043</v>
      </c>
    </row>
    <row r="301" spans="1:18" ht="14.45" customHeight="1" x14ac:dyDescent="0.2">
      <c r="A301" s="441"/>
      <c r="B301" s="442" t="s">
        <v>2032</v>
      </c>
      <c r="C301" s="442" t="s">
        <v>1802</v>
      </c>
      <c r="D301" s="442" t="s">
        <v>1811</v>
      </c>
      <c r="E301" s="442" t="s">
        <v>2050</v>
      </c>
      <c r="F301" s="442"/>
      <c r="G301" s="446">
        <v>7</v>
      </c>
      <c r="H301" s="446">
        <v>9261</v>
      </c>
      <c r="I301" s="442">
        <v>0.77777777777777779</v>
      </c>
      <c r="J301" s="442">
        <v>1323</v>
      </c>
      <c r="K301" s="446">
        <v>9</v>
      </c>
      <c r="L301" s="446">
        <v>11907</v>
      </c>
      <c r="M301" s="442">
        <v>1</v>
      </c>
      <c r="N301" s="442">
        <v>1323</v>
      </c>
      <c r="O301" s="446">
        <v>9</v>
      </c>
      <c r="P301" s="446">
        <v>11907</v>
      </c>
      <c r="Q301" s="469">
        <v>1</v>
      </c>
      <c r="R301" s="447">
        <v>1323</v>
      </c>
    </row>
    <row r="302" spans="1:18" ht="14.45" customHeight="1" x14ac:dyDescent="0.2">
      <c r="A302" s="441"/>
      <c r="B302" s="442" t="s">
        <v>2032</v>
      </c>
      <c r="C302" s="442" t="s">
        <v>1802</v>
      </c>
      <c r="D302" s="442" t="s">
        <v>1811</v>
      </c>
      <c r="E302" s="442" t="s">
        <v>2051</v>
      </c>
      <c r="F302" s="442"/>
      <c r="G302" s="446">
        <v>16</v>
      </c>
      <c r="H302" s="446">
        <v>8672</v>
      </c>
      <c r="I302" s="442">
        <v>2</v>
      </c>
      <c r="J302" s="442">
        <v>542</v>
      </c>
      <c r="K302" s="446">
        <v>8</v>
      </c>
      <c r="L302" s="446">
        <v>4336</v>
      </c>
      <c r="M302" s="442">
        <v>1</v>
      </c>
      <c r="N302" s="442">
        <v>542</v>
      </c>
      <c r="O302" s="446">
        <v>21</v>
      </c>
      <c r="P302" s="446">
        <v>11382</v>
      </c>
      <c r="Q302" s="469">
        <v>2.625</v>
      </c>
      <c r="R302" s="447">
        <v>542</v>
      </c>
    </row>
    <row r="303" spans="1:18" ht="14.45" customHeight="1" x14ac:dyDescent="0.2">
      <c r="A303" s="441"/>
      <c r="B303" s="442" t="s">
        <v>2032</v>
      </c>
      <c r="C303" s="442" t="s">
        <v>1802</v>
      </c>
      <c r="D303" s="442" t="s">
        <v>1811</v>
      </c>
      <c r="E303" s="442" t="s">
        <v>2052</v>
      </c>
      <c r="F303" s="442"/>
      <c r="G303" s="446">
        <v>96</v>
      </c>
      <c r="H303" s="446">
        <v>55584</v>
      </c>
      <c r="I303" s="442">
        <v>1.0434782608695652</v>
      </c>
      <c r="J303" s="442">
        <v>579</v>
      </c>
      <c r="K303" s="446">
        <v>92</v>
      </c>
      <c r="L303" s="446">
        <v>53268</v>
      </c>
      <c r="M303" s="442">
        <v>1</v>
      </c>
      <c r="N303" s="442">
        <v>579</v>
      </c>
      <c r="O303" s="446">
        <v>80</v>
      </c>
      <c r="P303" s="446">
        <v>46320</v>
      </c>
      <c r="Q303" s="469">
        <v>0.86956521739130432</v>
      </c>
      <c r="R303" s="447">
        <v>579</v>
      </c>
    </row>
    <row r="304" spans="1:18" ht="14.45" customHeight="1" x14ac:dyDescent="0.2">
      <c r="A304" s="441"/>
      <c r="B304" s="442" t="s">
        <v>2032</v>
      </c>
      <c r="C304" s="442" t="s">
        <v>1802</v>
      </c>
      <c r="D304" s="442" t="s">
        <v>1811</v>
      </c>
      <c r="E304" s="442" t="s">
        <v>2053</v>
      </c>
      <c r="F304" s="442"/>
      <c r="G304" s="446">
        <v>1</v>
      </c>
      <c r="H304" s="446">
        <v>15615</v>
      </c>
      <c r="I304" s="442"/>
      <c r="J304" s="442">
        <v>15615</v>
      </c>
      <c r="K304" s="446"/>
      <c r="L304" s="446"/>
      <c r="M304" s="442"/>
      <c r="N304" s="442"/>
      <c r="O304" s="446">
        <v>2</v>
      </c>
      <c r="P304" s="446">
        <v>29995</v>
      </c>
      <c r="Q304" s="469"/>
      <c r="R304" s="447">
        <v>14997.5</v>
      </c>
    </row>
    <row r="305" spans="1:18" ht="14.45" customHeight="1" x14ac:dyDescent="0.2">
      <c r="A305" s="441"/>
      <c r="B305" s="442" t="s">
        <v>2032</v>
      </c>
      <c r="C305" s="442" t="s">
        <v>1802</v>
      </c>
      <c r="D305" s="442" t="s">
        <v>1811</v>
      </c>
      <c r="E305" s="442" t="s">
        <v>2054</v>
      </c>
      <c r="F305" s="442"/>
      <c r="G305" s="446">
        <v>1</v>
      </c>
      <c r="H305" s="446">
        <v>678</v>
      </c>
      <c r="I305" s="442"/>
      <c r="J305" s="442">
        <v>678</v>
      </c>
      <c r="K305" s="446"/>
      <c r="L305" s="446"/>
      <c r="M305" s="442"/>
      <c r="N305" s="442"/>
      <c r="O305" s="446"/>
      <c r="P305" s="446"/>
      <c r="Q305" s="469"/>
      <c r="R305" s="447"/>
    </row>
    <row r="306" spans="1:18" ht="14.45" customHeight="1" x14ac:dyDescent="0.2">
      <c r="A306" s="441"/>
      <c r="B306" s="442" t="s">
        <v>2032</v>
      </c>
      <c r="C306" s="442" t="s">
        <v>1802</v>
      </c>
      <c r="D306" s="442" t="s">
        <v>1811</v>
      </c>
      <c r="E306" s="442" t="s">
        <v>2055</v>
      </c>
      <c r="F306" s="442"/>
      <c r="G306" s="446">
        <v>2</v>
      </c>
      <c r="H306" s="446">
        <v>2606</v>
      </c>
      <c r="I306" s="442">
        <v>1</v>
      </c>
      <c r="J306" s="442">
        <v>1303</v>
      </c>
      <c r="K306" s="446">
        <v>2</v>
      </c>
      <c r="L306" s="446">
        <v>2606</v>
      </c>
      <c r="M306" s="442">
        <v>1</v>
      </c>
      <c r="N306" s="442">
        <v>1303</v>
      </c>
      <c r="O306" s="446">
        <v>5</v>
      </c>
      <c r="P306" s="446">
        <v>6515</v>
      </c>
      <c r="Q306" s="469">
        <v>2.5</v>
      </c>
      <c r="R306" s="447">
        <v>1303</v>
      </c>
    </row>
    <row r="307" spans="1:18" ht="14.45" customHeight="1" x14ac:dyDescent="0.2">
      <c r="A307" s="441"/>
      <c r="B307" s="442" t="s">
        <v>2032</v>
      </c>
      <c r="C307" s="442" t="s">
        <v>1802</v>
      </c>
      <c r="D307" s="442" t="s">
        <v>1811</v>
      </c>
      <c r="E307" s="442" t="s">
        <v>2056</v>
      </c>
      <c r="F307" s="442"/>
      <c r="G307" s="446">
        <v>1</v>
      </c>
      <c r="H307" s="446">
        <v>136</v>
      </c>
      <c r="I307" s="442">
        <v>0.25</v>
      </c>
      <c r="J307" s="442">
        <v>136</v>
      </c>
      <c r="K307" s="446">
        <v>4</v>
      </c>
      <c r="L307" s="446">
        <v>544</v>
      </c>
      <c r="M307" s="442">
        <v>1</v>
      </c>
      <c r="N307" s="442">
        <v>136</v>
      </c>
      <c r="O307" s="446"/>
      <c r="P307" s="446"/>
      <c r="Q307" s="469"/>
      <c r="R307" s="447"/>
    </row>
    <row r="308" spans="1:18" ht="14.45" customHeight="1" x14ac:dyDescent="0.2">
      <c r="A308" s="441"/>
      <c r="B308" s="442" t="s">
        <v>2032</v>
      </c>
      <c r="C308" s="442" t="s">
        <v>1802</v>
      </c>
      <c r="D308" s="442" t="s">
        <v>1811</v>
      </c>
      <c r="E308" s="442" t="s">
        <v>2057</v>
      </c>
      <c r="F308" s="442"/>
      <c r="G308" s="446">
        <v>1</v>
      </c>
      <c r="H308" s="446">
        <v>224</v>
      </c>
      <c r="I308" s="442">
        <v>2.7027027027027029E-2</v>
      </c>
      <c r="J308" s="442">
        <v>224</v>
      </c>
      <c r="K308" s="446">
        <v>37</v>
      </c>
      <c r="L308" s="446">
        <v>8288</v>
      </c>
      <c r="M308" s="442">
        <v>1</v>
      </c>
      <c r="N308" s="442">
        <v>224</v>
      </c>
      <c r="O308" s="446"/>
      <c r="P308" s="446"/>
      <c r="Q308" s="469"/>
      <c r="R308" s="447"/>
    </row>
    <row r="309" spans="1:18" ht="14.45" customHeight="1" x14ac:dyDescent="0.2">
      <c r="A309" s="441"/>
      <c r="B309" s="442" t="s">
        <v>2032</v>
      </c>
      <c r="C309" s="442" t="s">
        <v>1802</v>
      </c>
      <c r="D309" s="442" t="s">
        <v>1811</v>
      </c>
      <c r="E309" s="442" t="s">
        <v>2058</v>
      </c>
      <c r="F309" s="442"/>
      <c r="G309" s="446">
        <v>13</v>
      </c>
      <c r="H309" s="446">
        <v>14079</v>
      </c>
      <c r="I309" s="442">
        <v>0.68421052631578949</v>
      </c>
      <c r="J309" s="442">
        <v>1083</v>
      </c>
      <c r="K309" s="446">
        <v>19</v>
      </c>
      <c r="L309" s="446">
        <v>20577</v>
      </c>
      <c r="M309" s="442">
        <v>1</v>
      </c>
      <c r="N309" s="442">
        <v>1083</v>
      </c>
      <c r="O309" s="446">
        <v>27</v>
      </c>
      <c r="P309" s="446">
        <v>29241</v>
      </c>
      <c r="Q309" s="469">
        <v>1.4210526315789473</v>
      </c>
      <c r="R309" s="447">
        <v>1083</v>
      </c>
    </row>
    <row r="310" spans="1:18" ht="14.45" customHeight="1" x14ac:dyDescent="0.2">
      <c r="A310" s="441"/>
      <c r="B310" s="442" t="s">
        <v>2032</v>
      </c>
      <c r="C310" s="442" t="s">
        <v>1802</v>
      </c>
      <c r="D310" s="442" t="s">
        <v>1811</v>
      </c>
      <c r="E310" s="442" t="s">
        <v>2059</v>
      </c>
      <c r="F310" s="442"/>
      <c r="G310" s="446">
        <v>1</v>
      </c>
      <c r="H310" s="446">
        <v>2450</v>
      </c>
      <c r="I310" s="442"/>
      <c r="J310" s="442">
        <v>2450</v>
      </c>
      <c r="K310" s="446"/>
      <c r="L310" s="446"/>
      <c r="M310" s="442"/>
      <c r="N310" s="442"/>
      <c r="O310" s="446"/>
      <c r="P310" s="446"/>
      <c r="Q310" s="469"/>
      <c r="R310" s="447"/>
    </row>
    <row r="311" spans="1:18" ht="14.45" customHeight="1" x14ac:dyDescent="0.2">
      <c r="A311" s="441"/>
      <c r="B311" s="442" t="s">
        <v>2032</v>
      </c>
      <c r="C311" s="442" t="s">
        <v>1802</v>
      </c>
      <c r="D311" s="442" t="s">
        <v>1811</v>
      </c>
      <c r="E311" s="442" t="s">
        <v>2060</v>
      </c>
      <c r="F311" s="442"/>
      <c r="G311" s="446"/>
      <c r="H311" s="446"/>
      <c r="I311" s="442"/>
      <c r="J311" s="442"/>
      <c r="K311" s="446">
        <v>4</v>
      </c>
      <c r="L311" s="446">
        <v>4332</v>
      </c>
      <c r="M311" s="442">
        <v>1</v>
      </c>
      <c r="N311" s="442">
        <v>1083</v>
      </c>
      <c r="O311" s="446"/>
      <c r="P311" s="446"/>
      <c r="Q311" s="469"/>
      <c r="R311" s="447"/>
    </row>
    <row r="312" spans="1:18" ht="14.45" customHeight="1" x14ac:dyDescent="0.2">
      <c r="A312" s="441"/>
      <c r="B312" s="442" t="s">
        <v>2032</v>
      </c>
      <c r="C312" s="442" t="s">
        <v>1802</v>
      </c>
      <c r="D312" s="442" t="s">
        <v>1811</v>
      </c>
      <c r="E312" s="442" t="s">
        <v>2061</v>
      </c>
      <c r="F312" s="442"/>
      <c r="G312" s="446"/>
      <c r="H312" s="446"/>
      <c r="I312" s="442"/>
      <c r="J312" s="442"/>
      <c r="K312" s="446">
        <v>1</v>
      </c>
      <c r="L312" s="446">
        <v>1654</v>
      </c>
      <c r="M312" s="442">
        <v>1</v>
      </c>
      <c r="N312" s="442">
        <v>1654</v>
      </c>
      <c r="O312" s="446">
        <v>1</v>
      </c>
      <c r="P312" s="446">
        <v>1654</v>
      </c>
      <c r="Q312" s="469">
        <v>1</v>
      </c>
      <c r="R312" s="447">
        <v>1654</v>
      </c>
    </row>
    <row r="313" spans="1:18" ht="14.45" customHeight="1" x14ac:dyDescent="0.2">
      <c r="A313" s="441"/>
      <c r="B313" s="442" t="s">
        <v>2032</v>
      </c>
      <c r="C313" s="442" t="s">
        <v>1802</v>
      </c>
      <c r="D313" s="442" t="s">
        <v>1811</v>
      </c>
      <c r="E313" s="442" t="s">
        <v>2062</v>
      </c>
      <c r="F313" s="442"/>
      <c r="G313" s="446">
        <v>1</v>
      </c>
      <c r="H313" s="446">
        <v>1289</v>
      </c>
      <c r="I313" s="442"/>
      <c r="J313" s="442">
        <v>1289</v>
      </c>
      <c r="K313" s="446"/>
      <c r="L313" s="446"/>
      <c r="M313" s="442"/>
      <c r="N313" s="442"/>
      <c r="O313" s="446"/>
      <c r="P313" s="446"/>
      <c r="Q313" s="469"/>
      <c r="R313" s="447"/>
    </row>
    <row r="314" spans="1:18" ht="14.45" customHeight="1" x14ac:dyDescent="0.2">
      <c r="A314" s="441"/>
      <c r="B314" s="442" t="s">
        <v>2032</v>
      </c>
      <c r="C314" s="442" t="s">
        <v>1802</v>
      </c>
      <c r="D314" s="442" t="s">
        <v>1901</v>
      </c>
      <c r="E314" s="442" t="s">
        <v>1906</v>
      </c>
      <c r="F314" s="442" t="s">
        <v>1907</v>
      </c>
      <c r="G314" s="446">
        <v>44</v>
      </c>
      <c r="H314" s="446">
        <v>3422.22</v>
      </c>
      <c r="I314" s="442">
        <v>0.60273909873225096</v>
      </c>
      <c r="J314" s="442">
        <v>77.777727272727262</v>
      </c>
      <c r="K314" s="446">
        <v>73</v>
      </c>
      <c r="L314" s="446">
        <v>5677.78</v>
      </c>
      <c r="M314" s="442">
        <v>1</v>
      </c>
      <c r="N314" s="442">
        <v>77.777808219178084</v>
      </c>
      <c r="O314" s="446">
        <v>60</v>
      </c>
      <c r="P314" s="446">
        <v>5378.9</v>
      </c>
      <c r="Q314" s="469">
        <v>0.94735970749130816</v>
      </c>
      <c r="R314" s="447">
        <v>89.648333333333326</v>
      </c>
    </row>
    <row r="315" spans="1:18" ht="14.45" customHeight="1" x14ac:dyDescent="0.2">
      <c r="A315" s="441"/>
      <c r="B315" s="442" t="s">
        <v>2032</v>
      </c>
      <c r="C315" s="442" t="s">
        <v>1802</v>
      </c>
      <c r="D315" s="442" t="s">
        <v>1901</v>
      </c>
      <c r="E315" s="442" t="s">
        <v>1908</v>
      </c>
      <c r="F315" s="442" t="s">
        <v>1909</v>
      </c>
      <c r="G315" s="446">
        <v>47</v>
      </c>
      <c r="H315" s="446">
        <v>11750</v>
      </c>
      <c r="I315" s="442">
        <v>1.5666666666666667</v>
      </c>
      <c r="J315" s="442">
        <v>250</v>
      </c>
      <c r="K315" s="446">
        <v>30</v>
      </c>
      <c r="L315" s="446">
        <v>7500</v>
      </c>
      <c r="M315" s="442">
        <v>1</v>
      </c>
      <c r="N315" s="442">
        <v>250</v>
      </c>
      <c r="O315" s="446">
        <v>47</v>
      </c>
      <c r="P315" s="446">
        <v>12540</v>
      </c>
      <c r="Q315" s="469">
        <v>1.6719999999999999</v>
      </c>
      <c r="R315" s="447">
        <v>266.80851063829789</v>
      </c>
    </row>
    <row r="316" spans="1:18" ht="14.45" customHeight="1" x14ac:dyDescent="0.2">
      <c r="A316" s="441"/>
      <c r="B316" s="442" t="s">
        <v>2032</v>
      </c>
      <c r="C316" s="442" t="s">
        <v>1802</v>
      </c>
      <c r="D316" s="442" t="s">
        <v>1901</v>
      </c>
      <c r="E316" s="442" t="s">
        <v>1910</v>
      </c>
      <c r="F316" s="442" t="s">
        <v>1911</v>
      </c>
      <c r="G316" s="446">
        <v>767</v>
      </c>
      <c r="H316" s="446">
        <v>230100</v>
      </c>
      <c r="I316" s="442">
        <v>1.0039267015706805</v>
      </c>
      <c r="J316" s="442">
        <v>300</v>
      </c>
      <c r="K316" s="446">
        <v>764</v>
      </c>
      <c r="L316" s="446">
        <v>229200</v>
      </c>
      <c r="M316" s="442">
        <v>1</v>
      </c>
      <c r="N316" s="442">
        <v>300</v>
      </c>
      <c r="O316" s="446">
        <v>725</v>
      </c>
      <c r="P316" s="446">
        <v>236743.33000000002</v>
      </c>
      <c r="Q316" s="469">
        <v>1.0329115619546247</v>
      </c>
      <c r="R316" s="447">
        <v>326.54252413793108</v>
      </c>
    </row>
    <row r="317" spans="1:18" ht="14.45" customHeight="1" x14ac:dyDescent="0.2">
      <c r="A317" s="441"/>
      <c r="B317" s="442" t="s">
        <v>2032</v>
      </c>
      <c r="C317" s="442" t="s">
        <v>1802</v>
      </c>
      <c r="D317" s="442" t="s">
        <v>1901</v>
      </c>
      <c r="E317" s="442" t="s">
        <v>1912</v>
      </c>
      <c r="F317" s="442" t="s">
        <v>1913</v>
      </c>
      <c r="G317" s="446"/>
      <c r="H317" s="446"/>
      <c r="I317" s="442"/>
      <c r="J317" s="442"/>
      <c r="K317" s="446">
        <v>1</v>
      </c>
      <c r="L317" s="446">
        <v>116.67</v>
      </c>
      <c r="M317" s="442">
        <v>1</v>
      </c>
      <c r="N317" s="442">
        <v>116.67</v>
      </c>
      <c r="O317" s="446"/>
      <c r="P317" s="446"/>
      <c r="Q317" s="469"/>
      <c r="R317" s="447"/>
    </row>
    <row r="318" spans="1:18" ht="14.45" customHeight="1" x14ac:dyDescent="0.2">
      <c r="A318" s="441"/>
      <c r="B318" s="442" t="s">
        <v>2032</v>
      </c>
      <c r="C318" s="442" t="s">
        <v>1802</v>
      </c>
      <c r="D318" s="442" t="s">
        <v>1901</v>
      </c>
      <c r="E318" s="442" t="s">
        <v>1916</v>
      </c>
      <c r="F318" s="442" t="s">
        <v>1917</v>
      </c>
      <c r="G318" s="446"/>
      <c r="H318" s="446"/>
      <c r="I318" s="442"/>
      <c r="J318" s="442"/>
      <c r="K318" s="446">
        <v>1</v>
      </c>
      <c r="L318" s="446">
        <v>550</v>
      </c>
      <c r="M318" s="442">
        <v>1</v>
      </c>
      <c r="N318" s="442">
        <v>550</v>
      </c>
      <c r="O318" s="446">
        <v>5</v>
      </c>
      <c r="P318" s="446">
        <v>2860</v>
      </c>
      <c r="Q318" s="469">
        <v>5.2</v>
      </c>
      <c r="R318" s="447">
        <v>572</v>
      </c>
    </row>
    <row r="319" spans="1:18" ht="14.45" customHeight="1" x14ac:dyDescent="0.2">
      <c r="A319" s="441"/>
      <c r="B319" s="442" t="s">
        <v>2032</v>
      </c>
      <c r="C319" s="442" t="s">
        <v>1802</v>
      </c>
      <c r="D319" s="442" t="s">
        <v>1901</v>
      </c>
      <c r="E319" s="442" t="s">
        <v>1930</v>
      </c>
      <c r="F319" s="442" t="s">
        <v>1931</v>
      </c>
      <c r="G319" s="446"/>
      <c r="H319" s="446"/>
      <c r="I319" s="442"/>
      <c r="J319" s="442"/>
      <c r="K319" s="446">
        <v>3</v>
      </c>
      <c r="L319" s="446">
        <v>1400</v>
      </c>
      <c r="M319" s="442">
        <v>1</v>
      </c>
      <c r="N319" s="442">
        <v>466.66666666666669</v>
      </c>
      <c r="O319" s="446">
        <v>4</v>
      </c>
      <c r="P319" s="446">
        <v>2022.22</v>
      </c>
      <c r="Q319" s="469">
        <v>1.4444428571428571</v>
      </c>
      <c r="R319" s="447">
        <v>505.55500000000001</v>
      </c>
    </row>
    <row r="320" spans="1:18" ht="14.45" customHeight="1" x14ac:dyDescent="0.2">
      <c r="A320" s="441"/>
      <c r="B320" s="442" t="s">
        <v>2032</v>
      </c>
      <c r="C320" s="442" t="s">
        <v>1802</v>
      </c>
      <c r="D320" s="442" t="s">
        <v>1901</v>
      </c>
      <c r="E320" s="442" t="s">
        <v>1932</v>
      </c>
      <c r="F320" s="442" t="s">
        <v>1933</v>
      </c>
      <c r="G320" s="446"/>
      <c r="H320" s="446"/>
      <c r="I320" s="442"/>
      <c r="J320" s="442"/>
      <c r="K320" s="446">
        <v>1</v>
      </c>
      <c r="L320" s="446">
        <v>61.11</v>
      </c>
      <c r="M320" s="442">
        <v>1</v>
      </c>
      <c r="N320" s="442">
        <v>61.11</v>
      </c>
      <c r="O320" s="446"/>
      <c r="P320" s="446"/>
      <c r="Q320" s="469"/>
      <c r="R320" s="447"/>
    </row>
    <row r="321" spans="1:18" ht="14.45" customHeight="1" x14ac:dyDescent="0.2">
      <c r="A321" s="441"/>
      <c r="B321" s="442" t="s">
        <v>2032</v>
      </c>
      <c r="C321" s="442" t="s">
        <v>1802</v>
      </c>
      <c r="D321" s="442" t="s">
        <v>1901</v>
      </c>
      <c r="E321" s="442" t="s">
        <v>2063</v>
      </c>
      <c r="F321" s="442" t="s">
        <v>2064</v>
      </c>
      <c r="G321" s="446">
        <v>444</v>
      </c>
      <c r="H321" s="446">
        <v>296000</v>
      </c>
      <c r="I321" s="442">
        <v>1.0698795051821748</v>
      </c>
      <c r="J321" s="442">
        <v>666.66666666666663</v>
      </c>
      <c r="K321" s="446">
        <v>415</v>
      </c>
      <c r="L321" s="446">
        <v>276666.67</v>
      </c>
      <c r="M321" s="442">
        <v>1</v>
      </c>
      <c r="N321" s="442">
        <v>666.66667469879519</v>
      </c>
      <c r="O321" s="446">
        <v>414</v>
      </c>
      <c r="P321" s="446">
        <v>312257.78000000003</v>
      </c>
      <c r="Q321" s="469">
        <v>1.1286425647151499</v>
      </c>
      <c r="R321" s="447">
        <v>754.24584541062814</v>
      </c>
    </row>
    <row r="322" spans="1:18" ht="14.45" customHeight="1" x14ac:dyDescent="0.2">
      <c r="A322" s="441"/>
      <c r="B322" s="442" t="s">
        <v>2032</v>
      </c>
      <c r="C322" s="442" t="s">
        <v>1802</v>
      </c>
      <c r="D322" s="442" t="s">
        <v>1901</v>
      </c>
      <c r="E322" s="442" t="s">
        <v>2065</v>
      </c>
      <c r="F322" s="442" t="s">
        <v>2066</v>
      </c>
      <c r="G322" s="446">
        <v>805</v>
      </c>
      <c r="H322" s="446">
        <v>187833.33000000002</v>
      </c>
      <c r="I322" s="442">
        <v>0.83854161435082086</v>
      </c>
      <c r="J322" s="442">
        <v>233.33332919254661</v>
      </c>
      <c r="K322" s="446">
        <v>960</v>
      </c>
      <c r="L322" s="446">
        <v>224000.01</v>
      </c>
      <c r="M322" s="442">
        <v>1</v>
      </c>
      <c r="N322" s="442">
        <v>233.33334375000001</v>
      </c>
      <c r="O322" s="446">
        <v>753</v>
      </c>
      <c r="P322" s="446">
        <v>202030.01</v>
      </c>
      <c r="Q322" s="469">
        <v>0.90191964723573004</v>
      </c>
      <c r="R322" s="447">
        <v>268.30014608233733</v>
      </c>
    </row>
    <row r="323" spans="1:18" ht="14.45" customHeight="1" x14ac:dyDescent="0.2">
      <c r="A323" s="441"/>
      <c r="B323" s="442" t="s">
        <v>2032</v>
      </c>
      <c r="C323" s="442" t="s">
        <v>1802</v>
      </c>
      <c r="D323" s="442" t="s">
        <v>1901</v>
      </c>
      <c r="E323" s="442" t="s">
        <v>2067</v>
      </c>
      <c r="F323" s="442" t="s">
        <v>2068</v>
      </c>
      <c r="G323" s="446">
        <v>505</v>
      </c>
      <c r="H323" s="446">
        <v>392777.79000000004</v>
      </c>
      <c r="I323" s="442">
        <v>0.93518521428571433</v>
      </c>
      <c r="J323" s="442">
        <v>777.77780198019809</v>
      </c>
      <c r="K323" s="446">
        <v>540</v>
      </c>
      <c r="L323" s="446">
        <v>420000</v>
      </c>
      <c r="M323" s="442">
        <v>1</v>
      </c>
      <c r="N323" s="442">
        <v>777.77777777777783</v>
      </c>
      <c r="O323" s="446">
        <v>473</v>
      </c>
      <c r="P323" s="446">
        <v>416887.78000000009</v>
      </c>
      <c r="Q323" s="469">
        <v>0.9925899523809526</v>
      </c>
      <c r="R323" s="447">
        <v>881.36951374207206</v>
      </c>
    </row>
    <row r="324" spans="1:18" ht="14.45" customHeight="1" x14ac:dyDescent="0.2">
      <c r="A324" s="441"/>
      <c r="B324" s="442" t="s">
        <v>2032</v>
      </c>
      <c r="C324" s="442" t="s">
        <v>1802</v>
      </c>
      <c r="D324" s="442" t="s">
        <v>1901</v>
      </c>
      <c r="E324" s="442" t="s">
        <v>2033</v>
      </c>
      <c r="F324" s="442" t="s">
        <v>2034</v>
      </c>
      <c r="G324" s="446">
        <v>1095</v>
      </c>
      <c r="H324" s="446">
        <v>267666.68</v>
      </c>
      <c r="I324" s="442">
        <v>0.89096831785611608</v>
      </c>
      <c r="J324" s="442">
        <v>244.44445662100455</v>
      </c>
      <c r="K324" s="446">
        <v>1229</v>
      </c>
      <c r="L324" s="446">
        <v>300422.21999999997</v>
      </c>
      <c r="M324" s="442">
        <v>1</v>
      </c>
      <c r="N324" s="442">
        <v>244.44444263628964</v>
      </c>
      <c r="O324" s="446">
        <v>1024</v>
      </c>
      <c r="P324" s="446">
        <v>287454.44</v>
      </c>
      <c r="Q324" s="469">
        <v>0.95683481734473574</v>
      </c>
      <c r="R324" s="447">
        <v>280.7172265625</v>
      </c>
    </row>
    <row r="325" spans="1:18" ht="14.45" customHeight="1" x14ac:dyDescent="0.2">
      <c r="A325" s="441"/>
      <c r="B325" s="442" t="s">
        <v>2032</v>
      </c>
      <c r="C325" s="442" t="s">
        <v>1802</v>
      </c>
      <c r="D325" s="442" t="s">
        <v>1901</v>
      </c>
      <c r="E325" s="442" t="s">
        <v>2069</v>
      </c>
      <c r="F325" s="442" t="s">
        <v>2070</v>
      </c>
      <c r="G325" s="446">
        <v>32</v>
      </c>
      <c r="H325" s="446">
        <v>16817.769999999997</v>
      </c>
      <c r="I325" s="442">
        <v>0.60377361877446423</v>
      </c>
      <c r="J325" s="442">
        <v>525.5553124999999</v>
      </c>
      <c r="K325" s="446">
        <v>53</v>
      </c>
      <c r="L325" s="446">
        <v>27854.429999999997</v>
      </c>
      <c r="M325" s="442">
        <v>1</v>
      </c>
      <c r="N325" s="442">
        <v>525.55528301886784</v>
      </c>
      <c r="O325" s="446">
        <v>38</v>
      </c>
      <c r="P325" s="446">
        <v>22346.670000000002</v>
      </c>
      <c r="Q325" s="469">
        <v>0.80226628223948593</v>
      </c>
      <c r="R325" s="447">
        <v>588.07026315789483</v>
      </c>
    </row>
    <row r="326" spans="1:18" ht="14.45" customHeight="1" x14ac:dyDescent="0.2">
      <c r="A326" s="441"/>
      <c r="B326" s="442" t="s">
        <v>2032</v>
      </c>
      <c r="C326" s="442" t="s">
        <v>1802</v>
      </c>
      <c r="D326" s="442" t="s">
        <v>1901</v>
      </c>
      <c r="E326" s="442" t="s">
        <v>2071</v>
      </c>
      <c r="F326" s="442" t="s">
        <v>2072</v>
      </c>
      <c r="G326" s="446">
        <v>17</v>
      </c>
      <c r="H326" s="446">
        <v>17000</v>
      </c>
      <c r="I326" s="442">
        <v>0.94444444444444442</v>
      </c>
      <c r="J326" s="442">
        <v>1000</v>
      </c>
      <c r="K326" s="446">
        <v>18</v>
      </c>
      <c r="L326" s="446">
        <v>18000</v>
      </c>
      <c r="M326" s="442">
        <v>1</v>
      </c>
      <c r="N326" s="442">
        <v>1000</v>
      </c>
      <c r="O326" s="446">
        <v>5</v>
      </c>
      <c r="P326" s="446">
        <v>5744.4500000000007</v>
      </c>
      <c r="Q326" s="469">
        <v>0.31913611111111118</v>
      </c>
      <c r="R326" s="447">
        <v>1148.8900000000001</v>
      </c>
    </row>
    <row r="327" spans="1:18" ht="14.45" customHeight="1" x14ac:dyDescent="0.2">
      <c r="A327" s="441"/>
      <c r="B327" s="442" t="s">
        <v>2032</v>
      </c>
      <c r="C327" s="442" t="s">
        <v>1802</v>
      </c>
      <c r="D327" s="442" t="s">
        <v>1901</v>
      </c>
      <c r="E327" s="442" t="s">
        <v>1984</v>
      </c>
      <c r="F327" s="442" t="s">
        <v>1985</v>
      </c>
      <c r="G327" s="446"/>
      <c r="H327" s="446"/>
      <c r="I327" s="442"/>
      <c r="J327" s="442"/>
      <c r="K327" s="446">
        <v>2</v>
      </c>
      <c r="L327" s="446">
        <v>0</v>
      </c>
      <c r="M327" s="442"/>
      <c r="N327" s="442">
        <v>0</v>
      </c>
      <c r="O327" s="446"/>
      <c r="P327" s="446"/>
      <c r="Q327" s="469"/>
      <c r="R327" s="447"/>
    </row>
    <row r="328" spans="1:18" ht="14.45" customHeight="1" x14ac:dyDescent="0.2">
      <c r="A328" s="441"/>
      <c r="B328" s="442" t="s">
        <v>2032</v>
      </c>
      <c r="C328" s="442" t="s">
        <v>1802</v>
      </c>
      <c r="D328" s="442" t="s">
        <v>1901</v>
      </c>
      <c r="E328" s="442" t="s">
        <v>1938</v>
      </c>
      <c r="F328" s="442" t="s">
        <v>1939</v>
      </c>
      <c r="G328" s="446">
        <v>1289</v>
      </c>
      <c r="H328" s="446">
        <v>0</v>
      </c>
      <c r="I328" s="442"/>
      <c r="J328" s="442">
        <v>0</v>
      </c>
      <c r="K328" s="446">
        <v>1275</v>
      </c>
      <c r="L328" s="446">
        <v>0</v>
      </c>
      <c r="M328" s="442"/>
      <c r="N328" s="442">
        <v>0</v>
      </c>
      <c r="O328" s="446">
        <v>1249</v>
      </c>
      <c r="P328" s="446">
        <v>0</v>
      </c>
      <c r="Q328" s="469"/>
      <c r="R328" s="447">
        <v>0</v>
      </c>
    </row>
    <row r="329" spans="1:18" ht="14.45" customHeight="1" x14ac:dyDescent="0.2">
      <c r="A329" s="441"/>
      <c r="B329" s="442" t="s">
        <v>2032</v>
      </c>
      <c r="C329" s="442" t="s">
        <v>1802</v>
      </c>
      <c r="D329" s="442" t="s">
        <v>1901</v>
      </c>
      <c r="E329" s="442" t="s">
        <v>1940</v>
      </c>
      <c r="F329" s="442" t="s">
        <v>1941</v>
      </c>
      <c r="G329" s="446">
        <v>912</v>
      </c>
      <c r="H329" s="446">
        <v>278666.66000000003</v>
      </c>
      <c r="I329" s="442">
        <v>0.91935478975499163</v>
      </c>
      <c r="J329" s="442">
        <v>305.55554824561409</v>
      </c>
      <c r="K329" s="446">
        <v>992</v>
      </c>
      <c r="L329" s="446">
        <v>303111.12</v>
      </c>
      <c r="M329" s="442">
        <v>1</v>
      </c>
      <c r="N329" s="442">
        <v>305.55556451612904</v>
      </c>
      <c r="O329" s="446">
        <v>950</v>
      </c>
      <c r="P329" s="446">
        <v>314506.65999999997</v>
      </c>
      <c r="Q329" s="469">
        <v>1.0375952554957402</v>
      </c>
      <c r="R329" s="447">
        <v>331.05964210526315</v>
      </c>
    </row>
    <row r="330" spans="1:18" ht="14.45" customHeight="1" x14ac:dyDescent="0.2">
      <c r="A330" s="441"/>
      <c r="B330" s="442" t="s">
        <v>2032</v>
      </c>
      <c r="C330" s="442" t="s">
        <v>1802</v>
      </c>
      <c r="D330" s="442" t="s">
        <v>1901</v>
      </c>
      <c r="E330" s="442" t="s">
        <v>1942</v>
      </c>
      <c r="F330" s="442" t="s">
        <v>1943</v>
      </c>
      <c r="G330" s="446">
        <v>2235</v>
      </c>
      <c r="H330" s="446">
        <v>74500.009999999995</v>
      </c>
      <c r="I330" s="442">
        <v>4.5893239403129238</v>
      </c>
      <c r="J330" s="442">
        <v>33.333337807606263</v>
      </c>
      <c r="K330" s="446">
        <v>487</v>
      </c>
      <c r="L330" s="446">
        <v>16233.33</v>
      </c>
      <c r="M330" s="442">
        <v>1</v>
      </c>
      <c r="N330" s="442">
        <v>33.333326488706362</v>
      </c>
      <c r="O330" s="446"/>
      <c r="P330" s="446"/>
      <c r="Q330" s="469"/>
      <c r="R330" s="447"/>
    </row>
    <row r="331" spans="1:18" ht="14.45" customHeight="1" x14ac:dyDescent="0.2">
      <c r="A331" s="441"/>
      <c r="B331" s="442" t="s">
        <v>2032</v>
      </c>
      <c r="C331" s="442" t="s">
        <v>1802</v>
      </c>
      <c r="D331" s="442" t="s">
        <v>1901</v>
      </c>
      <c r="E331" s="442" t="s">
        <v>1944</v>
      </c>
      <c r="F331" s="442" t="s">
        <v>1945</v>
      </c>
      <c r="G331" s="446">
        <v>1046</v>
      </c>
      <c r="H331" s="446">
        <v>476511.12</v>
      </c>
      <c r="I331" s="442">
        <v>0.92484527495833246</v>
      </c>
      <c r="J331" s="442">
        <v>455.5555640535373</v>
      </c>
      <c r="K331" s="446">
        <v>1131</v>
      </c>
      <c r="L331" s="446">
        <v>515233.34</v>
      </c>
      <c r="M331" s="442">
        <v>1</v>
      </c>
      <c r="N331" s="442">
        <v>455.55556145004425</v>
      </c>
      <c r="O331" s="446">
        <v>959</v>
      </c>
      <c r="P331" s="446">
        <v>475077.79000000004</v>
      </c>
      <c r="Q331" s="469">
        <v>0.92206337035565289</v>
      </c>
      <c r="R331" s="447">
        <v>495.38872784150158</v>
      </c>
    </row>
    <row r="332" spans="1:18" ht="14.45" customHeight="1" x14ac:dyDescent="0.2">
      <c r="A332" s="441"/>
      <c r="B332" s="442" t="s">
        <v>2032</v>
      </c>
      <c r="C332" s="442" t="s">
        <v>1802</v>
      </c>
      <c r="D332" s="442" t="s">
        <v>1901</v>
      </c>
      <c r="E332" s="442" t="s">
        <v>1948</v>
      </c>
      <c r="F332" s="442" t="s">
        <v>1949</v>
      </c>
      <c r="G332" s="446">
        <v>1002</v>
      </c>
      <c r="H332" s="446">
        <v>77933.340000000011</v>
      </c>
      <c r="I332" s="442">
        <v>0.89304806828906536</v>
      </c>
      <c r="J332" s="442">
        <v>77.777784431137732</v>
      </c>
      <c r="K332" s="446">
        <v>1122</v>
      </c>
      <c r="L332" s="446">
        <v>87266.68</v>
      </c>
      <c r="M332" s="442">
        <v>1</v>
      </c>
      <c r="N332" s="442">
        <v>77.777789661319062</v>
      </c>
      <c r="O332" s="446">
        <v>1106</v>
      </c>
      <c r="P332" s="446">
        <v>111461.11</v>
      </c>
      <c r="Q332" s="469">
        <v>1.2772470546604959</v>
      </c>
      <c r="R332" s="447">
        <v>100.77858047016275</v>
      </c>
    </row>
    <row r="333" spans="1:18" ht="14.45" customHeight="1" x14ac:dyDescent="0.2">
      <c r="A333" s="441"/>
      <c r="B333" s="442" t="s">
        <v>2032</v>
      </c>
      <c r="C333" s="442" t="s">
        <v>1802</v>
      </c>
      <c r="D333" s="442" t="s">
        <v>1901</v>
      </c>
      <c r="E333" s="442" t="s">
        <v>2073</v>
      </c>
      <c r="F333" s="442" t="s">
        <v>2074</v>
      </c>
      <c r="G333" s="446">
        <v>563</v>
      </c>
      <c r="H333" s="446">
        <v>813222.2300000001</v>
      </c>
      <c r="I333" s="442">
        <v>1.1373737641590738</v>
      </c>
      <c r="J333" s="442">
        <v>1444.4444582593253</v>
      </c>
      <c r="K333" s="446">
        <v>495</v>
      </c>
      <c r="L333" s="446">
        <v>714999.99</v>
      </c>
      <c r="M333" s="442">
        <v>1</v>
      </c>
      <c r="N333" s="442">
        <v>1444.4444242424242</v>
      </c>
      <c r="O333" s="446">
        <v>470</v>
      </c>
      <c r="P333" s="446">
        <v>765271.12</v>
      </c>
      <c r="Q333" s="469">
        <v>1.0703092737106192</v>
      </c>
      <c r="R333" s="447">
        <v>1628.2364255319148</v>
      </c>
    </row>
    <row r="334" spans="1:18" ht="14.45" customHeight="1" x14ac:dyDescent="0.2">
      <c r="A334" s="441"/>
      <c r="B334" s="442" t="s">
        <v>2032</v>
      </c>
      <c r="C334" s="442" t="s">
        <v>1802</v>
      </c>
      <c r="D334" s="442" t="s">
        <v>1901</v>
      </c>
      <c r="E334" s="442" t="s">
        <v>1950</v>
      </c>
      <c r="F334" s="442" t="s">
        <v>1951</v>
      </c>
      <c r="G334" s="446"/>
      <c r="H334" s="446"/>
      <c r="I334" s="442"/>
      <c r="J334" s="442"/>
      <c r="K334" s="446">
        <v>0</v>
      </c>
      <c r="L334" s="446">
        <v>0</v>
      </c>
      <c r="M334" s="442"/>
      <c r="N334" s="442"/>
      <c r="O334" s="446"/>
      <c r="P334" s="446"/>
      <c r="Q334" s="469"/>
      <c r="R334" s="447"/>
    </row>
    <row r="335" spans="1:18" ht="14.45" customHeight="1" x14ac:dyDescent="0.2">
      <c r="A335" s="441"/>
      <c r="B335" s="442" t="s">
        <v>2032</v>
      </c>
      <c r="C335" s="442" t="s">
        <v>1802</v>
      </c>
      <c r="D335" s="442" t="s">
        <v>1901</v>
      </c>
      <c r="E335" s="442" t="s">
        <v>1954</v>
      </c>
      <c r="F335" s="442" t="s">
        <v>1955</v>
      </c>
      <c r="G335" s="446">
        <v>10</v>
      </c>
      <c r="H335" s="446">
        <v>944.43999999999994</v>
      </c>
      <c r="I335" s="442">
        <v>0.5882345613652642</v>
      </c>
      <c r="J335" s="442">
        <v>94.443999999999988</v>
      </c>
      <c r="K335" s="446">
        <v>17</v>
      </c>
      <c r="L335" s="446">
        <v>1605.55</v>
      </c>
      <c r="M335" s="442">
        <v>1</v>
      </c>
      <c r="N335" s="442">
        <v>94.444117647058818</v>
      </c>
      <c r="O335" s="446">
        <v>13</v>
      </c>
      <c r="P335" s="446">
        <v>1511.1100000000001</v>
      </c>
      <c r="Q335" s="469">
        <v>0.94117903522157531</v>
      </c>
      <c r="R335" s="447">
        <v>116.23923076923077</v>
      </c>
    </row>
    <row r="336" spans="1:18" ht="14.45" customHeight="1" x14ac:dyDescent="0.2">
      <c r="A336" s="441"/>
      <c r="B336" s="442" t="s">
        <v>2032</v>
      </c>
      <c r="C336" s="442" t="s">
        <v>1802</v>
      </c>
      <c r="D336" s="442" t="s">
        <v>1901</v>
      </c>
      <c r="E336" s="442" t="s">
        <v>1958</v>
      </c>
      <c r="F336" s="442" t="s">
        <v>1959</v>
      </c>
      <c r="G336" s="446">
        <v>25</v>
      </c>
      <c r="H336" s="446">
        <v>2416.66</v>
      </c>
      <c r="I336" s="442">
        <v>1.7857005630514136</v>
      </c>
      <c r="J336" s="442">
        <v>96.666399999999996</v>
      </c>
      <c r="K336" s="446">
        <v>14</v>
      </c>
      <c r="L336" s="446">
        <v>1353.34</v>
      </c>
      <c r="M336" s="442">
        <v>1</v>
      </c>
      <c r="N336" s="442">
        <v>96.667142857142849</v>
      </c>
      <c r="O336" s="446">
        <v>7</v>
      </c>
      <c r="P336" s="446">
        <v>1072.22</v>
      </c>
      <c r="Q336" s="469">
        <v>0.7922768853355403</v>
      </c>
      <c r="R336" s="447">
        <v>153.17428571428573</v>
      </c>
    </row>
    <row r="337" spans="1:18" ht="14.45" customHeight="1" x14ac:dyDescent="0.2">
      <c r="A337" s="441"/>
      <c r="B337" s="442" t="s">
        <v>2032</v>
      </c>
      <c r="C337" s="442" t="s">
        <v>1802</v>
      </c>
      <c r="D337" s="442" t="s">
        <v>1901</v>
      </c>
      <c r="E337" s="442" t="s">
        <v>2075</v>
      </c>
      <c r="F337" s="442" t="s">
        <v>2076</v>
      </c>
      <c r="G337" s="446">
        <v>532</v>
      </c>
      <c r="H337" s="446">
        <v>186200</v>
      </c>
      <c r="I337" s="442">
        <v>1.0290135396518376</v>
      </c>
      <c r="J337" s="442">
        <v>350</v>
      </c>
      <c r="K337" s="446">
        <v>517</v>
      </c>
      <c r="L337" s="446">
        <v>180950</v>
      </c>
      <c r="M337" s="442">
        <v>1</v>
      </c>
      <c r="N337" s="442">
        <v>350</v>
      </c>
      <c r="O337" s="446">
        <v>523</v>
      </c>
      <c r="P337" s="446">
        <v>208065.55</v>
      </c>
      <c r="Q337" s="469">
        <v>1.1498510638297872</v>
      </c>
      <c r="R337" s="447">
        <v>397.83087954110897</v>
      </c>
    </row>
    <row r="338" spans="1:18" ht="14.45" customHeight="1" x14ac:dyDescent="0.2">
      <c r="A338" s="441"/>
      <c r="B338" s="442" t="s">
        <v>2032</v>
      </c>
      <c r="C338" s="442" t="s">
        <v>1802</v>
      </c>
      <c r="D338" s="442" t="s">
        <v>1901</v>
      </c>
      <c r="E338" s="442" t="s">
        <v>2077</v>
      </c>
      <c r="F338" s="442" t="s">
        <v>2078</v>
      </c>
      <c r="G338" s="446">
        <v>45</v>
      </c>
      <c r="H338" s="446">
        <v>2650</v>
      </c>
      <c r="I338" s="442">
        <v>1.5517312050217533</v>
      </c>
      <c r="J338" s="442">
        <v>58.888888888888886</v>
      </c>
      <c r="K338" s="446">
        <v>29</v>
      </c>
      <c r="L338" s="446">
        <v>1707.7700000000002</v>
      </c>
      <c r="M338" s="442">
        <v>1</v>
      </c>
      <c r="N338" s="442">
        <v>58.888620689655177</v>
      </c>
      <c r="O338" s="446">
        <v>44</v>
      </c>
      <c r="P338" s="446">
        <v>3122.22</v>
      </c>
      <c r="Q338" s="469">
        <v>1.8282438501671767</v>
      </c>
      <c r="R338" s="447">
        <v>70.959545454545449</v>
      </c>
    </row>
    <row r="339" spans="1:18" ht="14.45" customHeight="1" x14ac:dyDescent="0.2">
      <c r="A339" s="441"/>
      <c r="B339" s="442" t="s">
        <v>2032</v>
      </c>
      <c r="C339" s="442" t="s">
        <v>1802</v>
      </c>
      <c r="D339" s="442" t="s">
        <v>1901</v>
      </c>
      <c r="E339" s="442" t="s">
        <v>2079</v>
      </c>
      <c r="F339" s="442" t="s">
        <v>2080</v>
      </c>
      <c r="G339" s="446">
        <v>770</v>
      </c>
      <c r="H339" s="446">
        <v>99244.45</v>
      </c>
      <c r="I339" s="442">
        <v>1.0091743912228135</v>
      </c>
      <c r="J339" s="442">
        <v>128.88889610389609</v>
      </c>
      <c r="K339" s="446">
        <v>763</v>
      </c>
      <c r="L339" s="446">
        <v>98342.22</v>
      </c>
      <c r="M339" s="442">
        <v>1</v>
      </c>
      <c r="N339" s="442">
        <v>128.88888597640891</v>
      </c>
      <c r="O339" s="446">
        <v>728</v>
      </c>
      <c r="P339" s="446">
        <v>109758.89</v>
      </c>
      <c r="Q339" s="469">
        <v>1.1160912373139431</v>
      </c>
      <c r="R339" s="447">
        <v>150.76770604395605</v>
      </c>
    </row>
    <row r="340" spans="1:18" ht="14.45" customHeight="1" x14ac:dyDescent="0.2">
      <c r="A340" s="441"/>
      <c r="B340" s="442" t="s">
        <v>2032</v>
      </c>
      <c r="C340" s="442" t="s">
        <v>1802</v>
      </c>
      <c r="D340" s="442" t="s">
        <v>1901</v>
      </c>
      <c r="E340" s="442" t="s">
        <v>1967</v>
      </c>
      <c r="F340" s="442" t="s">
        <v>1968</v>
      </c>
      <c r="G340" s="446">
        <v>2439</v>
      </c>
      <c r="H340" s="446">
        <v>119240</v>
      </c>
      <c r="I340" s="442">
        <v>0.88273615635179148</v>
      </c>
      <c r="J340" s="442">
        <v>48.888888888888886</v>
      </c>
      <c r="K340" s="446">
        <v>2763</v>
      </c>
      <c r="L340" s="446">
        <v>135080</v>
      </c>
      <c r="M340" s="442">
        <v>1</v>
      </c>
      <c r="N340" s="442">
        <v>48.888888888888886</v>
      </c>
      <c r="O340" s="446">
        <v>2293</v>
      </c>
      <c r="P340" s="446">
        <v>177738.89</v>
      </c>
      <c r="Q340" s="469">
        <v>1.3158046342907908</v>
      </c>
      <c r="R340" s="447">
        <v>77.513689489751428</v>
      </c>
    </row>
    <row r="341" spans="1:18" ht="14.45" customHeight="1" x14ac:dyDescent="0.2">
      <c r="A341" s="441"/>
      <c r="B341" s="442" t="s">
        <v>2032</v>
      </c>
      <c r="C341" s="442" t="s">
        <v>1802</v>
      </c>
      <c r="D341" s="442" t="s">
        <v>1901</v>
      </c>
      <c r="E341" s="442" t="s">
        <v>2081</v>
      </c>
      <c r="F341" s="442" t="s">
        <v>2082</v>
      </c>
      <c r="G341" s="446">
        <v>2706</v>
      </c>
      <c r="H341" s="446">
        <v>2405333.33</v>
      </c>
      <c r="I341" s="442">
        <v>0.98471615449683958</v>
      </c>
      <c r="J341" s="442">
        <v>888.88888765705838</v>
      </c>
      <c r="K341" s="446">
        <v>2748</v>
      </c>
      <c r="L341" s="446">
        <v>2442666.6699999995</v>
      </c>
      <c r="M341" s="442">
        <v>1</v>
      </c>
      <c r="N341" s="442">
        <v>888.88889010189212</v>
      </c>
      <c r="O341" s="446">
        <v>2592</v>
      </c>
      <c r="P341" s="446">
        <v>2607488.8800000004</v>
      </c>
      <c r="Q341" s="469">
        <v>1.0674763413380512</v>
      </c>
      <c r="R341" s="447">
        <v>1005.9756481481483</v>
      </c>
    </row>
    <row r="342" spans="1:18" ht="14.45" customHeight="1" x14ac:dyDescent="0.2">
      <c r="A342" s="441"/>
      <c r="B342" s="442" t="s">
        <v>2032</v>
      </c>
      <c r="C342" s="442" t="s">
        <v>1802</v>
      </c>
      <c r="D342" s="442" t="s">
        <v>1901</v>
      </c>
      <c r="E342" s="442" t="s">
        <v>2083</v>
      </c>
      <c r="F342" s="442" t="s">
        <v>2084</v>
      </c>
      <c r="G342" s="446">
        <v>43</v>
      </c>
      <c r="H342" s="446">
        <v>14333.33</v>
      </c>
      <c r="I342" s="442">
        <v>0.67187494873046072</v>
      </c>
      <c r="J342" s="442">
        <v>333.33325581395349</v>
      </c>
      <c r="K342" s="446">
        <v>64</v>
      </c>
      <c r="L342" s="446">
        <v>21333.33</v>
      </c>
      <c r="M342" s="442">
        <v>1</v>
      </c>
      <c r="N342" s="442">
        <v>333.33328125000003</v>
      </c>
      <c r="O342" s="446">
        <v>256</v>
      </c>
      <c r="P342" s="446">
        <v>99743.35</v>
      </c>
      <c r="Q342" s="469">
        <v>4.6754702617922286</v>
      </c>
      <c r="R342" s="447">
        <v>389.62246093750002</v>
      </c>
    </row>
    <row r="343" spans="1:18" ht="14.45" customHeight="1" thickBot="1" x14ac:dyDescent="0.25">
      <c r="A343" s="448"/>
      <c r="B343" s="449" t="s">
        <v>2032</v>
      </c>
      <c r="C343" s="449" t="s">
        <v>1802</v>
      </c>
      <c r="D343" s="449" t="s">
        <v>1901</v>
      </c>
      <c r="E343" s="449" t="s">
        <v>1980</v>
      </c>
      <c r="F343" s="449" t="s">
        <v>1981</v>
      </c>
      <c r="G343" s="453"/>
      <c r="H343" s="453"/>
      <c r="I343" s="449"/>
      <c r="J343" s="449"/>
      <c r="K343" s="453"/>
      <c r="L343" s="453"/>
      <c r="M343" s="449"/>
      <c r="N343" s="449"/>
      <c r="O343" s="453">
        <v>12</v>
      </c>
      <c r="P343" s="453">
        <v>780.00999999999988</v>
      </c>
      <c r="Q343" s="461"/>
      <c r="R343" s="454">
        <v>65.000833333333318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5DA07A9-22B1-48FB-B422-7D7C0C9D3F8C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4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9" hidden="1" customWidth="1" outlineLevel="1"/>
    <col min="10" max="11" width="9.28515625" style="114" hidden="1" customWidth="1"/>
    <col min="12" max="13" width="11.140625" style="189" customWidth="1"/>
    <col min="14" max="15" width="9.28515625" style="114" hidden="1" customWidth="1"/>
    <col min="16" max="17" width="11.140625" style="189" customWidth="1"/>
    <col min="18" max="18" width="11.140625" style="192" customWidth="1"/>
    <col min="19" max="19" width="11.140625" style="189" customWidth="1"/>
    <col min="20" max="16384" width="8.85546875" style="114"/>
  </cols>
  <sheetData>
    <row r="1" spans="1:19" ht="18.600000000000001" customHeight="1" thickBot="1" x14ac:dyDescent="0.35">
      <c r="A1" s="304" t="s">
        <v>2086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5" customHeight="1" thickBot="1" x14ac:dyDescent="0.25">
      <c r="G3" s="73" t="s">
        <v>107</v>
      </c>
      <c r="H3" s="88">
        <f t="shared" ref="H3:Q3" si="0">SUBTOTAL(9,H6:H1048576)</f>
        <v>76957</v>
      </c>
      <c r="I3" s="89">
        <f t="shared" si="0"/>
        <v>19841766.609999992</v>
      </c>
      <c r="J3" s="66"/>
      <c r="K3" s="66"/>
      <c r="L3" s="89">
        <f t="shared" si="0"/>
        <v>69095</v>
      </c>
      <c r="M3" s="89">
        <f t="shared" si="0"/>
        <v>19636501.679999996</v>
      </c>
      <c r="N3" s="66"/>
      <c r="O3" s="66"/>
      <c r="P3" s="89">
        <f t="shared" si="0"/>
        <v>65397</v>
      </c>
      <c r="Q3" s="89">
        <f t="shared" si="0"/>
        <v>21309405.020000003</v>
      </c>
      <c r="R3" s="67">
        <f>IF(M3=0,0,Q3/M3)</f>
        <v>1.0851935526633993</v>
      </c>
      <c r="S3" s="90">
        <f>IF(P3=0,0,Q3/P3)</f>
        <v>325.84682814196373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2018</v>
      </c>
      <c r="I4" s="411"/>
      <c r="J4" s="87"/>
      <c r="K4" s="87"/>
      <c r="L4" s="410">
        <v>2019</v>
      </c>
      <c r="M4" s="411"/>
      <c r="N4" s="87"/>
      <c r="O4" s="87"/>
      <c r="P4" s="410">
        <v>2020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2"/>
      <c r="B5" s="522"/>
      <c r="C5" s="523"/>
      <c r="D5" s="532"/>
      <c r="E5" s="524"/>
      <c r="F5" s="525"/>
      <c r="G5" s="526"/>
      <c r="H5" s="527" t="s">
        <v>58</v>
      </c>
      <c r="I5" s="528" t="s">
        <v>14</v>
      </c>
      <c r="J5" s="529"/>
      <c r="K5" s="529"/>
      <c r="L5" s="527" t="s">
        <v>58</v>
      </c>
      <c r="M5" s="528" t="s">
        <v>14</v>
      </c>
      <c r="N5" s="529"/>
      <c r="O5" s="529"/>
      <c r="P5" s="527" t="s">
        <v>58</v>
      </c>
      <c r="Q5" s="528" t="s">
        <v>14</v>
      </c>
      <c r="R5" s="530"/>
      <c r="S5" s="531"/>
    </row>
    <row r="6" spans="1:19" ht="14.45" customHeight="1" x14ac:dyDescent="0.2">
      <c r="A6" s="434"/>
      <c r="B6" s="435" t="s">
        <v>1810</v>
      </c>
      <c r="C6" s="435" t="s">
        <v>460</v>
      </c>
      <c r="D6" s="435" t="s">
        <v>1801</v>
      </c>
      <c r="E6" s="435" t="s">
        <v>1811</v>
      </c>
      <c r="F6" s="435" t="s">
        <v>1812</v>
      </c>
      <c r="G6" s="435"/>
      <c r="H6" s="439">
        <v>4</v>
      </c>
      <c r="I6" s="439">
        <v>452</v>
      </c>
      <c r="J6" s="435">
        <v>2</v>
      </c>
      <c r="K6" s="435">
        <v>113</v>
      </c>
      <c r="L6" s="439">
        <v>2</v>
      </c>
      <c r="M6" s="439">
        <v>226</v>
      </c>
      <c r="N6" s="435">
        <v>1</v>
      </c>
      <c r="O6" s="435">
        <v>113</v>
      </c>
      <c r="P6" s="439"/>
      <c r="Q6" s="439"/>
      <c r="R6" s="460"/>
      <c r="S6" s="440"/>
    </row>
    <row r="7" spans="1:19" ht="14.45" customHeight="1" x14ac:dyDescent="0.2">
      <c r="A7" s="441"/>
      <c r="B7" s="442" t="s">
        <v>1810</v>
      </c>
      <c r="C7" s="442" t="s">
        <v>460</v>
      </c>
      <c r="D7" s="442" t="s">
        <v>1801</v>
      </c>
      <c r="E7" s="442" t="s">
        <v>1811</v>
      </c>
      <c r="F7" s="442" t="s">
        <v>1813</v>
      </c>
      <c r="G7" s="442"/>
      <c r="H7" s="446">
        <v>3</v>
      </c>
      <c r="I7" s="446">
        <v>999</v>
      </c>
      <c r="J7" s="442"/>
      <c r="K7" s="442">
        <v>333</v>
      </c>
      <c r="L7" s="446"/>
      <c r="M7" s="446"/>
      <c r="N7" s="442"/>
      <c r="O7" s="442"/>
      <c r="P7" s="446"/>
      <c r="Q7" s="446"/>
      <c r="R7" s="469"/>
      <c r="S7" s="447"/>
    </row>
    <row r="8" spans="1:19" ht="14.45" customHeight="1" x14ac:dyDescent="0.2">
      <c r="A8" s="441"/>
      <c r="B8" s="442" t="s">
        <v>1810</v>
      </c>
      <c r="C8" s="442" t="s">
        <v>460</v>
      </c>
      <c r="D8" s="442" t="s">
        <v>1801</v>
      </c>
      <c r="E8" s="442" t="s">
        <v>1811</v>
      </c>
      <c r="F8" s="442" t="s">
        <v>1814</v>
      </c>
      <c r="G8" s="442"/>
      <c r="H8" s="446"/>
      <c r="I8" s="446"/>
      <c r="J8" s="442"/>
      <c r="K8" s="442"/>
      <c r="L8" s="446">
        <v>1</v>
      </c>
      <c r="M8" s="446">
        <v>1657</v>
      </c>
      <c r="N8" s="442">
        <v>1</v>
      </c>
      <c r="O8" s="442">
        <v>1657</v>
      </c>
      <c r="P8" s="446"/>
      <c r="Q8" s="446"/>
      <c r="R8" s="469"/>
      <c r="S8" s="447"/>
    </row>
    <row r="9" spans="1:19" ht="14.45" customHeight="1" x14ac:dyDescent="0.2">
      <c r="A9" s="441"/>
      <c r="B9" s="442" t="s">
        <v>1810</v>
      </c>
      <c r="C9" s="442" t="s">
        <v>460</v>
      </c>
      <c r="D9" s="442" t="s">
        <v>1801</v>
      </c>
      <c r="E9" s="442" t="s">
        <v>1811</v>
      </c>
      <c r="F9" s="442" t="s">
        <v>1815</v>
      </c>
      <c r="G9" s="442"/>
      <c r="H9" s="446">
        <v>1</v>
      </c>
      <c r="I9" s="446">
        <v>1008</v>
      </c>
      <c r="J9" s="442"/>
      <c r="K9" s="442">
        <v>1008</v>
      </c>
      <c r="L9" s="446"/>
      <c r="M9" s="446"/>
      <c r="N9" s="442"/>
      <c r="O9" s="442"/>
      <c r="P9" s="446"/>
      <c r="Q9" s="446"/>
      <c r="R9" s="469"/>
      <c r="S9" s="447"/>
    </row>
    <row r="10" spans="1:19" ht="14.45" customHeight="1" x14ac:dyDescent="0.2">
      <c r="A10" s="441"/>
      <c r="B10" s="442" t="s">
        <v>1810</v>
      </c>
      <c r="C10" s="442" t="s">
        <v>460</v>
      </c>
      <c r="D10" s="442" t="s">
        <v>1801</v>
      </c>
      <c r="E10" s="442" t="s">
        <v>1811</v>
      </c>
      <c r="F10" s="442" t="s">
        <v>1816</v>
      </c>
      <c r="G10" s="442"/>
      <c r="H10" s="446">
        <v>122</v>
      </c>
      <c r="I10" s="446">
        <v>13786</v>
      </c>
      <c r="J10" s="442">
        <v>0.94573643410852715</v>
      </c>
      <c r="K10" s="442">
        <v>113</v>
      </c>
      <c r="L10" s="446">
        <v>129</v>
      </c>
      <c r="M10" s="446">
        <v>14577</v>
      </c>
      <c r="N10" s="442">
        <v>1</v>
      </c>
      <c r="O10" s="442">
        <v>113</v>
      </c>
      <c r="P10" s="446">
        <v>133</v>
      </c>
      <c r="Q10" s="446">
        <v>15029</v>
      </c>
      <c r="R10" s="469">
        <v>1.0310077519379846</v>
      </c>
      <c r="S10" s="447">
        <v>113</v>
      </c>
    </row>
    <row r="11" spans="1:19" ht="14.45" customHeight="1" x14ac:dyDescent="0.2">
      <c r="A11" s="441"/>
      <c r="B11" s="442" t="s">
        <v>1810</v>
      </c>
      <c r="C11" s="442" t="s">
        <v>460</v>
      </c>
      <c r="D11" s="442" t="s">
        <v>1801</v>
      </c>
      <c r="E11" s="442" t="s">
        <v>1811</v>
      </c>
      <c r="F11" s="442" t="s">
        <v>1817</v>
      </c>
      <c r="G11" s="442"/>
      <c r="H11" s="446">
        <v>1</v>
      </c>
      <c r="I11" s="446">
        <v>132</v>
      </c>
      <c r="J11" s="442"/>
      <c r="K11" s="442">
        <v>132</v>
      </c>
      <c r="L11" s="446"/>
      <c r="M11" s="446"/>
      <c r="N11" s="442"/>
      <c r="O11" s="442"/>
      <c r="P11" s="446">
        <v>1</v>
      </c>
      <c r="Q11" s="446">
        <v>132</v>
      </c>
      <c r="R11" s="469"/>
      <c r="S11" s="447">
        <v>132</v>
      </c>
    </row>
    <row r="12" spans="1:19" ht="14.45" customHeight="1" x14ac:dyDescent="0.2">
      <c r="A12" s="441"/>
      <c r="B12" s="442" t="s">
        <v>1810</v>
      </c>
      <c r="C12" s="442" t="s">
        <v>460</v>
      </c>
      <c r="D12" s="442" t="s">
        <v>1801</v>
      </c>
      <c r="E12" s="442" t="s">
        <v>1811</v>
      </c>
      <c r="F12" s="442" t="s">
        <v>1818</v>
      </c>
      <c r="G12" s="442"/>
      <c r="H12" s="446">
        <v>4</v>
      </c>
      <c r="I12" s="446">
        <v>624</v>
      </c>
      <c r="J12" s="442"/>
      <c r="K12" s="442">
        <v>156</v>
      </c>
      <c r="L12" s="446"/>
      <c r="M12" s="446"/>
      <c r="N12" s="442"/>
      <c r="O12" s="442"/>
      <c r="P12" s="446"/>
      <c r="Q12" s="446"/>
      <c r="R12" s="469"/>
      <c r="S12" s="447"/>
    </row>
    <row r="13" spans="1:19" ht="14.45" customHeight="1" x14ac:dyDescent="0.2">
      <c r="A13" s="441"/>
      <c r="B13" s="442" t="s">
        <v>1810</v>
      </c>
      <c r="C13" s="442" t="s">
        <v>460</v>
      </c>
      <c r="D13" s="442" t="s">
        <v>1801</v>
      </c>
      <c r="E13" s="442" t="s">
        <v>1811</v>
      </c>
      <c r="F13" s="442" t="s">
        <v>1819</v>
      </c>
      <c r="G13" s="442"/>
      <c r="H13" s="446">
        <v>3</v>
      </c>
      <c r="I13" s="446">
        <v>657</v>
      </c>
      <c r="J13" s="442">
        <v>3</v>
      </c>
      <c r="K13" s="442">
        <v>219</v>
      </c>
      <c r="L13" s="446">
        <v>1</v>
      </c>
      <c r="M13" s="446">
        <v>219</v>
      </c>
      <c r="N13" s="442">
        <v>1</v>
      </c>
      <c r="O13" s="442">
        <v>219</v>
      </c>
      <c r="P13" s="446">
        <v>5</v>
      </c>
      <c r="Q13" s="446">
        <v>1095</v>
      </c>
      <c r="R13" s="469">
        <v>5</v>
      </c>
      <c r="S13" s="447">
        <v>219</v>
      </c>
    </row>
    <row r="14" spans="1:19" ht="14.45" customHeight="1" x14ac:dyDescent="0.2">
      <c r="A14" s="441"/>
      <c r="B14" s="442" t="s">
        <v>1810</v>
      </c>
      <c r="C14" s="442" t="s">
        <v>460</v>
      </c>
      <c r="D14" s="442" t="s">
        <v>1801</v>
      </c>
      <c r="E14" s="442" t="s">
        <v>1811</v>
      </c>
      <c r="F14" s="442" t="s">
        <v>1820</v>
      </c>
      <c r="G14" s="442"/>
      <c r="H14" s="446">
        <v>2</v>
      </c>
      <c r="I14" s="446">
        <v>472</v>
      </c>
      <c r="J14" s="442">
        <v>1</v>
      </c>
      <c r="K14" s="442">
        <v>236</v>
      </c>
      <c r="L14" s="446">
        <v>2</v>
      </c>
      <c r="M14" s="446">
        <v>472</v>
      </c>
      <c r="N14" s="442">
        <v>1</v>
      </c>
      <c r="O14" s="442">
        <v>236</v>
      </c>
      <c r="P14" s="446">
        <v>5</v>
      </c>
      <c r="Q14" s="446">
        <v>1180</v>
      </c>
      <c r="R14" s="469">
        <v>2.5</v>
      </c>
      <c r="S14" s="447">
        <v>236</v>
      </c>
    </row>
    <row r="15" spans="1:19" ht="14.45" customHeight="1" x14ac:dyDescent="0.2">
      <c r="A15" s="441"/>
      <c r="B15" s="442" t="s">
        <v>1810</v>
      </c>
      <c r="C15" s="442" t="s">
        <v>460</v>
      </c>
      <c r="D15" s="442" t="s">
        <v>1801</v>
      </c>
      <c r="E15" s="442" t="s">
        <v>1811</v>
      </c>
      <c r="F15" s="442" t="s">
        <v>1821</v>
      </c>
      <c r="G15" s="442"/>
      <c r="H15" s="446">
        <v>27</v>
      </c>
      <c r="I15" s="446">
        <v>4212</v>
      </c>
      <c r="J15" s="442">
        <v>1.9285714285714286</v>
      </c>
      <c r="K15" s="442">
        <v>156</v>
      </c>
      <c r="L15" s="446">
        <v>14</v>
      </c>
      <c r="M15" s="446">
        <v>2184</v>
      </c>
      <c r="N15" s="442">
        <v>1</v>
      </c>
      <c r="O15" s="442">
        <v>156</v>
      </c>
      <c r="P15" s="446">
        <v>16</v>
      </c>
      <c r="Q15" s="446">
        <v>2496</v>
      </c>
      <c r="R15" s="469">
        <v>1.1428571428571428</v>
      </c>
      <c r="S15" s="447">
        <v>156</v>
      </c>
    </row>
    <row r="16" spans="1:19" ht="14.45" customHeight="1" x14ac:dyDescent="0.2">
      <c r="A16" s="441"/>
      <c r="B16" s="442" t="s">
        <v>1810</v>
      </c>
      <c r="C16" s="442" t="s">
        <v>460</v>
      </c>
      <c r="D16" s="442" t="s">
        <v>1801</v>
      </c>
      <c r="E16" s="442" t="s">
        <v>1811</v>
      </c>
      <c r="F16" s="442" t="s">
        <v>1822</v>
      </c>
      <c r="G16" s="442"/>
      <c r="H16" s="446">
        <v>19</v>
      </c>
      <c r="I16" s="446">
        <v>3610</v>
      </c>
      <c r="J16" s="442">
        <v>1.1176470588235294</v>
      </c>
      <c r="K16" s="442">
        <v>190</v>
      </c>
      <c r="L16" s="446">
        <v>17</v>
      </c>
      <c r="M16" s="446">
        <v>3230</v>
      </c>
      <c r="N16" s="442">
        <v>1</v>
      </c>
      <c r="O16" s="442">
        <v>190</v>
      </c>
      <c r="P16" s="446">
        <v>11</v>
      </c>
      <c r="Q16" s="446">
        <v>2090</v>
      </c>
      <c r="R16" s="469">
        <v>0.6470588235294118</v>
      </c>
      <c r="S16" s="447">
        <v>190</v>
      </c>
    </row>
    <row r="17" spans="1:19" ht="14.45" customHeight="1" x14ac:dyDescent="0.2">
      <c r="A17" s="441"/>
      <c r="B17" s="442" t="s">
        <v>1810</v>
      </c>
      <c r="C17" s="442" t="s">
        <v>460</v>
      </c>
      <c r="D17" s="442" t="s">
        <v>1801</v>
      </c>
      <c r="E17" s="442" t="s">
        <v>1811</v>
      </c>
      <c r="F17" s="442" t="s">
        <v>1823</v>
      </c>
      <c r="G17" s="442"/>
      <c r="H17" s="446">
        <v>8</v>
      </c>
      <c r="I17" s="446">
        <v>672</v>
      </c>
      <c r="J17" s="442">
        <v>2</v>
      </c>
      <c r="K17" s="442">
        <v>84</v>
      </c>
      <c r="L17" s="446">
        <v>4</v>
      </c>
      <c r="M17" s="446">
        <v>336</v>
      </c>
      <c r="N17" s="442">
        <v>1</v>
      </c>
      <c r="O17" s="442">
        <v>84</v>
      </c>
      <c r="P17" s="446">
        <v>5</v>
      </c>
      <c r="Q17" s="446">
        <v>420</v>
      </c>
      <c r="R17" s="469">
        <v>1.25</v>
      </c>
      <c r="S17" s="447">
        <v>84</v>
      </c>
    </row>
    <row r="18" spans="1:19" ht="14.45" customHeight="1" x14ac:dyDescent="0.2">
      <c r="A18" s="441"/>
      <c r="B18" s="442" t="s">
        <v>1810</v>
      </c>
      <c r="C18" s="442" t="s">
        <v>460</v>
      </c>
      <c r="D18" s="442" t="s">
        <v>1801</v>
      </c>
      <c r="E18" s="442" t="s">
        <v>1811</v>
      </c>
      <c r="F18" s="442" t="s">
        <v>1824</v>
      </c>
      <c r="G18" s="442"/>
      <c r="H18" s="446">
        <v>1</v>
      </c>
      <c r="I18" s="446">
        <v>105</v>
      </c>
      <c r="J18" s="442">
        <v>7.1428571428571425E-2</v>
      </c>
      <c r="K18" s="442">
        <v>105</v>
      </c>
      <c r="L18" s="446">
        <v>14</v>
      </c>
      <c r="M18" s="446">
        <v>1470</v>
      </c>
      <c r="N18" s="442">
        <v>1</v>
      </c>
      <c r="O18" s="442">
        <v>105</v>
      </c>
      <c r="P18" s="446">
        <v>6</v>
      </c>
      <c r="Q18" s="446">
        <v>630</v>
      </c>
      <c r="R18" s="469">
        <v>0.42857142857142855</v>
      </c>
      <c r="S18" s="447">
        <v>105</v>
      </c>
    </row>
    <row r="19" spans="1:19" ht="14.45" customHeight="1" x14ac:dyDescent="0.2">
      <c r="A19" s="441"/>
      <c r="B19" s="442" t="s">
        <v>1810</v>
      </c>
      <c r="C19" s="442" t="s">
        <v>460</v>
      </c>
      <c r="D19" s="442" t="s">
        <v>1801</v>
      </c>
      <c r="E19" s="442" t="s">
        <v>1811</v>
      </c>
      <c r="F19" s="442" t="s">
        <v>1825</v>
      </c>
      <c r="G19" s="442"/>
      <c r="H19" s="446">
        <v>16</v>
      </c>
      <c r="I19" s="446">
        <v>9536</v>
      </c>
      <c r="J19" s="442">
        <v>2.2857142857142856</v>
      </c>
      <c r="K19" s="442">
        <v>596</v>
      </c>
      <c r="L19" s="446">
        <v>7</v>
      </c>
      <c r="M19" s="446">
        <v>4172</v>
      </c>
      <c r="N19" s="442">
        <v>1</v>
      </c>
      <c r="O19" s="442">
        <v>596</v>
      </c>
      <c r="P19" s="446">
        <v>6</v>
      </c>
      <c r="Q19" s="446">
        <v>3576</v>
      </c>
      <c r="R19" s="469">
        <v>0.8571428571428571</v>
      </c>
      <c r="S19" s="447">
        <v>596</v>
      </c>
    </row>
    <row r="20" spans="1:19" ht="14.45" customHeight="1" x14ac:dyDescent="0.2">
      <c r="A20" s="441"/>
      <c r="B20" s="442" t="s">
        <v>1810</v>
      </c>
      <c r="C20" s="442" t="s">
        <v>460</v>
      </c>
      <c r="D20" s="442" t="s">
        <v>1801</v>
      </c>
      <c r="E20" s="442" t="s">
        <v>1811</v>
      </c>
      <c r="F20" s="442" t="s">
        <v>1826</v>
      </c>
      <c r="G20" s="442"/>
      <c r="H20" s="446">
        <v>1</v>
      </c>
      <c r="I20" s="446">
        <v>666</v>
      </c>
      <c r="J20" s="442">
        <v>1</v>
      </c>
      <c r="K20" s="442">
        <v>666</v>
      </c>
      <c r="L20" s="446">
        <v>1</v>
      </c>
      <c r="M20" s="446">
        <v>666</v>
      </c>
      <c r="N20" s="442">
        <v>1</v>
      </c>
      <c r="O20" s="442">
        <v>666</v>
      </c>
      <c r="P20" s="446"/>
      <c r="Q20" s="446"/>
      <c r="R20" s="469"/>
      <c r="S20" s="447"/>
    </row>
    <row r="21" spans="1:19" ht="14.45" customHeight="1" x14ac:dyDescent="0.2">
      <c r="A21" s="441"/>
      <c r="B21" s="442" t="s">
        <v>1810</v>
      </c>
      <c r="C21" s="442" t="s">
        <v>460</v>
      </c>
      <c r="D21" s="442" t="s">
        <v>1801</v>
      </c>
      <c r="E21" s="442" t="s">
        <v>1811</v>
      </c>
      <c r="F21" s="442" t="s">
        <v>1827</v>
      </c>
      <c r="G21" s="442"/>
      <c r="H21" s="446">
        <v>21</v>
      </c>
      <c r="I21" s="446">
        <v>24612</v>
      </c>
      <c r="J21" s="442">
        <v>1</v>
      </c>
      <c r="K21" s="442">
        <v>1172</v>
      </c>
      <c r="L21" s="446">
        <v>21</v>
      </c>
      <c r="M21" s="446">
        <v>24612</v>
      </c>
      <c r="N21" s="442">
        <v>1</v>
      </c>
      <c r="O21" s="442">
        <v>1172</v>
      </c>
      <c r="P21" s="446">
        <v>13</v>
      </c>
      <c r="Q21" s="446">
        <v>19280</v>
      </c>
      <c r="R21" s="469">
        <v>0.78335771168535673</v>
      </c>
      <c r="S21" s="447">
        <v>1483.0769230769231</v>
      </c>
    </row>
    <row r="22" spans="1:19" ht="14.45" customHeight="1" x14ac:dyDescent="0.2">
      <c r="A22" s="441"/>
      <c r="B22" s="442" t="s">
        <v>1810</v>
      </c>
      <c r="C22" s="442" t="s">
        <v>460</v>
      </c>
      <c r="D22" s="442" t="s">
        <v>1801</v>
      </c>
      <c r="E22" s="442" t="s">
        <v>1811</v>
      </c>
      <c r="F22" s="442" t="s">
        <v>1828</v>
      </c>
      <c r="G22" s="442"/>
      <c r="H22" s="446">
        <v>24</v>
      </c>
      <c r="I22" s="446">
        <v>19200</v>
      </c>
      <c r="J22" s="442">
        <v>1</v>
      </c>
      <c r="K22" s="442">
        <v>800</v>
      </c>
      <c r="L22" s="446">
        <v>24</v>
      </c>
      <c r="M22" s="446">
        <v>19200</v>
      </c>
      <c r="N22" s="442">
        <v>1</v>
      </c>
      <c r="O22" s="442">
        <v>800</v>
      </c>
      <c r="P22" s="446">
        <v>14</v>
      </c>
      <c r="Q22" s="446">
        <v>12600</v>
      </c>
      <c r="R22" s="469">
        <v>0.65625</v>
      </c>
      <c r="S22" s="447">
        <v>900</v>
      </c>
    </row>
    <row r="23" spans="1:19" ht="14.45" customHeight="1" x14ac:dyDescent="0.2">
      <c r="A23" s="441"/>
      <c r="B23" s="442" t="s">
        <v>1810</v>
      </c>
      <c r="C23" s="442" t="s">
        <v>460</v>
      </c>
      <c r="D23" s="442" t="s">
        <v>1801</v>
      </c>
      <c r="E23" s="442" t="s">
        <v>1811</v>
      </c>
      <c r="F23" s="442" t="s">
        <v>1829</v>
      </c>
      <c r="G23" s="442"/>
      <c r="H23" s="446">
        <v>3</v>
      </c>
      <c r="I23" s="446">
        <v>2235</v>
      </c>
      <c r="J23" s="442">
        <v>0.21428571428571427</v>
      </c>
      <c r="K23" s="442">
        <v>745</v>
      </c>
      <c r="L23" s="446">
        <v>14</v>
      </c>
      <c r="M23" s="446">
        <v>10430</v>
      </c>
      <c r="N23" s="442">
        <v>1</v>
      </c>
      <c r="O23" s="442">
        <v>745</v>
      </c>
      <c r="P23" s="446">
        <v>3</v>
      </c>
      <c r="Q23" s="446">
        <v>2235</v>
      </c>
      <c r="R23" s="469">
        <v>0.21428571428571427</v>
      </c>
      <c r="S23" s="447">
        <v>745</v>
      </c>
    </row>
    <row r="24" spans="1:19" ht="14.45" customHeight="1" x14ac:dyDescent="0.2">
      <c r="A24" s="441"/>
      <c r="B24" s="442" t="s">
        <v>1810</v>
      </c>
      <c r="C24" s="442" t="s">
        <v>460</v>
      </c>
      <c r="D24" s="442" t="s">
        <v>1801</v>
      </c>
      <c r="E24" s="442" t="s">
        <v>1811</v>
      </c>
      <c r="F24" s="442" t="s">
        <v>1830</v>
      </c>
      <c r="G24" s="442"/>
      <c r="H24" s="446">
        <v>92</v>
      </c>
      <c r="I24" s="446">
        <v>68540</v>
      </c>
      <c r="J24" s="442">
        <v>1.2432432432432432</v>
      </c>
      <c r="K24" s="442">
        <v>745</v>
      </c>
      <c r="L24" s="446">
        <v>74</v>
      </c>
      <c r="M24" s="446">
        <v>55130</v>
      </c>
      <c r="N24" s="442">
        <v>1</v>
      </c>
      <c r="O24" s="442">
        <v>745</v>
      </c>
      <c r="P24" s="446">
        <v>54</v>
      </c>
      <c r="Q24" s="446">
        <v>40230</v>
      </c>
      <c r="R24" s="469">
        <v>0.72972972972972971</v>
      </c>
      <c r="S24" s="447">
        <v>745</v>
      </c>
    </row>
    <row r="25" spans="1:19" ht="14.45" customHeight="1" x14ac:dyDescent="0.2">
      <c r="A25" s="441"/>
      <c r="B25" s="442" t="s">
        <v>1810</v>
      </c>
      <c r="C25" s="442" t="s">
        <v>460</v>
      </c>
      <c r="D25" s="442" t="s">
        <v>1801</v>
      </c>
      <c r="E25" s="442" t="s">
        <v>1811</v>
      </c>
      <c r="F25" s="442" t="s">
        <v>1831</v>
      </c>
      <c r="G25" s="442"/>
      <c r="H25" s="446">
        <v>7</v>
      </c>
      <c r="I25" s="446">
        <v>4144</v>
      </c>
      <c r="J25" s="442"/>
      <c r="K25" s="442">
        <v>592</v>
      </c>
      <c r="L25" s="446"/>
      <c r="M25" s="446"/>
      <c r="N25" s="442"/>
      <c r="O25" s="442"/>
      <c r="P25" s="446">
        <v>4</v>
      </c>
      <c r="Q25" s="446">
        <v>2368</v>
      </c>
      <c r="R25" s="469"/>
      <c r="S25" s="447">
        <v>592</v>
      </c>
    </row>
    <row r="26" spans="1:19" ht="14.45" customHeight="1" x14ac:dyDescent="0.2">
      <c r="A26" s="441"/>
      <c r="B26" s="442" t="s">
        <v>1810</v>
      </c>
      <c r="C26" s="442" t="s">
        <v>460</v>
      </c>
      <c r="D26" s="442" t="s">
        <v>1801</v>
      </c>
      <c r="E26" s="442" t="s">
        <v>1811</v>
      </c>
      <c r="F26" s="442" t="s">
        <v>1832</v>
      </c>
      <c r="G26" s="442"/>
      <c r="H26" s="446">
        <v>66</v>
      </c>
      <c r="I26" s="446">
        <v>37026</v>
      </c>
      <c r="J26" s="442">
        <v>0.8571428571428571</v>
      </c>
      <c r="K26" s="442">
        <v>561</v>
      </c>
      <c r="L26" s="446">
        <v>77</v>
      </c>
      <c r="M26" s="446">
        <v>43197</v>
      </c>
      <c r="N26" s="442">
        <v>1</v>
      </c>
      <c r="O26" s="442">
        <v>561</v>
      </c>
      <c r="P26" s="446">
        <v>31</v>
      </c>
      <c r="Q26" s="446">
        <v>17391</v>
      </c>
      <c r="R26" s="469">
        <v>0.40259740259740262</v>
      </c>
      <c r="S26" s="447">
        <v>561</v>
      </c>
    </row>
    <row r="27" spans="1:19" ht="14.45" customHeight="1" x14ac:dyDescent="0.2">
      <c r="A27" s="441"/>
      <c r="B27" s="442" t="s">
        <v>1810</v>
      </c>
      <c r="C27" s="442" t="s">
        <v>460</v>
      </c>
      <c r="D27" s="442" t="s">
        <v>1801</v>
      </c>
      <c r="E27" s="442" t="s">
        <v>1811</v>
      </c>
      <c r="F27" s="442" t="s">
        <v>1833</v>
      </c>
      <c r="G27" s="442"/>
      <c r="H27" s="446">
        <v>91</v>
      </c>
      <c r="I27" s="446">
        <v>47229</v>
      </c>
      <c r="J27" s="442">
        <v>1.6545454545454545</v>
      </c>
      <c r="K27" s="442">
        <v>519</v>
      </c>
      <c r="L27" s="446">
        <v>55</v>
      </c>
      <c r="M27" s="446">
        <v>28545</v>
      </c>
      <c r="N27" s="442">
        <v>1</v>
      </c>
      <c r="O27" s="442">
        <v>519</v>
      </c>
      <c r="P27" s="446">
        <v>32</v>
      </c>
      <c r="Q27" s="446">
        <v>16608</v>
      </c>
      <c r="R27" s="469">
        <v>0.58181818181818179</v>
      </c>
      <c r="S27" s="447">
        <v>519</v>
      </c>
    </row>
    <row r="28" spans="1:19" ht="14.45" customHeight="1" x14ac:dyDescent="0.2">
      <c r="A28" s="441"/>
      <c r="B28" s="442" t="s">
        <v>1810</v>
      </c>
      <c r="C28" s="442" t="s">
        <v>460</v>
      </c>
      <c r="D28" s="442" t="s">
        <v>1801</v>
      </c>
      <c r="E28" s="442" t="s">
        <v>1811</v>
      </c>
      <c r="F28" s="442" t="s">
        <v>1834</v>
      </c>
      <c r="G28" s="442"/>
      <c r="H28" s="446">
        <v>6</v>
      </c>
      <c r="I28" s="446">
        <v>1926</v>
      </c>
      <c r="J28" s="442">
        <v>3</v>
      </c>
      <c r="K28" s="442">
        <v>321</v>
      </c>
      <c r="L28" s="446">
        <v>2</v>
      </c>
      <c r="M28" s="446">
        <v>642</v>
      </c>
      <c r="N28" s="442">
        <v>1</v>
      </c>
      <c r="O28" s="442">
        <v>321</v>
      </c>
      <c r="P28" s="446">
        <v>1</v>
      </c>
      <c r="Q28" s="446">
        <v>321</v>
      </c>
      <c r="R28" s="469">
        <v>0.5</v>
      </c>
      <c r="S28" s="447">
        <v>321</v>
      </c>
    </row>
    <row r="29" spans="1:19" ht="14.45" customHeight="1" x14ac:dyDescent="0.2">
      <c r="A29" s="441"/>
      <c r="B29" s="442" t="s">
        <v>1810</v>
      </c>
      <c r="C29" s="442" t="s">
        <v>460</v>
      </c>
      <c r="D29" s="442" t="s">
        <v>1801</v>
      </c>
      <c r="E29" s="442" t="s">
        <v>1811</v>
      </c>
      <c r="F29" s="442" t="s">
        <v>1835</v>
      </c>
      <c r="G29" s="442"/>
      <c r="H29" s="446">
        <v>16</v>
      </c>
      <c r="I29" s="446">
        <v>5136</v>
      </c>
      <c r="J29" s="442">
        <v>4</v>
      </c>
      <c r="K29" s="442">
        <v>321</v>
      </c>
      <c r="L29" s="446">
        <v>4</v>
      </c>
      <c r="M29" s="446">
        <v>1284</v>
      </c>
      <c r="N29" s="442">
        <v>1</v>
      </c>
      <c r="O29" s="442">
        <v>321</v>
      </c>
      <c r="P29" s="446">
        <v>0</v>
      </c>
      <c r="Q29" s="446">
        <v>0</v>
      </c>
      <c r="R29" s="469">
        <v>0</v>
      </c>
      <c r="S29" s="447"/>
    </row>
    <row r="30" spans="1:19" ht="14.45" customHeight="1" x14ac:dyDescent="0.2">
      <c r="A30" s="441"/>
      <c r="B30" s="442" t="s">
        <v>1810</v>
      </c>
      <c r="C30" s="442" t="s">
        <v>460</v>
      </c>
      <c r="D30" s="442" t="s">
        <v>1801</v>
      </c>
      <c r="E30" s="442" t="s">
        <v>1811</v>
      </c>
      <c r="F30" s="442" t="s">
        <v>1836</v>
      </c>
      <c r="G30" s="442"/>
      <c r="H30" s="446">
        <v>62</v>
      </c>
      <c r="I30" s="446">
        <v>19902</v>
      </c>
      <c r="J30" s="442">
        <v>2.1379310344827585</v>
      </c>
      <c r="K30" s="442">
        <v>321</v>
      </c>
      <c r="L30" s="446">
        <v>29</v>
      </c>
      <c r="M30" s="446">
        <v>9309</v>
      </c>
      <c r="N30" s="442">
        <v>1</v>
      </c>
      <c r="O30" s="442">
        <v>321</v>
      </c>
      <c r="P30" s="446">
        <v>24</v>
      </c>
      <c r="Q30" s="446">
        <v>7704</v>
      </c>
      <c r="R30" s="469">
        <v>0.82758620689655171</v>
      </c>
      <c r="S30" s="447">
        <v>321</v>
      </c>
    </row>
    <row r="31" spans="1:19" ht="14.45" customHeight="1" x14ac:dyDescent="0.2">
      <c r="A31" s="441"/>
      <c r="B31" s="442" t="s">
        <v>1810</v>
      </c>
      <c r="C31" s="442" t="s">
        <v>460</v>
      </c>
      <c r="D31" s="442" t="s">
        <v>1801</v>
      </c>
      <c r="E31" s="442" t="s">
        <v>1811</v>
      </c>
      <c r="F31" s="442" t="s">
        <v>1837</v>
      </c>
      <c r="G31" s="442"/>
      <c r="H31" s="446">
        <v>1</v>
      </c>
      <c r="I31" s="446">
        <v>1230</v>
      </c>
      <c r="J31" s="442"/>
      <c r="K31" s="442">
        <v>1230</v>
      </c>
      <c r="L31" s="446"/>
      <c r="M31" s="446"/>
      <c r="N31" s="442"/>
      <c r="O31" s="442"/>
      <c r="P31" s="446"/>
      <c r="Q31" s="446"/>
      <c r="R31" s="469"/>
      <c r="S31" s="447"/>
    </row>
    <row r="32" spans="1:19" ht="14.45" customHeight="1" x14ac:dyDescent="0.2">
      <c r="A32" s="441"/>
      <c r="B32" s="442" t="s">
        <v>1810</v>
      </c>
      <c r="C32" s="442" t="s">
        <v>460</v>
      </c>
      <c r="D32" s="442" t="s">
        <v>1801</v>
      </c>
      <c r="E32" s="442" t="s">
        <v>1811</v>
      </c>
      <c r="F32" s="442" t="s">
        <v>1838</v>
      </c>
      <c r="G32" s="442"/>
      <c r="H32" s="446">
        <v>105</v>
      </c>
      <c r="I32" s="446">
        <v>29610</v>
      </c>
      <c r="J32" s="442">
        <v>1.5441176470588236</v>
      </c>
      <c r="K32" s="442">
        <v>282</v>
      </c>
      <c r="L32" s="446">
        <v>68</v>
      </c>
      <c r="M32" s="446">
        <v>19176</v>
      </c>
      <c r="N32" s="442">
        <v>1</v>
      </c>
      <c r="O32" s="442">
        <v>282</v>
      </c>
      <c r="P32" s="446">
        <v>63</v>
      </c>
      <c r="Q32" s="446">
        <v>17766</v>
      </c>
      <c r="R32" s="469">
        <v>0.92647058823529416</v>
      </c>
      <c r="S32" s="447">
        <v>282</v>
      </c>
    </row>
    <row r="33" spans="1:19" ht="14.45" customHeight="1" x14ac:dyDescent="0.2">
      <c r="A33" s="441"/>
      <c r="B33" s="442" t="s">
        <v>1810</v>
      </c>
      <c r="C33" s="442" t="s">
        <v>460</v>
      </c>
      <c r="D33" s="442" t="s">
        <v>1801</v>
      </c>
      <c r="E33" s="442" t="s">
        <v>1811</v>
      </c>
      <c r="F33" s="442" t="s">
        <v>1839</v>
      </c>
      <c r="G33" s="442"/>
      <c r="H33" s="446">
        <v>40</v>
      </c>
      <c r="I33" s="446">
        <v>27160</v>
      </c>
      <c r="J33" s="442">
        <v>1.1111111111111112</v>
      </c>
      <c r="K33" s="442">
        <v>679</v>
      </c>
      <c r="L33" s="446">
        <v>36</v>
      </c>
      <c r="M33" s="446">
        <v>24444</v>
      </c>
      <c r="N33" s="442">
        <v>1</v>
      </c>
      <c r="O33" s="442">
        <v>679</v>
      </c>
      <c r="P33" s="446">
        <v>19</v>
      </c>
      <c r="Q33" s="446">
        <v>12901</v>
      </c>
      <c r="R33" s="469">
        <v>0.52777777777777779</v>
      </c>
      <c r="S33" s="447">
        <v>679</v>
      </c>
    </row>
    <row r="34" spans="1:19" ht="14.45" customHeight="1" x14ac:dyDescent="0.2">
      <c r="A34" s="441"/>
      <c r="B34" s="442" t="s">
        <v>1810</v>
      </c>
      <c r="C34" s="442" t="s">
        <v>460</v>
      </c>
      <c r="D34" s="442" t="s">
        <v>1801</v>
      </c>
      <c r="E34" s="442" t="s">
        <v>1811</v>
      </c>
      <c r="F34" s="442" t="s">
        <v>1840</v>
      </c>
      <c r="G34" s="442"/>
      <c r="H34" s="446">
        <v>18</v>
      </c>
      <c r="I34" s="446">
        <v>16722</v>
      </c>
      <c r="J34" s="442">
        <v>2</v>
      </c>
      <c r="K34" s="442">
        <v>929</v>
      </c>
      <c r="L34" s="446">
        <v>9</v>
      </c>
      <c r="M34" s="446">
        <v>8361</v>
      </c>
      <c r="N34" s="442">
        <v>1</v>
      </c>
      <c r="O34" s="442">
        <v>929</v>
      </c>
      <c r="P34" s="446">
        <v>7</v>
      </c>
      <c r="Q34" s="446">
        <v>6503</v>
      </c>
      <c r="R34" s="469">
        <v>0.77777777777777779</v>
      </c>
      <c r="S34" s="447">
        <v>929</v>
      </c>
    </row>
    <row r="35" spans="1:19" ht="14.45" customHeight="1" x14ac:dyDescent="0.2">
      <c r="A35" s="441"/>
      <c r="B35" s="442" t="s">
        <v>1810</v>
      </c>
      <c r="C35" s="442" t="s">
        <v>460</v>
      </c>
      <c r="D35" s="442" t="s">
        <v>1801</v>
      </c>
      <c r="E35" s="442" t="s">
        <v>1811</v>
      </c>
      <c r="F35" s="442" t="s">
        <v>1841</v>
      </c>
      <c r="G35" s="442"/>
      <c r="H35" s="446">
        <v>1</v>
      </c>
      <c r="I35" s="446">
        <v>208</v>
      </c>
      <c r="J35" s="442"/>
      <c r="K35" s="442">
        <v>208</v>
      </c>
      <c r="L35" s="446"/>
      <c r="M35" s="446"/>
      <c r="N35" s="442"/>
      <c r="O35" s="442"/>
      <c r="P35" s="446"/>
      <c r="Q35" s="446"/>
      <c r="R35" s="469"/>
      <c r="S35" s="447"/>
    </row>
    <row r="36" spans="1:19" ht="14.45" customHeight="1" x14ac:dyDescent="0.2">
      <c r="A36" s="441"/>
      <c r="B36" s="442" t="s">
        <v>1810</v>
      </c>
      <c r="C36" s="442" t="s">
        <v>460</v>
      </c>
      <c r="D36" s="442" t="s">
        <v>1801</v>
      </c>
      <c r="E36" s="442" t="s">
        <v>1811</v>
      </c>
      <c r="F36" s="442" t="s">
        <v>1842</v>
      </c>
      <c r="G36" s="442"/>
      <c r="H36" s="446">
        <v>50</v>
      </c>
      <c r="I36" s="446">
        <v>100000</v>
      </c>
      <c r="J36" s="442">
        <v>0.66666666666666663</v>
      </c>
      <c r="K36" s="442">
        <v>2000</v>
      </c>
      <c r="L36" s="446">
        <v>75</v>
      </c>
      <c r="M36" s="446">
        <v>150000</v>
      </c>
      <c r="N36" s="442">
        <v>1</v>
      </c>
      <c r="O36" s="442">
        <v>2000</v>
      </c>
      <c r="P36" s="446">
        <v>40</v>
      </c>
      <c r="Q36" s="446">
        <v>80000</v>
      </c>
      <c r="R36" s="469">
        <v>0.53333333333333333</v>
      </c>
      <c r="S36" s="447">
        <v>2000</v>
      </c>
    </row>
    <row r="37" spans="1:19" ht="14.45" customHeight="1" x14ac:dyDescent="0.2">
      <c r="A37" s="441"/>
      <c r="B37" s="442" t="s">
        <v>1810</v>
      </c>
      <c r="C37" s="442" t="s">
        <v>460</v>
      </c>
      <c r="D37" s="442" t="s">
        <v>1801</v>
      </c>
      <c r="E37" s="442" t="s">
        <v>1811</v>
      </c>
      <c r="F37" s="442" t="s">
        <v>1843</v>
      </c>
      <c r="G37" s="442"/>
      <c r="H37" s="446">
        <v>10</v>
      </c>
      <c r="I37" s="446">
        <v>20240</v>
      </c>
      <c r="J37" s="442">
        <v>0.52631578947368418</v>
      </c>
      <c r="K37" s="442">
        <v>2024</v>
      </c>
      <c r="L37" s="446">
        <v>19</v>
      </c>
      <c r="M37" s="446">
        <v>38456</v>
      </c>
      <c r="N37" s="442">
        <v>1</v>
      </c>
      <c r="O37" s="442">
        <v>2024</v>
      </c>
      <c r="P37" s="446">
        <v>19</v>
      </c>
      <c r="Q37" s="446">
        <v>38456</v>
      </c>
      <c r="R37" s="469">
        <v>1</v>
      </c>
      <c r="S37" s="447">
        <v>2024</v>
      </c>
    </row>
    <row r="38" spans="1:19" ht="14.45" customHeight="1" x14ac:dyDescent="0.2">
      <c r="A38" s="441"/>
      <c r="B38" s="442" t="s">
        <v>1810</v>
      </c>
      <c r="C38" s="442" t="s">
        <v>460</v>
      </c>
      <c r="D38" s="442" t="s">
        <v>1801</v>
      </c>
      <c r="E38" s="442" t="s">
        <v>1811</v>
      </c>
      <c r="F38" s="442" t="s">
        <v>1844</v>
      </c>
      <c r="G38" s="442"/>
      <c r="H38" s="446">
        <v>8</v>
      </c>
      <c r="I38" s="446">
        <v>16080</v>
      </c>
      <c r="J38" s="442">
        <v>1.6</v>
      </c>
      <c r="K38" s="442">
        <v>2010</v>
      </c>
      <c r="L38" s="446">
        <v>5</v>
      </c>
      <c r="M38" s="446">
        <v>10050</v>
      </c>
      <c r="N38" s="442">
        <v>1</v>
      </c>
      <c r="O38" s="442">
        <v>2010</v>
      </c>
      <c r="P38" s="446">
        <v>5</v>
      </c>
      <c r="Q38" s="446">
        <v>10050</v>
      </c>
      <c r="R38" s="469">
        <v>1</v>
      </c>
      <c r="S38" s="447">
        <v>2010</v>
      </c>
    </row>
    <row r="39" spans="1:19" ht="14.45" customHeight="1" x14ac:dyDescent="0.2">
      <c r="A39" s="441"/>
      <c r="B39" s="442" t="s">
        <v>1810</v>
      </c>
      <c r="C39" s="442" t="s">
        <v>460</v>
      </c>
      <c r="D39" s="442" t="s">
        <v>1801</v>
      </c>
      <c r="E39" s="442" t="s">
        <v>1811</v>
      </c>
      <c r="F39" s="442" t="s">
        <v>1845</v>
      </c>
      <c r="G39" s="442"/>
      <c r="H39" s="446">
        <v>1</v>
      </c>
      <c r="I39" s="446">
        <v>2146</v>
      </c>
      <c r="J39" s="442">
        <v>0.25</v>
      </c>
      <c r="K39" s="442">
        <v>2146</v>
      </c>
      <c r="L39" s="446">
        <v>4</v>
      </c>
      <c r="M39" s="446">
        <v>8584</v>
      </c>
      <c r="N39" s="442">
        <v>1</v>
      </c>
      <c r="O39" s="442">
        <v>2146</v>
      </c>
      <c r="P39" s="446">
        <v>3</v>
      </c>
      <c r="Q39" s="446">
        <v>6438</v>
      </c>
      <c r="R39" s="469">
        <v>0.75</v>
      </c>
      <c r="S39" s="447">
        <v>2146</v>
      </c>
    </row>
    <row r="40" spans="1:19" ht="14.45" customHeight="1" x14ac:dyDescent="0.2">
      <c r="A40" s="441"/>
      <c r="B40" s="442" t="s">
        <v>1810</v>
      </c>
      <c r="C40" s="442" t="s">
        <v>460</v>
      </c>
      <c r="D40" s="442" t="s">
        <v>1801</v>
      </c>
      <c r="E40" s="442" t="s">
        <v>1811</v>
      </c>
      <c r="F40" s="442" t="s">
        <v>1846</v>
      </c>
      <c r="G40" s="442"/>
      <c r="H40" s="446">
        <v>2</v>
      </c>
      <c r="I40" s="446">
        <v>2492</v>
      </c>
      <c r="J40" s="442">
        <v>0.66666666666666663</v>
      </c>
      <c r="K40" s="442">
        <v>1246</v>
      </c>
      <c r="L40" s="446">
        <v>3</v>
      </c>
      <c r="M40" s="446">
        <v>3738</v>
      </c>
      <c r="N40" s="442">
        <v>1</v>
      </c>
      <c r="O40" s="442">
        <v>1246</v>
      </c>
      <c r="P40" s="446">
        <v>2</v>
      </c>
      <c r="Q40" s="446">
        <v>2492</v>
      </c>
      <c r="R40" s="469">
        <v>0.66666666666666663</v>
      </c>
      <c r="S40" s="447">
        <v>1246</v>
      </c>
    </row>
    <row r="41" spans="1:19" ht="14.45" customHeight="1" x14ac:dyDescent="0.2">
      <c r="A41" s="441"/>
      <c r="B41" s="442" t="s">
        <v>1810</v>
      </c>
      <c r="C41" s="442" t="s">
        <v>460</v>
      </c>
      <c r="D41" s="442" t="s">
        <v>1801</v>
      </c>
      <c r="E41" s="442" t="s">
        <v>1811</v>
      </c>
      <c r="F41" s="442" t="s">
        <v>1847</v>
      </c>
      <c r="G41" s="442"/>
      <c r="H41" s="446">
        <v>3</v>
      </c>
      <c r="I41" s="446">
        <v>4035</v>
      </c>
      <c r="J41" s="442">
        <v>3</v>
      </c>
      <c r="K41" s="442">
        <v>1345</v>
      </c>
      <c r="L41" s="446">
        <v>1</v>
      </c>
      <c r="M41" s="446">
        <v>1345</v>
      </c>
      <c r="N41" s="442">
        <v>1</v>
      </c>
      <c r="O41" s="442">
        <v>1345</v>
      </c>
      <c r="P41" s="446">
        <v>2</v>
      </c>
      <c r="Q41" s="446">
        <v>2690</v>
      </c>
      <c r="R41" s="469">
        <v>2</v>
      </c>
      <c r="S41" s="447">
        <v>1345</v>
      </c>
    </row>
    <row r="42" spans="1:19" ht="14.45" customHeight="1" x14ac:dyDescent="0.2">
      <c r="A42" s="441"/>
      <c r="B42" s="442" t="s">
        <v>1810</v>
      </c>
      <c r="C42" s="442" t="s">
        <v>460</v>
      </c>
      <c r="D42" s="442" t="s">
        <v>1801</v>
      </c>
      <c r="E42" s="442" t="s">
        <v>1811</v>
      </c>
      <c r="F42" s="442" t="s">
        <v>1848</v>
      </c>
      <c r="G42" s="442"/>
      <c r="H42" s="446">
        <v>82</v>
      </c>
      <c r="I42" s="446">
        <v>319800</v>
      </c>
      <c r="J42" s="442">
        <v>1.2058823529411764</v>
      </c>
      <c r="K42" s="442">
        <v>3900</v>
      </c>
      <c r="L42" s="446">
        <v>68</v>
      </c>
      <c r="M42" s="446">
        <v>265200</v>
      </c>
      <c r="N42" s="442">
        <v>1</v>
      </c>
      <c r="O42" s="442">
        <v>3900</v>
      </c>
      <c r="P42" s="446">
        <v>53</v>
      </c>
      <c r="Q42" s="446">
        <v>260750</v>
      </c>
      <c r="R42" s="469">
        <v>0.98322021116138758</v>
      </c>
      <c r="S42" s="447">
        <v>4919.8113207547167</v>
      </c>
    </row>
    <row r="43" spans="1:19" ht="14.45" customHeight="1" x14ac:dyDescent="0.2">
      <c r="A43" s="441"/>
      <c r="B43" s="442" t="s">
        <v>1810</v>
      </c>
      <c r="C43" s="442" t="s">
        <v>460</v>
      </c>
      <c r="D43" s="442" t="s">
        <v>1801</v>
      </c>
      <c r="E43" s="442" t="s">
        <v>1811</v>
      </c>
      <c r="F43" s="442" t="s">
        <v>1849</v>
      </c>
      <c r="G43" s="442"/>
      <c r="H43" s="446">
        <v>49</v>
      </c>
      <c r="I43" s="446">
        <v>191100</v>
      </c>
      <c r="J43" s="442">
        <v>1.75</v>
      </c>
      <c r="K43" s="442">
        <v>3900</v>
      </c>
      <c r="L43" s="446">
        <v>28</v>
      </c>
      <c r="M43" s="446">
        <v>109200</v>
      </c>
      <c r="N43" s="442">
        <v>1</v>
      </c>
      <c r="O43" s="442">
        <v>3900</v>
      </c>
      <c r="P43" s="446">
        <v>37</v>
      </c>
      <c r="Q43" s="446">
        <v>181600</v>
      </c>
      <c r="R43" s="469">
        <v>1.6630036630036631</v>
      </c>
      <c r="S43" s="447">
        <v>4908.1081081081084</v>
      </c>
    </row>
    <row r="44" spans="1:19" ht="14.45" customHeight="1" x14ac:dyDescent="0.2">
      <c r="A44" s="441"/>
      <c r="B44" s="442" t="s">
        <v>1810</v>
      </c>
      <c r="C44" s="442" t="s">
        <v>460</v>
      </c>
      <c r="D44" s="442" t="s">
        <v>1801</v>
      </c>
      <c r="E44" s="442" t="s">
        <v>1811</v>
      </c>
      <c r="F44" s="442" t="s">
        <v>1850</v>
      </c>
      <c r="G44" s="442"/>
      <c r="H44" s="446">
        <v>5</v>
      </c>
      <c r="I44" s="446">
        <v>6755</v>
      </c>
      <c r="J44" s="442">
        <v>1.25</v>
      </c>
      <c r="K44" s="442">
        <v>1351</v>
      </c>
      <c r="L44" s="446">
        <v>4</v>
      </c>
      <c r="M44" s="446">
        <v>5404</v>
      </c>
      <c r="N44" s="442">
        <v>1</v>
      </c>
      <c r="O44" s="442">
        <v>1351</v>
      </c>
      <c r="P44" s="446"/>
      <c r="Q44" s="446"/>
      <c r="R44" s="469"/>
      <c r="S44" s="447"/>
    </row>
    <row r="45" spans="1:19" ht="14.45" customHeight="1" x14ac:dyDescent="0.2">
      <c r="A45" s="441"/>
      <c r="B45" s="442" t="s">
        <v>1810</v>
      </c>
      <c r="C45" s="442" t="s">
        <v>460</v>
      </c>
      <c r="D45" s="442" t="s">
        <v>1801</v>
      </c>
      <c r="E45" s="442" t="s">
        <v>1811</v>
      </c>
      <c r="F45" s="442" t="s">
        <v>1851</v>
      </c>
      <c r="G45" s="442"/>
      <c r="H45" s="446">
        <v>13</v>
      </c>
      <c r="I45" s="446">
        <v>2132</v>
      </c>
      <c r="J45" s="442">
        <v>0.59090909090909094</v>
      </c>
      <c r="K45" s="442">
        <v>164</v>
      </c>
      <c r="L45" s="446">
        <v>22</v>
      </c>
      <c r="M45" s="446">
        <v>3608</v>
      </c>
      <c r="N45" s="442">
        <v>1</v>
      </c>
      <c r="O45" s="442">
        <v>164</v>
      </c>
      <c r="P45" s="446">
        <v>21</v>
      </c>
      <c r="Q45" s="446">
        <v>3444</v>
      </c>
      <c r="R45" s="469">
        <v>0.95454545454545459</v>
      </c>
      <c r="S45" s="447">
        <v>164</v>
      </c>
    </row>
    <row r="46" spans="1:19" ht="14.45" customHeight="1" x14ac:dyDescent="0.2">
      <c r="A46" s="441"/>
      <c r="B46" s="442" t="s">
        <v>1810</v>
      </c>
      <c r="C46" s="442" t="s">
        <v>460</v>
      </c>
      <c r="D46" s="442" t="s">
        <v>1801</v>
      </c>
      <c r="E46" s="442" t="s">
        <v>1811</v>
      </c>
      <c r="F46" s="442" t="s">
        <v>1852</v>
      </c>
      <c r="G46" s="442"/>
      <c r="H46" s="446">
        <v>53</v>
      </c>
      <c r="I46" s="446">
        <v>11925</v>
      </c>
      <c r="J46" s="442">
        <v>1.1521739130434783</v>
      </c>
      <c r="K46" s="442">
        <v>225</v>
      </c>
      <c r="L46" s="446">
        <v>46</v>
      </c>
      <c r="M46" s="446">
        <v>10350</v>
      </c>
      <c r="N46" s="442">
        <v>1</v>
      </c>
      <c r="O46" s="442">
        <v>225</v>
      </c>
      <c r="P46" s="446">
        <v>83</v>
      </c>
      <c r="Q46" s="446">
        <v>18675</v>
      </c>
      <c r="R46" s="469">
        <v>1.8043478260869565</v>
      </c>
      <c r="S46" s="447">
        <v>225</v>
      </c>
    </row>
    <row r="47" spans="1:19" ht="14.45" customHeight="1" x14ac:dyDescent="0.2">
      <c r="A47" s="441"/>
      <c r="B47" s="442" t="s">
        <v>1810</v>
      </c>
      <c r="C47" s="442" t="s">
        <v>460</v>
      </c>
      <c r="D47" s="442" t="s">
        <v>1801</v>
      </c>
      <c r="E47" s="442" t="s">
        <v>1811</v>
      </c>
      <c r="F47" s="442" t="s">
        <v>1853</v>
      </c>
      <c r="G47" s="442"/>
      <c r="H47" s="446">
        <v>24</v>
      </c>
      <c r="I47" s="446">
        <v>8712</v>
      </c>
      <c r="J47" s="442">
        <v>2</v>
      </c>
      <c r="K47" s="442">
        <v>363</v>
      </c>
      <c r="L47" s="446">
        <v>12</v>
      </c>
      <c r="M47" s="446">
        <v>4356</v>
      </c>
      <c r="N47" s="442">
        <v>1</v>
      </c>
      <c r="O47" s="442">
        <v>363</v>
      </c>
      <c r="P47" s="446">
        <v>22</v>
      </c>
      <c r="Q47" s="446">
        <v>7986</v>
      </c>
      <c r="R47" s="469">
        <v>1.8333333333333333</v>
      </c>
      <c r="S47" s="447">
        <v>363</v>
      </c>
    </row>
    <row r="48" spans="1:19" ht="14.45" customHeight="1" x14ac:dyDescent="0.2">
      <c r="A48" s="441"/>
      <c r="B48" s="442" t="s">
        <v>1810</v>
      </c>
      <c r="C48" s="442" t="s">
        <v>460</v>
      </c>
      <c r="D48" s="442" t="s">
        <v>1801</v>
      </c>
      <c r="E48" s="442" t="s">
        <v>1811</v>
      </c>
      <c r="F48" s="442" t="s">
        <v>1854</v>
      </c>
      <c r="G48" s="442"/>
      <c r="H48" s="446">
        <v>32</v>
      </c>
      <c r="I48" s="446">
        <v>18784</v>
      </c>
      <c r="J48" s="442">
        <v>1.3333333333333333</v>
      </c>
      <c r="K48" s="442">
        <v>587</v>
      </c>
      <c r="L48" s="446">
        <v>24</v>
      </c>
      <c r="M48" s="446">
        <v>14088</v>
      </c>
      <c r="N48" s="442">
        <v>1</v>
      </c>
      <c r="O48" s="442">
        <v>587</v>
      </c>
      <c r="P48" s="446">
        <v>21</v>
      </c>
      <c r="Q48" s="446">
        <v>12327</v>
      </c>
      <c r="R48" s="469">
        <v>0.875</v>
      </c>
      <c r="S48" s="447">
        <v>587</v>
      </c>
    </row>
    <row r="49" spans="1:19" ht="14.45" customHeight="1" x14ac:dyDescent="0.2">
      <c r="A49" s="441"/>
      <c r="B49" s="442" t="s">
        <v>1810</v>
      </c>
      <c r="C49" s="442" t="s">
        <v>460</v>
      </c>
      <c r="D49" s="442" t="s">
        <v>1801</v>
      </c>
      <c r="E49" s="442" t="s">
        <v>1811</v>
      </c>
      <c r="F49" s="442" t="s">
        <v>1855</v>
      </c>
      <c r="G49" s="442"/>
      <c r="H49" s="446">
        <v>9</v>
      </c>
      <c r="I49" s="446">
        <v>5400</v>
      </c>
      <c r="J49" s="442">
        <v>3</v>
      </c>
      <c r="K49" s="442">
        <v>600</v>
      </c>
      <c r="L49" s="446">
        <v>3</v>
      </c>
      <c r="M49" s="446">
        <v>1800</v>
      </c>
      <c r="N49" s="442">
        <v>1</v>
      </c>
      <c r="O49" s="442">
        <v>600</v>
      </c>
      <c r="P49" s="446">
        <v>9</v>
      </c>
      <c r="Q49" s="446">
        <v>5400</v>
      </c>
      <c r="R49" s="469">
        <v>3</v>
      </c>
      <c r="S49" s="447">
        <v>600</v>
      </c>
    </row>
    <row r="50" spans="1:19" ht="14.45" customHeight="1" x14ac:dyDescent="0.2">
      <c r="A50" s="441"/>
      <c r="B50" s="442" t="s">
        <v>1810</v>
      </c>
      <c r="C50" s="442" t="s">
        <v>460</v>
      </c>
      <c r="D50" s="442" t="s">
        <v>1801</v>
      </c>
      <c r="E50" s="442" t="s">
        <v>1811</v>
      </c>
      <c r="F50" s="442" t="s">
        <v>1856</v>
      </c>
      <c r="G50" s="442"/>
      <c r="H50" s="446">
        <v>1</v>
      </c>
      <c r="I50" s="446">
        <v>4231</v>
      </c>
      <c r="J50" s="442">
        <v>1</v>
      </c>
      <c r="K50" s="442">
        <v>4231</v>
      </c>
      <c r="L50" s="446">
        <v>1</v>
      </c>
      <c r="M50" s="446">
        <v>4231</v>
      </c>
      <c r="N50" s="442">
        <v>1</v>
      </c>
      <c r="O50" s="442">
        <v>4231</v>
      </c>
      <c r="P50" s="446">
        <v>2</v>
      </c>
      <c r="Q50" s="446">
        <v>8462</v>
      </c>
      <c r="R50" s="469">
        <v>2</v>
      </c>
      <c r="S50" s="447">
        <v>4231</v>
      </c>
    </row>
    <row r="51" spans="1:19" ht="14.45" customHeight="1" x14ac:dyDescent="0.2">
      <c r="A51" s="441"/>
      <c r="B51" s="442" t="s">
        <v>1810</v>
      </c>
      <c r="C51" s="442" t="s">
        <v>460</v>
      </c>
      <c r="D51" s="442" t="s">
        <v>1801</v>
      </c>
      <c r="E51" s="442" t="s">
        <v>1811</v>
      </c>
      <c r="F51" s="442" t="s">
        <v>1857</v>
      </c>
      <c r="G51" s="442"/>
      <c r="H51" s="446">
        <v>1</v>
      </c>
      <c r="I51" s="446">
        <v>1008</v>
      </c>
      <c r="J51" s="442">
        <v>0.1</v>
      </c>
      <c r="K51" s="442">
        <v>1008</v>
      </c>
      <c r="L51" s="446">
        <v>10</v>
      </c>
      <c r="M51" s="446">
        <v>10080</v>
      </c>
      <c r="N51" s="442">
        <v>1</v>
      </c>
      <c r="O51" s="442">
        <v>1008</v>
      </c>
      <c r="P51" s="446">
        <v>2</v>
      </c>
      <c r="Q51" s="446">
        <v>2016</v>
      </c>
      <c r="R51" s="469">
        <v>0.2</v>
      </c>
      <c r="S51" s="447">
        <v>1008</v>
      </c>
    </row>
    <row r="52" spans="1:19" ht="14.45" customHeight="1" x14ac:dyDescent="0.2">
      <c r="A52" s="441"/>
      <c r="B52" s="442" t="s">
        <v>1810</v>
      </c>
      <c r="C52" s="442" t="s">
        <v>460</v>
      </c>
      <c r="D52" s="442" t="s">
        <v>1801</v>
      </c>
      <c r="E52" s="442" t="s">
        <v>1811</v>
      </c>
      <c r="F52" s="442" t="s">
        <v>1858</v>
      </c>
      <c r="G52" s="442"/>
      <c r="H52" s="446">
        <v>3</v>
      </c>
      <c r="I52" s="446">
        <v>2235</v>
      </c>
      <c r="J52" s="442">
        <v>0.42857142857142855</v>
      </c>
      <c r="K52" s="442">
        <v>745</v>
      </c>
      <c r="L52" s="446">
        <v>7</v>
      </c>
      <c r="M52" s="446">
        <v>5215</v>
      </c>
      <c r="N52" s="442">
        <v>1</v>
      </c>
      <c r="O52" s="442">
        <v>745</v>
      </c>
      <c r="P52" s="446">
        <v>2</v>
      </c>
      <c r="Q52" s="446">
        <v>1490</v>
      </c>
      <c r="R52" s="469">
        <v>0.2857142857142857</v>
      </c>
      <c r="S52" s="447">
        <v>745</v>
      </c>
    </row>
    <row r="53" spans="1:19" ht="14.45" customHeight="1" x14ac:dyDescent="0.2">
      <c r="A53" s="441"/>
      <c r="B53" s="442" t="s">
        <v>1810</v>
      </c>
      <c r="C53" s="442" t="s">
        <v>460</v>
      </c>
      <c r="D53" s="442" t="s">
        <v>1801</v>
      </c>
      <c r="E53" s="442" t="s">
        <v>1811</v>
      </c>
      <c r="F53" s="442" t="s">
        <v>1859</v>
      </c>
      <c r="G53" s="442"/>
      <c r="H53" s="446">
        <v>18</v>
      </c>
      <c r="I53" s="446">
        <v>10098</v>
      </c>
      <c r="J53" s="442">
        <v>1.2</v>
      </c>
      <c r="K53" s="442">
        <v>561</v>
      </c>
      <c r="L53" s="446">
        <v>15</v>
      </c>
      <c r="M53" s="446">
        <v>8415</v>
      </c>
      <c r="N53" s="442">
        <v>1</v>
      </c>
      <c r="O53" s="442">
        <v>561</v>
      </c>
      <c r="P53" s="446"/>
      <c r="Q53" s="446"/>
      <c r="R53" s="469"/>
      <c r="S53" s="447"/>
    </row>
    <row r="54" spans="1:19" ht="14.45" customHeight="1" x14ac:dyDescent="0.2">
      <c r="A54" s="441"/>
      <c r="B54" s="442" t="s">
        <v>1810</v>
      </c>
      <c r="C54" s="442" t="s">
        <v>460</v>
      </c>
      <c r="D54" s="442" t="s">
        <v>1801</v>
      </c>
      <c r="E54" s="442" t="s">
        <v>1811</v>
      </c>
      <c r="F54" s="442" t="s">
        <v>1860</v>
      </c>
      <c r="G54" s="442"/>
      <c r="H54" s="446">
        <v>3</v>
      </c>
      <c r="I54" s="446">
        <v>3366</v>
      </c>
      <c r="J54" s="442">
        <v>3</v>
      </c>
      <c r="K54" s="442">
        <v>1122</v>
      </c>
      <c r="L54" s="446">
        <v>1</v>
      </c>
      <c r="M54" s="446">
        <v>1122</v>
      </c>
      <c r="N54" s="442">
        <v>1</v>
      </c>
      <c r="O54" s="442">
        <v>1122</v>
      </c>
      <c r="P54" s="446">
        <v>1</v>
      </c>
      <c r="Q54" s="446">
        <v>1122</v>
      </c>
      <c r="R54" s="469">
        <v>1</v>
      </c>
      <c r="S54" s="447">
        <v>1122</v>
      </c>
    </row>
    <row r="55" spans="1:19" ht="14.45" customHeight="1" x14ac:dyDescent="0.2">
      <c r="A55" s="441"/>
      <c r="B55" s="442" t="s">
        <v>1810</v>
      </c>
      <c r="C55" s="442" t="s">
        <v>460</v>
      </c>
      <c r="D55" s="442" t="s">
        <v>1801</v>
      </c>
      <c r="E55" s="442" t="s">
        <v>1811</v>
      </c>
      <c r="F55" s="442" t="s">
        <v>1861</v>
      </c>
      <c r="G55" s="442"/>
      <c r="H55" s="446">
        <v>7</v>
      </c>
      <c r="I55" s="446">
        <v>6069</v>
      </c>
      <c r="J55" s="442">
        <v>3.5</v>
      </c>
      <c r="K55" s="442">
        <v>867</v>
      </c>
      <c r="L55" s="446">
        <v>2</v>
      </c>
      <c r="M55" s="446">
        <v>1734</v>
      </c>
      <c r="N55" s="442">
        <v>1</v>
      </c>
      <c r="O55" s="442">
        <v>867</v>
      </c>
      <c r="P55" s="446"/>
      <c r="Q55" s="446"/>
      <c r="R55" s="469"/>
      <c r="S55" s="447"/>
    </row>
    <row r="56" spans="1:19" ht="14.45" customHeight="1" x14ac:dyDescent="0.2">
      <c r="A56" s="441"/>
      <c r="B56" s="442" t="s">
        <v>1810</v>
      </c>
      <c r="C56" s="442" t="s">
        <v>460</v>
      </c>
      <c r="D56" s="442" t="s">
        <v>1801</v>
      </c>
      <c r="E56" s="442" t="s">
        <v>1811</v>
      </c>
      <c r="F56" s="442" t="s">
        <v>1862</v>
      </c>
      <c r="G56" s="442"/>
      <c r="H56" s="446">
        <v>7</v>
      </c>
      <c r="I56" s="446">
        <v>3850</v>
      </c>
      <c r="J56" s="442">
        <v>7</v>
      </c>
      <c r="K56" s="442">
        <v>550</v>
      </c>
      <c r="L56" s="446">
        <v>1</v>
      </c>
      <c r="M56" s="446">
        <v>550</v>
      </c>
      <c r="N56" s="442">
        <v>1</v>
      </c>
      <c r="O56" s="442">
        <v>550</v>
      </c>
      <c r="P56" s="446">
        <v>1</v>
      </c>
      <c r="Q56" s="446">
        <v>550</v>
      </c>
      <c r="R56" s="469">
        <v>1</v>
      </c>
      <c r="S56" s="447">
        <v>550</v>
      </c>
    </row>
    <row r="57" spans="1:19" ht="14.45" customHeight="1" x14ac:dyDescent="0.2">
      <c r="A57" s="441"/>
      <c r="B57" s="442" t="s">
        <v>1810</v>
      </c>
      <c r="C57" s="442" t="s">
        <v>460</v>
      </c>
      <c r="D57" s="442" t="s">
        <v>1801</v>
      </c>
      <c r="E57" s="442" t="s">
        <v>1811</v>
      </c>
      <c r="F57" s="442" t="s">
        <v>1863</v>
      </c>
      <c r="G57" s="442"/>
      <c r="H57" s="446">
        <v>1</v>
      </c>
      <c r="I57" s="446">
        <v>1395</v>
      </c>
      <c r="J57" s="442"/>
      <c r="K57" s="442">
        <v>1395</v>
      </c>
      <c r="L57" s="446"/>
      <c r="M57" s="446"/>
      <c r="N57" s="442"/>
      <c r="O57" s="442"/>
      <c r="P57" s="446">
        <v>5</v>
      </c>
      <c r="Q57" s="446">
        <v>6975</v>
      </c>
      <c r="R57" s="469"/>
      <c r="S57" s="447">
        <v>1395</v>
      </c>
    </row>
    <row r="58" spans="1:19" ht="14.45" customHeight="1" x14ac:dyDescent="0.2">
      <c r="A58" s="441"/>
      <c r="B58" s="442" t="s">
        <v>1810</v>
      </c>
      <c r="C58" s="442" t="s">
        <v>460</v>
      </c>
      <c r="D58" s="442" t="s">
        <v>1801</v>
      </c>
      <c r="E58" s="442" t="s">
        <v>1811</v>
      </c>
      <c r="F58" s="442" t="s">
        <v>1864</v>
      </c>
      <c r="G58" s="442"/>
      <c r="H58" s="446">
        <v>7</v>
      </c>
      <c r="I58" s="446">
        <v>3633</v>
      </c>
      <c r="J58" s="442">
        <v>1.1666666666666667</v>
      </c>
      <c r="K58" s="442">
        <v>519</v>
      </c>
      <c r="L58" s="446">
        <v>6</v>
      </c>
      <c r="M58" s="446">
        <v>3114</v>
      </c>
      <c r="N58" s="442">
        <v>1</v>
      </c>
      <c r="O58" s="442">
        <v>519</v>
      </c>
      <c r="P58" s="446">
        <v>1</v>
      </c>
      <c r="Q58" s="446">
        <v>519</v>
      </c>
      <c r="R58" s="469">
        <v>0.16666666666666666</v>
      </c>
      <c r="S58" s="447">
        <v>519</v>
      </c>
    </row>
    <row r="59" spans="1:19" ht="14.45" customHeight="1" x14ac:dyDescent="0.2">
      <c r="A59" s="441"/>
      <c r="B59" s="442" t="s">
        <v>1810</v>
      </c>
      <c r="C59" s="442" t="s">
        <v>460</v>
      </c>
      <c r="D59" s="442" t="s">
        <v>1801</v>
      </c>
      <c r="E59" s="442" t="s">
        <v>1811</v>
      </c>
      <c r="F59" s="442" t="s">
        <v>1865</v>
      </c>
      <c r="G59" s="442"/>
      <c r="H59" s="446"/>
      <c r="I59" s="446"/>
      <c r="J59" s="442"/>
      <c r="K59" s="442"/>
      <c r="L59" s="446">
        <v>1</v>
      </c>
      <c r="M59" s="446">
        <v>1326</v>
      </c>
      <c r="N59" s="442">
        <v>1</v>
      </c>
      <c r="O59" s="442">
        <v>1326</v>
      </c>
      <c r="P59" s="446">
        <v>3</v>
      </c>
      <c r="Q59" s="446">
        <v>3978</v>
      </c>
      <c r="R59" s="469">
        <v>3</v>
      </c>
      <c r="S59" s="447">
        <v>1326</v>
      </c>
    </row>
    <row r="60" spans="1:19" ht="14.45" customHeight="1" x14ac:dyDescent="0.2">
      <c r="A60" s="441"/>
      <c r="B60" s="442" t="s">
        <v>1810</v>
      </c>
      <c r="C60" s="442" t="s">
        <v>460</v>
      </c>
      <c r="D60" s="442" t="s">
        <v>1801</v>
      </c>
      <c r="E60" s="442" t="s">
        <v>1811</v>
      </c>
      <c r="F60" s="442" t="s">
        <v>1866</v>
      </c>
      <c r="G60" s="442"/>
      <c r="H60" s="446">
        <v>9</v>
      </c>
      <c r="I60" s="446">
        <v>3645</v>
      </c>
      <c r="J60" s="442">
        <v>1.2857142857142858</v>
      </c>
      <c r="K60" s="442">
        <v>405</v>
      </c>
      <c r="L60" s="446">
        <v>7</v>
      </c>
      <c r="M60" s="446">
        <v>2835</v>
      </c>
      <c r="N60" s="442">
        <v>1</v>
      </c>
      <c r="O60" s="442">
        <v>405</v>
      </c>
      <c r="P60" s="446">
        <v>4</v>
      </c>
      <c r="Q60" s="446">
        <v>1620</v>
      </c>
      <c r="R60" s="469">
        <v>0.5714285714285714</v>
      </c>
      <c r="S60" s="447">
        <v>405</v>
      </c>
    </row>
    <row r="61" spans="1:19" ht="14.45" customHeight="1" x14ac:dyDescent="0.2">
      <c r="A61" s="441"/>
      <c r="B61" s="442" t="s">
        <v>1810</v>
      </c>
      <c r="C61" s="442" t="s">
        <v>460</v>
      </c>
      <c r="D61" s="442" t="s">
        <v>1801</v>
      </c>
      <c r="E61" s="442" t="s">
        <v>1811</v>
      </c>
      <c r="F61" s="442" t="s">
        <v>1867</v>
      </c>
      <c r="G61" s="442"/>
      <c r="H61" s="446">
        <v>17</v>
      </c>
      <c r="I61" s="446">
        <v>9350</v>
      </c>
      <c r="J61" s="442">
        <v>2.4285714285714284</v>
      </c>
      <c r="K61" s="442">
        <v>550</v>
      </c>
      <c r="L61" s="446">
        <v>7</v>
      </c>
      <c r="M61" s="446">
        <v>3850</v>
      </c>
      <c r="N61" s="442">
        <v>1</v>
      </c>
      <c r="O61" s="442">
        <v>550</v>
      </c>
      <c r="P61" s="446">
        <v>0</v>
      </c>
      <c r="Q61" s="446">
        <v>0</v>
      </c>
      <c r="R61" s="469">
        <v>0</v>
      </c>
      <c r="S61" s="447"/>
    </row>
    <row r="62" spans="1:19" ht="14.45" customHeight="1" x14ac:dyDescent="0.2">
      <c r="A62" s="441"/>
      <c r="B62" s="442" t="s">
        <v>1810</v>
      </c>
      <c r="C62" s="442" t="s">
        <v>460</v>
      </c>
      <c r="D62" s="442" t="s">
        <v>1801</v>
      </c>
      <c r="E62" s="442" t="s">
        <v>1811</v>
      </c>
      <c r="F62" s="442" t="s">
        <v>1868</v>
      </c>
      <c r="G62" s="442"/>
      <c r="H62" s="446">
        <v>2</v>
      </c>
      <c r="I62" s="446">
        <v>0</v>
      </c>
      <c r="J62" s="442"/>
      <c r="K62" s="442">
        <v>0</v>
      </c>
      <c r="L62" s="446">
        <v>9</v>
      </c>
      <c r="M62" s="446">
        <v>0</v>
      </c>
      <c r="N62" s="442"/>
      <c r="O62" s="442">
        <v>0</v>
      </c>
      <c r="P62" s="446">
        <v>4</v>
      </c>
      <c r="Q62" s="446">
        <v>0</v>
      </c>
      <c r="R62" s="469"/>
      <c r="S62" s="447">
        <v>0</v>
      </c>
    </row>
    <row r="63" spans="1:19" ht="14.45" customHeight="1" x14ac:dyDescent="0.2">
      <c r="A63" s="441"/>
      <c r="B63" s="442" t="s">
        <v>1810</v>
      </c>
      <c r="C63" s="442" t="s">
        <v>460</v>
      </c>
      <c r="D63" s="442" t="s">
        <v>1801</v>
      </c>
      <c r="E63" s="442" t="s">
        <v>1811</v>
      </c>
      <c r="F63" s="442" t="s">
        <v>1869</v>
      </c>
      <c r="G63" s="442"/>
      <c r="H63" s="446">
        <v>0</v>
      </c>
      <c r="I63" s="446">
        <v>0</v>
      </c>
      <c r="J63" s="442"/>
      <c r="K63" s="442"/>
      <c r="L63" s="446">
        <v>1</v>
      </c>
      <c r="M63" s="446">
        <v>0</v>
      </c>
      <c r="N63" s="442"/>
      <c r="O63" s="442">
        <v>0</v>
      </c>
      <c r="P63" s="446">
        <v>2</v>
      </c>
      <c r="Q63" s="446">
        <v>0</v>
      </c>
      <c r="R63" s="469"/>
      <c r="S63" s="447">
        <v>0</v>
      </c>
    </row>
    <row r="64" spans="1:19" ht="14.45" customHeight="1" x14ac:dyDescent="0.2">
      <c r="A64" s="441"/>
      <c r="B64" s="442" t="s">
        <v>1810</v>
      </c>
      <c r="C64" s="442" t="s">
        <v>460</v>
      </c>
      <c r="D64" s="442" t="s">
        <v>1801</v>
      </c>
      <c r="E64" s="442" t="s">
        <v>1811</v>
      </c>
      <c r="F64" s="442" t="s">
        <v>1870</v>
      </c>
      <c r="G64" s="442"/>
      <c r="H64" s="446"/>
      <c r="I64" s="446"/>
      <c r="J64" s="442"/>
      <c r="K64" s="442"/>
      <c r="L64" s="446">
        <v>1</v>
      </c>
      <c r="M64" s="446">
        <v>0</v>
      </c>
      <c r="N64" s="442"/>
      <c r="O64" s="442">
        <v>0</v>
      </c>
      <c r="P64" s="446"/>
      <c r="Q64" s="446"/>
      <c r="R64" s="469"/>
      <c r="S64" s="447"/>
    </row>
    <row r="65" spans="1:19" ht="14.45" customHeight="1" x14ac:dyDescent="0.2">
      <c r="A65" s="441"/>
      <c r="B65" s="442" t="s">
        <v>1810</v>
      </c>
      <c r="C65" s="442" t="s">
        <v>460</v>
      </c>
      <c r="D65" s="442" t="s">
        <v>1801</v>
      </c>
      <c r="E65" s="442" t="s">
        <v>1811</v>
      </c>
      <c r="F65" s="442" t="s">
        <v>1871</v>
      </c>
      <c r="G65" s="442"/>
      <c r="H65" s="446">
        <v>1</v>
      </c>
      <c r="I65" s="446">
        <v>1065</v>
      </c>
      <c r="J65" s="442"/>
      <c r="K65" s="442">
        <v>1065</v>
      </c>
      <c r="L65" s="446"/>
      <c r="M65" s="446"/>
      <c r="N65" s="442"/>
      <c r="O65" s="442"/>
      <c r="P65" s="446"/>
      <c r="Q65" s="446"/>
      <c r="R65" s="469"/>
      <c r="S65" s="447"/>
    </row>
    <row r="66" spans="1:19" ht="14.45" customHeight="1" x14ac:dyDescent="0.2">
      <c r="A66" s="441"/>
      <c r="B66" s="442" t="s">
        <v>1810</v>
      </c>
      <c r="C66" s="442" t="s">
        <v>460</v>
      </c>
      <c r="D66" s="442" t="s">
        <v>1801</v>
      </c>
      <c r="E66" s="442" t="s">
        <v>1811</v>
      </c>
      <c r="F66" s="442" t="s">
        <v>1872</v>
      </c>
      <c r="G66" s="442"/>
      <c r="H66" s="446">
        <v>1</v>
      </c>
      <c r="I66" s="446">
        <v>0</v>
      </c>
      <c r="J66" s="442"/>
      <c r="K66" s="442">
        <v>0</v>
      </c>
      <c r="L66" s="446">
        <v>0</v>
      </c>
      <c r="M66" s="446">
        <v>0</v>
      </c>
      <c r="N66" s="442"/>
      <c r="O66" s="442"/>
      <c r="P66" s="446">
        <v>0</v>
      </c>
      <c r="Q66" s="446">
        <v>0</v>
      </c>
      <c r="R66" s="469"/>
      <c r="S66" s="447"/>
    </row>
    <row r="67" spans="1:19" ht="14.45" customHeight="1" x14ac:dyDescent="0.2">
      <c r="A67" s="441"/>
      <c r="B67" s="442" t="s">
        <v>1810</v>
      </c>
      <c r="C67" s="442" t="s">
        <v>460</v>
      </c>
      <c r="D67" s="442" t="s">
        <v>1801</v>
      </c>
      <c r="E67" s="442" t="s">
        <v>1811</v>
      </c>
      <c r="F67" s="442" t="s">
        <v>1873</v>
      </c>
      <c r="G67" s="442"/>
      <c r="H67" s="446">
        <v>1</v>
      </c>
      <c r="I67" s="446">
        <v>1014</v>
      </c>
      <c r="J67" s="442"/>
      <c r="K67" s="442">
        <v>1014</v>
      </c>
      <c r="L67" s="446"/>
      <c r="M67" s="446"/>
      <c r="N67" s="442"/>
      <c r="O67" s="442"/>
      <c r="P67" s="446"/>
      <c r="Q67" s="446"/>
      <c r="R67" s="469"/>
      <c r="S67" s="447"/>
    </row>
    <row r="68" spans="1:19" ht="14.45" customHeight="1" x14ac:dyDescent="0.2">
      <c r="A68" s="441"/>
      <c r="B68" s="442" t="s">
        <v>1810</v>
      </c>
      <c r="C68" s="442" t="s">
        <v>460</v>
      </c>
      <c r="D68" s="442" t="s">
        <v>1801</v>
      </c>
      <c r="E68" s="442" t="s">
        <v>1811</v>
      </c>
      <c r="F68" s="442" t="s">
        <v>1874</v>
      </c>
      <c r="G68" s="442"/>
      <c r="H68" s="446">
        <v>4</v>
      </c>
      <c r="I68" s="446">
        <v>0</v>
      </c>
      <c r="J68" s="442"/>
      <c r="K68" s="442">
        <v>0</v>
      </c>
      <c r="L68" s="446"/>
      <c r="M68" s="446"/>
      <c r="N68" s="442"/>
      <c r="O68" s="442"/>
      <c r="P68" s="446"/>
      <c r="Q68" s="446"/>
      <c r="R68" s="469"/>
      <c r="S68" s="447"/>
    </row>
    <row r="69" spans="1:19" ht="14.45" customHeight="1" x14ac:dyDescent="0.2">
      <c r="A69" s="441"/>
      <c r="B69" s="442" t="s">
        <v>1810</v>
      </c>
      <c r="C69" s="442" t="s">
        <v>460</v>
      </c>
      <c r="D69" s="442" t="s">
        <v>1801</v>
      </c>
      <c r="E69" s="442" t="s">
        <v>1811</v>
      </c>
      <c r="F69" s="442" t="s">
        <v>1875</v>
      </c>
      <c r="G69" s="442"/>
      <c r="H69" s="446">
        <v>1</v>
      </c>
      <c r="I69" s="446">
        <v>321</v>
      </c>
      <c r="J69" s="442"/>
      <c r="K69" s="442">
        <v>321</v>
      </c>
      <c r="L69" s="446"/>
      <c r="M69" s="446"/>
      <c r="N69" s="442"/>
      <c r="O69" s="442"/>
      <c r="P69" s="446"/>
      <c r="Q69" s="446"/>
      <c r="R69" s="469"/>
      <c r="S69" s="447"/>
    </row>
    <row r="70" spans="1:19" ht="14.45" customHeight="1" x14ac:dyDescent="0.2">
      <c r="A70" s="441"/>
      <c r="B70" s="442" t="s">
        <v>1810</v>
      </c>
      <c r="C70" s="442" t="s">
        <v>460</v>
      </c>
      <c r="D70" s="442" t="s">
        <v>1801</v>
      </c>
      <c r="E70" s="442" t="s">
        <v>1811</v>
      </c>
      <c r="F70" s="442" t="s">
        <v>1876</v>
      </c>
      <c r="G70" s="442"/>
      <c r="H70" s="446"/>
      <c r="I70" s="446"/>
      <c r="J70" s="442"/>
      <c r="K70" s="442"/>
      <c r="L70" s="446">
        <v>1</v>
      </c>
      <c r="M70" s="446">
        <v>0</v>
      </c>
      <c r="N70" s="442"/>
      <c r="O70" s="442">
        <v>0</v>
      </c>
      <c r="P70" s="446"/>
      <c r="Q70" s="446"/>
      <c r="R70" s="469"/>
      <c r="S70" s="447"/>
    </row>
    <row r="71" spans="1:19" ht="14.45" customHeight="1" x14ac:dyDescent="0.2">
      <c r="A71" s="441"/>
      <c r="B71" s="442" t="s">
        <v>1810</v>
      </c>
      <c r="C71" s="442" t="s">
        <v>460</v>
      </c>
      <c r="D71" s="442" t="s">
        <v>1801</v>
      </c>
      <c r="E71" s="442" t="s">
        <v>1811</v>
      </c>
      <c r="F71" s="442" t="s">
        <v>1877</v>
      </c>
      <c r="G71" s="442"/>
      <c r="H71" s="446"/>
      <c r="I71" s="446"/>
      <c r="J71" s="442"/>
      <c r="K71" s="442"/>
      <c r="L71" s="446">
        <v>1</v>
      </c>
      <c r="M71" s="446">
        <v>0</v>
      </c>
      <c r="N71" s="442"/>
      <c r="O71" s="442">
        <v>0</v>
      </c>
      <c r="P71" s="446"/>
      <c r="Q71" s="446"/>
      <c r="R71" s="469"/>
      <c r="S71" s="447"/>
    </row>
    <row r="72" spans="1:19" ht="14.45" customHeight="1" x14ac:dyDescent="0.2">
      <c r="A72" s="441"/>
      <c r="B72" s="442" t="s">
        <v>1810</v>
      </c>
      <c r="C72" s="442" t="s">
        <v>460</v>
      </c>
      <c r="D72" s="442" t="s">
        <v>1801</v>
      </c>
      <c r="E72" s="442" t="s">
        <v>1811</v>
      </c>
      <c r="F72" s="442" t="s">
        <v>1878</v>
      </c>
      <c r="G72" s="442"/>
      <c r="H72" s="446"/>
      <c r="I72" s="446"/>
      <c r="J72" s="442"/>
      <c r="K72" s="442"/>
      <c r="L72" s="446">
        <v>1</v>
      </c>
      <c r="M72" s="446">
        <v>550</v>
      </c>
      <c r="N72" s="442">
        <v>1</v>
      </c>
      <c r="O72" s="442">
        <v>550</v>
      </c>
      <c r="P72" s="446"/>
      <c r="Q72" s="446"/>
      <c r="R72" s="469"/>
      <c r="S72" s="447"/>
    </row>
    <row r="73" spans="1:19" ht="14.45" customHeight="1" x14ac:dyDescent="0.2">
      <c r="A73" s="441"/>
      <c r="B73" s="442" t="s">
        <v>1810</v>
      </c>
      <c r="C73" s="442" t="s">
        <v>460</v>
      </c>
      <c r="D73" s="442" t="s">
        <v>1801</v>
      </c>
      <c r="E73" s="442" t="s">
        <v>1811</v>
      </c>
      <c r="F73" s="442" t="s">
        <v>1879</v>
      </c>
      <c r="G73" s="442"/>
      <c r="H73" s="446">
        <v>2</v>
      </c>
      <c r="I73" s="446">
        <v>1100</v>
      </c>
      <c r="J73" s="442"/>
      <c r="K73" s="442">
        <v>550</v>
      </c>
      <c r="L73" s="446"/>
      <c r="M73" s="446"/>
      <c r="N73" s="442"/>
      <c r="O73" s="442"/>
      <c r="P73" s="446"/>
      <c r="Q73" s="446"/>
      <c r="R73" s="469"/>
      <c r="S73" s="447"/>
    </row>
    <row r="74" spans="1:19" ht="14.45" customHeight="1" x14ac:dyDescent="0.2">
      <c r="A74" s="441"/>
      <c r="B74" s="442" t="s">
        <v>1810</v>
      </c>
      <c r="C74" s="442" t="s">
        <v>460</v>
      </c>
      <c r="D74" s="442" t="s">
        <v>1801</v>
      </c>
      <c r="E74" s="442" t="s">
        <v>1811</v>
      </c>
      <c r="F74" s="442" t="s">
        <v>1880</v>
      </c>
      <c r="G74" s="442"/>
      <c r="H74" s="446"/>
      <c r="I74" s="446"/>
      <c r="J74" s="442"/>
      <c r="K74" s="442"/>
      <c r="L74" s="446">
        <v>3</v>
      </c>
      <c r="M74" s="446">
        <v>1633</v>
      </c>
      <c r="N74" s="442">
        <v>1</v>
      </c>
      <c r="O74" s="442">
        <v>544.33333333333337</v>
      </c>
      <c r="P74" s="446"/>
      <c r="Q74" s="446"/>
      <c r="R74" s="469"/>
      <c r="S74" s="447"/>
    </row>
    <row r="75" spans="1:19" ht="14.45" customHeight="1" x14ac:dyDescent="0.2">
      <c r="A75" s="441"/>
      <c r="B75" s="442" t="s">
        <v>1810</v>
      </c>
      <c r="C75" s="442" t="s">
        <v>460</v>
      </c>
      <c r="D75" s="442" t="s">
        <v>1801</v>
      </c>
      <c r="E75" s="442" t="s">
        <v>1811</v>
      </c>
      <c r="F75" s="442" t="s">
        <v>1881</v>
      </c>
      <c r="G75" s="442"/>
      <c r="H75" s="446"/>
      <c r="I75" s="446"/>
      <c r="J75" s="442"/>
      <c r="K75" s="442"/>
      <c r="L75" s="446">
        <v>1</v>
      </c>
      <c r="M75" s="446">
        <v>2490</v>
      </c>
      <c r="N75" s="442">
        <v>1</v>
      </c>
      <c r="O75" s="442">
        <v>2490</v>
      </c>
      <c r="P75" s="446"/>
      <c r="Q75" s="446"/>
      <c r="R75" s="469"/>
      <c r="S75" s="447"/>
    </row>
    <row r="76" spans="1:19" ht="14.45" customHeight="1" x14ac:dyDescent="0.2">
      <c r="A76" s="441"/>
      <c r="B76" s="442" t="s">
        <v>1810</v>
      </c>
      <c r="C76" s="442" t="s">
        <v>460</v>
      </c>
      <c r="D76" s="442" t="s">
        <v>1801</v>
      </c>
      <c r="E76" s="442" t="s">
        <v>1811</v>
      </c>
      <c r="F76" s="442" t="s">
        <v>1882</v>
      </c>
      <c r="G76" s="442"/>
      <c r="H76" s="446"/>
      <c r="I76" s="446"/>
      <c r="J76" s="442"/>
      <c r="K76" s="442"/>
      <c r="L76" s="446">
        <v>4</v>
      </c>
      <c r="M76" s="446">
        <v>1400</v>
      </c>
      <c r="N76" s="442">
        <v>1</v>
      </c>
      <c r="O76" s="442">
        <v>350</v>
      </c>
      <c r="P76" s="446"/>
      <c r="Q76" s="446"/>
      <c r="R76" s="469"/>
      <c r="S76" s="447"/>
    </row>
    <row r="77" spans="1:19" ht="14.45" customHeight="1" x14ac:dyDescent="0.2">
      <c r="A77" s="441"/>
      <c r="B77" s="442" t="s">
        <v>1810</v>
      </c>
      <c r="C77" s="442" t="s">
        <v>460</v>
      </c>
      <c r="D77" s="442" t="s">
        <v>1801</v>
      </c>
      <c r="E77" s="442" t="s">
        <v>1811</v>
      </c>
      <c r="F77" s="442" t="s">
        <v>1883</v>
      </c>
      <c r="G77" s="442"/>
      <c r="H77" s="446">
        <v>1</v>
      </c>
      <c r="I77" s="446">
        <v>1260</v>
      </c>
      <c r="J77" s="442">
        <v>0.25</v>
      </c>
      <c r="K77" s="442">
        <v>1260</v>
      </c>
      <c r="L77" s="446">
        <v>4</v>
      </c>
      <c r="M77" s="446">
        <v>5040</v>
      </c>
      <c r="N77" s="442">
        <v>1</v>
      </c>
      <c r="O77" s="442">
        <v>1260</v>
      </c>
      <c r="P77" s="446">
        <v>2</v>
      </c>
      <c r="Q77" s="446">
        <v>2520</v>
      </c>
      <c r="R77" s="469">
        <v>0.5</v>
      </c>
      <c r="S77" s="447">
        <v>1260</v>
      </c>
    </row>
    <row r="78" spans="1:19" ht="14.45" customHeight="1" x14ac:dyDescent="0.2">
      <c r="A78" s="441"/>
      <c r="B78" s="442" t="s">
        <v>1810</v>
      </c>
      <c r="C78" s="442" t="s">
        <v>460</v>
      </c>
      <c r="D78" s="442" t="s">
        <v>1801</v>
      </c>
      <c r="E78" s="442" t="s">
        <v>1811</v>
      </c>
      <c r="F78" s="442" t="s">
        <v>1884</v>
      </c>
      <c r="G78" s="442"/>
      <c r="H78" s="446"/>
      <c r="I78" s="446"/>
      <c r="J78" s="442"/>
      <c r="K78" s="442"/>
      <c r="L78" s="446">
        <v>1</v>
      </c>
      <c r="M78" s="446">
        <v>0</v>
      </c>
      <c r="N78" s="442"/>
      <c r="O78" s="442">
        <v>0</v>
      </c>
      <c r="P78" s="446"/>
      <c r="Q78" s="446"/>
      <c r="R78" s="469"/>
      <c r="S78" s="447"/>
    </row>
    <row r="79" spans="1:19" ht="14.45" customHeight="1" x14ac:dyDescent="0.2">
      <c r="A79" s="441"/>
      <c r="B79" s="442" t="s">
        <v>1810</v>
      </c>
      <c r="C79" s="442" t="s">
        <v>460</v>
      </c>
      <c r="D79" s="442" t="s">
        <v>1801</v>
      </c>
      <c r="E79" s="442" t="s">
        <v>1811</v>
      </c>
      <c r="F79" s="442" t="s">
        <v>1885</v>
      </c>
      <c r="G79" s="442"/>
      <c r="H79" s="446">
        <v>1</v>
      </c>
      <c r="I79" s="446">
        <v>1008</v>
      </c>
      <c r="J79" s="442"/>
      <c r="K79" s="442">
        <v>1008</v>
      </c>
      <c r="L79" s="446"/>
      <c r="M79" s="446"/>
      <c r="N79" s="442"/>
      <c r="O79" s="442"/>
      <c r="P79" s="446"/>
      <c r="Q79" s="446"/>
      <c r="R79" s="469"/>
      <c r="S79" s="447"/>
    </row>
    <row r="80" spans="1:19" ht="14.45" customHeight="1" x14ac:dyDescent="0.2">
      <c r="A80" s="441"/>
      <c r="B80" s="442" t="s">
        <v>1810</v>
      </c>
      <c r="C80" s="442" t="s">
        <v>460</v>
      </c>
      <c r="D80" s="442" t="s">
        <v>1801</v>
      </c>
      <c r="E80" s="442" t="s">
        <v>1811</v>
      </c>
      <c r="F80" s="442" t="s">
        <v>1886</v>
      </c>
      <c r="G80" s="442"/>
      <c r="H80" s="446">
        <v>1</v>
      </c>
      <c r="I80" s="446">
        <v>0</v>
      </c>
      <c r="J80" s="442"/>
      <c r="K80" s="442">
        <v>0</v>
      </c>
      <c r="L80" s="446"/>
      <c r="M80" s="446"/>
      <c r="N80" s="442"/>
      <c r="O80" s="442"/>
      <c r="P80" s="446"/>
      <c r="Q80" s="446"/>
      <c r="R80" s="469"/>
      <c r="S80" s="447"/>
    </row>
    <row r="81" spans="1:19" ht="14.45" customHeight="1" x14ac:dyDescent="0.2">
      <c r="A81" s="441"/>
      <c r="B81" s="442" t="s">
        <v>1810</v>
      </c>
      <c r="C81" s="442" t="s">
        <v>460</v>
      </c>
      <c r="D81" s="442" t="s">
        <v>1801</v>
      </c>
      <c r="E81" s="442" t="s">
        <v>1811</v>
      </c>
      <c r="F81" s="442" t="s">
        <v>1887</v>
      </c>
      <c r="G81" s="442"/>
      <c r="H81" s="446"/>
      <c r="I81" s="446"/>
      <c r="J81" s="442"/>
      <c r="K81" s="442"/>
      <c r="L81" s="446">
        <v>0</v>
      </c>
      <c r="M81" s="446">
        <v>0</v>
      </c>
      <c r="N81" s="442"/>
      <c r="O81" s="442"/>
      <c r="P81" s="446"/>
      <c r="Q81" s="446"/>
      <c r="R81" s="469"/>
      <c r="S81" s="447"/>
    </row>
    <row r="82" spans="1:19" ht="14.45" customHeight="1" x14ac:dyDescent="0.2">
      <c r="A82" s="441"/>
      <c r="B82" s="442" t="s">
        <v>1810</v>
      </c>
      <c r="C82" s="442" t="s">
        <v>460</v>
      </c>
      <c r="D82" s="442" t="s">
        <v>1801</v>
      </c>
      <c r="E82" s="442" t="s">
        <v>1811</v>
      </c>
      <c r="F82" s="442" t="s">
        <v>1888</v>
      </c>
      <c r="G82" s="442"/>
      <c r="H82" s="446">
        <v>3</v>
      </c>
      <c r="I82" s="446">
        <v>1059</v>
      </c>
      <c r="J82" s="442"/>
      <c r="K82" s="442">
        <v>353</v>
      </c>
      <c r="L82" s="446"/>
      <c r="M82" s="446"/>
      <c r="N82" s="442"/>
      <c r="O82" s="442"/>
      <c r="P82" s="446">
        <v>1</v>
      </c>
      <c r="Q82" s="446">
        <v>353</v>
      </c>
      <c r="R82" s="469"/>
      <c r="S82" s="447">
        <v>353</v>
      </c>
    </row>
    <row r="83" spans="1:19" ht="14.45" customHeight="1" x14ac:dyDescent="0.2">
      <c r="A83" s="441"/>
      <c r="B83" s="442" t="s">
        <v>1810</v>
      </c>
      <c r="C83" s="442" t="s">
        <v>460</v>
      </c>
      <c r="D83" s="442" t="s">
        <v>1801</v>
      </c>
      <c r="E83" s="442" t="s">
        <v>1811</v>
      </c>
      <c r="F83" s="442" t="s">
        <v>1889</v>
      </c>
      <c r="G83" s="442"/>
      <c r="H83" s="446">
        <v>1</v>
      </c>
      <c r="I83" s="446">
        <v>0</v>
      </c>
      <c r="J83" s="442"/>
      <c r="K83" s="442">
        <v>0</v>
      </c>
      <c r="L83" s="446"/>
      <c r="M83" s="446"/>
      <c r="N83" s="442"/>
      <c r="O83" s="442"/>
      <c r="P83" s="446"/>
      <c r="Q83" s="446"/>
      <c r="R83" s="469"/>
      <c r="S83" s="447"/>
    </row>
    <row r="84" spans="1:19" ht="14.45" customHeight="1" x14ac:dyDescent="0.2">
      <c r="A84" s="441"/>
      <c r="B84" s="442" t="s">
        <v>1810</v>
      </c>
      <c r="C84" s="442" t="s">
        <v>460</v>
      </c>
      <c r="D84" s="442" t="s">
        <v>1801</v>
      </c>
      <c r="E84" s="442" t="s">
        <v>1811</v>
      </c>
      <c r="F84" s="442" t="s">
        <v>1890</v>
      </c>
      <c r="G84" s="442"/>
      <c r="H84" s="446"/>
      <c r="I84" s="446"/>
      <c r="J84" s="442"/>
      <c r="K84" s="442"/>
      <c r="L84" s="446"/>
      <c r="M84" s="446"/>
      <c r="N84" s="442"/>
      <c r="O84" s="442"/>
      <c r="P84" s="446">
        <v>1</v>
      </c>
      <c r="Q84" s="446">
        <v>1531</v>
      </c>
      <c r="R84" s="469"/>
      <c r="S84" s="447">
        <v>1531</v>
      </c>
    </row>
    <row r="85" spans="1:19" ht="14.45" customHeight="1" x14ac:dyDescent="0.2">
      <c r="A85" s="441"/>
      <c r="B85" s="442" t="s">
        <v>1810</v>
      </c>
      <c r="C85" s="442" t="s">
        <v>460</v>
      </c>
      <c r="D85" s="442" t="s">
        <v>1801</v>
      </c>
      <c r="E85" s="442" t="s">
        <v>1811</v>
      </c>
      <c r="F85" s="442" t="s">
        <v>1891</v>
      </c>
      <c r="G85" s="442"/>
      <c r="H85" s="446">
        <v>1</v>
      </c>
      <c r="I85" s="446">
        <v>940</v>
      </c>
      <c r="J85" s="442"/>
      <c r="K85" s="442">
        <v>940</v>
      </c>
      <c r="L85" s="446"/>
      <c r="M85" s="446"/>
      <c r="N85" s="442"/>
      <c r="O85" s="442"/>
      <c r="P85" s="446"/>
      <c r="Q85" s="446"/>
      <c r="R85" s="469"/>
      <c r="S85" s="447"/>
    </row>
    <row r="86" spans="1:19" ht="14.45" customHeight="1" x14ac:dyDescent="0.2">
      <c r="A86" s="441"/>
      <c r="B86" s="442" t="s">
        <v>1810</v>
      </c>
      <c r="C86" s="442" t="s">
        <v>460</v>
      </c>
      <c r="D86" s="442" t="s">
        <v>1801</v>
      </c>
      <c r="E86" s="442" t="s">
        <v>1811</v>
      </c>
      <c r="F86" s="442" t="s">
        <v>1892</v>
      </c>
      <c r="G86" s="442"/>
      <c r="H86" s="446"/>
      <c r="I86" s="446"/>
      <c r="J86" s="442"/>
      <c r="K86" s="442"/>
      <c r="L86" s="446"/>
      <c r="M86" s="446"/>
      <c r="N86" s="442"/>
      <c r="O86" s="442"/>
      <c r="P86" s="446">
        <v>2</v>
      </c>
      <c r="Q86" s="446">
        <v>1506</v>
      </c>
      <c r="R86" s="469"/>
      <c r="S86" s="447">
        <v>753</v>
      </c>
    </row>
    <row r="87" spans="1:19" ht="14.45" customHeight="1" x14ac:dyDescent="0.2">
      <c r="A87" s="441"/>
      <c r="B87" s="442" t="s">
        <v>1810</v>
      </c>
      <c r="C87" s="442" t="s">
        <v>460</v>
      </c>
      <c r="D87" s="442" t="s">
        <v>1801</v>
      </c>
      <c r="E87" s="442" t="s">
        <v>1811</v>
      </c>
      <c r="F87" s="442" t="s">
        <v>1893</v>
      </c>
      <c r="G87" s="442"/>
      <c r="H87" s="446"/>
      <c r="I87" s="446"/>
      <c r="J87" s="442"/>
      <c r="K87" s="442"/>
      <c r="L87" s="446"/>
      <c r="M87" s="446"/>
      <c r="N87" s="442"/>
      <c r="O87" s="442"/>
      <c r="P87" s="446">
        <v>1</v>
      </c>
      <c r="Q87" s="446">
        <v>2502</v>
      </c>
      <c r="R87" s="469"/>
      <c r="S87" s="447">
        <v>2502</v>
      </c>
    </row>
    <row r="88" spans="1:19" ht="14.45" customHeight="1" x14ac:dyDescent="0.2">
      <c r="A88" s="441"/>
      <c r="B88" s="442" t="s">
        <v>1810</v>
      </c>
      <c r="C88" s="442" t="s">
        <v>460</v>
      </c>
      <c r="D88" s="442" t="s">
        <v>1801</v>
      </c>
      <c r="E88" s="442" t="s">
        <v>1811</v>
      </c>
      <c r="F88" s="442" t="s">
        <v>1894</v>
      </c>
      <c r="G88" s="442"/>
      <c r="H88" s="446"/>
      <c r="I88" s="446"/>
      <c r="J88" s="442"/>
      <c r="K88" s="442"/>
      <c r="L88" s="446"/>
      <c r="M88" s="446"/>
      <c r="N88" s="442"/>
      <c r="O88" s="442"/>
      <c r="P88" s="446">
        <v>2</v>
      </c>
      <c r="Q88" s="446">
        <v>0</v>
      </c>
      <c r="R88" s="469"/>
      <c r="S88" s="447">
        <v>0</v>
      </c>
    </row>
    <row r="89" spans="1:19" ht="14.45" customHeight="1" x14ac:dyDescent="0.2">
      <c r="A89" s="441"/>
      <c r="B89" s="442" t="s">
        <v>1810</v>
      </c>
      <c r="C89" s="442" t="s">
        <v>460</v>
      </c>
      <c r="D89" s="442" t="s">
        <v>1801</v>
      </c>
      <c r="E89" s="442" t="s">
        <v>1811</v>
      </c>
      <c r="F89" s="442" t="s">
        <v>1895</v>
      </c>
      <c r="G89" s="442"/>
      <c r="H89" s="446">
        <v>1</v>
      </c>
      <c r="I89" s="446">
        <v>745</v>
      </c>
      <c r="J89" s="442"/>
      <c r="K89" s="442">
        <v>745</v>
      </c>
      <c r="L89" s="446"/>
      <c r="M89" s="446"/>
      <c r="N89" s="442"/>
      <c r="O89" s="442"/>
      <c r="P89" s="446"/>
      <c r="Q89" s="446"/>
      <c r="R89" s="469"/>
      <c r="S89" s="447"/>
    </row>
    <row r="90" spans="1:19" ht="14.45" customHeight="1" x14ac:dyDescent="0.2">
      <c r="A90" s="441"/>
      <c r="B90" s="442" t="s">
        <v>1810</v>
      </c>
      <c r="C90" s="442" t="s">
        <v>460</v>
      </c>
      <c r="D90" s="442" t="s">
        <v>1801</v>
      </c>
      <c r="E90" s="442" t="s">
        <v>1811</v>
      </c>
      <c r="F90" s="442" t="s">
        <v>1896</v>
      </c>
      <c r="G90" s="442"/>
      <c r="H90" s="446"/>
      <c r="I90" s="446"/>
      <c r="J90" s="442"/>
      <c r="K90" s="442"/>
      <c r="L90" s="446"/>
      <c r="M90" s="446"/>
      <c r="N90" s="442"/>
      <c r="O90" s="442"/>
      <c r="P90" s="446">
        <v>0</v>
      </c>
      <c r="Q90" s="446">
        <v>0</v>
      </c>
      <c r="R90" s="469"/>
      <c r="S90" s="447"/>
    </row>
    <row r="91" spans="1:19" ht="14.45" customHeight="1" x14ac:dyDescent="0.2">
      <c r="A91" s="441"/>
      <c r="B91" s="442" t="s">
        <v>1810</v>
      </c>
      <c r="C91" s="442" t="s">
        <v>460</v>
      </c>
      <c r="D91" s="442" t="s">
        <v>1801</v>
      </c>
      <c r="E91" s="442" t="s">
        <v>1811</v>
      </c>
      <c r="F91" s="442" t="s">
        <v>1897</v>
      </c>
      <c r="G91" s="442"/>
      <c r="H91" s="446"/>
      <c r="I91" s="446"/>
      <c r="J91" s="442"/>
      <c r="K91" s="442"/>
      <c r="L91" s="446">
        <v>1</v>
      </c>
      <c r="M91" s="446">
        <v>592</v>
      </c>
      <c r="N91" s="442">
        <v>1</v>
      </c>
      <c r="O91" s="442">
        <v>592</v>
      </c>
      <c r="P91" s="446"/>
      <c r="Q91" s="446"/>
      <c r="R91" s="469"/>
      <c r="S91" s="447"/>
    </row>
    <row r="92" spans="1:19" ht="14.45" customHeight="1" x14ac:dyDescent="0.2">
      <c r="A92" s="441"/>
      <c r="B92" s="442" t="s">
        <v>1810</v>
      </c>
      <c r="C92" s="442" t="s">
        <v>460</v>
      </c>
      <c r="D92" s="442" t="s">
        <v>1801</v>
      </c>
      <c r="E92" s="442" t="s">
        <v>1811</v>
      </c>
      <c r="F92" s="442" t="s">
        <v>1898</v>
      </c>
      <c r="G92" s="442"/>
      <c r="H92" s="446"/>
      <c r="I92" s="446"/>
      <c r="J92" s="442"/>
      <c r="K92" s="442"/>
      <c r="L92" s="446"/>
      <c r="M92" s="446"/>
      <c r="N92" s="442"/>
      <c r="O92" s="442"/>
      <c r="P92" s="446">
        <v>1</v>
      </c>
      <c r="Q92" s="446">
        <v>429</v>
      </c>
      <c r="R92" s="469"/>
      <c r="S92" s="447">
        <v>429</v>
      </c>
    </row>
    <row r="93" spans="1:19" ht="14.45" customHeight="1" x14ac:dyDescent="0.2">
      <c r="A93" s="441"/>
      <c r="B93" s="442" t="s">
        <v>1810</v>
      </c>
      <c r="C93" s="442" t="s">
        <v>460</v>
      </c>
      <c r="D93" s="442" t="s">
        <v>1801</v>
      </c>
      <c r="E93" s="442" t="s">
        <v>1811</v>
      </c>
      <c r="F93" s="442" t="s">
        <v>1899</v>
      </c>
      <c r="G93" s="442"/>
      <c r="H93" s="446"/>
      <c r="I93" s="446"/>
      <c r="J93" s="442"/>
      <c r="K93" s="442"/>
      <c r="L93" s="446"/>
      <c r="M93" s="446"/>
      <c r="N93" s="442"/>
      <c r="O93" s="442"/>
      <c r="P93" s="446">
        <v>2</v>
      </c>
      <c r="Q93" s="446">
        <v>738</v>
      </c>
      <c r="R93" s="469"/>
      <c r="S93" s="447">
        <v>369</v>
      </c>
    </row>
    <row r="94" spans="1:19" ht="14.45" customHeight="1" x14ac:dyDescent="0.2">
      <c r="A94" s="441"/>
      <c r="B94" s="442" t="s">
        <v>1810</v>
      </c>
      <c r="C94" s="442" t="s">
        <v>460</v>
      </c>
      <c r="D94" s="442" t="s">
        <v>1801</v>
      </c>
      <c r="E94" s="442" t="s">
        <v>1811</v>
      </c>
      <c r="F94" s="442" t="s">
        <v>1900</v>
      </c>
      <c r="G94" s="442"/>
      <c r="H94" s="446">
        <v>1</v>
      </c>
      <c r="I94" s="446">
        <v>0</v>
      </c>
      <c r="J94" s="442"/>
      <c r="K94" s="442">
        <v>0</v>
      </c>
      <c r="L94" s="446"/>
      <c r="M94" s="446"/>
      <c r="N94" s="442"/>
      <c r="O94" s="442"/>
      <c r="P94" s="446"/>
      <c r="Q94" s="446"/>
      <c r="R94" s="469"/>
      <c r="S94" s="447"/>
    </row>
    <row r="95" spans="1:19" ht="14.45" customHeight="1" x14ac:dyDescent="0.2">
      <c r="A95" s="441"/>
      <c r="B95" s="442" t="s">
        <v>1810</v>
      </c>
      <c r="C95" s="442" t="s">
        <v>460</v>
      </c>
      <c r="D95" s="442" t="s">
        <v>1801</v>
      </c>
      <c r="E95" s="442" t="s">
        <v>1901</v>
      </c>
      <c r="F95" s="442" t="s">
        <v>1902</v>
      </c>
      <c r="G95" s="442" t="s">
        <v>1903</v>
      </c>
      <c r="H95" s="446">
        <v>1</v>
      </c>
      <c r="I95" s="446">
        <v>508.89</v>
      </c>
      <c r="J95" s="442">
        <v>0.16666666666666666</v>
      </c>
      <c r="K95" s="442">
        <v>508.89</v>
      </c>
      <c r="L95" s="446">
        <v>6</v>
      </c>
      <c r="M95" s="446">
        <v>3053.34</v>
      </c>
      <c r="N95" s="442">
        <v>1</v>
      </c>
      <c r="O95" s="442">
        <v>508.89000000000004</v>
      </c>
      <c r="P95" s="446">
        <v>5</v>
      </c>
      <c r="Q95" s="446">
        <v>2912.2200000000003</v>
      </c>
      <c r="R95" s="469">
        <v>0.95378176030183348</v>
      </c>
      <c r="S95" s="447">
        <v>582.44400000000007</v>
      </c>
    </row>
    <row r="96" spans="1:19" ht="14.45" customHeight="1" x14ac:dyDescent="0.2">
      <c r="A96" s="441"/>
      <c r="B96" s="442" t="s">
        <v>1810</v>
      </c>
      <c r="C96" s="442" t="s">
        <v>460</v>
      </c>
      <c r="D96" s="442" t="s">
        <v>1801</v>
      </c>
      <c r="E96" s="442" t="s">
        <v>1901</v>
      </c>
      <c r="F96" s="442" t="s">
        <v>1904</v>
      </c>
      <c r="G96" s="442" t="s">
        <v>1905</v>
      </c>
      <c r="H96" s="446">
        <v>1</v>
      </c>
      <c r="I96" s="446">
        <v>500</v>
      </c>
      <c r="J96" s="442"/>
      <c r="K96" s="442">
        <v>500</v>
      </c>
      <c r="L96" s="446"/>
      <c r="M96" s="446"/>
      <c r="N96" s="442"/>
      <c r="O96" s="442"/>
      <c r="P96" s="446"/>
      <c r="Q96" s="446"/>
      <c r="R96" s="469"/>
      <c r="S96" s="447"/>
    </row>
    <row r="97" spans="1:19" ht="14.45" customHeight="1" x14ac:dyDescent="0.2">
      <c r="A97" s="441"/>
      <c r="B97" s="442" t="s">
        <v>1810</v>
      </c>
      <c r="C97" s="442" t="s">
        <v>460</v>
      </c>
      <c r="D97" s="442" t="s">
        <v>1801</v>
      </c>
      <c r="E97" s="442" t="s">
        <v>1901</v>
      </c>
      <c r="F97" s="442" t="s">
        <v>1906</v>
      </c>
      <c r="G97" s="442" t="s">
        <v>1907</v>
      </c>
      <c r="H97" s="446">
        <v>1152</v>
      </c>
      <c r="I97" s="446">
        <v>89599.99</v>
      </c>
      <c r="J97" s="442">
        <v>0.92828346381968185</v>
      </c>
      <c r="K97" s="442">
        <v>77.777769097222233</v>
      </c>
      <c r="L97" s="446">
        <v>1241</v>
      </c>
      <c r="M97" s="446">
        <v>96522.23</v>
      </c>
      <c r="N97" s="442">
        <v>1</v>
      </c>
      <c r="O97" s="442">
        <v>77.777784045124889</v>
      </c>
      <c r="P97" s="446">
        <v>1485</v>
      </c>
      <c r="Q97" s="446">
        <v>132354.45000000001</v>
      </c>
      <c r="R97" s="469">
        <v>1.3712328237754143</v>
      </c>
      <c r="S97" s="447">
        <v>89.127575757575769</v>
      </c>
    </row>
    <row r="98" spans="1:19" ht="14.45" customHeight="1" x14ac:dyDescent="0.2">
      <c r="A98" s="441"/>
      <c r="B98" s="442" t="s">
        <v>1810</v>
      </c>
      <c r="C98" s="442" t="s">
        <v>460</v>
      </c>
      <c r="D98" s="442" t="s">
        <v>1801</v>
      </c>
      <c r="E98" s="442" t="s">
        <v>1901</v>
      </c>
      <c r="F98" s="442" t="s">
        <v>1908</v>
      </c>
      <c r="G98" s="442" t="s">
        <v>1909</v>
      </c>
      <c r="H98" s="446">
        <v>16</v>
      </c>
      <c r="I98" s="446">
        <v>4000</v>
      </c>
      <c r="J98" s="442">
        <v>0.48484848484848486</v>
      </c>
      <c r="K98" s="442">
        <v>250</v>
      </c>
      <c r="L98" s="446">
        <v>33</v>
      </c>
      <c r="M98" s="446">
        <v>8250</v>
      </c>
      <c r="N98" s="442">
        <v>1</v>
      </c>
      <c r="O98" s="442">
        <v>250</v>
      </c>
      <c r="P98" s="446">
        <v>39</v>
      </c>
      <c r="Q98" s="446">
        <v>10231.119999999999</v>
      </c>
      <c r="R98" s="469">
        <v>1.2401357575757574</v>
      </c>
      <c r="S98" s="447">
        <v>262.3364102564102</v>
      </c>
    </row>
    <row r="99" spans="1:19" ht="14.45" customHeight="1" x14ac:dyDescent="0.2">
      <c r="A99" s="441"/>
      <c r="B99" s="442" t="s">
        <v>1810</v>
      </c>
      <c r="C99" s="442" t="s">
        <v>460</v>
      </c>
      <c r="D99" s="442" t="s">
        <v>1801</v>
      </c>
      <c r="E99" s="442" t="s">
        <v>1901</v>
      </c>
      <c r="F99" s="442" t="s">
        <v>1910</v>
      </c>
      <c r="G99" s="442" t="s">
        <v>1911</v>
      </c>
      <c r="H99" s="446"/>
      <c r="I99" s="446"/>
      <c r="J99" s="442"/>
      <c r="K99" s="442"/>
      <c r="L99" s="446"/>
      <c r="M99" s="446"/>
      <c r="N99" s="442"/>
      <c r="O99" s="442"/>
      <c r="P99" s="446">
        <v>2</v>
      </c>
      <c r="Q99" s="446">
        <v>611.12</v>
      </c>
      <c r="R99" s="469"/>
      <c r="S99" s="447">
        <v>305.56</v>
      </c>
    </row>
    <row r="100" spans="1:19" ht="14.45" customHeight="1" x14ac:dyDescent="0.2">
      <c r="A100" s="441"/>
      <c r="B100" s="442" t="s">
        <v>1810</v>
      </c>
      <c r="C100" s="442" t="s">
        <v>460</v>
      </c>
      <c r="D100" s="442" t="s">
        <v>1801</v>
      </c>
      <c r="E100" s="442" t="s">
        <v>1901</v>
      </c>
      <c r="F100" s="442" t="s">
        <v>1912</v>
      </c>
      <c r="G100" s="442" t="s">
        <v>1913</v>
      </c>
      <c r="H100" s="446">
        <v>252</v>
      </c>
      <c r="I100" s="446">
        <v>29399.989999999998</v>
      </c>
      <c r="J100" s="442">
        <v>0.96551659588945937</v>
      </c>
      <c r="K100" s="442">
        <v>116.66662698412698</v>
      </c>
      <c r="L100" s="446">
        <v>261</v>
      </c>
      <c r="M100" s="446">
        <v>30450.010000000002</v>
      </c>
      <c r="N100" s="442">
        <v>1</v>
      </c>
      <c r="O100" s="442">
        <v>116.66670498084292</v>
      </c>
      <c r="P100" s="446">
        <v>240</v>
      </c>
      <c r="Q100" s="446">
        <v>34420</v>
      </c>
      <c r="R100" s="469">
        <v>1.1303772970846315</v>
      </c>
      <c r="S100" s="447">
        <v>143.41666666666666</v>
      </c>
    </row>
    <row r="101" spans="1:19" ht="14.45" customHeight="1" x14ac:dyDescent="0.2">
      <c r="A101" s="441"/>
      <c r="B101" s="442" t="s">
        <v>1810</v>
      </c>
      <c r="C101" s="442" t="s">
        <v>460</v>
      </c>
      <c r="D101" s="442" t="s">
        <v>1801</v>
      </c>
      <c r="E101" s="442" t="s">
        <v>1901</v>
      </c>
      <c r="F101" s="442" t="s">
        <v>1914</v>
      </c>
      <c r="G101" s="442" t="s">
        <v>1915</v>
      </c>
      <c r="H101" s="446"/>
      <c r="I101" s="446"/>
      <c r="J101" s="442"/>
      <c r="K101" s="442"/>
      <c r="L101" s="446"/>
      <c r="M101" s="446"/>
      <c r="N101" s="442"/>
      <c r="O101" s="442"/>
      <c r="P101" s="446">
        <v>3</v>
      </c>
      <c r="Q101" s="446">
        <v>3040</v>
      </c>
      <c r="R101" s="469"/>
      <c r="S101" s="447">
        <v>1013.3333333333334</v>
      </c>
    </row>
    <row r="102" spans="1:19" ht="14.45" customHeight="1" x14ac:dyDescent="0.2">
      <c r="A102" s="441"/>
      <c r="B102" s="442" t="s">
        <v>1810</v>
      </c>
      <c r="C102" s="442" t="s">
        <v>460</v>
      </c>
      <c r="D102" s="442" t="s">
        <v>1801</v>
      </c>
      <c r="E102" s="442" t="s">
        <v>1901</v>
      </c>
      <c r="F102" s="442" t="s">
        <v>1916</v>
      </c>
      <c r="G102" s="442" t="s">
        <v>1917</v>
      </c>
      <c r="H102" s="446">
        <v>470</v>
      </c>
      <c r="I102" s="446">
        <v>141000</v>
      </c>
      <c r="J102" s="442">
        <v>0.51068453458891705</v>
      </c>
      <c r="K102" s="442">
        <v>300</v>
      </c>
      <c r="L102" s="446">
        <v>502</v>
      </c>
      <c r="M102" s="446">
        <v>276100</v>
      </c>
      <c r="N102" s="442">
        <v>1</v>
      </c>
      <c r="O102" s="442">
        <v>550</v>
      </c>
      <c r="P102" s="446">
        <v>439</v>
      </c>
      <c r="Q102" s="446">
        <v>258031.11</v>
      </c>
      <c r="R102" s="469">
        <v>0.93455671858022449</v>
      </c>
      <c r="S102" s="447">
        <v>587.7701822323462</v>
      </c>
    </row>
    <row r="103" spans="1:19" ht="14.45" customHeight="1" x14ac:dyDescent="0.2">
      <c r="A103" s="441"/>
      <c r="B103" s="442" t="s">
        <v>1810</v>
      </c>
      <c r="C103" s="442" t="s">
        <v>460</v>
      </c>
      <c r="D103" s="442" t="s">
        <v>1801</v>
      </c>
      <c r="E103" s="442" t="s">
        <v>1901</v>
      </c>
      <c r="F103" s="442" t="s">
        <v>1918</v>
      </c>
      <c r="G103" s="442" t="s">
        <v>1919</v>
      </c>
      <c r="H103" s="446">
        <v>20</v>
      </c>
      <c r="I103" s="446">
        <v>5888.8899999999994</v>
      </c>
      <c r="J103" s="442">
        <v>20.000305664991167</v>
      </c>
      <c r="K103" s="442">
        <v>294.44449999999995</v>
      </c>
      <c r="L103" s="446">
        <v>1</v>
      </c>
      <c r="M103" s="446">
        <v>294.44</v>
      </c>
      <c r="N103" s="442">
        <v>1</v>
      </c>
      <c r="O103" s="442">
        <v>294.44</v>
      </c>
      <c r="P103" s="446">
        <v>1</v>
      </c>
      <c r="Q103" s="446">
        <v>300</v>
      </c>
      <c r="R103" s="469">
        <v>1.0188833038989267</v>
      </c>
      <c r="S103" s="447">
        <v>300</v>
      </c>
    </row>
    <row r="104" spans="1:19" ht="14.45" customHeight="1" x14ac:dyDescent="0.2">
      <c r="A104" s="441"/>
      <c r="B104" s="442" t="s">
        <v>1810</v>
      </c>
      <c r="C104" s="442" t="s">
        <v>460</v>
      </c>
      <c r="D104" s="442" t="s">
        <v>1801</v>
      </c>
      <c r="E104" s="442" t="s">
        <v>1901</v>
      </c>
      <c r="F104" s="442" t="s">
        <v>1920</v>
      </c>
      <c r="G104" s="442" t="s">
        <v>1921</v>
      </c>
      <c r="H104" s="446">
        <v>12</v>
      </c>
      <c r="I104" s="446">
        <v>9333.34</v>
      </c>
      <c r="J104" s="442"/>
      <c r="K104" s="442">
        <v>777.77833333333331</v>
      </c>
      <c r="L104" s="446"/>
      <c r="M104" s="446"/>
      <c r="N104" s="442"/>
      <c r="O104" s="442"/>
      <c r="P104" s="446"/>
      <c r="Q104" s="446"/>
      <c r="R104" s="469"/>
      <c r="S104" s="447"/>
    </row>
    <row r="105" spans="1:19" ht="14.45" customHeight="1" x14ac:dyDescent="0.2">
      <c r="A105" s="441"/>
      <c r="B105" s="442" t="s">
        <v>1810</v>
      </c>
      <c r="C105" s="442" t="s">
        <v>460</v>
      </c>
      <c r="D105" s="442" t="s">
        <v>1801</v>
      </c>
      <c r="E105" s="442" t="s">
        <v>1901</v>
      </c>
      <c r="F105" s="442" t="s">
        <v>1922</v>
      </c>
      <c r="G105" s="442" t="s">
        <v>1923</v>
      </c>
      <c r="H105" s="446">
        <v>5</v>
      </c>
      <c r="I105" s="446">
        <v>466.65999999999997</v>
      </c>
      <c r="J105" s="442"/>
      <c r="K105" s="442">
        <v>93.331999999999994</v>
      </c>
      <c r="L105" s="446"/>
      <c r="M105" s="446"/>
      <c r="N105" s="442"/>
      <c r="O105" s="442"/>
      <c r="P105" s="446"/>
      <c r="Q105" s="446"/>
      <c r="R105" s="469"/>
      <c r="S105" s="447"/>
    </row>
    <row r="106" spans="1:19" ht="14.45" customHeight="1" x14ac:dyDescent="0.2">
      <c r="A106" s="441"/>
      <c r="B106" s="442" t="s">
        <v>1810</v>
      </c>
      <c r="C106" s="442" t="s">
        <v>460</v>
      </c>
      <c r="D106" s="442" t="s">
        <v>1801</v>
      </c>
      <c r="E106" s="442" t="s">
        <v>1901</v>
      </c>
      <c r="F106" s="442" t="s">
        <v>1924</v>
      </c>
      <c r="G106" s="442"/>
      <c r="H106" s="446">
        <v>2</v>
      </c>
      <c r="I106" s="446">
        <v>66.66</v>
      </c>
      <c r="J106" s="442">
        <v>1</v>
      </c>
      <c r="K106" s="442">
        <v>33.33</v>
      </c>
      <c r="L106" s="446">
        <v>2</v>
      </c>
      <c r="M106" s="446">
        <v>66.66</v>
      </c>
      <c r="N106" s="442">
        <v>1</v>
      </c>
      <c r="O106" s="442">
        <v>33.33</v>
      </c>
      <c r="P106" s="446"/>
      <c r="Q106" s="446"/>
      <c r="R106" s="469"/>
      <c r="S106" s="447"/>
    </row>
    <row r="107" spans="1:19" ht="14.45" customHeight="1" x14ac:dyDescent="0.2">
      <c r="A107" s="441"/>
      <c r="B107" s="442" t="s">
        <v>1810</v>
      </c>
      <c r="C107" s="442" t="s">
        <v>460</v>
      </c>
      <c r="D107" s="442" t="s">
        <v>1801</v>
      </c>
      <c r="E107" s="442" t="s">
        <v>1901</v>
      </c>
      <c r="F107" s="442" t="s">
        <v>1925</v>
      </c>
      <c r="G107" s="442" t="s">
        <v>1905</v>
      </c>
      <c r="H107" s="446">
        <v>227</v>
      </c>
      <c r="I107" s="446">
        <v>94835.540000000008</v>
      </c>
      <c r="J107" s="442">
        <v>1.2897723208153531</v>
      </c>
      <c r="K107" s="442">
        <v>417.77770925110138</v>
      </c>
      <c r="L107" s="446">
        <v>176</v>
      </c>
      <c r="M107" s="446">
        <v>73528.899999999994</v>
      </c>
      <c r="N107" s="442">
        <v>1</v>
      </c>
      <c r="O107" s="442">
        <v>417.77784090909086</v>
      </c>
      <c r="P107" s="446">
        <v>137</v>
      </c>
      <c r="Q107" s="446">
        <v>59863.34</v>
      </c>
      <c r="R107" s="469">
        <v>0.81414709046374967</v>
      </c>
      <c r="S107" s="447">
        <v>436.95868613138686</v>
      </c>
    </row>
    <row r="108" spans="1:19" ht="14.45" customHeight="1" x14ac:dyDescent="0.2">
      <c r="A108" s="441"/>
      <c r="B108" s="442" t="s">
        <v>1810</v>
      </c>
      <c r="C108" s="442" t="s">
        <v>460</v>
      </c>
      <c r="D108" s="442" t="s">
        <v>1801</v>
      </c>
      <c r="E108" s="442" t="s">
        <v>1901</v>
      </c>
      <c r="F108" s="442" t="s">
        <v>1926</v>
      </c>
      <c r="G108" s="442" t="s">
        <v>1927</v>
      </c>
      <c r="H108" s="446">
        <v>217</v>
      </c>
      <c r="I108" s="446">
        <v>45811.11</v>
      </c>
      <c r="J108" s="442">
        <v>1.1265026125817534</v>
      </c>
      <c r="K108" s="442">
        <v>211.11110599078341</v>
      </c>
      <c r="L108" s="446">
        <v>183</v>
      </c>
      <c r="M108" s="446">
        <v>40666.669999999991</v>
      </c>
      <c r="N108" s="442">
        <v>1</v>
      </c>
      <c r="O108" s="442">
        <v>222.22224043715843</v>
      </c>
      <c r="P108" s="446">
        <v>187</v>
      </c>
      <c r="Q108" s="446">
        <v>69845.55</v>
      </c>
      <c r="R108" s="469">
        <v>1.7175133838103789</v>
      </c>
      <c r="S108" s="447">
        <v>373.50561497326203</v>
      </c>
    </row>
    <row r="109" spans="1:19" ht="14.45" customHeight="1" x14ac:dyDescent="0.2">
      <c r="A109" s="441"/>
      <c r="B109" s="442" t="s">
        <v>1810</v>
      </c>
      <c r="C109" s="442" t="s">
        <v>460</v>
      </c>
      <c r="D109" s="442" t="s">
        <v>1801</v>
      </c>
      <c r="E109" s="442" t="s">
        <v>1901</v>
      </c>
      <c r="F109" s="442" t="s">
        <v>1928</v>
      </c>
      <c r="G109" s="442" t="s">
        <v>1929</v>
      </c>
      <c r="H109" s="446">
        <v>28</v>
      </c>
      <c r="I109" s="446">
        <v>16333.33</v>
      </c>
      <c r="J109" s="442">
        <v>2.1538466610314995</v>
      </c>
      <c r="K109" s="442">
        <v>583.33321428571423</v>
      </c>
      <c r="L109" s="446">
        <v>13</v>
      </c>
      <c r="M109" s="446">
        <v>7583.33</v>
      </c>
      <c r="N109" s="442">
        <v>1</v>
      </c>
      <c r="O109" s="442">
        <v>583.33307692307687</v>
      </c>
      <c r="P109" s="446">
        <v>34</v>
      </c>
      <c r="Q109" s="446">
        <v>23655.55</v>
      </c>
      <c r="R109" s="469">
        <v>3.1194145579844212</v>
      </c>
      <c r="S109" s="447">
        <v>695.75147058823529</v>
      </c>
    </row>
    <row r="110" spans="1:19" ht="14.45" customHeight="1" x14ac:dyDescent="0.2">
      <c r="A110" s="441"/>
      <c r="B110" s="442" t="s">
        <v>1810</v>
      </c>
      <c r="C110" s="442" t="s">
        <v>460</v>
      </c>
      <c r="D110" s="442" t="s">
        <v>1801</v>
      </c>
      <c r="E110" s="442" t="s">
        <v>1901</v>
      </c>
      <c r="F110" s="442" t="s">
        <v>1930</v>
      </c>
      <c r="G110" s="442" t="s">
        <v>1931</v>
      </c>
      <c r="H110" s="446">
        <v>214</v>
      </c>
      <c r="I110" s="446">
        <v>99866.66</v>
      </c>
      <c r="J110" s="442">
        <v>1.2228571610495642</v>
      </c>
      <c r="K110" s="442">
        <v>466.66663551401871</v>
      </c>
      <c r="L110" s="446">
        <v>175</v>
      </c>
      <c r="M110" s="446">
        <v>81666.66</v>
      </c>
      <c r="N110" s="442">
        <v>1</v>
      </c>
      <c r="O110" s="442">
        <v>466.66662857142859</v>
      </c>
      <c r="P110" s="446">
        <v>120</v>
      </c>
      <c r="Q110" s="446">
        <v>63123.34</v>
      </c>
      <c r="R110" s="469">
        <v>0.77293892023991173</v>
      </c>
      <c r="S110" s="447">
        <v>526.02783333333332</v>
      </c>
    </row>
    <row r="111" spans="1:19" ht="14.45" customHeight="1" x14ac:dyDescent="0.2">
      <c r="A111" s="441"/>
      <c r="B111" s="442" t="s">
        <v>1810</v>
      </c>
      <c r="C111" s="442" t="s">
        <v>460</v>
      </c>
      <c r="D111" s="442" t="s">
        <v>1801</v>
      </c>
      <c r="E111" s="442" t="s">
        <v>1901</v>
      </c>
      <c r="F111" s="442" t="s">
        <v>1932</v>
      </c>
      <c r="G111" s="442" t="s">
        <v>1933</v>
      </c>
      <c r="H111" s="446">
        <v>139</v>
      </c>
      <c r="I111" s="446">
        <v>6950</v>
      </c>
      <c r="J111" s="442">
        <v>0.61808324825424832</v>
      </c>
      <c r="K111" s="442">
        <v>50</v>
      </c>
      <c r="L111" s="446">
        <v>184</v>
      </c>
      <c r="M111" s="446">
        <v>11244.44</v>
      </c>
      <c r="N111" s="442">
        <v>1</v>
      </c>
      <c r="O111" s="442">
        <v>61.111086956521739</v>
      </c>
      <c r="P111" s="446">
        <v>191</v>
      </c>
      <c r="Q111" s="446">
        <v>13433.33</v>
      </c>
      <c r="R111" s="469">
        <v>1.194664207377157</v>
      </c>
      <c r="S111" s="447">
        <v>70.331570680628275</v>
      </c>
    </row>
    <row r="112" spans="1:19" ht="14.45" customHeight="1" x14ac:dyDescent="0.2">
      <c r="A112" s="441"/>
      <c r="B112" s="442" t="s">
        <v>1810</v>
      </c>
      <c r="C112" s="442" t="s">
        <v>460</v>
      </c>
      <c r="D112" s="442" t="s">
        <v>1801</v>
      </c>
      <c r="E112" s="442" t="s">
        <v>1901</v>
      </c>
      <c r="F112" s="442" t="s">
        <v>1934</v>
      </c>
      <c r="G112" s="442" t="s">
        <v>1935</v>
      </c>
      <c r="H112" s="446">
        <v>205</v>
      </c>
      <c r="I112" s="446">
        <v>20727.78</v>
      </c>
      <c r="J112" s="442">
        <v>0.67032013559186088</v>
      </c>
      <c r="K112" s="442">
        <v>101.1111219512195</v>
      </c>
      <c r="L112" s="446">
        <v>242</v>
      </c>
      <c r="M112" s="446">
        <v>30922.210000000003</v>
      </c>
      <c r="N112" s="442">
        <v>1</v>
      </c>
      <c r="O112" s="442">
        <v>127.77772727272729</v>
      </c>
      <c r="P112" s="446">
        <v>175</v>
      </c>
      <c r="Q112" s="446">
        <v>30131.11</v>
      </c>
      <c r="R112" s="469">
        <v>0.97441644694864948</v>
      </c>
      <c r="S112" s="447">
        <v>172.17777142857142</v>
      </c>
    </row>
    <row r="113" spans="1:19" ht="14.45" customHeight="1" x14ac:dyDescent="0.2">
      <c r="A113" s="441"/>
      <c r="B113" s="442" t="s">
        <v>1810</v>
      </c>
      <c r="C113" s="442" t="s">
        <v>460</v>
      </c>
      <c r="D113" s="442" t="s">
        <v>1801</v>
      </c>
      <c r="E113" s="442" t="s">
        <v>1901</v>
      </c>
      <c r="F113" s="442" t="s">
        <v>1936</v>
      </c>
      <c r="G113" s="442" t="s">
        <v>1937</v>
      </c>
      <c r="H113" s="446">
        <v>67</v>
      </c>
      <c r="I113" s="446">
        <v>5136.66</v>
      </c>
      <c r="J113" s="442">
        <v>1.2641503397459719</v>
      </c>
      <c r="K113" s="442">
        <v>76.666567164179099</v>
      </c>
      <c r="L113" s="446">
        <v>53</v>
      </c>
      <c r="M113" s="446">
        <v>4063.33</v>
      </c>
      <c r="N113" s="442">
        <v>1</v>
      </c>
      <c r="O113" s="442">
        <v>76.66660377358491</v>
      </c>
      <c r="P113" s="446">
        <v>57</v>
      </c>
      <c r="Q113" s="446">
        <v>12856.66</v>
      </c>
      <c r="R113" s="469">
        <v>3.1640698638801181</v>
      </c>
      <c r="S113" s="447">
        <v>225.55543859649123</v>
      </c>
    </row>
    <row r="114" spans="1:19" ht="14.45" customHeight="1" x14ac:dyDescent="0.2">
      <c r="A114" s="441"/>
      <c r="B114" s="442" t="s">
        <v>1810</v>
      </c>
      <c r="C114" s="442" t="s">
        <v>460</v>
      </c>
      <c r="D114" s="442" t="s">
        <v>1801</v>
      </c>
      <c r="E114" s="442" t="s">
        <v>1901</v>
      </c>
      <c r="F114" s="442" t="s">
        <v>1938</v>
      </c>
      <c r="G114" s="442" t="s">
        <v>1939</v>
      </c>
      <c r="H114" s="446">
        <v>1030</v>
      </c>
      <c r="I114" s="446">
        <v>0</v>
      </c>
      <c r="J114" s="442"/>
      <c r="K114" s="442">
        <v>0</v>
      </c>
      <c r="L114" s="446">
        <v>909</v>
      </c>
      <c r="M114" s="446">
        <v>0</v>
      </c>
      <c r="N114" s="442"/>
      <c r="O114" s="442">
        <v>0</v>
      </c>
      <c r="P114" s="446">
        <v>688</v>
      </c>
      <c r="Q114" s="446">
        <v>0</v>
      </c>
      <c r="R114" s="469"/>
      <c r="S114" s="447">
        <v>0</v>
      </c>
    </row>
    <row r="115" spans="1:19" ht="14.45" customHeight="1" x14ac:dyDescent="0.2">
      <c r="A115" s="441"/>
      <c r="B115" s="442" t="s">
        <v>1810</v>
      </c>
      <c r="C115" s="442" t="s">
        <v>460</v>
      </c>
      <c r="D115" s="442" t="s">
        <v>1801</v>
      </c>
      <c r="E115" s="442" t="s">
        <v>1901</v>
      </c>
      <c r="F115" s="442" t="s">
        <v>1940</v>
      </c>
      <c r="G115" s="442" t="s">
        <v>1941</v>
      </c>
      <c r="H115" s="446">
        <v>267</v>
      </c>
      <c r="I115" s="446">
        <v>81583.33</v>
      </c>
      <c r="J115" s="442">
        <v>1.0429686036820991</v>
      </c>
      <c r="K115" s="442">
        <v>305.55554307116108</v>
      </c>
      <c r="L115" s="446">
        <v>256</v>
      </c>
      <c r="M115" s="446">
        <v>78222.23</v>
      </c>
      <c r="N115" s="442">
        <v>1</v>
      </c>
      <c r="O115" s="442">
        <v>305.55558593749998</v>
      </c>
      <c r="P115" s="446">
        <v>259</v>
      </c>
      <c r="Q115" s="446">
        <v>85588.88</v>
      </c>
      <c r="R115" s="469">
        <v>1.0941759139313723</v>
      </c>
      <c r="S115" s="447">
        <v>330.45899613899616</v>
      </c>
    </row>
    <row r="116" spans="1:19" ht="14.45" customHeight="1" x14ac:dyDescent="0.2">
      <c r="A116" s="441"/>
      <c r="B116" s="442" t="s">
        <v>1810</v>
      </c>
      <c r="C116" s="442" t="s">
        <v>460</v>
      </c>
      <c r="D116" s="442" t="s">
        <v>1801</v>
      </c>
      <c r="E116" s="442" t="s">
        <v>1901</v>
      </c>
      <c r="F116" s="442" t="s">
        <v>1942</v>
      </c>
      <c r="G116" s="442" t="s">
        <v>1943</v>
      </c>
      <c r="H116" s="446">
        <v>265</v>
      </c>
      <c r="I116" s="446">
        <v>8833.33</v>
      </c>
      <c r="J116" s="442">
        <v>4.2742057232442692</v>
      </c>
      <c r="K116" s="442">
        <v>33.333320754716979</v>
      </c>
      <c r="L116" s="446">
        <v>62</v>
      </c>
      <c r="M116" s="446">
        <v>2066.66</v>
      </c>
      <c r="N116" s="442">
        <v>1</v>
      </c>
      <c r="O116" s="442">
        <v>33.333225806451608</v>
      </c>
      <c r="P116" s="446"/>
      <c r="Q116" s="446"/>
      <c r="R116" s="469"/>
      <c r="S116" s="447"/>
    </row>
    <row r="117" spans="1:19" ht="14.45" customHeight="1" x14ac:dyDescent="0.2">
      <c r="A117" s="441"/>
      <c r="B117" s="442" t="s">
        <v>1810</v>
      </c>
      <c r="C117" s="442" t="s">
        <v>460</v>
      </c>
      <c r="D117" s="442" t="s">
        <v>1801</v>
      </c>
      <c r="E117" s="442" t="s">
        <v>1901</v>
      </c>
      <c r="F117" s="442" t="s">
        <v>1944</v>
      </c>
      <c r="G117" s="442" t="s">
        <v>1945</v>
      </c>
      <c r="H117" s="446">
        <v>478</v>
      </c>
      <c r="I117" s="446">
        <v>217755.56</v>
      </c>
      <c r="J117" s="442">
        <v>0.84154926597328894</v>
      </c>
      <c r="K117" s="442">
        <v>455.55556485355646</v>
      </c>
      <c r="L117" s="446">
        <v>568</v>
      </c>
      <c r="M117" s="446">
        <v>258755.57</v>
      </c>
      <c r="N117" s="442">
        <v>1</v>
      </c>
      <c r="O117" s="442">
        <v>455.55558098591553</v>
      </c>
      <c r="P117" s="446">
        <v>692</v>
      </c>
      <c r="Q117" s="446">
        <v>342675.57000000007</v>
      </c>
      <c r="R117" s="469">
        <v>1.3243215208855217</v>
      </c>
      <c r="S117" s="447">
        <v>495.19591040462439</v>
      </c>
    </row>
    <row r="118" spans="1:19" ht="14.45" customHeight="1" x14ac:dyDescent="0.2">
      <c r="A118" s="441"/>
      <c r="B118" s="442" t="s">
        <v>1810</v>
      </c>
      <c r="C118" s="442" t="s">
        <v>460</v>
      </c>
      <c r="D118" s="442" t="s">
        <v>1801</v>
      </c>
      <c r="E118" s="442" t="s">
        <v>1901</v>
      </c>
      <c r="F118" s="442" t="s">
        <v>1946</v>
      </c>
      <c r="G118" s="442" t="s">
        <v>1947</v>
      </c>
      <c r="H118" s="446"/>
      <c r="I118" s="446"/>
      <c r="J118" s="442"/>
      <c r="K118" s="442"/>
      <c r="L118" s="446">
        <v>1</v>
      </c>
      <c r="M118" s="446">
        <v>58.89</v>
      </c>
      <c r="N118" s="442">
        <v>1</v>
      </c>
      <c r="O118" s="442">
        <v>58.89</v>
      </c>
      <c r="P118" s="446"/>
      <c r="Q118" s="446"/>
      <c r="R118" s="469"/>
      <c r="S118" s="447"/>
    </row>
    <row r="119" spans="1:19" ht="14.45" customHeight="1" x14ac:dyDescent="0.2">
      <c r="A119" s="441"/>
      <c r="B119" s="442" t="s">
        <v>1810</v>
      </c>
      <c r="C119" s="442" t="s">
        <v>460</v>
      </c>
      <c r="D119" s="442" t="s">
        <v>1801</v>
      </c>
      <c r="E119" s="442" t="s">
        <v>1901</v>
      </c>
      <c r="F119" s="442" t="s">
        <v>1948</v>
      </c>
      <c r="G119" s="442" t="s">
        <v>1949</v>
      </c>
      <c r="H119" s="446">
        <v>284</v>
      </c>
      <c r="I119" s="446">
        <v>22088.89</v>
      </c>
      <c r="J119" s="442">
        <v>1.0676691692981113</v>
      </c>
      <c r="K119" s="442">
        <v>77.777781690140841</v>
      </c>
      <c r="L119" s="446">
        <v>266</v>
      </c>
      <c r="M119" s="446">
        <v>20688.89</v>
      </c>
      <c r="N119" s="442">
        <v>1</v>
      </c>
      <c r="O119" s="442">
        <v>77.777781954887217</v>
      </c>
      <c r="P119" s="446">
        <v>269</v>
      </c>
      <c r="Q119" s="446">
        <v>27052.219999999998</v>
      </c>
      <c r="R119" s="469">
        <v>1.3075723250498212</v>
      </c>
      <c r="S119" s="447">
        <v>100.56587360594794</v>
      </c>
    </row>
    <row r="120" spans="1:19" ht="14.45" customHeight="1" x14ac:dyDescent="0.2">
      <c r="A120" s="441"/>
      <c r="B120" s="442" t="s">
        <v>1810</v>
      </c>
      <c r="C120" s="442" t="s">
        <v>460</v>
      </c>
      <c r="D120" s="442" t="s">
        <v>1801</v>
      </c>
      <c r="E120" s="442" t="s">
        <v>1901</v>
      </c>
      <c r="F120" s="442" t="s">
        <v>1950</v>
      </c>
      <c r="G120" s="442" t="s">
        <v>1951</v>
      </c>
      <c r="H120" s="446">
        <v>1</v>
      </c>
      <c r="I120" s="446">
        <v>0</v>
      </c>
      <c r="J120" s="442"/>
      <c r="K120" s="442">
        <v>0</v>
      </c>
      <c r="L120" s="446">
        <v>0</v>
      </c>
      <c r="M120" s="446">
        <v>0</v>
      </c>
      <c r="N120" s="442"/>
      <c r="O120" s="442"/>
      <c r="P120" s="446">
        <v>0</v>
      </c>
      <c r="Q120" s="446">
        <v>0</v>
      </c>
      <c r="R120" s="469"/>
      <c r="S120" s="447"/>
    </row>
    <row r="121" spans="1:19" ht="14.45" customHeight="1" x14ac:dyDescent="0.2">
      <c r="A121" s="441"/>
      <c r="B121" s="442" t="s">
        <v>1810</v>
      </c>
      <c r="C121" s="442" t="s">
        <v>460</v>
      </c>
      <c r="D121" s="442" t="s">
        <v>1801</v>
      </c>
      <c r="E121" s="442" t="s">
        <v>1901</v>
      </c>
      <c r="F121" s="442" t="s">
        <v>1952</v>
      </c>
      <c r="G121" s="442" t="s">
        <v>1953</v>
      </c>
      <c r="H121" s="446">
        <v>105</v>
      </c>
      <c r="I121" s="446">
        <v>28350</v>
      </c>
      <c r="J121" s="442">
        <v>21</v>
      </c>
      <c r="K121" s="442">
        <v>270</v>
      </c>
      <c r="L121" s="446">
        <v>5</v>
      </c>
      <c r="M121" s="446">
        <v>1350</v>
      </c>
      <c r="N121" s="442">
        <v>1</v>
      </c>
      <c r="O121" s="442">
        <v>270</v>
      </c>
      <c r="P121" s="446"/>
      <c r="Q121" s="446"/>
      <c r="R121" s="469"/>
      <c r="S121" s="447"/>
    </row>
    <row r="122" spans="1:19" ht="14.45" customHeight="1" x14ac:dyDescent="0.2">
      <c r="A122" s="441"/>
      <c r="B122" s="442" t="s">
        <v>1810</v>
      </c>
      <c r="C122" s="442" t="s">
        <v>460</v>
      </c>
      <c r="D122" s="442" t="s">
        <v>1801</v>
      </c>
      <c r="E122" s="442" t="s">
        <v>1901</v>
      </c>
      <c r="F122" s="442" t="s">
        <v>1954</v>
      </c>
      <c r="G122" s="442" t="s">
        <v>1955</v>
      </c>
      <c r="H122" s="446">
        <v>647</v>
      </c>
      <c r="I122" s="446">
        <v>61105.569999999992</v>
      </c>
      <c r="J122" s="442">
        <v>1.1431099296518321</v>
      </c>
      <c r="K122" s="442">
        <v>94.444466769706324</v>
      </c>
      <c r="L122" s="446">
        <v>566</v>
      </c>
      <c r="M122" s="446">
        <v>53455.55</v>
      </c>
      <c r="N122" s="442">
        <v>1</v>
      </c>
      <c r="O122" s="442">
        <v>94.444434628975273</v>
      </c>
      <c r="P122" s="446">
        <v>503</v>
      </c>
      <c r="Q122" s="446">
        <v>59288.880000000005</v>
      </c>
      <c r="R122" s="469">
        <v>1.1091248710377126</v>
      </c>
      <c r="S122" s="447">
        <v>117.87053677932407</v>
      </c>
    </row>
    <row r="123" spans="1:19" ht="14.45" customHeight="1" x14ac:dyDescent="0.2">
      <c r="A123" s="441"/>
      <c r="B123" s="442" t="s">
        <v>1810</v>
      </c>
      <c r="C123" s="442" t="s">
        <v>460</v>
      </c>
      <c r="D123" s="442" t="s">
        <v>1801</v>
      </c>
      <c r="E123" s="442" t="s">
        <v>1901</v>
      </c>
      <c r="F123" s="442" t="s">
        <v>1956</v>
      </c>
      <c r="G123" s="442" t="s">
        <v>1957</v>
      </c>
      <c r="H123" s="446">
        <v>212</v>
      </c>
      <c r="I123" s="446">
        <v>9186.67</v>
      </c>
      <c r="J123" s="442">
        <v>0.90212828220238372</v>
      </c>
      <c r="K123" s="442">
        <v>43.333349056603772</v>
      </c>
      <c r="L123" s="446">
        <v>235</v>
      </c>
      <c r="M123" s="446">
        <v>10183.33</v>
      </c>
      <c r="N123" s="442">
        <v>1</v>
      </c>
      <c r="O123" s="442">
        <v>43.33331914893617</v>
      </c>
      <c r="P123" s="446">
        <v>170</v>
      </c>
      <c r="Q123" s="446">
        <v>12103.33</v>
      </c>
      <c r="R123" s="469">
        <v>1.1885434332384397</v>
      </c>
      <c r="S123" s="447">
        <v>71.196058823529413</v>
      </c>
    </row>
    <row r="124" spans="1:19" ht="14.45" customHeight="1" x14ac:dyDescent="0.2">
      <c r="A124" s="441"/>
      <c r="B124" s="442" t="s">
        <v>1810</v>
      </c>
      <c r="C124" s="442" t="s">
        <v>460</v>
      </c>
      <c r="D124" s="442" t="s">
        <v>1801</v>
      </c>
      <c r="E124" s="442" t="s">
        <v>1901</v>
      </c>
      <c r="F124" s="442" t="s">
        <v>1958</v>
      </c>
      <c r="G124" s="442" t="s">
        <v>1959</v>
      </c>
      <c r="H124" s="446">
        <v>2</v>
      </c>
      <c r="I124" s="446">
        <v>193.33</v>
      </c>
      <c r="J124" s="442"/>
      <c r="K124" s="442">
        <v>96.665000000000006</v>
      </c>
      <c r="L124" s="446"/>
      <c r="M124" s="446"/>
      <c r="N124" s="442"/>
      <c r="O124" s="442"/>
      <c r="P124" s="446">
        <v>1</v>
      </c>
      <c r="Q124" s="446">
        <v>172.22</v>
      </c>
      <c r="R124" s="469"/>
      <c r="S124" s="447">
        <v>172.22</v>
      </c>
    </row>
    <row r="125" spans="1:19" ht="14.45" customHeight="1" x14ac:dyDescent="0.2">
      <c r="A125" s="441"/>
      <c r="B125" s="442" t="s">
        <v>1810</v>
      </c>
      <c r="C125" s="442" t="s">
        <v>460</v>
      </c>
      <c r="D125" s="442" t="s">
        <v>1801</v>
      </c>
      <c r="E125" s="442" t="s">
        <v>1901</v>
      </c>
      <c r="F125" s="442" t="s">
        <v>1960</v>
      </c>
      <c r="G125" s="442"/>
      <c r="H125" s="446">
        <v>5</v>
      </c>
      <c r="I125" s="446">
        <v>1005.5500000000001</v>
      </c>
      <c r="J125" s="442">
        <v>5</v>
      </c>
      <c r="K125" s="442">
        <v>201.11</v>
      </c>
      <c r="L125" s="446">
        <v>1</v>
      </c>
      <c r="M125" s="446">
        <v>201.11</v>
      </c>
      <c r="N125" s="442">
        <v>1</v>
      </c>
      <c r="O125" s="442">
        <v>201.11</v>
      </c>
      <c r="P125" s="446"/>
      <c r="Q125" s="446"/>
      <c r="R125" s="469"/>
      <c r="S125" s="447"/>
    </row>
    <row r="126" spans="1:19" ht="14.45" customHeight="1" x14ac:dyDescent="0.2">
      <c r="A126" s="441"/>
      <c r="B126" s="442" t="s">
        <v>1810</v>
      </c>
      <c r="C126" s="442" t="s">
        <v>460</v>
      </c>
      <c r="D126" s="442" t="s">
        <v>1801</v>
      </c>
      <c r="E126" s="442" t="s">
        <v>1901</v>
      </c>
      <c r="F126" s="442" t="s">
        <v>1961</v>
      </c>
      <c r="G126" s="442" t="s">
        <v>1962</v>
      </c>
      <c r="H126" s="446">
        <v>4</v>
      </c>
      <c r="I126" s="446">
        <v>1733.34</v>
      </c>
      <c r="J126" s="442">
        <v>1</v>
      </c>
      <c r="K126" s="442">
        <v>433.33499999999998</v>
      </c>
      <c r="L126" s="446">
        <v>4</v>
      </c>
      <c r="M126" s="446">
        <v>1733.34</v>
      </c>
      <c r="N126" s="442">
        <v>1</v>
      </c>
      <c r="O126" s="442">
        <v>433.33499999999998</v>
      </c>
      <c r="P126" s="446">
        <v>7</v>
      </c>
      <c r="Q126" s="446">
        <v>3330</v>
      </c>
      <c r="R126" s="469">
        <v>1.9211464571290111</v>
      </c>
      <c r="S126" s="447">
        <v>475.71428571428572</v>
      </c>
    </row>
    <row r="127" spans="1:19" ht="14.45" customHeight="1" x14ac:dyDescent="0.2">
      <c r="A127" s="441"/>
      <c r="B127" s="442" t="s">
        <v>1810</v>
      </c>
      <c r="C127" s="442" t="s">
        <v>460</v>
      </c>
      <c r="D127" s="442" t="s">
        <v>1801</v>
      </c>
      <c r="E127" s="442" t="s">
        <v>1901</v>
      </c>
      <c r="F127" s="442" t="s">
        <v>1963</v>
      </c>
      <c r="G127" s="442" t="s">
        <v>1964</v>
      </c>
      <c r="H127" s="446"/>
      <c r="I127" s="446"/>
      <c r="J127" s="442"/>
      <c r="K127" s="442"/>
      <c r="L127" s="446"/>
      <c r="M127" s="446"/>
      <c r="N127" s="442"/>
      <c r="O127" s="442"/>
      <c r="P127" s="446">
        <v>0</v>
      </c>
      <c r="Q127" s="446">
        <v>0</v>
      </c>
      <c r="R127" s="469"/>
      <c r="S127" s="447"/>
    </row>
    <row r="128" spans="1:19" ht="14.45" customHeight="1" x14ac:dyDescent="0.2">
      <c r="A128" s="441"/>
      <c r="B128" s="442" t="s">
        <v>1810</v>
      </c>
      <c r="C128" s="442" t="s">
        <v>460</v>
      </c>
      <c r="D128" s="442" t="s">
        <v>1801</v>
      </c>
      <c r="E128" s="442" t="s">
        <v>1901</v>
      </c>
      <c r="F128" s="442" t="s">
        <v>1965</v>
      </c>
      <c r="G128" s="442" t="s">
        <v>1966</v>
      </c>
      <c r="H128" s="446">
        <v>3</v>
      </c>
      <c r="I128" s="446">
        <v>350.01</v>
      </c>
      <c r="J128" s="442">
        <v>2.6251406285157124</v>
      </c>
      <c r="K128" s="442">
        <v>116.67</v>
      </c>
      <c r="L128" s="446">
        <v>1</v>
      </c>
      <c r="M128" s="446">
        <v>133.33000000000001</v>
      </c>
      <c r="N128" s="442">
        <v>1</v>
      </c>
      <c r="O128" s="442">
        <v>133.33000000000001</v>
      </c>
      <c r="P128" s="446">
        <v>4</v>
      </c>
      <c r="Q128" s="446">
        <v>714.44</v>
      </c>
      <c r="R128" s="469">
        <v>5.3584339608490215</v>
      </c>
      <c r="S128" s="447">
        <v>178.61</v>
      </c>
    </row>
    <row r="129" spans="1:19" ht="14.45" customHeight="1" x14ac:dyDescent="0.2">
      <c r="A129" s="441"/>
      <c r="B129" s="442" t="s">
        <v>1810</v>
      </c>
      <c r="C129" s="442" t="s">
        <v>460</v>
      </c>
      <c r="D129" s="442" t="s">
        <v>1801</v>
      </c>
      <c r="E129" s="442" t="s">
        <v>1901</v>
      </c>
      <c r="F129" s="442" t="s">
        <v>1967</v>
      </c>
      <c r="G129" s="442" t="s">
        <v>1968</v>
      </c>
      <c r="H129" s="446">
        <v>40</v>
      </c>
      <c r="I129" s="446">
        <v>1955.5500000000002</v>
      </c>
      <c r="J129" s="442">
        <v>0.93023089876416376</v>
      </c>
      <c r="K129" s="442">
        <v>48.888750000000002</v>
      </c>
      <c r="L129" s="446">
        <v>43</v>
      </c>
      <c r="M129" s="446">
        <v>2102.2199999999998</v>
      </c>
      <c r="N129" s="442">
        <v>1</v>
      </c>
      <c r="O129" s="442">
        <v>48.888837209302324</v>
      </c>
      <c r="P129" s="446">
        <v>10</v>
      </c>
      <c r="Q129" s="446">
        <v>722.22</v>
      </c>
      <c r="R129" s="469">
        <v>0.34355110311955939</v>
      </c>
      <c r="S129" s="447">
        <v>72.222000000000008</v>
      </c>
    </row>
    <row r="130" spans="1:19" ht="14.45" customHeight="1" x14ac:dyDescent="0.2">
      <c r="A130" s="441"/>
      <c r="B130" s="442" t="s">
        <v>1810</v>
      </c>
      <c r="C130" s="442" t="s">
        <v>460</v>
      </c>
      <c r="D130" s="442" t="s">
        <v>1801</v>
      </c>
      <c r="E130" s="442" t="s">
        <v>1901</v>
      </c>
      <c r="F130" s="442" t="s">
        <v>1969</v>
      </c>
      <c r="G130" s="442" t="s">
        <v>1970</v>
      </c>
      <c r="H130" s="446">
        <v>1</v>
      </c>
      <c r="I130" s="446">
        <v>344.44</v>
      </c>
      <c r="J130" s="442">
        <v>7.6922389766311744E-2</v>
      </c>
      <c r="K130" s="442">
        <v>344.44</v>
      </c>
      <c r="L130" s="446">
        <v>13</v>
      </c>
      <c r="M130" s="446">
        <v>4477.7599999999993</v>
      </c>
      <c r="N130" s="442">
        <v>1</v>
      </c>
      <c r="O130" s="442">
        <v>344.44307692307689</v>
      </c>
      <c r="P130" s="446">
        <v>37</v>
      </c>
      <c r="Q130" s="446">
        <v>14998.89</v>
      </c>
      <c r="R130" s="469">
        <v>3.3496413385264066</v>
      </c>
      <c r="S130" s="447">
        <v>405.37540540540539</v>
      </c>
    </row>
    <row r="131" spans="1:19" ht="14.45" customHeight="1" x14ac:dyDescent="0.2">
      <c r="A131" s="441"/>
      <c r="B131" s="442" t="s">
        <v>1810</v>
      </c>
      <c r="C131" s="442" t="s">
        <v>460</v>
      </c>
      <c r="D131" s="442" t="s">
        <v>1801</v>
      </c>
      <c r="E131" s="442" t="s">
        <v>1901</v>
      </c>
      <c r="F131" s="442" t="s">
        <v>1971</v>
      </c>
      <c r="G131" s="442" t="s">
        <v>1972</v>
      </c>
      <c r="H131" s="446">
        <v>19</v>
      </c>
      <c r="I131" s="446">
        <v>5552.22</v>
      </c>
      <c r="J131" s="442">
        <v>0.79166672607734134</v>
      </c>
      <c r="K131" s="442">
        <v>292.22210526315791</v>
      </c>
      <c r="L131" s="446">
        <v>24</v>
      </c>
      <c r="M131" s="446">
        <v>7013.33</v>
      </c>
      <c r="N131" s="442">
        <v>1</v>
      </c>
      <c r="O131" s="442">
        <v>292.22208333333333</v>
      </c>
      <c r="P131" s="446">
        <v>15</v>
      </c>
      <c r="Q131" s="446">
        <v>5088.8900000000003</v>
      </c>
      <c r="R131" s="469">
        <v>0.72560253117991036</v>
      </c>
      <c r="S131" s="447">
        <v>339.25933333333336</v>
      </c>
    </row>
    <row r="132" spans="1:19" ht="14.45" customHeight="1" x14ac:dyDescent="0.2">
      <c r="A132" s="441"/>
      <c r="B132" s="442" t="s">
        <v>1810</v>
      </c>
      <c r="C132" s="442" t="s">
        <v>460</v>
      </c>
      <c r="D132" s="442" t="s">
        <v>1801</v>
      </c>
      <c r="E132" s="442" t="s">
        <v>1901</v>
      </c>
      <c r="F132" s="442" t="s">
        <v>1973</v>
      </c>
      <c r="G132" s="442" t="s">
        <v>1974</v>
      </c>
      <c r="H132" s="446">
        <v>7</v>
      </c>
      <c r="I132" s="446">
        <v>1555.55</v>
      </c>
      <c r="J132" s="442">
        <v>0.36842080332337801</v>
      </c>
      <c r="K132" s="442">
        <v>222.22142857142856</v>
      </c>
      <c r="L132" s="446">
        <v>19</v>
      </c>
      <c r="M132" s="446">
        <v>4222.21</v>
      </c>
      <c r="N132" s="442">
        <v>1</v>
      </c>
      <c r="O132" s="442">
        <v>222.22157894736841</v>
      </c>
      <c r="P132" s="446">
        <v>15</v>
      </c>
      <c r="Q132" s="446">
        <v>5916.66</v>
      </c>
      <c r="R132" s="469">
        <v>1.4013182669739306</v>
      </c>
      <c r="S132" s="447">
        <v>394.44400000000002</v>
      </c>
    </row>
    <row r="133" spans="1:19" ht="14.45" customHeight="1" x14ac:dyDescent="0.2">
      <c r="A133" s="441"/>
      <c r="B133" s="442" t="s">
        <v>1810</v>
      </c>
      <c r="C133" s="442" t="s">
        <v>460</v>
      </c>
      <c r="D133" s="442" t="s">
        <v>1801</v>
      </c>
      <c r="E133" s="442" t="s">
        <v>1901</v>
      </c>
      <c r="F133" s="442" t="s">
        <v>1975</v>
      </c>
      <c r="G133" s="442" t="s">
        <v>1976</v>
      </c>
      <c r="H133" s="446">
        <v>4</v>
      </c>
      <c r="I133" s="446">
        <v>466.67</v>
      </c>
      <c r="J133" s="442"/>
      <c r="K133" s="442">
        <v>116.6675</v>
      </c>
      <c r="L133" s="446"/>
      <c r="M133" s="446"/>
      <c r="N133" s="442"/>
      <c r="O133" s="442"/>
      <c r="P133" s="446">
        <v>2</v>
      </c>
      <c r="Q133" s="446">
        <v>297.77999999999997</v>
      </c>
      <c r="R133" s="469"/>
      <c r="S133" s="447">
        <v>148.88999999999999</v>
      </c>
    </row>
    <row r="134" spans="1:19" ht="14.45" customHeight="1" x14ac:dyDescent="0.2">
      <c r="A134" s="441"/>
      <c r="B134" s="442" t="s">
        <v>1810</v>
      </c>
      <c r="C134" s="442" t="s">
        <v>460</v>
      </c>
      <c r="D134" s="442" t="s">
        <v>1801</v>
      </c>
      <c r="E134" s="442" t="s">
        <v>1901</v>
      </c>
      <c r="F134" s="442" t="s">
        <v>1977</v>
      </c>
      <c r="G134" s="442"/>
      <c r="H134" s="446"/>
      <c r="I134" s="446"/>
      <c r="J134" s="442"/>
      <c r="K134" s="442"/>
      <c r="L134" s="446">
        <v>1</v>
      </c>
      <c r="M134" s="446">
        <v>550</v>
      </c>
      <c r="N134" s="442">
        <v>1</v>
      </c>
      <c r="O134" s="442">
        <v>550</v>
      </c>
      <c r="P134" s="446"/>
      <c r="Q134" s="446"/>
      <c r="R134" s="469"/>
      <c r="S134" s="447"/>
    </row>
    <row r="135" spans="1:19" ht="14.45" customHeight="1" x14ac:dyDescent="0.2">
      <c r="A135" s="441"/>
      <c r="B135" s="442" t="s">
        <v>1810</v>
      </c>
      <c r="C135" s="442" t="s">
        <v>460</v>
      </c>
      <c r="D135" s="442" t="s">
        <v>1801</v>
      </c>
      <c r="E135" s="442" t="s">
        <v>1901</v>
      </c>
      <c r="F135" s="442" t="s">
        <v>1978</v>
      </c>
      <c r="G135" s="442" t="s">
        <v>1979</v>
      </c>
      <c r="H135" s="446">
        <v>71</v>
      </c>
      <c r="I135" s="446">
        <v>8283.33</v>
      </c>
      <c r="J135" s="442">
        <v>2.1515142857142857</v>
      </c>
      <c r="K135" s="442">
        <v>116.66661971830986</v>
      </c>
      <c r="L135" s="446">
        <v>33</v>
      </c>
      <c r="M135" s="446">
        <v>3850</v>
      </c>
      <c r="N135" s="442">
        <v>1</v>
      </c>
      <c r="O135" s="442">
        <v>116.66666666666667</v>
      </c>
      <c r="P135" s="446">
        <v>14</v>
      </c>
      <c r="Q135" s="446">
        <v>2299.9999999999995</v>
      </c>
      <c r="R135" s="469">
        <v>0.59740259740259727</v>
      </c>
      <c r="S135" s="447">
        <v>164.28571428571425</v>
      </c>
    </row>
    <row r="136" spans="1:19" ht="14.45" customHeight="1" x14ac:dyDescent="0.2">
      <c r="A136" s="441"/>
      <c r="B136" s="442" t="s">
        <v>1810</v>
      </c>
      <c r="C136" s="442" t="s">
        <v>460</v>
      </c>
      <c r="D136" s="442" t="s">
        <v>1801</v>
      </c>
      <c r="E136" s="442" t="s">
        <v>1901</v>
      </c>
      <c r="F136" s="442" t="s">
        <v>1980</v>
      </c>
      <c r="G136" s="442" t="s">
        <v>1981</v>
      </c>
      <c r="H136" s="446"/>
      <c r="I136" s="446"/>
      <c r="J136" s="442"/>
      <c r="K136" s="442"/>
      <c r="L136" s="446"/>
      <c r="M136" s="446"/>
      <c r="N136" s="442"/>
      <c r="O136" s="442"/>
      <c r="P136" s="446">
        <v>117</v>
      </c>
      <c r="Q136" s="446">
        <v>7196.67</v>
      </c>
      <c r="R136" s="469"/>
      <c r="S136" s="447">
        <v>61.51</v>
      </c>
    </row>
    <row r="137" spans="1:19" ht="14.45" customHeight="1" x14ac:dyDescent="0.2">
      <c r="A137" s="441"/>
      <c r="B137" s="442" t="s">
        <v>1810</v>
      </c>
      <c r="C137" s="442" t="s">
        <v>1803</v>
      </c>
      <c r="D137" s="442" t="s">
        <v>1801</v>
      </c>
      <c r="E137" s="442" t="s">
        <v>1811</v>
      </c>
      <c r="F137" s="442" t="s">
        <v>1832</v>
      </c>
      <c r="G137" s="442"/>
      <c r="H137" s="446"/>
      <c r="I137" s="446"/>
      <c r="J137" s="442"/>
      <c r="K137" s="442"/>
      <c r="L137" s="446"/>
      <c r="M137" s="446"/>
      <c r="N137" s="442"/>
      <c r="O137" s="442"/>
      <c r="P137" s="446">
        <v>1</v>
      </c>
      <c r="Q137" s="446">
        <v>561</v>
      </c>
      <c r="R137" s="469"/>
      <c r="S137" s="447">
        <v>561</v>
      </c>
    </row>
    <row r="138" spans="1:19" ht="14.45" customHeight="1" x14ac:dyDescent="0.2">
      <c r="A138" s="441"/>
      <c r="B138" s="442" t="s">
        <v>1810</v>
      </c>
      <c r="C138" s="442" t="s">
        <v>1803</v>
      </c>
      <c r="D138" s="442" t="s">
        <v>1801</v>
      </c>
      <c r="E138" s="442" t="s">
        <v>1901</v>
      </c>
      <c r="F138" s="442" t="s">
        <v>1902</v>
      </c>
      <c r="G138" s="442" t="s">
        <v>1903</v>
      </c>
      <c r="H138" s="446">
        <v>64</v>
      </c>
      <c r="I138" s="446">
        <v>32568.89</v>
      </c>
      <c r="J138" s="442">
        <v>0.65979386664538175</v>
      </c>
      <c r="K138" s="442">
        <v>508.88890624999999</v>
      </c>
      <c r="L138" s="446">
        <v>97</v>
      </c>
      <c r="M138" s="446">
        <v>49362.22</v>
      </c>
      <c r="N138" s="442">
        <v>1</v>
      </c>
      <c r="O138" s="442">
        <v>508.88886597938148</v>
      </c>
      <c r="P138" s="446">
        <v>82</v>
      </c>
      <c r="Q138" s="446">
        <v>48668.89</v>
      </c>
      <c r="R138" s="469">
        <v>0.98595423787665948</v>
      </c>
      <c r="S138" s="447">
        <v>593.52304878048778</v>
      </c>
    </row>
    <row r="139" spans="1:19" ht="14.45" customHeight="1" x14ac:dyDescent="0.2">
      <c r="A139" s="441"/>
      <c r="B139" s="442" t="s">
        <v>1810</v>
      </c>
      <c r="C139" s="442" t="s">
        <v>1803</v>
      </c>
      <c r="D139" s="442" t="s">
        <v>1801</v>
      </c>
      <c r="E139" s="442" t="s">
        <v>1901</v>
      </c>
      <c r="F139" s="442" t="s">
        <v>1904</v>
      </c>
      <c r="G139" s="442" t="s">
        <v>1905</v>
      </c>
      <c r="H139" s="446">
        <v>548</v>
      </c>
      <c r="I139" s="446">
        <v>274000</v>
      </c>
      <c r="J139" s="442">
        <v>0.94809688581314877</v>
      </c>
      <c r="K139" s="442">
        <v>500</v>
      </c>
      <c r="L139" s="446">
        <v>578</v>
      </c>
      <c r="M139" s="446">
        <v>289000</v>
      </c>
      <c r="N139" s="442">
        <v>1</v>
      </c>
      <c r="O139" s="442">
        <v>500</v>
      </c>
      <c r="P139" s="446">
        <v>634</v>
      </c>
      <c r="Q139" s="446">
        <v>347694.44</v>
      </c>
      <c r="R139" s="469">
        <v>1.2030949480968858</v>
      </c>
      <c r="S139" s="447">
        <v>548.41394321766563</v>
      </c>
    </row>
    <row r="140" spans="1:19" ht="14.45" customHeight="1" x14ac:dyDescent="0.2">
      <c r="A140" s="441"/>
      <c r="B140" s="442" t="s">
        <v>1810</v>
      </c>
      <c r="C140" s="442" t="s">
        <v>1803</v>
      </c>
      <c r="D140" s="442" t="s">
        <v>1801</v>
      </c>
      <c r="E140" s="442" t="s">
        <v>1901</v>
      </c>
      <c r="F140" s="442" t="s">
        <v>1982</v>
      </c>
      <c r="G140" s="442" t="s">
        <v>1983</v>
      </c>
      <c r="H140" s="446">
        <v>219</v>
      </c>
      <c r="I140" s="446">
        <v>23116.67</v>
      </c>
      <c r="J140" s="442">
        <v>2.0857152137489359</v>
      </c>
      <c r="K140" s="442">
        <v>105.55557077625571</v>
      </c>
      <c r="L140" s="446">
        <v>105</v>
      </c>
      <c r="M140" s="446">
        <v>11083.330000000002</v>
      </c>
      <c r="N140" s="442">
        <v>1</v>
      </c>
      <c r="O140" s="442">
        <v>105.55552380952382</v>
      </c>
      <c r="P140" s="446">
        <v>4</v>
      </c>
      <c r="Q140" s="446">
        <v>530</v>
      </c>
      <c r="R140" s="469">
        <v>4.781956325400398E-2</v>
      </c>
      <c r="S140" s="447">
        <v>132.5</v>
      </c>
    </row>
    <row r="141" spans="1:19" ht="14.45" customHeight="1" x14ac:dyDescent="0.2">
      <c r="A141" s="441"/>
      <c r="B141" s="442" t="s">
        <v>1810</v>
      </c>
      <c r="C141" s="442" t="s">
        <v>1803</v>
      </c>
      <c r="D141" s="442" t="s">
        <v>1801</v>
      </c>
      <c r="E141" s="442" t="s">
        <v>1901</v>
      </c>
      <c r="F141" s="442" t="s">
        <v>1906</v>
      </c>
      <c r="G141" s="442" t="s">
        <v>1907</v>
      </c>
      <c r="H141" s="446">
        <v>5452</v>
      </c>
      <c r="I141" s="446">
        <v>424044.43999999994</v>
      </c>
      <c r="J141" s="442">
        <v>1.022697427628406</v>
      </c>
      <c r="K141" s="442">
        <v>77.777776962582521</v>
      </c>
      <c r="L141" s="446">
        <v>5331</v>
      </c>
      <c r="M141" s="446">
        <v>414633.32999999996</v>
      </c>
      <c r="N141" s="442">
        <v>1</v>
      </c>
      <c r="O141" s="442">
        <v>77.777777152504214</v>
      </c>
      <c r="P141" s="446">
        <v>5369</v>
      </c>
      <c r="Q141" s="446">
        <v>483753.33999999997</v>
      </c>
      <c r="R141" s="469">
        <v>1.1667015287941276</v>
      </c>
      <c r="S141" s="447">
        <v>90.101199478487601</v>
      </c>
    </row>
    <row r="142" spans="1:19" ht="14.45" customHeight="1" x14ac:dyDescent="0.2">
      <c r="A142" s="441"/>
      <c r="B142" s="442" t="s">
        <v>1810</v>
      </c>
      <c r="C142" s="442" t="s">
        <v>1803</v>
      </c>
      <c r="D142" s="442" t="s">
        <v>1801</v>
      </c>
      <c r="E142" s="442" t="s">
        <v>1901</v>
      </c>
      <c r="F142" s="442" t="s">
        <v>1908</v>
      </c>
      <c r="G142" s="442" t="s">
        <v>1909</v>
      </c>
      <c r="H142" s="446">
        <v>23</v>
      </c>
      <c r="I142" s="446">
        <v>5750</v>
      </c>
      <c r="J142" s="442">
        <v>0.57499999999999996</v>
      </c>
      <c r="K142" s="442">
        <v>250</v>
      </c>
      <c r="L142" s="446">
        <v>40</v>
      </c>
      <c r="M142" s="446">
        <v>10000</v>
      </c>
      <c r="N142" s="442">
        <v>1</v>
      </c>
      <c r="O142" s="442">
        <v>250</v>
      </c>
      <c r="P142" s="446">
        <v>62</v>
      </c>
      <c r="Q142" s="446">
        <v>16940</v>
      </c>
      <c r="R142" s="469">
        <v>1.694</v>
      </c>
      <c r="S142" s="447">
        <v>273.22580645161293</v>
      </c>
    </row>
    <row r="143" spans="1:19" ht="14.45" customHeight="1" x14ac:dyDescent="0.2">
      <c r="A143" s="441"/>
      <c r="B143" s="442" t="s">
        <v>1810</v>
      </c>
      <c r="C143" s="442" t="s">
        <v>1803</v>
      </c>
      <c r="D143" s="442" t="s">
        <v>1801</v>
      </c>
      <c r="E143" s="442" t="s">
        <v>1901</v>
      </c>
      <c r="F143" s="442" t="s">
        <v>1910</v>
      </c>
      <c r="G143" s="442" t="s">
        <v>1911</v>
      </c>
      <c r="H143" s="446">
        <v>3</v>
      </c>
      <c r="I143" s="446">
        <v>900</v>
      </c>
      <c r="J143" s="442">
        <v>3</v>
      </c>
      <c r="K143" s="442">
        <v>300</v>
      </c>
      <c r="L143" s="446">
        <v>1</v>
      </c>
      <c r="M143" s="446">
        <v>300</v>
      </c>
      <c r="N143" s="442">
        <v>1</v>
      </c>
      <c r="O143" s="442">
        <v>300</v>
      </c>
      <c r="P143" s="446"/>
      <c r="Q143" s="446"/>
      <c r="R143" s="469"/>
      <c r="S143" s="447"/>
    </row>
    <row r="144" spans="1:19" ht="14.45" customHeight="1" x14ac:dyDescent="0.2">
      <c r="A144" s="441"/>
      <c r="B144" s="442" t="s">
        <v>1810</v>
      </c>
      <c r="C144" s="442" t="s">
        <v>1803</v>
      </c>
      <c r="D144" s="442" t="s">
        <v>1801</v>
      </c>
      <c r="E144" s="442" t="s">
        <v>1901</v>
      </c>
      <c r="F144" s="442" t="s">
        <v>1912</v>
      </c>
      <c r="G144" s="442" t="s">
        <v>1913</v>
      </c>
      <c r="H144" s="446">
        <v>1302</v>
      </c>
      <c r="I144" s="446">
        <v>151900.01</v>
      </c>
      <c r="J144" s="442">
        <v>1.2000000157998676</v>
      </c>
      <c r="K144" s="442">
        <v>116.66667434715822</v>
      </c>
      <c r="L144" s="446">
        <v>1085</v>
      </c>
      <c r="M144" s="446">
        <v>126583.34</v>
      </c>
      <c r="N144" s="442">
        <v>1</v>
      </c>
      <c r="O144" s="442">
        <v>116.66667281105991</v>
      </c>
      <c r="P144" s="446">
        <v>1098</v>
      </c>
      <c r="Q144" s="446">
        <v>155000.01</v>
      </c>
      <c r="R144" s="469">
        <v>1.2244898104284498</v>
      </c>
      <c r="S144" s="447">
        <v>141.16576502732241</v>
      </c>
    </row>
    <row r="145" spans="1:19" ht="14.45" customHeight="1" x14ac:dyDescent="0.2">
      <c r="A145" s="441"/>
      <c r="B145" s="442" t="s">
        <v>1810</v>
      </c>
      <c r="C145" s="442" t="s">
        <v>1803</v>
      </c>
      <c r="D145" s="442" t="s">
        <v>1801</v>
      </c>
      <c r="E145" s="442" t="s">
        <v>1901</v>
      </c>
      <c r="F145" s="442" t="s">
        <v>1914</v>
      </c>
      <c r="G145" s="442" t="s">
        <v>1915</v>
      </c>
      <c r="H145" s="446">
        <v>7</v>
      </c>
      <c r="I145" s="446">
        <v>2722.22</v>
      </c>
      <c r="J145" s="442">
        <v>1.225000225000225</v>
      </c>
      <c r="K145" s="442">
        <v>388.88857142857142</v>
      </c>
      <c r="L145" s="446">
        <v>4</v>
      </c>
      <c r="M145" s="446">
        <v>2222.2199999999998</v>
      </c>
      <c r="N145" s="442">
        <v>1</v>
      </c>
      <c r="O145" s="442">
        <v>555.55499999999995</v>
      </c>
      <c r="P145" s="446">
        <v>8</v>
      </c>
      <c r="Q145" s="446">
        <v>7196.66</v>
      </c>
      <c r="R145" s="469">
        <v>3.2385002385002388</v>
      </c>
      <c r="S145" s="447">
        <v>899.58249999999998</v>
      </c>
    </row>
    <row r="146" spans="1:19" ht="14.45" customHeight="1" x14ac:dyDescent="0.2">
      <c r="A146" s="441"/>
      <c r="B146" s="442" t="s">
        <v>1810</v>
      </c>
      <c r="C146" s="442" t="s">
        <v>1803</v>
      </c>
      <c r="D146" s="442" t="s">
        <v>1801</v>
      </c>
      <c r="E146" s="442" t="s">
        <v>1901</v>
      </c>
      <c r="F146" s="442" t="s">
        <v>1916</v>
      </c>
      <c r="G146" s="442" t="s">
        <v>1917</v>
      </c>
      <c r="H146" s="446">
        <v>1749</v>
      </c>
      <c r="I146" s="446">
        <v>524700</v>
      </c>
      <c r="J146" s="442">
        <v>0.50476190476190474</v>
      </c>
      <c r="K146" s="442">
        <v>300</v>
      </c>
      <c r="L146" s="446">
        <v>1890</v>
      </c>
      <c r="M146" s="446">
        <v>1039500</v>
      </c>
      <c r="N146" s="442">
        <v>1</v>
      </c>
      <c r="O146" s="442">
        <v>550</v>
      </c>
      <c r="P146" s="446">
        <v>1687</v>
      </c>
      <c r="Q146" s="446">
        <v>1002671.1100000001</v>
      </c>
      <c r="R146" s="469">
        <v>0.96457057239057253</v>
      </c>
      <c r="S146" s="447">
        <v>594.35157676348558</v>
      </c>
    </row>
    <row r="147" spans="1:19" ht="14.45" customHeight="1" x14ac:dyDescent="0.2">
      <c r="A147" s="441"/>
      <c r="B147" s="442" t="s">
        <v>1810</v>
      </c>
      <c r="C147" s="442" t="s">
        <v>1803</v>
      </c>
      <c r="D147" s="442" t="s">
        <v>1801</v>
      </c>
      <c r="E147" s="442" t="s">
        <v>1901</v>
      </c>
      <c r="F147" s="442" t="s">
        <v>1918</v>
      </c>
      <c r="G147" s="442" t="s">
        <v>1919</v>
      </c>
      <c r="H147" s="446">
        <v>292</v>
      </c>
      <c r="I147" s="446">
        <v>85977.77</v>
      </c>
      <c r="J147" s="442">
        <v>1.3035714204490751</v>
      </c>
      <c r="K147" s="442">
        <v>294.44441780821921</v>
      </c>
      <c r="L147" s="446">
        <v>224</v>
      </c>
      <c r="M147" s="446">
        <v>65955.55</v>
      </c>
      <c r="N147" s="442">
        <v>1</v>
      </c>
      <c r="O147" s="442">
        <v>294.44441964285716</v>
      </c>
      <c r="P147" s="446">
        <v>32</v>
      </c>
      <c r="Q147" s="446">
        <v>10399.99</v>
      </c>
      <c r="R147" s="469">
        <v>0.15768180236538093</v>
      </c>
      <c r="S147" s="447">
        <v>324.99968749999999</v>
      </c>
    </row>
    <row r="148" spans="1:19" ht="14.45" customHeight="1" x14ac:dyDescent="0.2">
      <c r="A148" s="441"/>
      <c r="B148" s="442" t="s">
        <v>1810</v>
      </c>
      <c r="C148" s="442" t="s">
        <v>1803</v>
      </c>
      <c r="D148" s="442" t="s">
        <v>1801</v>
      </c>
      <c r="E148" s="442" t="s">
        <v>1901</v>
      </c>
      <c r="F148" s="442" t="s">
        <v>1924</v>
      </c>
      <c r="G148" s="442"/>
      <c r="H148" s="446">
        <v>3</v>
      </c>
      <c r="I148" s="446">
        <v>100</v>
      </c>
      <c r="J148" s="442">
        <v>1</v>
      </c>
      <c r="K148" s="442">
        <v>33.333333333333336</v>
      </c>
      <c r="L148" s="446">
        <v>3</v>
      </c>
      <c r="M148" s="446">
        <v>100</v>
      </c>
      <c r="N148" s="442">
        <v>1</v>
      </c>
      <c r="O148" s="442">
        <v>33.333333333333336</v>
      </c>
      <c r="P148" s="446"/>
      <c r="Q148" s="446"/>
      <c r="R148" s="469"/>
      <c r="S148" s="447"/>
    </row>
    <row r="149" spans="1:19" ht="14.45" customHeight="1" x14ac:dyDescent="0.2">
      <c r="A149" s="441"/>
      <c r="B149" s="442" t="s">
        <v>1810</v>
      </c>
      <c r="C149" s="442" t="s">
        <v>1803</v>
      </c>
      <c r="D149" s="442" t="s">
        <v>1801</v>
      </c>
      <c r="E149" s="442" t="s">
        <v>1901</v>
      </c>
      <c r="F149" s="442" t="s">
        <v>1925</v>
      </c>
      <c r="G149" s="442" t="s">
        <v>1905</v>
      </c>
      <c r="H149" s="446">
        <v>889</v>
      </c>
      <c r="I149" s="446">
        <v>371404.44</v>
      </c>
      <c r="J149" s="442">
        <v>1.1084787823759832</v>
      </c>
      <c r="K149" s="442">
        <v>417.77777277840272</v>
      </c>
      <c r="L149" s="446">
        <v>802</v>
      </c>
      <c r="M149" s="446">
        <v>335057.77999999997</v>
      </c>
      <c r="N149" s="442">
        <v>1</v>
      </c>
      <c r="O149" s="442">
        <v>417.77778054862841</v>
      </c>
      <c r="P149" s="446">
        <v>644</v>
      </c>
      <c r="Q149" s="446">
        <v>295462.22000000003</v>
      </c>
      <c r="R149" s="469">
        <v>0.88182468110425627</v>
      </c>
      <c r="S149" s="447">
        <v>458.79226708074538</v>
      </c>
    </row>
    <row r="150" spans="1:19" ht="14.45" customHeight="1" x14ac:dyDescent="0.2">
      <c r="A150" s="441"/>
      <c r="B150" s="442" t="s">
        <v>1810</v>
      </c>
      <c r="C150" s="442" t="s">
        <v>1803</v>
      </c>
      <c r="D150" s="442" t="s">
        <v>1801</v>
      </c>
      <c r="E150" s="442" t="s">
        <v>1901</v>
      </c>
      <c r="F150" s="442" t="s">
        <v>1926</v>
      </c>
      <c r="G150" s="442" t="s">
        <v>1927</v>
      </c>
      <c r="H150" s="446">
        <v>102</v>
      </c>
      <c r="I150" s="446">
        <v>21533.329999999998</v>
      </c>
      <c r="J150" s="442">
        <v>1.5140635667733775</v>
      </c>
      <c r="K150" s="442">
        <v>211.11107843137253</v>
      </c>
      <c r="L150" s="446">
        <v>64</v>
      </c>
      <c r="M150" s="446">
        <v>14222.210000000001</v>
      </c>
      <c r="N150" s="442">
        <v>1</v>
      </c>
      <c r="O150" s="442">
        <v>222.22203125000001</v>
      </c>
      <c r="P150" s="446">
        <v>180</v>
      </c>
      <c r="Q150" s="446">
        <v>64993.32</v>
      </c>
      <c r="R150" s="469">
        <v>4.5698467397120419</v>
      </c>
      <c r="S150" s="447">
        <v>361.07400000000001</v>
      </c>
    </row>
    <row r="151" spans="1:19" ht="14.45" customHeight="1" x14ac:dyDescent="0.2">
      <c r="A151" s="441"/>
      <c r="B151" s="442" t="s">
        <v>1810</v>
      </c>
      <c r="C151" s="442" t="s">
        <v>1803</v>
      </c>
      <c r="D151" s="442" t="s">
        <v>1801</v>
      </c>
      <c r="E151" s="442" t="s">
        <v>1901</v>
      </c>
      <c r="F151" s="442" t="s">
        <v>1928</v>
      </c>
      <c r="G151" s="442" t="s">
        <v>1929</v>
      </c>
      <c r="H151" s="446">
        <v>54</v>
      </c>
      <c r="I151" s="446">
        <v>31500.010000000002</v>
      </c>
      <c r="J151" s="442">
        <v>1.1489368143311403</v>
      </c>
      <c r="K151" s="442">
        <v>583.33351851851853</v>
      </c>
      <c r="L151" s="446">
        <v>47</v>
      </c>
      <c r="M151" s="446">
        <v>27416.660000000003</v>
      </c>
      <c r="N151" s="442">
        <v>1</v>
      </c>
      <c r="O151" s="442">
        <v>583.33319148936175</v>
      </c>
      <c r="P151" s="446">
        <v>69</v>
      </c>
      <c r="Q151" s="446">
        <v>47483.33</v>
      </c>
      <c r="R151" s="469">
        <v>1.7319151931708674</v>
      </c>
      <c r="S151" s="447">
        <v>688.1642028985508</v>
      </c>
    </row>
    <row r="152" spans="1:19" ht="14.45" customHeight="1" x14ac:dyDescent="0.2">
      <c r="A152" s="441"/>
      <c r="B152" s="442" t="s">
        <v>1810</v>
      </c>
      <c r="C152" s="442" t="s">
        <v>1803</v>
      </c>
      <c r="D152" s="442" t="s">
        <v>1801</v>
      </c>
      <c r="E152" s="442" t="s">
        <v>1901</v>
      </c>
      <c r="F152" s="442" t="s">
        <v>1930</v>
      </c>
      <c r="G152" s="442" t="s">
        <v>1931</v>
      </c>
      <c r="H152" s="446">
        <v>220</v>
      </c>
      <c r="I152" s="446">
        <v>102666.67</v>
      </c>
      <c r="J152" s="442">
        <v>18.333333928571427</v>
      </c>
      <c r="K152" s="442">
        <v>466.66668181818181</v>
      </c>
      <c r="L152" s="446">
        <v>12</v>
      </c>
      <c r="M152" s="446">
        <v>5600</v>
      </c>
      <c r="N152" s="442">
        <v>1</v>
      </c>
      <c r="O152" s="442">
        <v>466.66666666666669</v>
      </c>
      <c r="P152" s="446">
        <v>11</v>
      </c>
      <c r="Q152" s="446">
        <v>5635.57</v>
      </c>
      <c r="R152" s="469">
        <v>1.0063517857142856</v>
      </c>
      <c r="S152" s="447">
        <v>512.32454545454539</v>
      </c>
    </row>
    <row r="153" spans="1:19" ht="14.45" customHeight="1" x14ac:dyDescent="0.2">
      <c r="A153" s="441"/>
      <c r="B153" s="442" t="s">
        <v>1810</v>
      </c>
      <c r="C153" s="442" t="s">
        <v>1803</v>
      </c>
      <c r="D153" s="442" t="s">
        <v>1801</v>
      </c>
      <c r="E153" s="442" t="s">
        <v>1901</v>
      </c>
      <c r="F153" s="442" t="s">
        <v>1932</v>
      </c>
      <c r="G153" s="442" t="s">
        <v>1933</v>
      </c>
      <c r="H153" s="446">
        <v>86</v>
      </c>
      <c r="I153" s="446">
        <v>4300</v>
      </c>
      <c r="J153" s="442">
        <v>1.0197644581256256</v>
      </c>
      <c r="K153" s="442">
        <v>50</v>
      </c>
      <c r="L153" s="446">
        <v>69</v>
      </c>
      <c r="M153" s="446">
        <v>4216.66</v>
      </c>
      <c r="N153" s="442">
        <v>1</v>
      </c>
      <c r="O153" s="442">
        <v>61.111014492753618</v>
      </c>
      <c r="P153" s="446">
        <v>100</v>
      </c>
      <c r="Q153" s="446">
        <v>6896.66</v>
      </c>
      <c r="R153" s="469">
        <v>1.6355741273899247</v>
      </c>
      <c r="S153" s="447">
        <v>68.9666</v>
      </c>
    </row>
    <row r="154" spans="1:19" ht="14.45" customHeight="1" x14ac:dyDescent="0.2">
      <c r="A154" s="441"/>
      <c r="B154" s="442" t="s">
        <v>1810</v>
      </c>
      <c r="C154" s="442" t="s">
        <v>1803</v>
      </c>
      <c r="D154" s="442" t="s">
        <v>1801</v>
      </c>
      <c r="E154" s="442" t="s">
        <v>1901</v>
      </c>
      <c r="F154" s="442" t="s">
        <v>1934</v>
      </c>
      <c r="G154" s="442" t="s">
        <v>1935</v>
      </c>
      <c r="H154" s="446">
        <v>9</v>
      </c>
      <c r="I154" s="446">
        <v>909.99</v>
      </c>
      <c r="J154" s="442">
        <v>0.71216484840895933</v>
      </c>
      <c r="K154" s="442">
        <v>101.11</v>
      </c>
      <c r="L154" s="446">
        <v>10</v>
      </c>
      <c r="M154" s="446">
        <v>1277.78</v>
      </c>
      <c r="N154" s="442">
        <v>1</v>
      </c>
      <c r="O154" s="442">
        <v>127.77799999999999</v>
      </c>
      <c r="P154" s="446">
        <v>22</v>
      </c>
      <c r="Q154" s="446">
        <v>3801.11</v>
      </c>
      <c r="R154" s="469">
        <v>2.974776565605973</v>
      </c>
      <c r="S154" s="447">
        <v>172.77772727272728</v>
      </c>
    </row>
    <row r="155" spans="1:19" ht="14.45" customHeight="1" x14ac:dyDescent="0.2">
      <c r="A155" s="441"/>
      <c r="B155" s="442" t="s">
        <v>1810</v>
      </c>
      <c r="C155" s="442" t="s">
        <v>1803</v>
      </c>
      <c r="D155" s="442" t="s">
        <v>1801</v>
      </c>
      <c r="E155" s="442" t="s">
        <v>1901</v>
      </c>
      <c r="F155" s="442" t="s">
        <v>1936</v>
      </c>
      <c r="G155" s="442" t="s">
        <v>1937</v>
      </c>
      <c r="H155" s="446">
        <v>3</v>
      </c>
      <c r="I155" s="446">
        <v>230</v>
      </c>
      <c r="J155" s="442"/>
      <c r="K155" s="442">
        <v>76.666666666666671</v>
      </c>
      <c r="L155" s="446"/>
      <c r="M155" s="446"/>
      <c r="N155" s="442"/>
      <c r="O155" s="442"/>
      <c r="P155" s="446"/>
      <c r="Q155" s="446"/>
      <c r="R155" s="469"/>
      <c r="S155" s="447"/>
    </row>
    <row r="156" spans="1:19" ht="14.45" customHeight="1" x14ac:dyDescent="0.2">
      <c r="A156" s="441"/>
      <c r="B156" s="442" t="s">
        <v>1810</v>
      </c>
      <c r="C156" s="442" t="s">
        <v>1803</v>
      </c>
      <c r="D156" s="442" t="s">
        <v>1801</v>
      </c>
      <c r="E156" s="442" t="s">
        <v>1901</v>
      </c>
      <c r="F156" s="442" t="s">
        <v>1984</v>
      </c>
      <c r="G156" s="442" t="s">
        <v>1985</v>
      </c>
      <c r="H156" s="446">
        <v>1</v>
      </c>
      <c r="I156" s="446">
        <v>0</v>
      </c>
      <c r="J156" s="442"/>
      <c r="K156" s="442">
        <v>0</v>
      </c>
      <c r="L156" s="446"/>
      <c r="M156" s="446"/>
      <c r="N156" s="442"/>
      <c r="O156" s="442"/>
      <c r="P156" s="446"/>
      <c r="Q156" s="446"/>
      <c r="R156" s="469"/>
      <c r="S156" s="447"/>
    </row>
    <row r="157" spans="1:19" ht="14.45" customHeight="1" x14ac:dyDescent="0.2">
      <c r="A157" s="441"/>
      <c r="B157" s="442" t="s">
        <v>1810</v>
      </c>
      <c r="C157" s="442" t="s">
        <v>1803</v>
      </c>
      <c r="D157" s="442" t="s">
        <v>1801</v>
      </c>
      <c r="E157" s="442" t="s">
        <v>1901</v>
      </c>
      <c r="F157" s="442" t="s">
        <v>1938</v>
      </c>
      <c r="G157" s="442" t="s">
        <v>1939</v>
      </c>
      <c r="H157" s="446"/>
      <c r="I157" s="446"/>
      <c r="J157" s="442"/>
      <c r="K157" s="442"/>
      <c r="L157" s="446">
        <v>2</v>
      </c>
      <c r="M157" s="446">
        <v>0</v>
      </c>
      <c r="N157" s="442"/>
      <c r="O157" s="442">
        <v>0</v>
      </c>
      <c r="P157" s="446">
        <v>1</v>
      </c>
      <c r="Q157" s="446">
        <v>0</v>
      </c>
      <c r="R157" s="469"/>
      <c r="S157" s="447">
        <v>0</v>
      </c>
    </row>
    <row r="158" spans="1:19" ht="14.45" customHeight="1" x14ac:dyDescent="0.2">
      <c r="A158" s="441"/>
      <c r="B158" s="442" t="s">
        <v>1810</v>
      </c>
      <c r="C158" s="442" t="s">
        <v>1803</v>
      </c>
      <c r="D158" s="442" t="s">
        <v>1801</v>
      </c>
      <c r="E158" s="442" t="s">
        <v>1901</v>
      </c>
      <c r="F158" s="442" t="s">
        <v>1940</v>
      </c>
      <c r="G158" s="442" t="s">
        <v>1941</v>
      </c>
      <c r="H158" s="446">
        <v>677</v>
      </c>
      <c r="I158" s="446">
        <v>206861.12</v>
      </c>
      <c r="J158" s="442">
        <v>0.9337931763588827</v>
      </c>
      <c r="K158" s="442">
        <v>305.55556868537667</v>
      </c>
      <c r="L158" s="446">
        <v>725</v>
      </c>
      <c r="M158" s="446">
        <v>221527.77</v>
      </c>
      <c r="N158" s="442">
        <v>1</v>
      </c>
      <c r="O158" s="442">
        <v>305.55554482758617</v>
      </c>
      <c r="P158" s="446">
        <v>631</v>
      </c>
      <c r="Q158" s="446">
        <v>210114.45</v>
      </c>
      <c r="R158" s="469">
        <v>0.94847905524440579</v>
      </c>
      <c r="S158" s="447">
        <v>332.98645007923932</v>
      </c>
    </row>
    <row r="159" spans="1:19" ht="14.45" customHeight="1" x14ac:dyDescent="0.2">
      <c r="A159" s="441"/>
      <c r="B159" s="442" t="s">
        <v>1810</v>
      </c>
      <c r="C159" s="442" t="s">
        <v>1803</v>
      </c>
      <c r="D159" s="442" t="s">
        <v>1801</v>
      </c>
      <c r="E159" s="442" t="s">
        <v>1901</v>
      </c>
      <c r="F159" s="442" t="s">
        <v>1942</v>
      </c>
      <c r="G159" s="442" t="s">
        <v>1943</v>
      </c>
      <c r="H159" s="446">
        <v>933</v>
      </c>
      <c r="I159" s="446">
        <v>31100</v>
      </c>
      <c r="J159" s="442">
        <v>1.4880389894923396</v>
      </c>
      <c r="K159" s="442">
        <v>33.333333333333336</v>
      </c>
      <c r="L159" s="446">
        <v>627</v>
      </c>
      <c r="M159" s="446">
        <v>20899.989999999998</v>
      </c>
      <c r="N159" s="442">
        <v>1</v>
      </c>
      <c r="O159" s="442">
        <v>33.333317384370012</v>
      </c>
      <c r="P159" s="446"/>
      <c r="Q159" s="446"/>
      <c r="R159" s="469"/>
      <c r="S159" s="447"/>
    </row>
    <row r="160" spans="1:19" ht="14.45" customHeight="1" x14ac:dyDescent="0.2">
      <c r="A160" s="441"/>
      <c r="B160" s="442" t="s">
        <v>1810</v>
      </c>
      <c r="C160" s="442" t="s">
        <v>1803</v>
      </c>
      <c r="D160" s="442" t="s">
        <v>1801</v>
      </c>
      <c r="E160" s="442" t="s">
        <v>1901</v>
      </c>
      <c r="F160" s="442" t="s">
        <v>1944</v>
      </c>
      <c r="G160" s="442" t="s">
        <v>1945</v>
      </c>
      <c r="H160" s="446">
        <v>750</v>
      </c>
      <c r="I160" s="446">
        <v>341666.66000000003</v>
      </c>
      <c r="J160" s="442">
        <v>0.94339619932447139</v>
      </c>
      <c r="K160" s="442">
        <v>455.55554666666671</v>
      </c>
      <c r="L160" s="446">
        <v>795</v>
      </c>
      <c r="M160" s="446">
        <v>362166.67</v>
      </c>
      <c r="N160" s="442">
        <v>1</v>
      </c>
      <c r="O160" s="442">
        <v>455.55555974842764</v>
      </c>
      <c r="P160" s="446">
        <v>1134</v>
      </c>
      <c r="Q160" s="446">
        <v>549875.55000000005</v>
      </c>
      <c r="R160" s="469">
        <v>1.5182941875904816</v>
      </c>
      <c r="S160" s="447">
        <v>484.89907407407412</v>
      </c>
    </row>
    <row r="161" spans="1:19" ht="14.45" customHeight="1" x14ac:dyDescent="0.2">
      <c r="A161" s="441"/>
      <c r="B161" s="442" t="s">
        <v>1810</v>
      </c>
      <c r="C161" s="442" t="s">
        <v>1803</v>
      </c>
      <c r="D161" s="442" t="s">
        <v>1801</v>
      </c>
      <c r="E161" s="442" t="s">
        <v>1901</v>
      </c>
      <c r="F161" s="442" t="s">
        <v>1948</v>
      </c>
      <c r="G161" s="442" t="s">
        <v>1949</v>
      </c>
      <c r="H161" s="446">
        <v>689</v>
      </c>
      <c r="I161" s="446">
        <v>53588.899999999994</v>
      </c>
      <c r="J161" s="442">
        <v>0.9260754074841353</v>
      </c>
      <c r="K161" s="442">
        <v>77.777793904208991</v>
      </c>
      <c r="L161" s="446">
        <v>744</v>
      </c>
      <c r="M161" s="446">
        <v>57866.670000000006</v>
      </c>
      <c r="N161" s="442">
        <v>1</v>
      </c>
      <c r="O161" s="442">
        <v>77.777782258064519</v>
      </c>
      <c r="P161" s="446">
        <v>643</v>
      </c>
      <c r="Q161" s="446">
        <v>65162.239999999991</v>
      </c>
      <c r="R161" s="469">
        <v>1.1260755111707652</v>
      </c>
      <c r="S161" s="447">
        <v>101.34096423017105</v>
      </c>
    </row>
    <row r="162" spans="1:19" ht="14.45" customHeight="1" x14ac:dyDescent="0.2">
      <c r="A162" s="441"/>
      <c r="B162" s="442" t="s">
        <v>1810</v>
      </c>
      <c r="C162" s="442" t="s">
        <v>1803</v>
      </c>
      <c r="D162" s="442" t="s">
        <v>1801</v>
      </c>
      <c r="E162" s="442" t="s">
        <v>1901</v>
      </c>
      <c r="F162" s="442" t="s">
        <v>1952</v>
      </c>
      <c r="G162" s="442" t="s">
        <v>1953</v>
      </c>
      <c r="H162" s="446">
        <v>2</v>
      </c>
      <c r="I162" s="446">
        <v>540</v>
      </c>
      <c r="J162" s="442">
        <v>1</v>
      </c>
      <c r="K162" s="442">
        <v>270</v>
      </c>
      <c r="L162" s="446">
        <v>2</v>
      </c>
      <c r="M162" s="446">
        <v>540</v>
      </c>
      <c r="N162" s="442">
        <v>1</v>
      </c>
      <c r="O162" s="442">
        <v>270</v>
      </c>
      <c r="P162" s="446">
        <v>1</v>
      </c>
      <c r="Q162" s="446">
        <v>333.33</v>
      </c>
      <c r="R162" s="469">
        <v>0.6172777777777777</v>
      </c>
      <c r="S162" s="447">
        <v>333.33</v>
      </c>
    </row>
    <row r="163" spans="1:19" ht="14.45" customHeight="1" x14ac:dyDescent="0.2">
      <c r="A163" s="441"/>
      <c r="B163" s="442" t="s">
        <v>1810</v>
      </c>
      <c r="C163" s="442" t="s">
        <v>1803</v>
      </c>
      <c r="D163" s="442" t="s">
        <v>1801</v>
      </c>
      <c r="E163" s="442" t="s">
        <v>1901</v>
      </c>
      <c r="F163" s="442" t="s">
        <v>1954</v>
      </c>
      <c r="G163" s="442" t="s">
        <v>1955</v>
      </c>
      <c r="H163" s="446">
        <v>1312</v>
      </c>
      <c r="I163" s="446">
        <v>123911.11</v>
      </c>
      <c r="J163" s="442">
        <v>1.0123457526426267</v>
      </c>
      <c r="K163" s="442">
        <v>94.444443597560976</v>
      </c>
      <c r="L163" s="446">
        <v>1296</v>
      </c>
      <c r="M163" s="446">
        <v>122399.99</v>
      </c>
      <c r="N163" s="442">
        <v>1</v>
      </c>
      <c r="O163" s="442">
        <v>94.444436728395061</v>
      </c>
      <c r="P163" s="446">
        <v>1454</v>
      </c>
      <c r="Q163" s="446">
        <v>171588.88</v>
      </c>
      <c r="R163" s="469">
        <v>1.4018700491723897</v>
      </c>
      <c r="S163" s="447">
        <v>118.01160935350757</v>
      </c>
    </row>
    <row r="164" spans="1:19" ht="14.45" customHeight="1" x14ac:dyDescent="0.2">
      <c r="A164" s="441"/>
      <c r="B164" s="442" t="s">
        <v>1810</v>
      </c>
      <c r="C164" s="442" t="s">
        <v>1803</v>
      </c>
      <c r="D164" s="442" t="s">
        <v>1801</v>
      </c>
      <c r="E164" s="442" t="s">
        <v>1901</v>
      </c>
      <c r="F164" s="442" t="s">
        <v>1958</v>
      </c>
      <c r="G164" s="442" t="s">
        <v>1959</v>
      </c>
      <c r="H164" s="446">
        <v>5</v>
      </c>
      <c r="I164" s="446">
        <v>483.33000000000004</v>
      </c>
      <c r="J164" s="442">
        <v>0.45453946997197509</v>
      </c>
      <c r="K164" s="442">
        <v>96.666000000000011</v>
      </c>
      <c r="L164" s="446">
        <v>11</v>
      </c>
      <c r="M164" s="446">
        <v>1063.3400000000001</v>
      </c>
      <c r="N164" s="442">
        <v>1</v>
      </c>
      <c r="O164" s="442">
        <v>96.667272727272746</v>
      </c>
      <c r="P164" s="446">
        <v>2</v>
      </c>
      <c r="Q164" s="446">
        <v>300</v>
      </c>
      <c r="R164" s="469">
        <v>0.28212989260255417</v>
      </c>
      <c r="S164" s="447">
        <v>150</v>
      </c>
    </row>
    <row r="165" spans="1:19" ht="14.45" customHeight="1" x14ac:dyDescent="0.2">
      <c r="A165" s="441"/>
      <c r="B165" s="442" t="s">
        <v>1810</v>
      </c>
      <c r="C165" s="442" t="s">
        <v>1803</v>
      </c>
      <c r="D165" s="442" t="s">
        <v>1801</v>
      </c>
      <c r="E165" s="442" t="s">
        <v>1901</v>
      </c>
      <c r="F165" s="442" t="s">
        <v>1961</v>
      </c>
      <c r="G165" s="442" t="s">
        <v>1962</v>
      </c>
      <c r="H165" s="446">
        <v>2</v>
      </c>
      <c r="I165" s="446">
        <v>866.67</v>
      </c>
      <c r="J165" s="442">
        <v>0.22222307692307691</v>
      </c>
      <c r="K165" s="442">
        <v>433.33499999999998</v>
      </c>
      <c r="L165" s="446">
        <v>9</v>
      </c>
      <c r="M165" s="446">
        <v>3900</v>
      </c>
      <c r="N165" s="442">
        <v>1</v>
      </c>
      <c r="O165" s="442">
        <v>433.33333333333331</v>
      </c>
      <c r="P165" s="446">
        <v>13</v>
      </c>
      <c r="Q165" s="446">
        <v>5963.33</v>
      </c>
      <c r="R165" s="469">
        <v>1.5290589743589744</v>
      </c>
      <c r="S165" s="447">
        <v>458.71769230769229</v>
      </c>
    </row>
    <row r="166" spans="1:19" ht="14.45" customHeight="1" x14ac:dyDescent="0.2">
      <c r="A166" s="441"/>
      <c r="B166" s="442" t="s">
        <v>1810</v>
      </c>
      <c r="C166" s="442" t="s">
        <v>1803</v>
      </c>
      <c r="D166" s="442" t="s">
        <v>1801</v>
      </c>
      <c r="E166" s="442" t="s">
        <v>1901</v>
      </c>
      <c r="F166" s="442" t="s">
        <v>1963</v>
      </c>
      <c r="G166" s="442" t="s">
        <v>1964</v>
      </c>
      <c r="H166" s="446">
        <v>14</v>
      </c>
      <c r="I166" s="446">
        <v>1057.7800000000002</v>
      </c>
      <c r="J166" s="442">
        <v>0.70000661769571848</v>
      </c>
      <c r="K166" s="442">
        <v>75.555714285714302</v>
      </c>
      <c r="L166" s="446">
        <v>20</v>
      </c>
      <c r="M166" s="446">
        <v>1511.1</v>
      </c>
      <c r="N166" s="442">
        <v>1</v>
      </c>
      <c r="O166" s="442">
        <v>75.554999999999993</v>
      </c>
      <c r="P166" s="446">
        <v>7</v>
      </c>
      <c r="Q166" s="446">
        <v>743.32999999999993</v>
      </c>
      <c r="R166" s="469">
        <v>0.4919131758321752</v>
      </c>
      <c r="S166" s="447">
        <v>106.18999999999998</v>
      </c>
    </row>
    <row r="167" spans="1:19" ht="14.45" customHeight="1" x14ac:dyDescent="0.2">
      <c r="A167" s="441"/>
      <c r="B167" s="442" t="s">
        <v>1810</v>
      </c>
      <c r="C167" s="442" t="s">
        <v>1803</v>
      </c>
      <c r="D167" s="442" t="s">
        <v>1801</v>
      </c>
      <c r="E167" s="442" t="s">
        <v>1901</v>
      </c>
      <c r="F167" s="442" t="s">
        <v>1965</v>
      </c>
      <c r="G167" s="442" t="s">
        <v>1966</v>
      </c>
      <c r="H167" s="446">
        <v>12</v>
      </c>
      <c r="I167" s="446">
        <v>1400.01</v>
      </c>
      <c r="J167" s="442">
        <v>0.75000401784996806</v>
      </c>
      <c r="K167" s="442">
        <v>116.6675</v>
      </c>
      <c r="L167" s="446">
        <v>14</v>
      </c>
      <c r="M167" s="446">
        <v>1866.67</v>
      </c>
      <c r="N167" s="442">
        <v>1</v>
      </c>
      <c r="O167" s="442">
        <v>133.33357142857145</v>
      </c>
      <c r="P167" s="446">
        <v>31</v>
      </c>
      <c r="Q167" s="446">
        <v>5517.78</v>
      </c>
      <c r="R167" s="469">
        <v>2.9559482929494765</v>
      </c>
      <c r="S167" s="447">
        <v>177.99290322580643</v>
      </c>
    </row>
    <row r="168" spans="1:19" ht="14.45" customHeight="1" x14ac:dyDescent="0.2">
      <c r="A168" s="441"/>
      <c r="B168" s="442" t="s">
        <v>1810</v>
      </c>
      <c r="C168" s="442" t="s">
        <v>1803</v>
      </c>
      <c r="D168" s="442" t="s">
        <v>1801</v>
      </c>
      <c r="E168" s="442" t="s">
        <v>1901</v>
      </c>
      <c r="F168" s="442" t="s">
        <v>1967</v>
      </c>
      <c r="G168" s="442" t="s">
        <v>1968</v>
      </c>
      <c r="H168" s="446">
        <v>48</v>
      </c>
      <c r="I168" s="446">
        <v>2346.6800000000003</v>
      </c>
      <c r="J168" s="442">
        <v>2.6666818181818188</v>
      </c>
      <c r="K168" s="442">
        <v>48.889166666666675</v>
      </c>
      <c r="L168" s="446">
        <v>18</v>
      </c>
      <c r="M168" s="446">
        <v>879.99999999999989</v>
      </c>
      <c r="N168" s="442">
        <v>1</v>
      </c>
      <c r="O168" s="442">
        <v>48.888888888888886</v>
      </c>
      <c r="P168" s="446">
        <v>6</v>
      </c>
      <c r="Q168" s="446">
        <v>455.55999999999995</v>
      </c>
      <c r="R168" s="469">
        <v>0.51768181818181813</v>
      </c>
      <c r="S168" s="447">
        <v>75.926666666666662</v>
      </c>
    </row>
    <row r="169" spans="1:19" ht="14.45" customHeight="1" x14ac:dyDescent="0.2">
      <c r="A169" s="441"/>
      <c r="B169" s="442" t="s">
        <v>1810</v>
      </c>
      <c r="C169" s="442" t="s">
        <v>1803</v>
      </c>
      <c r="D169" s="442" t="s">
        <v>1801</v>
      </c>
      <c r="E169" s="442" t="s">
        <v>1901</v>
      </c>
      <c r="F169" s="442" t="s">
        <v>1969</v>
      </c>
      <c r="G169" s="442" t="s">
        <v>1970</v>
      </c>
      <c r="H169" s="446">
        <v>2</v>
      </c>
      <c r="I169" s="446">
        <v>688.89</v>
      </c>
      <c r="J169" s="442"/>
      <c r="K169" s="442">
        <v>344.44499999999999</v>
      </c>
      <c r="L169" s="446"/>
      <c r="M169" s="446"/>
      <c r="N169" s="442"/>
      <c r="O169" s="442"/>
      <c r="P169" s="446">
        <v>2</v>
      </c>
      <c r="Q169" s="446">
        <v>846.66000000000008</v>
      </c>
      <c r="R169" s="469"/>
      <c r="S169" s="447">
        <v>423.33000000000004</v>
      </c>
    </row>
    <row r="170" spans="1:19" ht="14.45" customHeight="1" x14ac:dyDescent="0.2">
      <c r="A170" s="441"/>
      <c r="B170" s="442" t="s">
        <v>1810</v>
      </c>
      <c r="C170" s="442" t="s">
        <v>1803</v>
      </c>
      <c r="D170" s="442" t="s">
        <v>1801</v>
      </c>
      <c r="E170" s="442" t="s">
        <v>1901</v>
      </c>
      <c r="F170" s="442" t="s">
        <v>1986</v>
      </c>
      <c r="G170" s="442" t="s">
        <v>1987</v>
      </c>
      <c r="H170" s="446">
        <v>7</v>
      </c>
      <c r="I170" s="446">
        <v>3266.67</v>
      </c>
      <c r="J170" s="442"/>
      <c r="K170" s="442">
        <v>466.66714285714289</v>
      </c>
      <c r="L170" s="446"/>
      <c r="M170" s="446"/>
      <c r="N170" s="442"/>
      <c r="O170" s="442"/>
      <c r="P170" s="446"/>
      <c r="Q170" s="446"/>
      <c r="R170" s="469"/>
      <c r="S170" s="447"/>
    </row>
    <row r="171" spans="1:19" ht="14.45" customHeight="1" x14ac:dyDescent="0.2">
      <c r="A171" s="441"/>
      <c r="B171" s="442" t="s">
        <v>1810</v>
      </c>
      <c r="C171" s="442" t="s">
        <v>1803</v>
      </c>
      <c r="D171" s="442" t="s">
        <v>1801</v>
      </c>
      <c r="E171" s="442" t="s">
        <v>1901</v>
      </c>
      <c r="F171" s="442" t="s">
        <v>1971</v>
      </c>
      <c r="G171" s="442" t="s">
        <v>1972</v>
      </c>
      <c r="H171" s="446">
        <v>240</v>
      </c>
      <c r="I171" s="446">
        <v>70133.33</v>
      </c>
      <c r="J171" s="442">
        <v>0.92307697369901742</v>
      </c>
      <c r="K171" s="442">
        <v>292.22220833333336</v>
      </c>
      <c r="L171" s="446">
        <v>260</v>
      </c>
      <c r="M171" s="446">
        <v>75977.77</v>
      </c>
      <c r="N171" s="442">
        <v>1</v>
      </c>
      <c r="O171" s="442">
        <v>292.2221923076923</v>
      </c>
      <c r="P171" s="446">
        <v>100</v>
      </c>
      <c r="Q171" s="446">
        <v>34177.769999999997</v>
      </c>
      <c r="R171" s="469">
        <v>0.44983907793029454</v>
      </c>
      <c r="S171" s="447">
        <v>341.77769999999998</v>
      </c>
    </row>
    <row r="172" spans="1:19" ht="14.45" customHeight="1" x14ac:dyDescent="0.2">
      <c r="A172" s="441"/>
      <c r="B172" s="442" t="s">
        <v>1810</v>
      </c>
      <c r="C172" s="442" t="s">
        <v>1803</v>
      </c>
      <c r="D172" s="442" t="s">
        <v>1801</v>
      </c>
      <c r="E172" s="442" t="s">
        <v>1901</v>
      </c>
      <c r="F172" s="442" t="s">
        <v>1975</v>
      </c>
      <c r="G172" s="442" t="s">
        <v>1976</v>
      </c>
      <c r="H172" s="446">
        <v>1</v>
      </c>
      <c r="I172" s="446">
        <v>116.67</v>
      </c>
      <c r="J172" s="442">
        <v>0.1250040178714924</v>
      </c>
      <c r="K172" s="442">
        <v>116.67</v>
      </c>
      <c r="L172" s="446">
        <v>8</v>
      </c>
      <c r="M172" s="446">
        <v>933.33</v>
      </c>
      <c r="N172" s="442">
        <v>1</v>
      </c>
      <c r="O172" s="442">
        <v>116.66625000000001</v>
      </c>
      <c r="P172" s="446">
        <v>4</v>
      </c>
      <c r="Q172" s="446">
        <v>575.55999999999995</v>
      </c>
      <c r="R172" s="469">
        <v>0.61667363097725336</v>
      </c>
      <c r="S172" s="447">
        <v>143.88999999999999</v>
      </c>
    </row>
    <row r="173" spans="1:19" ht="14.45" customHeight="1" x14ac:dyDescent="0.2">
      <c r="A173" s="441"/>
      <c r="B173" s="442" t="s">
        <v>1810</v>
      </c>
      <c r="C173" s="442" t="s">
        <v>1803</v>
      </c>
      <c r="D173" s="442" t="s">
        <v>1801</v>
      </c>
      <c r="E173" s="442" t="s">
        <v>1901</v>
      </c>
      <c r="F173" s="442" t="s">
        <v>1988</v>
      </c>
      <c r="G173" s="442" t="s">
        <v>1989</v>
      </c>
      <c r="H173" s="446">
        <v>253</v>
      </c>
      <c r="I173" s="446">
        <v>90798.89</v>
      </c>
      <c r="J173" s="442">
        <v>0.87543252728601317</v>
      </c>
      <c r="K173" s="442">
        <v>358.88889328063243</v>
      </c>
      <c r="L173" s="446">
        <v>289</v>
      </c>
      <c r="M173" s="446">
        <v>103718.89</v>
      </c>
      <c r="N173" s="442">
        <v>1</v>
      </c>
      <c r="O173" s="442">
        <v>358.88889273356403</v>
      </c>
      <c r="P173" s="446">
        <v>93</v>
      </c>
      <c r="Q173" s="446">
        <v>38693.340000000004</v>
      </c>
      <c r="R173" s="469">
        <v>0.37305971940116217</v>
      </c>
      <c r="S173" s="447">
        <v>416.05741935483877</v>
      </c>
    </row>
    <row r="174" spans="1:19" ht="14.45" customHeight="1" x14ac:dyDescent="0.2">
      <c r="A174" s="441"/>
      <c r="B174" s="442" t="s">
        <v>1810</v>
      </c>
      <c r="C174" s="442" t="s">
        <v>1803</v>
      </c>
      <c r="D174" s="442" t="s">
        <v>1801</v>
      </c>
      <c r="E174" s="442" t="s">
        <v>1901</v>
      </c>
      <c r="F174" s="442" t="s">
        <v>1977</v>
      </c>
      <c r="G174" s="442"/>
      <c r="H174" s="446">
        <v>8</v>
      </c>
      <c r="I174" s="446">
        <v>4400</v>
      </c>
      <c r="J174" s="442">
        <v>1.6</v>
      </c>
      <c r="K174" s="442">
        <v>550</v>
      </c>
      <c r="L174" s="446">
        <v>5</v>
      </c>
      <c r="M174" s="446">
        <v>2750</v>
      </c>
      <c r="N174" s="442">
        <v>1</v>
      </c>
      <c r="O174" s="442">
        <v>550</v>
      </c>
      <c r="P174" s="446"/>
      <c r="Q174" s="446"/>
      <c r="R174" s="469"/>
      <c r="S174" s="447"/>
    </row>
    <row r="175" spans="1:19" ht="14.45" customHeight="1" x14ac:dyDescent="0.2">
      <c r="A175" s="441"/>
      <c r="B175" s="442" t="s">
        <v>1810</v>
      </c>
      <c r="C175" s="442" t="s">
        <v>1803</v>
      </c>
      <c r="D175" s="442" t="s">
        <v>1801</v>
      </c>
      <c r="E175" s="442" t="s">
        <v>1901</v>
      </c>
      <c r="F175" s="442" t="s">
        <v>1978</v>
      </c>
      <c r="G175" s="442" t="s">
        <v>1979</v>
      </c>
      <c r="H175" s="446">
        <v>5</v>
      </c>
      <c r="I175" s="446">
        <v>583.34</v>
      </c>
      <c r="J175" s="442">
        <v>0.71429096207770593</v>
      </c>
      <c r="K175" s="442">
        <v>116.66800000000001</v>
      </c>
      <c r="L175" s="446">
        <v>7</v>
      </c>
      <c r="M175" s="446">
        <v>816.67</v>
      </c>
      <c r="N175" s="442">
        <v>1</v>
      </c>
      <c r="O175" s="442">
        <v>116.66714285714285</v>
      </c>
      <c r="P175" s="446">
        <v>19</v>
      </c>
      <c r="Q175" s="446">
        <v>3005.54</v>
      </c>
      <c r="R175" s="469">
        <v>3.6802380398447356</v>
      </c>
      <c r="S175" s="447">
        <v>158.1863157894737</v>
      </c>
    </row>
    <row r="176" spans="1:19" ht="14.45" customHeight="1" x14ac:dyDescent="0.2">
      <c r="A176" s="441"/>
      <c r="B176" s="442" t="s">
        <v>1810</v>
      </c>
      <c r="C176" s="442" t="s">
        <v>1803</v>
      </c>
      <c r="D176" s="442" t="s">
        <v>1801</v>
      </c>
      <c r="E176" s="442" t="s">
        <v>1901</v>
      </c>
      <c r="F176" s="442" t="s">
        <v>1990</v>
      </c>
      <c r="G176" s="442" t="s">
        <v>1991</v>
      </c>
      <c r="H176" s="446"/>
      <c r="I176" s="446"/>
      <c r="J176" s="442"/>
      <c r="K176" s="442"/>
      <c r="L176" s="446">
        <v>130</v>
      </c>
      <c r="M176" s="446">
        <v>71933.34</v>
      </c>
      <c r="N176" s="442">
        <v>1</v>
      </c>
      <c r="O176" s="442">
        <v>553.3333846153846</v>
      </c>
      <c r="P176" s="446">
        <v>198</v>
      </c>
      <c r="Q176" s="446">
        <v>119622.22</v>
      </c>
      <c r="R176" s="469">
        <v>1.6629593454161868</v>
      </c>
      <c r="S176" s="447">
        <v>604.15262626262631</v>
      </c>
    </row>
    <row r="177" spans="1:19" ht="14.45" customHeight="1" x14ac:dyDescent="0.2">
      <c r="A177" s="441"/>
      <c r="B177" s="442" t="s">
        <v>1810</v>
      </c>
      <c r="C177" s="442" t="s">
        <v>1803</v>
      </c>
      <c r="D177" s="442" t="s">
        <v>1801</v>
      </c>
      <c r="E177" s="442" t="s">
        <v>1901</v>
      </c>
      <c r="F177" s="442" t="s">
        <v>1992</v>
      </c>
      <c r="G177" s="442" t="s">
        <v>1993</v>
      </c>
      <c r="H177" s="446"/>
      <c r="I177" s="446"/>
      <c r="J177" s="442"/>
      <c r="K177" s="442"/>
      <c r="L177" s="446"/>
      <c r="M177" s="446"/>
      <c r="N177" s="442"/>
      <c r="O177" s="442"/>
      <c r="P177" s="446">
        <v>1</v>
      </c>
      <c r="Q177" s="446">
        <v>300</v>
      </c>
      <c r="R177" s="469"/>
      <c r="S177" s="447">
        <v>300</v>
      </c>
    </row>
    <row r="178" spans="1:19" ht="14.45" customHeight="1" x14ac:dyDescent="0.2">
      <c r="A178" s="441"/>
      <c r="B178" s="442" t="s">
        <v>1810</v>
      </c>
      <c r="C178" s="442" t="s">
        <v>1803</v>
      </c>
      <c r="D178" s="442" t="s">
        <v>1801</v>
      </c>
      <c r="E178" s="442" t="s">
        <v>1901</v>
      </c>
      <c r="F178" s="442" t="s">
        <v>1980</v>
      </c>
      <c r="G178" s="442" t="s">
        <v>1981</v>
      </c>
      <c r="H178" s="446"/>
      <c r="I178" s="446"/>
      <c r="J178" s="442"/>
      <c r="K178" s="442"/>
      <c r="L178" s="446"/>
      <c r="M178" s="446"/>
      <c r="N178" s="442"/>
      <c r="O178" s="442"/>
      <c r="P178" s="446">
        <v>459</v>
      </c>
      <c r="Q178" s="446">
        <v>29416.670000000006</v>
      </c>
      <c r="R178" s="469"/>
      <c r="S178" s="447">
        <v>64.088605664488028</v>
      </c>
    </row>
    <row r="179" spans="1:19" ht="14.45" customHeight="1" x14ac:dyDescent="0.2">
      <c r="A179" s="441"/>
      <c r="B179" s="442" t="s">
        <v>1810</v>
      </c>
      <c r="C179" s="442" t="s">
        <v>1803</v>
      </c>
      <c r="D179" s="442" t="s">
        <v>1801</v>
      </c>
      <c r="E179" s="442" t="s">
        <v>1901</v>
      </c>
      <c r="F179" s="442" t="s">
        <v>1994</v>
      </c>
      <c r="G179" s="442" t="s">
        <v>1995</v>
      </c>
      <c r="H179" s="446"/>
      <c r="I179" s="446"/>
      <c r="J179" s="442"/>
      <c r="K179" s="442"/>
      <c r="L179" s="446"/>
      <c r="M179" s="446"/>
      <c r="N179" s="442"/>
      <c r="O179" s="442"/>
      <c r="P179" s="446">
        <v>223</v>
      </c>
      <c r="Q179" s="446">
        <v>71433.33</v>
      </c>
      <c r="R179" s="469"/>
      <c r="S179" s="447">
        <v>320.32883408071751</v>
      </c>
    </row>
    <row r="180" spans="1:19" ht="14.45" customHeight="1" x14ac:dyDescent="0.2">
      <c r="A180" s="441"/>
      <c r="B180" s="442" t="s">
        <v>1810</v>
      </c>
      <c r="C180" s="442" t="s">
        <v>1804</v>
      </c>
      <c r="D180" s="442" t="s">
        <v>1801</v>
      </c>
      <c r="E180" s="442" t="s">
        <v>1811</v>
      </c>
      <c r="F180" s="442" t="s">
        <v>1812</v>
      </c>
      <c r="G180" s="442"/>
      <c r="H180" s="446"/>
      <c r="I180" s="446"/>
      <c r="J180" s="442"/>
      <c r="K180" s="442"/>
      <c r="L180" s="446"/>
      <c r="M180" s="446"/>
      <c r="N180" s="442"/>
      <c r="O180" s="442"/>
      <c r="P180" s="446">
        <v>1</v>
      </c>
      <c r="Q180" s="446">
        <v>113</v>
      </c>
      <c r="R180" s="469"/>
      <c r="S180" s="447">
        <v>113</v>
      </c>
    </row>
    <row r="181" spans="1:19" ht="14.45" customHeight="1" x14ac:dyDescent="0.2">
      <c r="A181" s="441"/>
      <c r="B181" s="442" t="s">
        <v>1810</v>
      </c>
      <c r="C181" s="442" t="s">
        <v>1804</v>
      </c>
      <c r="D181" s="442" t="s">
        <v>1801</v>
      </c>
      <c r="E181" s="442" t="s">
        <v>1811</v>
      </c>
      <c r="F181" s="442" t="s">
        <v>1814</v>
      </c>
      <c r="G181" s="442"/>
      <c r="H181" s="446">
        <v>1</v>
      </c>
      <c r="I181" s="446">
        <v>1657</v>
      </c>
      <c r="J181" s="442"/>
      <c r="K181" s="442">
        <v>1657</v>
      </c>
      <c r="L181" s="446"/>
      <c r="M181" s="446"/>
      <c r="N181" s="442"/>
      <c r="O181" s="442"/>
      <c r="P181" s="446"/>
      <c r="Q181" s="446"/>
      <c r="R181" s="469"/>
      <c r="S181" s="447"/>
    </row>
    <row r="182" spans="1:19" ht="14.45" customHeight="1" x14ac:dyDescent="0.2">
      <c r="A182" s="441"/>
      <c r="B182" s="442" t="s">
        <v>1810</v>
      </c>
      <c r="C182" s="442" t="s">
        <v>1804</v>
      </c>
      <c r="D182" s="442" t="s">
        <v>1801</v>
      </c>
      <c r="E182" s="442" t="s">
        <v>1811</v>
      </c>
      <c r="F182" s="442" t="s">
        <v>1996</v>
      </c>
      <c r="G182" s="442"/>
      <c r="H182" s="446">
        <v>2</v>
      </c>
      <c r="I182" s="446">
        <v>2358</v>
      </c>
      <c r="J182" s="442">
        <v>1</v>
      </c>
      <c r="K182" s="442">
        <v>1179</v>
      </c>
      <c r="L182" s="446">
        <v>2</v>
      </c>
      <c r="M182" s="446">
        <v>2358</v>
      </c>
      <c r="N182" s="442">
        <v>1</v>
      </c>
      <c r="O182" s="442">
        <v>1179</v>
      </c>
      <c r="P182" s="446">
        <v>1</v>
      </c>
      <c r="Q182" s="446">
        <v>1179</v>
      </c>
      <c r="R182" s="469">
        <v>0.5</v>
      </c>
      <c r="S182" s="447">
        <v>1179</v>
      </c>
    </row>
    <row r="183" spans="1:19" ht="14.45" customHeight="1" x14ac:dyDescent="0.2">
      <c r="A183" s="441"/>
      <c r="B183" s="442" t="s">
        <v>1810</v>
      </c>
      <c r="C183" s="442" t="s">
        <v>1804</v>
      </c>
      <c r="D183" s="442" t="s">
        <v>1801</v>
      </c>
      <c r="E183" s="442" t="s">
        <v>1811</v>
      </c>
      <c r="F183" s="442" t="s">
        <v>1997</v>
      </c>
      <c r="G183" s="442"/>
      <c r="H183" s="446">
        <v>5</v>
      </c>
      <c r="I183" s="446">
        <v>6405</v>
      </c>
      <c r="J183" s="442"/>
      <c r="K183" s="442">
        <v>1281</v>
      </c>
      <c r="L183" s="446"/>
      <c r="M183" s="446"/>
      <c r="N183" s="442"/>
      <c r="O183" s="442"/>
      <c r="P183" s="446"/>
      <c r="Q183" s="446"/>
      <c r="R183" s="469"/>
      <c r="S183" s="447"/>
    </row>
    <row r="184" spans="1:19" ht="14.45" customHeight="1" x14ac:dyDescent="0.2">
      <c r="A184" s="441"/>
      <c r="B184" s="442" t="s">
        <v>1810</v>
      </c>
      <c r="C184" s="442" t="s">
        <v>1804</v>
      </c>
      <c r="D184" s="442" t="s">
        <v>1801</v>
      </c>
      <c r="E184" s="442" t="s">
        <v>1811</v>
      </c>
      <c r="F184" s="442" t="s">
        <v>1998</v>
      </c>
      <c r="G184" s="442"/>
      <c r="H184" s="446"/>
      <c r="I184" s="446"/>
      <c r="J184" s="442"/>
      <c r="K184" s="442"/>
      <c r="L184" s="446">
        <v>1</v>
      </c>
      <c r="M184" s="446">
        <v>258</v>
      </c>
      <c r="N184" s="442">
        <v>1</v>
      </c>
      <c r="O184" s="442">
        <v>258</v>
      </c>
      <c r="P184" s="446"/>
      <c r="Q184" s="446"/>
      <c r="R184" s="469"/>
      <c r="S184" s="447"/>
    </row>
    <row r="185" spans="1:19" ht="14.45" customHeight="1" x14ac:dyDescent="0.2">
      <c r="A185" s="441"/>
      <c r="B185" s="442" t="s">
        <v>1810</v>
      </c>
      <c r="C185" s="442" t="s">
        <v>1804</v>
      </c>
      <c r="D185" s="442" t="s">
        <v>1801</v>
      </c>
      <c r="E185" s="442" t="s">
        <v>1811</v>
      </c>
      <c r="F185" s="442" t="s">
        <v>1999</v>
      </c>
      <c r="G185" s="442"/>
      <c r="H185" s="446">
        <v>1</v>
      </c>
      <c r="I185" s="446">
        <v>219</v>
      </c>
      <c r="J185" s="442">
        <v>1</v>
      </c>
      <c r="K185" s="442">
        <v>219</v>
      </c>
      <c r="L185" s="446">
        <v>1</v>
      </c>
      <c r="M185" s="446">
        <v>219</v>
      </c>
      <c r="N185" s="442">
        <v>1</v>
      </c>
      <c r="O185" s="442">
        <v>219</v>
      </c>
      <c r="P185" s="446">
        <v>1</v>
      </c>
      <c r="Q185" s="446">
        <v>219</v>
      </c>
      <c r="R185" s="469">
        <v>1</v>
      </c>
      <c r="S185" s="447">
        <v>219</v>
      </c>
    </row>
    <row r="186" spans="1:19" ht="14.45" customHeight="1" x14ac:dyDescent="0.2">
      <c r="A186" s="441"/>
      <c r="B186" s="442" t="s">
        <v>1810</v>
      </c>
      <c r="C186" s="442" t="s">
        <v>1804</v>
      </c>
      <c r="D186" s="442" t="s">
        <v>1801</v>
      </c>
      <c r="E186" s="442" t="s">
        <v>1811</v>
      </c>
      <c r="F186" s="442" t="s">
        <v>2000</v>
      </c>
      <c r="G186" s="442"/>
      <c r="H186" s="446"/>
      <c r="I186" s="446"/>
      <c r="J186" s="442"/>
      <c r="K186" s="442"/>
      <c r="L186" s="446">
        <v>4</v>
      </c>
      <c r="M186" s="446">
        <v>2968</v>
      </c>
      <c r="N186" s="442">
        <v>1</v>
      </c>
      <c r="O186" s="442">
        <v>742</v>
      </c>
      <c r="P186" s="446">
        <v>4</v>
      </c>
      <c r="Q186" s="446">
        <v>2968</v>
      </c>
      <c r="R186" s="469">
        <v>1</v>
      </c>
      <c r="S186" s="447">
        <v>742</v>
      </c>
    </row>
    <row r="187" spans="1:19" ht="14.45" customHeight="1" x14ac:dyDescent="0.2">
      <c r="A187" s="441"/>
      <c r="B187" s="442" t="s">
        <v>1810</v>
      </c>
      <c r="C187" s="442" t="s">
        <v>1804</v>
      </c>
      <c r="D187" s="442" t="s">
        <v>1801</v>
      </c>
      <c r="E187" s="442" t="s">
        <v>1811</v>
      </c>
      <c r="F187" s="442" t="s">
        <v>2001</v>
      </c>
      <c r="G187" s="442"/>
      <c r="H187" s="446"/>
      <c r="I187" s="446"/>
      <c r="J187" s="442"/>
      <c r="K187" s="442"/>
      <c r="L187" s="446"/>
      <c r="M187" s="446"/>
      <c r="N187" s="442"/>
      <c r="O187" s="442"/>
      <c r="P187" s="446">
        <v>4</v>
      </c>
      <c r="Q187" s="446">
        <v>3600</v>
      </c>
      <c r="R187" s="469"/>
      <c r="S187" s="447">
        <v>900</v>
      </c>
    </row>
    <row r="188" spans="1:19" ht="14.45" customHeight="1" x14ac:dyDescent="0.2">
      <c r="A188" s="441"/>
      <c r="B188" s="442" t="s">
        <v>1810</v>
      </c>
      <c r="C188" s="442" t="s">
        <v>1804</v>
      </c>
      <c r="D188" s="442" t="s">
        <v>1801</v>
      </c>
      <c r="E188" s="442" t="s">
        <v>1901</v>
      </c>
      <c r="F188" s="442" t="s">
        <v>1902</v>
      </c>
      <c r="G188" s="442" t="s">
        <v>1903</v>
      </c>
      <c r="H188" s="446">
        <v>72</v>
      </c>
      <c r="I188" s="446">
        <v>36640.009999999995</v>
      </c>
      <c r="J188" s="442">
        <v>1.1612906804229706</v>
      </c>
      <c r="K188" s="442">
        <v>508.8890277777777</v>
      </c>
      <c r="L188" s="446">
        <v>62</v>
      </c>
      <c r="M188" s="446">
        <v>31551.11</v>
      </c>
      <c r="N188" s="442">
        <v>1</v>
      </c>
      <c r="O188" s="442">
        <v>508.88887096774192</v>
      </c>
      <c r="P188" s="446">
        <v>108</v>
      </c>
      <c r="Q188" s="446">
        <v>65402.22</v>
      </c>
      <c r="R188" s="469">
        <v>2.0728975937772081</v>
      </c>
      <c r="S188" s="447">
        <v>605.57611111111112</v>
      </c>
    </row>
    <row r="189" spans="1:19" ht="14.45" customHeight="1" x14ac:dyDescent="0.2">
      <c r="A189" s="441"/>
      <c r="B189" s="442" t="s">
        <v>1810</v>
      </c>
      <c r="C189" s="442" t="s">
        <v>1804</v>
      </c>
      <c r="D189" s="442" t="s">
        <v>1801</v>
      </c>
      <c r="E189" s="442" t="s">
        <v>1901</v>
      </c>
      <c r="F189" s="442" t="s">
        <v>1904</v>
      </c>
      <c r="G189" s="442" t="s">
        <v>1905</v>
      </c>
      <c r="H189" s="446">
        <v>144</v>
      </c>
      <c r="I189" s="446">
        <v>72000</v>
      </c>
      <c r="J189" s="442">
        <v>0.96</v>
      </c>
      <c r="K189" s="442">
        <v>500</v>
      </c>
      <c r="L189" s="446">
        <v>150</v>
      </c>
      <c r="M189" s="446">
        <v>75000</v>
      </c>
      <c r="N189" s="442">
        <v>1</v>
      </c>
      <c r="O189" s="442">
        <v>500</v>
      </c>
      <c r="P189" s="446">
        <v>326</v>
      </c>
      <c r="Q189" s="446">
        <v>177466.66999999998</v>
      </c>
      <c r="R189" s="469">
        <v>2.3662222666666666</v>
      </c>
      <c r="S189" s="447">
        <v>544.37628834355826</v>
      </c>
    </row>
    <row r="190" spans="1:19" ht="14.45" customHeight="1" x14ac:dyDescent="0.2">
      <c r="A190" s="441"/>
      <c r="B190" s="442" t="s">
        <v>1810</v>
      </c>
      <c r="C190" s="442" t="s">
        <v>1804</v>
      </c>
      <c r="D190" s="442" t="s">
        <v>1801</v>
      </c>
      <c r="E190" s="442" t="s">
        <v>1901</v>
      </c>
      <c r="F190" s="442" t="s">
        <v>1982</v>
      </c>
      <c r="G190" s="442" t="s">
        <v>1983</v>
      </c>
      <c r="H190" s="446">
        <v>964</v>
      </c>
      <c r="I190" s="446">
        <v>101755.55</v>
      </c>
      <c r="J190" s="442">
        <v>1.0343346841126118</v>
      </c>
      <c r="K190" s="442">
        <v>105.55554979253112</v>
      </c>
      <c r="L190" s="446">
        <v>932</v>
      </c>
      <c r="M190" s="446">
        <v>98377.78</v>
      </c>
      <c r="N190" s="442">
        <v>1</v>
      </c>
      <c r="O190" s="442">
        <v>105.55555793991417</v>
      </c>
      <c r="P190" s="446">
        <v>489</v>
      </c>
      <c r="Q190" s="446">
        <v>67186.66</v>
      </c>
      <c r="R190" s="469">
        <v>0.68294547813540829</v>
      </c>
      <c r="S190" s="447">
        <v>137.3960327198364</v>
      </c>
    </row>
    <row r="191" spans="1:19" ht="14.45" customHeight="1" x14ac:dyDescent="0.2">
      <c r="A191" s="441"/>
      <c r="B191" s="442" t="s">
        <v>1810</v>
      </c>
      <c r="C191" s="442" t="s">
        <v>1804</v>
      </c>
      <c r="D191" s="442" t="s">
        <v>1801</v>
      </c>
      <c r="E191" s="442" t="s">
        <v>1901</v>
      </c>
      <c r="F191" s="442" t="s">
        <v>1906</v>
      </c>
      <c r="G191" s="442" t="s">
        <v>1907</v>
      </c>
      <c r="H191" s="446">
        <v>731</v>
      </c>
      <c r="I191" s="446">
        <v>56855.55</v>
      </c>
      <c r="J191" s="442">
        <v>0.93239783409628896</v>
      </c>
      <c r="K191" s="442">
        <v>77.777770177838576</v>
      </c>
      <c r="L191" s="446">
        <v>784</v>
      </c>
      <c r="M191" s="446">
        <v>60977.78</v>
      </c>
      <c r="N191" s="442">
        <v>1</v>
      </c>
      <c r="O191" s="442">
        <v>77.777780612244896</v>
      </c>
      <c r="P191" s="446">
        <v>1058</v>
      </c>
      <c r="Q191" s="446">
        <v>94876.66</v>
      </c>
      <c r="R191" s="469">
        <v>1.5559218456296704</v>
      </c>
      <c r="S191" s="447">
        <v>89.675482041587898</v>
      </c>
    </row>
    <row r="192" spans="1:19" ht="14.45" customHeight="1" x14ac:dyDescent="0.2">
      <c r="A192" s="441"/>
      <c r="B192" s="442" t="s">
        <v>1810</v>
      </c>
      <c r="C192" s="442" t="s">
        <v>1804</v>
      </c>
      <c r="D192" s="442" t="s">
        <v>1801</v>
      </c>
      <c r="E192" s="442" t="s">
        <v>1901</v>
      </c>
      <c r="F192" s="442" t="s">
        <v>1908</v>
      </c>
      <c r="G192" s="442" t="s">
        <v>1909</v>
      </c>
      <c r="H192" s="446"/>
      <c r="I192" s="446"/>
      <c r="J192" s="442"/>
      <c r="K192" s="442"/>
      <c r="L192" s="446"/>
      <c r="M192" s="446"/>
      <c r="N192" s="442"/>
      <c r="O192" s="442"/>
      <c r="P192" s="446">
        <v>30</v>
      </c>
      <c r="Q192" s="446">
        <v>8195.57</v>
      </c>
      <c r="R192" s="469"/>
      <c r="S192" s="447">
        <v>273.18566666666663</v>
      </c>
    </row>
    <row r="193" spans="1:19" ht="14.45" customHeight="1" x14ac:dyDescent="0.2">
      <c r="A193" s="441"/>
      <c r="B193" s="442" t="s">
        <v>1810</v>
      </c>
      <c r="C193" s="442" t="s">
        <v>1804</v>
      </c>
      <c r="D193" s="442" t="s">
        <v>1801</v>
      </c>
      <c r="E193" s="442" t="s">
        <v>1901</v>
      </c>
      <c r="F193" s="442" t="s">
        <v>1910</v>
      </c>
      <c r="G193" s="442" t="s">
        <v>1911</v>
      </c>
      <c r="H193" s="446"/>
      <c r="I193" s="446"/>
      <c r="J193" s="442"/>
      <c r="K193" s="442"/>
      <c r="L193" s="446"/>
      <c r="M193" s="446"/>
      <c r="N193" s="442"/>
      <c r="O193" s="442"/>
      <c r="P193" s="446">
        <v>1</v>
      </c>
      <c r="Q193" s="446">
        <v>305.56</v>
      </c>
      <c r="R193" s="469"/>
      <c r="S193" s="447">
        <v>305.56</v>
      </c>
    </row>
    <row r="194" spans="1:19" ht="14.45" customHeight="1" x14ac:dyDescent="0.2">
      <c r="A194" s="441"/>
      <c r="B194" s="442" t="s">
        <v>1810</v>
      </c>
      <c r="C194" s="442" t="s">
        <v>1804</v>
      </c>
      <c r="D194" s="442" t="s">
        <v>1801</v>
      </c>
      <c r="E194" s="442" t="s">
        <v>1901</v>
      </c>
      <c r="F194" s="442" t="s">
        <v>1912</v>
      </c>
      <c r="G194" s="442" t="s">
        <v>1913</v>
      </c>
      <c r="H194" s="446">
        <v>512</v>
      </c>
      <c r="I194" s="446">
        <v>59733.320000000007</v>
      </c>
      <c r="J194" s="442">
        <v>1.3333330357142859</v>
      </c>
      <c r="K194" s="442">
        <v>116.66664062500001</v>
      </c>
      <c r="L194" s="446">
        <v>384</v>
      </c>
      <c r="M194" s="446">
        <v>44800</v>
      </c>
      <c r="N194" s="442">
        <v>1</v>
      </c>
      <c r="O194" s="442">
        <v>116.66666666666667</v>
      </c>
      <c r="P194" s="446">
        <v>411</v>
      </c>
      <c r="Q194" s="446">
        <v>58700</v>
      </c>
      <c r="R194" s="469">
        <v>1.3102678571428572</v>
      </c>
      <c r="S194" s="447">
        <v>142.82238442822384</v>
      </c>
    </row>
    <row r="195" spans="1:19" ht="14.45" customHeight="1" x14ac:dyDescent="0.2">
      <c r="A195" s="441"/>
      <c r="B195" s="442" t="s">
        <v>1810</v>
      </c>
      <c r="C195" s="442" t="s">
        <v>1804</v>
      </c>
      <c r="D195" s="442" t="s">
        <v>1801</v>
      </c>
      <c r="E195" s="442" t="s">
        <v>1901</v>
      </c>
      <c r="F195" s="442" t="s">
        <v>1914</v>
      </c>
      <c r="G195" s="442" t="s">
        <v>1915</v>
      </c>
      <c r="H195" s="446">
        <v>57</v>
      </c>
      <c r="I195" s="446">
        <v>22166.670000000002</v>
      </c>
      <c r="J195" s="442">
        <v>0.4290323779396617</v>
      </c>
      <c r="K195" s="442">
        <v>388.8889473684211</v>
      </c>
      <c r="L195" s="446">
        <v>93</v>
      </c>
      <c r="M195" s="446">
        <v>51666.66</v>
      </c>
      <c r="N195" s="442">
        <v>1</v>
      </c>
      <c r="O195" s="442">
        <v>555.55548387096781</v>
      </c>
      <c r="P195" s="446">
        <v>89</v>
      </c>
      <c r="Q195" s="446">
        <v>84726.66</v>
      </c>
      <c r="R195" s="469">
        <v>1.6398710503059419</v>
      </c>
      <c r="S195" s="447">
        <v>951.98494382022477</v>
      </c>
    </row>
    <row r="196" spans="1:19" ht="14.45" customHeight="1" x14ac:dyDescent="0.2">
      <c r="A196" s="441"/>
      <c r="B196" s="442" t="s">
        <v>1810</v>
      </c>
      <c r="C196" s="442" t="s">
        <v>1804</v>
      </c>
      <c r="D196" s="442" t="s">
        <v>1801</v>
      </c>
      <c r="E196" s="442" t="s">
        <v>1901</v>
      </c>
      <c r="F196" s="442" t="s">
        <v>1916</v>
      </c>
      <c r="G196" s="442" t="s">
        <v>1917</v>
      </c>
      <c r="H196" s="446">
        <v>644</v>
      </c>
      <c r="I196" s="446">
        <v>193200</v>
      </c>
      <c r="J196" s="442">
        <v>0.78937691521961184</v>
      </c>
      <c r="K196" s="442">
        <v>300</v>
      </c>
      <c r="L196" s="446">
        <v>445</v>
      </c>
      <c r="M196" s="446">
        <v>244750</v>
      </c>
      <c r="N196" s="442">
        <v>1</v>
      </c>
      <c r="O196" s="442">
        <v>550</v>
      </c>
      <c r="P196" s="446">
        <v>591</v>
      </c>
      <c r="Q196" s="446">
        <v>356700.00000000006</v>
      </c>
      <c r="R196" s="469">
        <v>1.4574055158324823</v>
      </c>
      <c r="S196" s="447">
        <v>603.55329949238592</v>
      </c>
    </row>
    <row r="197" spans="1:19" ht="14.45" customHeight="1" x14ac:dyDescent="0.2">
      <c r="A197" s="441"/>
      <c r="B197" s="442" t="s">
        <v>1810</v>
      </c>
      <c r="C197" s="442" t="s">
        <v>1804</v>
      </c>
      <c r="D197" s="442" t="s">
        <v>1801</v>
      </c>
      <c r="E197" s="442" t="s">
        <v>1901</v>
      </c>
      <c r="F197" s="442" t="s">
        <v>1918</v>
      </c>
      <c r="G197" s="442" t="s">
        <v>1919</v>
      </c>
      <c r="H197" s="446">
        <v>7</v>
      </c>
      <c r="I197" s="446">
        <v>2061.1</v>
      </c>
      <c r="J197" s="442">
        <v>1.4000040755055323</v>
      </c>
      <c r="K197" s="442">
        <v>294.44285714285712</v>
      </c>
      <c r="L197" s="446">
        <v>5</v>
      </c>
      <c r="M197" s="446">
        <v>1472.21</v>
      </c>
      <c r="N197" s="442">
        <v>1</v>
      </c>
      <c r="O197" s="442">
        <v>294.44200000000001</v>
      </c>
      <c r="P197" s="446">
        <v>1</v>
      </c>
      <c r="Q197" s="446">
        <v>344.44</v>
      </c>
      <c r="R197" s="469">
        <v>0.23396118760231216</v>
      </c>
      <c r="S197" s="447">
        <v>344.44</v>
      </c>
    </row>
    <row r="198" spans="1:19" ht="14.45" customHeight="1" x14ac:dyDescent="0.2">
      <c r="A198" s="441"/>
      <c r="B198" s="442" t="s">
        <v>1810</v>
      </c>
      <c r="C198" s="442" t="s">
        <v>1804</v>
      </c>
      <c r="D198" s="442" t="s">
        <v>1801</v>
      </c>
      <c r="E198" s="442" t="s">
        <v>1901</v>
      </c>
      <c r="F198" s="442" t="s">
        <v>2002</v>
      </c>
      <c r="G198" s="442" t="s">
        <v>2003</v>
      </c>
      <c r="H198" s="446">
        <v>1</v>
      </c>
      <c r="I198" s="446">
        <v>666.67</v>
      </c>
      <c r="J198" s="442"/>
      <c r="K198" s="442">
        <v>666.67</v>
      </c>
      <c r="L198" s="446"/>
      <c r="M198" s="446"/>
      <c r="N198" s="442"/>
      <c r="O198" s="442"/>
      <c r="P198" s="446"/>
      <c r="Q198" s="446"/>
      <c r="R198" s="469"/>
      <c r="S198" s="447"/>
    </row>
    <row r="199" spans="1:19" ht="14.45" customHeight="1" x14ac:dyDescent="0.2">
      <c r="A199" s="441"/>
      <c r="B199" s="442" t="s">
        <v>1810</v>
      </c>
      <c r="C199" s="442" t="s">
        <v>1804</v>
      </c>
      <c r="D199" s="442" t="s">
        <v>1801</v>
      </c>
      <c r="E199" s="442" t="s">
        <v>1901</v>
      </c>
      <c r="F199" s="442" t="s">
        <v>2004</v>
      </c>
      <c r="G199" s="442" t="s">
        <v>2005</v>
      </c>
      <c r="H199" s="446">
        <v>1</v>
      </c>
      <c r="I199" s="446">
        <v>777.78</v>
      </c>
      <c r="J199" s="442"/>
      <c r="K199" s="442">
        <v>777.78</v>
      </c>
      <c r="L199" s="446"/>
      <c r="M199" s="446"/>
      <c r="N199" s="442"/>
      <c r="O199" s="442"/>
      <c r="P199" s="446"/>
      <c r="Q199" s="446"/>
      <c r="R199" s="469"/>
      <c r="S199" s="447"/>
    </row>
    <row r="200" spans="1:19" ht="14.45" customHeight="1" x14ac:dyDescent="0.2">
      <c r="A200" s="441"/>
      <c r="B200" s="442" t="s">
        <v>1810</v>
      </c>
      <c r="C200" s="442" t="s">
        <v>1804</v>
      </c>
      <c r="D200" s="442" t="s">
        <v>1801</v>
      </c>
      <c r="E200" s="442" t="s">
        <v>1901</v>
      </c>
      <c r="F200" s="442" t="s">
        <v>1924</v>
      </c>
      <c r="G200" s="442"/>
      <c r="H200" s="446">
        <v>22</v>
      </c>
      <c r="I200" s="446">
        <v>733.32999999999993</v>
      </c>
      <c r="J200" s="442"/>
      <c r="K200" s="442">
        <v>33.333181818181814</v>
      </c>
      <c r="L200" s="446"/>
      <c r="M200" s="446"/>
      <c r="N200" s="442"/>
      <c r="O200" s="442"/>
      <c r="P200" s="446"/>
      <c r="Q200" s="446"/>
      <c r="R200" s="469"/>
      <c r="S200" s="447"/>
    </row>
    <row r="201" spans="1:19" ht="14.45" customHeight="1" x14ac:dyDescent="0.2">
      <c r="A201" s="441"/>
      <c r="B201" s="442" t="s">
        <v>1810</v>
      </c>
      <c r="C201" s="442" t="s">
        <v>1804</v>
      </c>
      <c r="D201" s="442" t="s">
        <v>1801</v>
      </c>
      <c r="E201" s="442" t="s">
        <v>1901</v>
      </c>
      <c r="F201" s="442" t="s">
        <v>1925</v>
      </c>
      <c r="G201" s="442" t="s">
        <v>1905</v>
      </c>
      <c r="H201" s="446">
        <v>1824</v>
      </c>
      <c r="I201" s="446">
        <v>762026.65999999992</v>
      </c>
      <c r="J201" s="442">
        <v>1.0399087739874473</v>
      </c>
      <c r="K201" s="442">
        <v>417.77777412280699</v>
      </c>
      <c r="L201" s="446">
        <v>1754</v>
      </c>
      <c r="M201" s="446">
        <v>732782.22</v>
      </c>
      <c r="N201" s="442">
        <v>1</v>
      </c>
      <c r="O201" s="442">
        <v>417.77777651083238</v>
      </c>
      <c r="P201" s="446">
        <v>1137</v>
      </c>
      <c r="Q201" s="446">
        <v>518103.33999999997</v>
      </c>
      <c r="R201" s="469">
        <v>0.70703590488317247</v>
      </c>
      <c r="S201" s="447">
        <v>455.67576077396654</v>
      </c>
    </row>
    <row r="202" spans="1:19" ht="14.45" customHeight="1" x14ac:dyDescent="0.2">
      <c r="A202" s="441"/>
      <c r="B202" s="442" t="s">
        <v>1810</v>
      </c>
      <c r="C202" s="442" t="s">
        <v>1804</v>
      </c>
      <c r="D202" s="442" t="s">
        <v>1801</v>
      </c>
      <c r="E202" s="442" t="s">
        <v>1901</v>
      </c>
      <c r="F202" s="442" t="s">
        <v>1926</v>
      </c>
      <c r="G202" s="442" t="s">
        <v>1927</v>
      </c>
      <c r="H202" s="446">
        <v>144</v>
      </c>
      <c r="I202" s="446">
        <v>30400.010000000002</v>
      </c>
      <c r="J202" s="442">
        <v>0.68400029340002932</v>
      </c>
      <c r="K202" s="442">
        <v>211.11118055555556</v>
      </c>
      <c r="L202" s="446">
        <v>200</v>
      </c>
      <c r="M202" s="446">
        <v>44444.44</v>
      </c>
      <c r="N202" s="442">
        <v>1</v>
      </c>
      <c r="O202" s="442">
        <v>222.22220000000002</v>
      </c>
      <c r="P202" s="446">
        <v>292</v>
      </c>
      <c r="Q202" s="446">
        <v>108997.77</v>
      </c>
      <c r="R202" s="469">
        <v>2.4524500702450069</v>
      </c>
      <c r="S202" s="447">
        <v>373.28003424657538</v>
      </c>
    </row>
    <row r="203" spans="1:19" ht="14.45" customHeight="1" x14ac:dyDescent="0.2">
      <c r="A203" s="441"/>
      <c r="B203" s="442" t="s">
        <v>1810</v>
      </c>
      <c r="C203" s="442" t="s">
        <v>1804</v>
      </c>
      <c r="D203" s="442" t="s">
        <v>1801</v>
      </c>
      <c r="E203" s="442" t="s">
        <v>1901</v>
      </c>
      <c r="F203" s="442" t="s">
        <v>1928</v>
      </c>
      <c r="G203" s="442" t="s">
        <v>1929</v>
      </c>
      <c r="H203" s="446">
        <v>63</v>
      </c>
      <c r="I203" s="446">
        <v>36749.99</v>
      </c>
      <c r="J203" s="442">
        <v>0.40384604395604395</v>
      </c>
      <c r="K203" s="442">
        <v>583.3331746031746</v>
      </c>
      <c r="L203" s="446">
        <v>156</v>
      </c>
      <c r="M203" s="446">
        <v>91000</v>
      </c>
      <c r="N203" s="442">
        <v>1</v>
      </c>
      <c r="O203" s="442">
        <v>583.33333333333337</v>
      </c>
      <c r="P203" s="446">
        <v>139</v>
      </c>
      <c r="Q203" s="446">
        <v>99292.22</v>
      </c>
      <c r="R203" s="469">
        <v>1.0911232967032967</v>
      </c>
      <c r="S203" s="447">
        <v>714.3325179856115</v>
      </c>
    </row>
    <row r="204" spans="1:19" ht="14.45" customHeight="1" x14ac:dyDescent="0.2">
      <c r="A204" s="441"/>
      <c r="B204" s="442" t="s">
        <v>1810</v>
      </c>
      <c r="C204" s="442" t="s">
        <v>1804</v>
      </c>
      <c r="D204" s="442" t="s">
        <v>1801</v>
      </c>
      <c r="E204" s="442" t="s">
        <v>1901</v>
      </c>
      <c r="F204" s="442" t="s">
        <v>1930</v>
      </c>
      <c r="G204" s="442" t="s">
        <v>1931</v>
      </c>
      <c r="H204" s="446">
        <v>52</v>
      </c>
      <c r="I204" s="446">
        <v>24266.67</v>
      </c>
      <c r="J204" s="442">
        <v>0.9811319457865374</v>
      </c>
      <c r="K204" s="442">
        <v>466.66673076923075</v>
      </c>
      <c r="L204" s="446">
        <v>53</v>
      </c>
      <c r="M204" s="446">
        <v>24733.34</v>
      </c>
      <c r="N204" s="442">
        <v>1</v>
      </c>
      <c r="O204" s="442">
        <v>466.66679245283018</v>
      </c>
      <c r="P204" s="446">
        <v>38</v>
      </c>
      <c r="Q204" s="446">
        <v>20551.11</v>
      </c>
      <c r="R204" s="469">
        <v>0.83090718843472011</v>
      </c>
      <c r="S204" s="447">
        <v>540.81868421052638</v>
      </c>
    </row>
    <row r="205" spans="1:19" ht="14.45" customHeight="1" x14ac:dyDescent="0.2">
      <c r="A205" s="441"/>
      <c r="B205" s="442" t="s">
        <v>1810</v>
      </c>
      <c r="C205" s="442" t="s">
        <v>1804</v>
      </c>
      <c r="D205" s="442" t="s">
        <v>1801</v>
      </c>
      <c r="E205" s="442" t="s">
        <v>1901</v>
      </c>
      <c r="F205" s="442" t="s">
        <v>2006</v>
      </c>
      <c r="G205" s="442" t="s">
        <v>1931</v>
      </c>
      <c r="H205" s="446">
        <v>10</v>
      </c>
      <c r="I205" s="446">
        <v>10000</v>
      </c>
      <c r="J205" s="442">
        <v>1.25</v>
      </c>
      <c r="K205" s="442">
        <v>1000</v>
      </c>
      <c r="L205" s="446">
        <v>8</v>
      </c>
      <c r="M205" s="446">
        <v>8000</v>
      </c>
      <c r="N205" s="442">
        <v>1</v>
      </c>
      <c r="O205" s="442">
        <v>1000</v>
      </c>
      <c r="P205" s="446">
        <v>1</v>
      </c>
      <c r="Q205" s="446">
        <v>1154.44</v>
      </c>
      <c r="R205" s="469">
        <v>0.14430500000000002</v>
      </c>
      <c r="S205" s="447">
        <v>1154.44</v>
      </c>
    </row>
    <row r="206" spans="1:19" ht="14.45" customHeight="1" x14ac:dyDescent="0.2">
      <c r="A206" s="441"/>
      <c r="B206" s="442" t="s">
        <v>1810</v>
      </c>
      <c r="C206" s="442" t="s">
        <v>1804</v>
      </c>
      <c r="D206" s="442" t="s">
        <v>1801</v>
      </c>
      <c r="E206" s="442" t="s">
        <v>1901</v>
      </c>
      <c r="F206" s="442" t="s">
        <v>1932</v>
      </c>
      <c r="G206" s="442" t="s">
        <v>1933</v>
      </c>
      <c r="H206" s="446">
        <v>367</v>
      </c>
      <c r="I206" s="446">
        <v>18350</v>
      </c>
      <c r="J206" s="442">
        <v>0.93542937482731503</v>
      </c>
      <c r="K206" s="442">
        <v>50</v>
      </c>
      <c r="L206" s="446">
        <v>321</v>
      </c>
      <c r="M206" s="446">
        <v>19616.660000000003</v>
      </c>
      <c r="N206" s="442">
        <v>1</v>
      </c>
      <c r="O206" s="442">
        <v>61.111090342679141</v>
      </c>
      <c r="P206" s="446">
        <v>332</v>
      </c>
      <c r="Q206" s="446">
        <v>23823.33</v>
      </c>
      <c r="R206" s="469">
        <v>1.2144437432264208</v>
      </c>
      <c r="S206" s="447">
        <v>71.757018072289156</v>
      </c>
    </row>
    <row r="207" spans="1:19" ht="14.45" customHeight="1" x14ac:dyDescent="0.2">
      <c r="A207" s="441"/>
      <c r="B207" s="442" t="s">
        <v>1810</v>
      </c>
      <c r="C207" s="442" t="s">
        <v>1804</v>
      </c>
      <c r="D207" s="442" t="s">
        <v>1801</v>
      </c>
      <c r="E207" s="442" t="s">
        <v>1901</v>
      </c>
      <c r="F207" s="442" t="s">
        <v>1938</v>
      </c>
      <c r="G207" s="442" t="s">
        <v>1939</v>
      </c>
      <c r="H207" s="446">
        <v>9</v>
      </c>
      <c r="I207" s="446">
        <v>0</v>
      </c>
      <c r="J207" s="442"/>
      <c r="K207" s="442">
        <v>0</v>
      </c>
      <c r="L207" s="446">
        <v>6</v>
      </c>
      <c r="M207" s="446">
        <v>0</v>
      </c>
      <c r="N207" s="442"/>
      <c r="O207" s="442">
        <v>0</v>
      </c>
      <c r="P207" s="446">
        <v>4</v>
      </c>
      <c r="Q207" s="446">
        <v>0</v>
      </c>
      <c r="R207" s="469"/>
      <c r="S207" s="447">
        <v>0</v>
      </c>
    </row>
    <row r="208" spans="1:19" ht="14.45" customHeight="1" x14ac:dyDescent="0.2">
      <c r="A208" s="441"/>
      <c r="B208" s="442" t="s">
        <v>1810</v>
      </c>
      <c r="C208" s="442" t="s">
        <v>1804</v>
      </c>
      <c r="D208" s="442" t="s">
        <v>1801</v>
      </c>
      <c r="E208" s="442" t="s">
        <v>1901</v>
      </c>
      <c r="F208" s="442" t="s">
        <v>1940</v>
      </c>
      <c r="G208" s="442" t="s">
        <v>1941</v>
      </c>
      <c r="H208" s="446">
        <v>498</v>
      </c>
      <c r="I208" s="446">
        <v>152166.67000000001</v>
      </c>
      <c r="J208" s="442">
        <v>1.1343964553752053</v>
      </c>
      <c r="K208" s="442">
        <v>305.55556224899601</v>
      </c>
      <c r="L208" s="446">
        <v>439</v>
      </c>
      <c r="M208" s="446">
        <v>134138.88</v>
      </c>
      <c r="N208" s="442">
        <v>1</v>
      </c>
      <c r="O208" s="442">
        <v>305.55553530751712</v>
      </c>
      <c r="P208" s="446">
        <v>471</v>
      </c>
      <c r="Q208" s="446">
        <v>156008.89000000001</v>
      </c>
      <c r="R208" s="469">
        <v>1.1630400522205047</v>
      </c>
      <c r="S208" s="447">
        <v>331.22906581740978</v>
      </c>
    </row>
    <row r="209" spans="1:19" ht="14.45" customHeight="1" x14ac:dyDescent="0.2">
      <c r="A209" s="441"/>
      <c r="B209" s="442" t="s">
        <v>1810</v>
      </c>
      <c r="C209" s="442" t="s">
        <v>1804</v>
      </c>
      <c r="D209" s="442" t="s">
        <v>1801</v>
      </c>
      <c r="E209" s="442" t="s">
        <v>1901</v>
      </c>
      <c r="F209" s="442" t="s">
        <v>1942</v>
      </c>
      <c r="G209" s="442" t="s">
        <v>1943</v>
      </c>
      <c r="H209" s="446">
        <v>229</v>
      </c>
      <c r="I209" s="446">
        <v>7633.33</v>
      </c>
      <c r="J209" s="442">
        <v>4.6734768846467034</v>
      </c>
      <c r="K209" s="442">
        <v>33.333318777292575</v>
      </c>
      <c r="L209" s="446">
        <v>49</v>
      </c>
      <c r="M209" s="446">
        <v>1633.33</v>
      </c>
      <c r="N209" s="442">
        <v>1</v>
      </c>
      <c r="O209" s="442">
        <v>33.333265306122449</v>
      </c>
      <c r="P209" s="446"/>
      <c r="Q209" s="446"/>
      <c r="R209" s="469"/>
      <c r="S209" s="447"/>
    </row>
    <row r="210" spans="1:19" ht="14.45" customHeight="1" x14ac:dyDescent="0.2">
      <c r="A210" s="441"/>
      <c r="B210" s="442" t="s">
        <v>1810</v>
      </c>
      <c r="C210" s="442" t="s">
        <v>1804</v>
      </c>
      <c r="D210" s="442" t="s">
        <v>1801</v>
      </c>
      <c r="E210" s="442" t="s">
        <v>1901</v>
      </c>
      <c r="F210" s="442" t="s">
        <v>1944</v>
      </c>
      <c r="G210" s="442" t="s">
        <v>1945</v>
      </c>
      <c r="H210" s="446">
        <v>1703</v>
      </c>
      <c r="I210" s="446">
        <v>775811.11999999988</v>
      </c>
      <c r="J210" s="442">
        <v>1.1036941185327729</v>
      </c>
      <c r="K210" s="442">
        <v>455.55556077510266</v>
      </c>
      <c r="L210" s="446">
        <v>1543</v>
      </c>
      <c r="M210" s="446">
        <v>702922.22000000009</v>
      </c>
      <c r="N210" s="442">
        <v>1</v>
      </c>
      <c r="O210" s="442">
        <v>455.55555411535977</v>
      </c>
      <c r="P210" s="446">
        <v>1597</v>
      </c>
      <c r="Q210" s="446">
        <v>784177.78</v>
      </c>
      <c r="R210" s="469">
        <v>1.1155968010230206</v>
      </c>
      <c r="S210" s="447">
        <v>491.03179711959928</v>
      </c>
    </row>
    <row r="211" spans="1:19" ht="14.45" customHeight="1" x14ac:dyDescent="0.2">
      <c r="A211" s="441"/>
      <c r="B211" s="442" t="s">
        <v>1810</v>
      </c>
      <c r="C211" s="442" t="s">
        <v>1804</v>
      </c>
      <c r="D211" s="442" t="s">
        <v>1801</v>
      </c>
      <c r="E211" s="442" t="s">
        <v>1901</v>
      </c>
      <c r="F211" s="442" t="s">
        <v>1948</v>
      </c>
      <c r="G211" s="442" t="s">
        <v>1949</v>
      </c>
      <c r="H211" s="446">
        <v>697</v>
      </c>
      <c r="I211" s="446">
        <v>54211.100000000006</v>
      </c>
      <c r="J211" s="442">
        <v>1.19759443263541</v>
      </c>
      <c r="K211" s="442">
        <v>77.777761836441897</v>
      </c>
      <c r="L211" s="446">
        <v>582</v>
      </c>
      <c r="M211" s="446">
        <v>45266.659999999996</v>
      </c>
      <c r="N211" s="442">
        <v>1</v>
      </c>
      <c r="O211" s="442">
        <v>77.777766323024053</v>
      </c>
      <c r="P211" s="446">
        <v>661</v>
      </c>
      <c r="Q211" s="446">
        <v>66558.89</v>
      </c>
      <c r="R211" s="469">
        <v>1.4703733387884153</v>
      </c>
      <c r="S211" s="447">
        <v>100.69423600605144</v>
      </c>
    </row>
    <row r="212" spans="1:19" ht="14.45" customHeight="1" x14ac:dyDescent="0.2">
      <c r="A212" s="441"/>
      <c r="B212" s="442" t="s">
        <v>1810</v>
      </c>
      <c r="C212" s="442" t="s">
        <v>1804</v>
      </c>
      <c r="D212" s="442" t="s">
        <v>1801</v>
      </c>
      <c r="E212" s="442" t="s">
        <v>1901</v>
      </c>
      <c r="F212" s="442" t="s">
        <v>2007</v>
      </c>
      <c r="G212" s="442" t="s">
        <v>2008</v>
      </c>
      <c r="H212" s="446">
        <v>63</v>
      </c>
      <c r="I212" s="446">
        <v>44100</v>
      </c>
      <c r="J212" s="442">
        <v>1.1454545454545455</v>
      </c>
      <c r="K212" s="442">
        <v>700</v>
      </c>
      <c r="L212" s="446">
        <v>55</v>
      </c>
      <c r="M212" s="446">
        <v>38500</v>
      </c>
      <c r="N212" s="442">
        <v>1</v>
      </c>
      <c r="O212" s="442">
        <v>700</v>
      </c>
      <c r="P212" s="446">
        <v>49</v>
      </c>
      <c r="Q212" s="446">
        <v>37705.569999999992</v>
      </c>
      <c r="R212" s="469">
        <v>0.97936545454545432</v>
      </c>
      <c r="S212" s="447">
        <v>769.50142857142839</v>
      </c>
    </row>
    <row r="213" spans="1:19" ht="14.45" customHeight="1" x14ac:dyDescent="0.2">
      <c r="A213" s="441"/>
      <c r="B213" s="442" t="s">
        <v>1810</v>
      </c>
      <c r="C213" s="442" t="s">
        <v>1804</v>
      </c>
      <c r="D213" s="442" t="s">
        <v>1801</v>
      </c>
      <c r="E213" s="442" t="s">
        <v>1901</v>
      </c>
      <c r="F213" s="442" t="s">
        <v>1952</v>
      </c>
      <c r="G213" s="442" t="s">
        <v>1953</v>
      </c>
      <c r="H213" s="446">
        <v>5</v>
      </c>
      <c r="I213" s="446">
        <v>1350</v>
      </c>
      <c r="J213" s="442">
        <v>2.5</v>
      </c>
      <c r="K213" s="442">
        <v>270</v>
      </c>
      <c r="L213" s="446">
        <v>2</v>
      </c>
      <c r="M213" s="446">
        <v>540</v>
      </c>
      <c r="N213" s="442">
        <v>1</v>
      </c>
      <c r="O213" s="442">
        <v>270</v>
      </c>
      <c r="P213" s="446">
        <v>3</v>
      </c>
      <c r="Q213" s="446">
        <v>1146.67</v>
      </c>
      <c r="R213" s="469">
        <v>2.1234629629629631</v>
      </c>
      <c r="S213" s="447">
        <v>382.22333333333336</v>
      </c>
    </row>
    <row r="214" spans="1:19" ht="14.45" customHeight="1" x14ac:dyDescent="0.2">
      <c r="A214" s="441"/>
      <c r="B214" s="442" t="s">
        <v>1810</v>
      </c>
      <c r="C214" s="442" t="s">
        <v>1804</v>
      </c>
      <c r="D214" s="442" t="s">
        <v>1801</v>
      </c>
      <c r="E214" s="442" t="s">
        <v>1901</v>
      </c>
      <c r="F214" s="442" t="s">
        <v>1954</v>
      </c>
      <c r="G214" s="442" t="s">
        <v>1955</v>
      </c>
      <c r="H214" s="446">
        <v>1023</v>
      </c>
      <c r="I214" s="446">
        <v>96616.650000000009</v>
      </c>
      <c r="J214" s="442">
        <v>1.2106507630108434</v>
      </c>
      <c r="K214" s="442">
        <v>94.444428152492677</v>
      </c>
      <c r="L214" s="446">
        <v>845</v>
      </c>
      <c r="M214" s="446">
        <v>79805.55</v>
      </c>
      <c r="N214" s="442">
        <v>1</v>
      </c>
      <c r="O214" s="442">
        <v>94.444437869822494</v>
      </c>
      <c r="P214" s="446">
        <v>848</v>
      </c>
      <c r="Q214" s="446">
        <v>101288.89</v>
      </c>
      <c r="R214" s="469">
        <v>1.2691960646847242</v>
      </c>
      <c r="S214" s="447">
        <v>119.44444575471698</v>
      </c>
    </row>
    <row r="215" spans="1:19" ht="14.45" customHeight="1" x14ac:dyDescent="0.2">
      <c r="A215" s="441"/>
      <c r="B215" s="442" t="s">
        <v>1810</v>
      </c>
      <c r="C215" s="442" t="s">
        <v>1804</v>
      </c>
      <c r="D215" s="442" t="s">
        <v>1801</v>
      </c>
      <c r="E215" s="442" t="s">
        <v>1901</v>
      </c>
      <c r="F215" s="442" t="s">
        <v>1958</v>
      </c>
      <c r="G215" s="442" t="s">
        <v>1959</v>
      </c>
      <c r="H215" s="446">
        <v>865</v>
      </c>
      <c r="I215" s="446">
        <v>83616.679999999993</v>
      </c>
      <c r="J215" s="442">
        <v>1.3007521545632434</v>
      </c>
      <c r="K215" s="442">
        <v>96.666682080924843</v>
      </c>
      <c r="L215" s="446">
        <v>665</v>
      </c>
      <c r="M215" s="446">
        <v>64283.33</v>
      </c>
      <c r="N215" s="442">
        <v>1</v>
      </c>
      <c r="O215" s="442">
        <v>96.666661654135339</v>
      </c>
      <c r="P215" s="446">
        <v>589</v>
      </c>
      <c r="Q215" s="446">
        <v>94216.67</v>
      </c>
      <c r="R215" s="469">
        <v>1.4656470036633136</v>
      </c>
      <c r="S215" s="447">
        <v>159.96039049235992</v>
      </c>
    </row>
    <row r="216" spans="1:19" ht="14.45" customHeight="1" x14ac:dyDescent="0.2">
      <c r="A216" s="441"/>
      <c r="B216" s="442" t="s">
        <v>1810</v>
      </c>
      <c r="C216" s="442" t="s">
        <v>1804</v>
      </c>
      <c r="D216" s="442" t="s">
        <v>1801</v>
      </c>
      <c r="E216" s="442" t="s">
        <v>1901</v>
      </c>
      <c r="F216" s="442" t="s">
        <v>1961</v>
      </c>
      <c r="G216" s="442" t="s">
        <v>1962</v>
      </c>
      <c r="H216" s="446">
        <v>934</v>
      </c>
      <c r="I216" s="446">
        <v>404733.33999999997</v>
      </c>
      <c r="J216" s="442">
        <v>1.0435754182453731</v>
      </c>
      <c r="K216" s="442">
        <v>433.33334047109201</v>
      </c>
      <c r="L216" s="446">
        <v>895</v>
      </c>
      <c r="M216" s="446">
        <v>387833.33999999997</v>
      </c>
      <c r="N216" s="442">
        <v>1</v>
      </c>
      <c r="O216" s="442">
        <v>433.33334078212289</v>
      </c>
      <c r="P216" s="446">
        <v>935</v>
      </c>
      <c r="Q216" s="446">
        <v>445225.56000000006</v>
      </c>
      <c r="R216" s="469">
        <v>1.1479816562444067</v>
      </c>
      <c r="S216" s="447">
        <v>476.17706951871662</v>
      </c>
    </row>
    <row r="217" spans="1:19" ht="14.45" customHeight="1" x14ac:dyDescent="0.2">
      <c r="A217" s="441"/>
      <c r="B217" s="442" t="s">
        <v>1810</v>
      </c>
      <c r="C217" s="442" t="s">
        <v>1804</v>
      </c>
      <c r="D217" s="442" t="s">
        <v>1801</v>
      </c>
      <c r="E217" s="442" t="s">
        <v>1901</v>
      </c>
      <c r="F217" s="442" t="s">
        <v>1963</v>
      </c>
      <c r="G217" s="442" t="s">
        <v>1964</v>
      </c>
      <c r="H217" s="446">
        <v>1396</v>
      </c>
      <c r="I217" s="446">
        <v>105475.55</v>
      </c>
      <c r="J217" s="442">
        <v>1.069731852913981</v>
      </c>
      <c r="K217" s="442">
        <v>75.555551575931233</v>
      </c>
      <c r="L217" s="446">
        <v>1305</v>
      </c>
      <c r="M217" s="446">
        <v>98599.99</v>
      </c>
      <c r="N217" s="442">
        <v>1</v>
      </c>
      <c r="O217" s="442">
        <v>75.555547892720313</v>
      </c>
      <c r="P217" s="446">
        <v>737</v>
      </c>
      <c r="Q217" s="446">
        <v>79665.56</v>
      </c>
      <c r="R217" s="469">
        <v>0.80796722190336934</v>
      </c>
      <c r="S217" s="447">
        <v>108.09438263229308</v>
      </c>
    </row>
    <row r="218" spans="1:19" ht="14.45" customHeight="1" x14ac:dyDescent="0.2">
      <c r="A218" s="441"/>
      <c r="B218" s="442" t="s">
        <v>1810</v>
      </c>
      <c r="C218" s="442" t="s">
        <v>1804</v>
      </c>
      <c r="D218" s="442" t="s">
        <v>1801</v>
      </c>
      <c r="E218" s="442" t="s">
        <v>1901</v>
      </c>
      <c r="F218" s="442" t="s">
        <v>2009</v>
      </c>
      <c r="G218" s="442" t="s">
        <v>2010</v>
      </c>
      <c r="H218" s="446">
        <v>145</v>
      </c>
      <c r="I218" s="446">
        <v>186083.34</v>
      </c>
      <c r="J218" s="442">
        <v>1.0507246753246753</v>
      </c>
      <c r="K218" s="442">
        <v>1283.3333793103448</v>
      </c>
      <c r="L218" s="446">
        <v>138</v>
      </c>
      <c r="M218" s="446">
        <v>177100</v>
      </c>
      <c r="N218" s="442">
        <v>1</v>
      </c>
      <c r="O218" s="442">
        <v>1283.3333333333333</v>
      </c>
      <c r="P218" s="446">
        <v>136</v>
      </c>
      <c r="Q218" s="446">
        <v>198000</v>
      </c>
      <c r="R218" s="469">
        <v>1.1180124223602483</v>
      </c>
      <c r="S218" s="447">
        <v>1455.8823529411766</v>
      </c>
    </row>
    <row r="219" spans="1:19" ht="14.45" customHeight="1" x14ac:dyDescent="0.2">
      <c r="A219" s="441"/>
      <c r="B219" s="442" t="s">
        <v>1810</v>
      </c>
      <c r="C219" s="442" t="s">
        <v>1804</v>
      </c>
      <c r="D219" s="442" t="s">
        <v>1801</v>
      </c>
      <c r="E219" s="442" t="s">
        <v>1901</v>
      </c>
      <c r="F219" s="442" t="s">
        <v>2011</v>
      </c>
      <c r="G219" s="442" t="s">
        <v>2012</v>
      </c>
      <c r="H219" s="446">
        <v>6</v>
      </c>
      <c r="I219" s="446">
        <v>2800</v>
      </c>
      <c r="J219" s="442"/>
      <c r="K219" s="442">
        <v>466.66666666666669</v>
      </c>
      <c r="L219" s="446"/>
      <c r="M219" s="446"/>
      <c r="N219" s="442"/>
      <c r="O219" s="442"/>
      <c r="P219" s="446">
        <v>5</v>
      </c>
      <c r="Q219" s="446">
        <v>2676.67</v>
      </c>
      <c r="R219" s="469"/>
      <c r="S219" s="447">
        <v>535.33400000000006</v>
      </c>
    </row>
    <row r="220" spans="1:19" ht="14.45" customHeight="1" x14ac:dyDescent="0.2">
      <c r="A220" s="441"/>
      <c r="B220" s="442" t="s">
        <v>1810</v>
      </c>
      <c r="C220" s="442" t="s">
        <v>1804</v>
      </c>
      <c r="D220" s="442" t="s">
        <v>1801</v>
      </c>
      <c r="E220" s="442" t="s">
        <v>1901</v>
      </c>
      <c r="F220" s="442" t="s">
        <v>1965</v>
      </c>
      <c r="G220" s="442" t="s">
        <v>1966</v>
      </c>
      <c r="H220" s="446">
        <v>4</v>
      </c>
      <c r="I220" s="446">
        <v>466.66</v>
      </c>
      <c r="J220" s="442">
        <v>1.7500187504687617</v>
      </c>
      <c r="K220" s="442">
        <v>116.66500000000001</v>
      </c>
      <c r="L220" s="446">
        <v>2</v>
      </c>
      <c r="M220" s="446">
        <v>266.66000000000003</v>
      </c>
      <c r="N220" s="442">
        <v>1</v>
      </c>
      <c r="O220" s="442">
        <v>133.33000000000001</v>
      </c>
      <c r="P220" s="446">
        <v>4</v>
      </c>
      <c r="Q220" s="446">
        <v>714.44</v>
      </c>
      <c r="R220" s="469">
        <v>2.6792169804245107</v>
      </c>
      <c r="S220" s="447">
        <v>178.61</v>
      </c>
    </row>
    <row r="221" spans="1:19" ht="14.45" customHeight="1" x14ac:dyDescent="0.2">
      <c r="A221" s="441"/>
      <c r="B221" s="442" t="s">
        <v>1810</v>
      </c>
      <c r="C221" s="442" t="s">
        <v>1804</v>
      </c>
      <c r="D221" s="442" t="s">
        <v>1801</v>
      </c>
      <c r="E221" s="442" t="s">
        <v>1901</v>
      </c>
      <c r="F221" s="442" t="s">
        <v>2013</v>
      </c>
      <c r="G221" s="442" t="s">
        <v>2014</v>
      </c>
      <c r="H221" s="446"/>
      <c r="I221" s="446"/>
      <c r="J221" s="442"/>
      <c r="K221" s="442"/>
      <c r="L221" s="446">
        <v>1</v>
      </c>
      <c r="M221" s="446">
        <v>466.67</v>
      </c>
      <c r="N221" s="442">
        <v>1</v>
      </c>
      <c r="O221" s="442">
        <v>466.67</v>
      </c>
      <c r="P221" s="446"/>
      <c r="Q221" s="446"/>
      <c r="R221" s="469"/>
      <c r="S221" s="447"/>
    </row>
    <row r="222" spans="1:19" ht="14.45" customHeight="1" x14ac:dyDescent="0.2">
      <c r="A222" s="441"/>
      <c r="B222" s="442" t="s">
        <v>1810</v>
      </c>
      <c r="C222" s="442" t="s">
        <v>1804</v>
      </c>
      <c r="D222" s="442" t="s">
        <v>1801</v>
      </c>
      <c r="E222" s="442" t="s">
        <v>1901</v>
      </c>
      <c r="F222" s="442" t="s">
        <v>1969</v>
      </c>
      <c r="G222" s="442" t="s">
        <v>1970</v>
      </c>
      <c r="H222" s="446">
        <v>3</v>
      </c>
      <c r="I222" s="446">
        <v>1033.32</v>
      </c>
      <c r="J222" s="442">
        <v>0.24999758063735689</v>
      </c>
      <c r="K222" s="442">
        <v>344.44</v>
      </c>
      <c r="L222" s="446">
        <v>12</v>
      </c>
      <c r="M222" s="446">
        <v>4133.32</v>
      </c>
      <c r="N222" s="442">
        <v>1</v>
      </c>
      <c r="O222" s="442">
        <v>344.44333333333333</v>
      </c>
      <c r="P222" s="446">
        <v>7</v>
      </c>
      <c r="Q222" s="446">
        <v>2818.87</v>
      </c>
      <c r="R222" s="469">
        <v>0.68198687737702379</v>
      </c>
      <c r="S222" s="447">
        <v>402.69571428571425</v>
      </c>
    </row>
    <row r="223" spans="1:19" ht="14.45" customHeight="1" x14ac:dyDescent="0.2">
      <c r="A223" s="441"/>
      <c r="B223" s="442" t="s">
        <v>1810</v>
      </c>
      <c r="C223" s="442" t="s">
        <v>1804</v>
      </c>
      <c r="D223" s="442" t="s">
        <v>1801</v>
      </c>
      <c r="E223" s="442" t="s">
        <v>1901</v>
      </c>
      <c r="F223" s="442" t="s">
        <v>2015</v>
      </c>
      <c r="G223" s="442" t="s">
        <v>2016</v>
      </c>
      <c r="H223" s="446">
        <v>1</v>
      </c>
      <c r="I223" s="446">
        <v>833.33</v>
      </c>
      <c r="J223" s="442"/>
      <c r="K223" s="442">
        <v>833.33</v>
      </c>
      <c r="L223" s="446"/>
      <c r="M223" s="446"/>
      <c r="N223" s="442"/>
      <c r="O223" s="442"/>
      <c r="P223" s="446"/>
      <c r="Q223" s="446"/>
      <c r="R223" s="469"/>
      <c r="S223" s="447"/>
    </row>
    <row r="224" spans="1:19" ht="14.45" customHeight="1" x14ac:dyDescent="0.2">
      <c r="A224" s="441"/>
      <c r="B224" s="442" t="s">
        <v>1810</v>
      </c>
      <c r="C224" s="442" t="s">
        <v>1804</v>
      </c>
      <c r="D224" s="442" t="s">
        <v>1801</v>
      </c>
      <c r="E224" s="442" t="s">
        <v>1901</v>
      </c>
      <c r="F224" s="442" t="s">
        <v>1971</v>
      </c>
      <c r="G224" s="442" t="s">
        <v>1972</v>
      </c>
      <c r="H224" s="446">
        <v>19</v>
      </c>
      <c r="I224" s="446">
        <v>5552.2100000000009</v>
      </c>
      <c r="J224" s="442">
        <v>0.67857011911192822</v>
      </c>
      <c r="K224" s="442">
        <v>292.22157894736847</v>
      </c>
      <c r="L224" s="446">
        <v>28</v>
      </c>
      <c r="M224" s="446">
        <v>8182.2199999999993</v>
      </c>
      <c r="N224" s="442">
        <v>1</v>
      </c>
      <c r="O224" s="442">
        <v>292.22214285714284</v>
      </c>
      <c r="P224" s="446">
        <v>17</v>
      </c>
      <c r="Q224" s="446">
        <v>5773.33</v>
      </c>
      <c r="R224" s="469">
        <v>0.70559456968891088</v>
      </c>
      <c r="S224" s="447">
        <v>339.60764705882355</v>
      </c>
    </row>
    <row r="225" spans="1:19" ht="14.45" customHeight="1" x14ac:dyDescent="0.2">
      <c r="A225" s="441"/>
      <c r="B225" s="442" t="s">
        <v>1810</v>
      </c>
      <c r="C225" s="442" t="s">
        <v>1804</v>
      </c>
      <c r="D225" s="442" t="s">
        <v>1801</v>
      </c>
      <c r="E225" s="442" t="s">
        <v>1901</v>
      </c>
      <c r="F225" s="442" t="s">
        <v>1975</v>
      </c>
      <c r="G225" s="442" t="s">
        <v>1976</v>
      </c>
      <c r="H225" s="446">
        <v>794</v>
      </c>
      <c r="I225" s="446">
        <v>92633.33</v>
      </c>
      <c r="J225" s="442">
        <v>1.0715249277038752</v>
      </c>
      <c r="K225" s="442">
        <v>116.66666246851386</v>
      </c>
      <c r="L225" s="446">
        <v>741</v>
      </c>
      <c r="M225" s="446">
        <v>86450</v>
      </c>
      <c r="N225" s="442">
        <v>1</v>
      </c>
      <c r="O225" s="442">
        <v>116.66666666666667</v>
      </c>
      <c r="P225" s="446">
        <v>495</v>
      </c>
      <c r="Q225" s="446">
        <v>74210</v>
      </c>
      <c r="R225" s="469">
        <v>0.85841526894158471</v>
      </c>
      <c r="S225" s="447">
        <v>149.91919191919192</v>
      </c>
    </row>
    <row r="226" spans="1:19" ht="14.45" customHeight="1" x14ac:dyDescent="0.2">
      <c r="A226" s="441"/>
      <c r="B226" s="442" t="s">
        <v>1810</v>
      </c>
      <c r="C226" s="442" t="s">
        <v>1804</v>
      </c>
      <c r="D226" s="442" t="s">
        <v>1801</v>
      </c>
      <c r="E226" s="442" t="s">
        <v>1901</v>
      </c>
      <c r="F226" s="442" t="s">
        <v>1988</v>
      </c>
      <c r="G226" s="442" t="s">
        <v>1989</v>
      </c>
      <c r="H226" s="446">
        <v>11</v>
      </c>
      <c r="I226" s="446">
        <v>3947.7799999999997</v>
      </c>
      <c r="J226" s="442">
        <v>0.846153516405319</v>
      </c>
      <c r="K226" s="442">
        <v>358.8890909090909</v>
      </c>
      <c r="L226" s="446">
        <v>13</v>
      </c>
      <c r="M226" s="446">
        <v>4665.5599999999995</v>
      </c>
      <c r="N226" s="442">
        <v>1</v>
      </c>
      <c r="O226" s="442">
        <v>358.88923076923072</v>
      </c>
      <c r="P226" s="446">
        <v>5</v>
      </c>
      <c r="Q226" s="446">
        <v>2088.89</v>
      </c>
      <c r="R226" s="469">
        <v>0.44772546060923019</v>
      </c>
      <c r="S226" s="447">
        <v>417.77799999999996</v>
      </c>
    </row>
    <row r="227" spans="1:19" ht="14.45" customHeight="1" x14ac:dyDescent="0.2">
      <c r="A227" s="441"/>
      <c r="B227" s="442" t="s">
        <v>1810</v>
      </c>
      <c r="C227" s="442" t="s">
        <v>1804</v>
      </c>
      <c r="D227" s="442" t="s">
        <v>1801</v>
      </c>
      <c r="E227" s="442" t="s">
        <v>1901</v>
      </c>
      <c r="F227" s="442" t="s">
        <v>1977</v>
      </c>
      <c r="G227" s="442"/>
      <c r="H227" s="446">
        <v>290</v>
      </c>
      <c r="I227" s="446">
        <v>159500</v>
      </c>
      <c r="J227" s="442">
        <v>0.96026490066225167</v>
      </c>
      <c r="K227" s="442">
        <v>550</v>
      </c>
      <c r="L227" s="446">
        <v>302</v>
      </c>
      <c r="M227" s="446">
        <v>166100</v>
      </c>
      <c r="N227" s="442">
        <v>1</v>
      </c>
      <c r="O227" s="442">
        <v>550</v>
      </c>
      <c r="P227" s="446"/>
      <c r="Q227" s="446"/>
      <c r="R227" s="469"/>
      <c r="S227" s="447"/>
    </row>
    <row r="228" spans="1:19" ht="14.45" customHeight="1" x14ac:dyDescent="0.2">
      <c r="A228" s="441"/>
      <c r="B228" s="442" t="s">
        <v>1810</v>
      </c>
      <c r="C228" s="442" t="s">
        <v>1804</v>
      </c>
      <c r="D228" s="442" t="s">
        <v>1801</v>
      </c>
      <c r="E228" s="442" t="s">
        <v>1901</v>
      </c>
      <c r="F228" s="442" t="s">
        <v>1978</v>
      </c>
      <c r="G228" s="442" t="s">
        <v>1979</v>
      </c>
      <c r="H228" s="446">
        <v>3</v>
      </c>
      <c r="I228" s="446">
        <v>350</v>
      </c>
      <c r="J228" s="442">
        <v>0.5</v>
      </c>
      <c r="K228" s="442">
        <v>116.66666666666667</v>
      </c>
      <c r="L228" s="446">
        <v>6</v>
      </c>
      <c r="M228" s="446">
        <v>700</v>
      </c>
      <c r="N228" s="442">
        <v>1</v>
      </c>
      <c r="O228" s="442">
        <v>116.66666666666667</v>
      </c>
      <c r="P228" s="446">
        <v>1</v>
      </c>
      <c r="Q228" s="446">
        <v>150</v>
      </c>
      <c r="R228" s="469">
        <v>0.21428571428571427</v>
      </c>
      <c r="S228" s="447">
        <v>150</v>
      </c>
    </row>
    <row r="229" spans="1:19" ht="14.45" customHeight="1" x14ac:dyDescent="0.2">
      <c r="A229" s="441"/>
      <c r="B229" s="442" t="s">
        <v>1810</v>
      </c>
      <c r="C229" s="442" t="s">
        <v>1804</v>
      </c>
      <c r="D229" s="442" t="s">
        <v>1801</v>
      </c>
      <c r="E229" s="442" t="s">
        <v>1901</v>
      </c>
      <c r="F229" s="442" t="s">
        <v>1990</v>
      </c>
      <c r="G229" s="442" t="s">
        <v>1991</v>
      </c>
      <c r="H229" s="446"/>
      <c r="I229" s="446"/>
      <c r="J229" s="442"/>
      <c r="K229" s="442"/>
      <c r="L229" s="446">
        <v>23</v>
      </c>
      <c r="M229" s="446">
        <v>12726.66</v>
      </c>
      <c r="N229" s="442">
        <v>1</v>
      </c>
      <c r="O229" s="442">
        <v>553.33304347826083</v>
      </c>
      <c r="P229" s="446">
        <v>74</v>
      </c>
      <c r="Q229" s="446">
        <v>44400</v>
      </c>
      <c r="R229" s="469">
        <v>3.4887393864533194</v>
      </c>
      <c r="S229" s="447">
        <v>600</v>
      </c>
    </row>
    <row r="230" spans="1:19" ht="14.45" customHeight="1" x14ac:dyDescent="0.2">
      <c r="A230" s="441"/>
      <c r="B230" s="442" t="s">
        <v>1810</v>
      </c>
      <c r="C230" s="442" t="s">
        <v>1804</v>
      </c>
      <c r="D230" s="442" t="s">
        <v>1801</v>
      </c>
      <c r="E230" s="442" t="s">
        <v>1901</v>
      </c>
      <c r="F230" s="442" t="s">
        <v>1992</v>
      </c>
      <c r="G230" s="442" t="s">
        <v>1993</v>
      </c>
      <c r="H230" s="446"/>
      <c r="I230" s="446"/>
      <c r="J230" s="442"/>
      <c r="K230" s="442"/>
      <c r="L230" s="446"/>
      <c r="M230" s="446"/>
      <c r="N230" s="442"/>
      <c r="O230" s="442"/>
      <c r="P230" s="446">
        <v>2</v>
      </c>
      <c r="Q230" s="446">
        <v>644.44000000000005</v>
      </c>
      <c r="R230" s="469"/>
      <c r="S230" s="447">
        <v>322.22000000000003</v>
      </c>
    </row>
    <row r="231" spans="1:19" ht="14.45" customHeight="1" x14ac:dyDescent="0.2">
      <c r="A231" s="441"/>
      <c r="B231" s="442" t="s">
        <v>1810</v>
      </c>
      <c r="C231" s="442" t="s">
        <v>1804</v>
      </c>
      <c r="D231" s="442" t="s">
        <v>1801</v>
      </c>
      <c r="E231" s="442" t="s">
        <v>1901</v>
      </c>
      <c r="F231" s="442" t="s">
        <v>1980</v>
      </c>
      <c r="G231" s="442" t="s">
        <v>1981</v>
      </c>
      <c r="H231" s="446"/>
      <c r="I231" s="446"/>
      <c r="J231" s="442"/>
      <c r="K231" s="442"/>
      <c r="L231" s="446"/>
      <c r="M231" s="446"/>
      <c r="N231" s="442"/>
      <c r="O231" s="442"/>
      <c r="P231" s="446">
        <v>542</v>
      </c>
      <c r="Q231" s="446">
        <v>33408.89</v>
      </c>
      <c r="R231" s="469"/>
      <c r="S231" s="447">
        <v>61.640018450184499</v>
      </c>
    </row>
    <row r="232" spans="1:19" ht="14.45" customHeight="1" x14ac:dyDescent="0.2">
      <c r="A232" s="441"/>
      <c r="B232" s="442" t="s">
        <v>1810</v>
      </c>
      <c r="C232" s="442" t="s">
        <v>1804</v>
      </c>
      <c r="D232" s="442" t="s">
        <v>1801</v>
      </c>
      <c r="E232" s="442" t="s">
        <v>1901</v>
      </c>
      <c r="F232" s="442" t="s">
        <v>2017</v>
      </c>
      <c r="G232" s="442" t="s">
        <v>2018</v>
      </c>
      <c r="H232" s="446"/>
      <c r="I232" s="446"/>
      <c r="J232" s="442"/>
      <c r="K232" s="442"/>
      <c r="L232" s="446"/>
      <c r="M232" s="446"/>
      <c r="N232" s="442"/>
      <c r="O232" s="442"/>
      <c r="P232" s="446">
        <v>251</v>
      </c>
      <c r="Q232" s="446">
        <v>153338.89000000001</v>
      </c>
      <c r="R232" s="469"/>
      <c r="S232" s="447">
        <v>610.91191235059762</v>
      </c>
    </row>
    <row r="233" spans="1:19" ht="14.45" customHeight="1" x14ac:dyDescent="0.2">
      <c r="A233" s="441"/>
      <c r="B233" s="442" t="s">
        <v>1810</v>
      </c>
      <c r="C233" s="442" t="s">
        <v>1804</v>
      </c>
      <c r="D233" s="442" t="s">
        <v>1801</v>
      </c>
      <c r="E233" s="442" t="s">
        <v>1901</v>
      </c>
      <c r="F233" s="442" t="s">
        <v>1994</v>
      </c>
      <c r="G233" s="442" t="s">
        <v>1995</v>
      </c>
      <c r="H233" s="446"/>
      <c r="I233" s="446"/>
      <c r="J233" s="442"/>
      <c r="K233" s="442"/>
      <c r="L233" s="446"/>
      <c r="M233" s="446"/>
      <c r="N233" s="442"/>
      <c r="O233" s="442"/>
      <c r="P233" s="446">
        <v>3</v>
      </c>
      <c r="Q233" s="446">
        <v>1033.33</v>
      </c>
      <c r="R233" s="469"/>
      <c r="S233" s="447">
        <v>344.44333333333333</v>
      </c>
    </row>
    <row r="234" spans="1:19" ht="14.45" customHeight="1" x14ac:dyDescent="0.2">
      <c r="A234" s="441"/>
      <c r="B234" s="442" t="s">
        <v>1810</v>
      </c>
      <c r="C234" s="442" t="s">
        <v>1804</v>
      </c>
      <c r="D234" s="442" t="s">
        <v>1801</v>
      </c>
      <c r="E234" s="442" t="s">
        <v>1901</v>
      </c>
      <c r="F234" s="442" t="s">
        <v>2019</v>
      </c>
      <c r="G234" s="442" t="s">
        <v>2020</v>
      </c>
      <c r="H234" s="446"/>
      <c r="I234" s="446"/>
      <c r="J234" s="442"/>
      <c r="K234" s="442"/>
      <c r="L234" s="446"/>
      <c r="M234" s="446"/>
      <c r="N234" s="442"/>
      <c r="O234" s="442"/>
      <c r="P234" s="446">
        <v>2</v>
      </c>
      <c r="Q234" s="446">
        <v>1443.33</v>
      </c>
      <c r="R234" s="469"/>
      <c r="S234" s="447">
        <v>721.66499999999996</v>
      </c>
    </row>
    <row r="235" spans="1:19" ht="14.45" customHeight="1" x14ac:dyDescent="0.2">
      <c r="A235" s="441"/>
      <c r="B235" s="442" t="s">
        <v>1810</v>
      </c>
      <c r="C235" s="442" t="s">
        <v>1805</v>
      </c>
      <c r="D235" s="442" t="s">
        <v>1801</v>
      </c>
      <c r="E235" s="442" t="s">
        <v>1901</v>
      </c>
      <c r="F235" s="442" t="s">
        <v>1982</v>
      </c>
      <c r="G235" s="442" t="s">
        <v>1983</v>
      </c>
      <c r="H235" s="446">
        <v>2</v>
      </c>
      <c r="I235" s="446">
        <v>211.11</v>
      </c>
      <c r="J235" s="442"/>
      <c r="K235" s="442">
        <v>105.55500000000001</v>
      </c>
      <c r="L235" s="446"/>
      <c r="M235" s="446"/>
      <c r="N235" s="442"/>
      <c r="O235" s="442"/>
      <c r="P235" s="446"/>
      <c r="Q235" s="446"/>
      <c r="R235" s="469"/>
      <c r="S235" s="447"/>
    </row>
    <row r="236" spans="1:19" ht="14.45" customHeight="1" x14ac:dyDescent="0.2">
      <c r="A236" s="441"/>
      <c r="B236" s="442" t="s">
        <v>1810</v>
      </c>
      <c r="C236" s="442" t="s">
        <v>1805</v>
      </c>
      <c r="D236" s="442" t="s">
        <v>1801</v>
      </c>
      <c r="E236" s="442" t="s">
        <v>1901</v>
      </c>
      <c r="F236" s="442" t="s">
        <v>1906</v>
      </c>
      <c r="G236" s="442" t="s">
        <v>1907</v>
      </c>
      <c r="H236" s="446">
        <v>832</v>
      </c>
      <c r="I236" s="446">
        <v>64711.11</v>
      </c>
      <c r="J236" s="442">
        <v>0.91328203460674084</v>
      </c>
      <c r="K236" s="442">
        <v>77.777776442307697</v>
      </c>
      <c r="L236" s="446">
        <v>911</v>
      </c>
      <c r="M236" s="446">
        <v>70855.56</v>
      </c>
      <c r="N236" s="442">
        <v>1</v>
      </c>
      <c r="O236" s="442">
        <v>77.777782656421508</v>
      </c>
      <c r="P236" s="446">
        <v>888</v>
      </c>
      <c r="Q236" s="446">
        <v>78180.010000000009</v>
      </c>
      <c r="R236" s="469">
        <v>1.103371563219598</v>
      </c>
      <c r="S236" s="447">
        <v>88.040551801801811</v>
      </c>
    </row>
    <row r="237" spans="1:19" ht="14.45" customHeight="1" x14ac:dyDescent="0.2">
      <c r="A237" s="441"/>
      <c r="B237" s="442" t="s">
        <v>1810</v>
      </c>
      <c r="C237" s="442" t="s">
        <v>1805</v>
      </c>
      <c r="D237" s="442" t="s">
        <v>1801</v>
      </c>
      <c r="E237" s="442" t="s">
        <v>1901</v>
      </c>
      <c r="F237" s="442" t="s">
        <v>1908</v>
      </c>
      <c r="G237" s="442" t="s">
        <v>1909</v>
      </c>
      <c r="H237" s="446">
        <v>15</v>
      </c>
      <c r="I237" s="446">
        <v>3750</v>
      </c>
      <c r="J237" s="442">
        <v>1.5</v>
      </c>
      <c r="K237" s="442">
        <v>250</v>
      </c>
      <c r="L237" s="446">
        <v>10</v>
      </c>
      <c r="M237" s="446">
        <v>2500</v>
      </c>
      <c r="N237" s="442">
        <v>1</v>
      </c>
      <c r="O237" s="442">
        <v>250</v>
      </c>
      <c r="P237" s="446">
        <v>61</v>
      </c>
      <c r="Q237" s="446">
        <v>16646.68</v>
      </c>
      <c r="R237" s="469">
        <v>6.6586720000000001</v>
      </c>
      <c r="S237" s="447">
        <v>272.89639344262298</v>
      </c>
    </row>
    <row r="238" spans="1:19" ht="14.45" customHeight="1" x14ac:dyDescent="0.2">
      <c r="A238" s="441"/>
      <c r="B238" s="442" t="s">
        <v>1810</v>
      </c>
      <c r="C238" s="442" t="s">
        <v>1805</v>
      </c>
      <c r="D238" s="442" t="s">
        <v>1801</v>
      </c>
      <c r="E238" s="442" t="s">
        <v>1901</v>
      </c>
      <c r="F238" s="442" t="s">
        <v>1910</v>
      </c>
      <c r="G238" s="442" t="s">
        <v>1911</v>
      </c>
      <c r="H238" s="446">
        <v>1</v>
      </c>
      <c r="I238" s="446">
        <v>300</v>
      </c>
      <c r="J238" s="442">
        <v>1</v>
      </c>
      <c r="K238" s="442">
        <v>300</v>
      </c>
      <c r="L238" s="446">
        <v>1</v>
      </c>
      <c r="M238" s="446">
        <v>300</v>
      </c>
      <c r="N238" s="442">
        <v>1</v>
      </c>
      <c r="O238" s="442">
        <v>300</v>
      </c>
      <c r="P238" s="446"/>
      <c r="Q238" s="446"/>
      <c r="R238" s="469"/>
      <c r="S238" s="447"/>
    </row>
    <row r="239" spans="1:19" ht="14.45" customHeight="1" x14ac:dyDescent="0.2">
      <c r="A239" s="441"/>
      <c r="B239" s="442" t="s">
        <v>1810</v>
      </c>
      <c r="C239" s="442" t="s">
        <v>1805</v>
      </c>
      <c r="D239" s="442" t="s">
        <v>1801</v>
      </c>
      <c r="E239" s="442" t="s">
        <v>1901</v>
      </c>
      <c r="F239" s="442" t="s">
        <v>1912</v>
      </c>
      <c r="G239" s="442" t="s">
        <v>1913</v>
      </c>
      <c r="H239" s="446">
        <v>451</v>
      </c>
      <c r="I239" s="446">
        <v>52616.66</v>
      </c>
      <c r="J239" s="442">
        <v>0.96162046440700144</v>
      </c>
      <c r="K239" s="442">
        <v>116.66665188470067</v>
      </c>
      <c r="L239" s="446">
        <v>469</v>
      </c>
      <c r="M239" s="446">
        <v>54716.66</v>
      </c>
      <c r="N239" s="442">
        <v>1</v>
      </c>
      <c r="O239" s="442">
        <v>116.66665245202559</v>
      </c>
      <c r="P239" s="446">
        <v>622</v>
      </c>
      <c r="Q239" s="446">
        <v>89213.34</v>
      </c>
      <c r="R239" s="469">
        <v>1.6304602656668004</v>
      </c>
      <c r="S239" s="447">
        <v>143.42980707395498</v>
      </c>
    </row>
    <row r="240" spans="1:19" ht="14.45" customHeight="1" x14ac:dyDescent="0.2">
      <c r="A240" s="441"/>
      <c r="B240" s="442" t="s">
        <v>1810</v>
      </c>
      <c r="C240" s="442" t="s">
        <v>1805</v>
      </c>
      <c r="D240" s="442" t="s">
        <v>1801</v>
      </c>
      <c r="E240" s="442" t="s">
        <v>1901</v>
      </c>
      <c r="F240" s="442" t="s">
        <v>1916</v>
      </c>
      <c r="G240" s="442" t="s">
        <v>1917</v>
      </c>
      <c r="H240" s="446">
        <v>17</v>
      </c>
      <c r="I240" s="446">
        <v>5100</v>
      </c>
      <c r="J240" s="442"/>
      <c r="K240" s="442">
        <v>300</v>
      </c>
      <c r="L240" s="446"/>
      <c r="M240" s="446"/>
      <c r="N240" s="442"/>
      <c r="O240" s="442"/>
      <c r="P240" s="446">
        <v>19</v>
      </c>
      <c r="Q240" s="446">
        <v>12117.77</v>
      </c>
      <c r="R240" s="469"/>
      <c r="S240" s="447">
        <v>637.77736842105264</v>
      </c>
    </row>
    <row r="241" spans="1:19" ht="14.45" customHeight="1" x14ac:dyDescent="0.2">
      <c r="A241" s="441"/>
      <c r="B241" s="442" t="s">
        <v>1810</v>
      </c>
      <c r="C241" s="442" t="s">
        <v>1805</v>
      </c>
      <c r="D241" s="442" t="s">
        <v>1801</v>
      </c>
      <c r="E241" s="442" t="s">
        <v>1901</v>
      </c>
      <c r="F241" s="442" t="s">
        <v>1918</v>
      </c>
      <c r="G241" s="442" t="s">
        <v>1919</v>
      </c>
      <c r="H241" s="446"/>
      <c r="I241" s="446"/>
      <c r="J241" s="442"/>
      <c r="K241" s="442"/>
      <c r="L241" s="446"/>
      <c r="M241" s="446"/>
      <c r="N241" s="442"/>
      <c r="O241" s="442"/>
      <c r="P241" s="446">
        <v>1</v>
      </c>
      <c r="Q241" s="446">
        <v>344.44</v>
      </c>
      <c r="R241" s="469"/>
      <c r="S241" s="447">
        <v>344.44</v>
      </c>
    </row>
    <row r="242" spans="1:19" ht="14.45" customHeight="1" x14ac:dyDescent="0.2">
      <c r="A242" s="441"/>
      <c r="B242" s="442" t="s">
        <v>1810</v>
      </c>
      <c r="C242" s="442" t="s">
        <v>1805</v>
      </c>
      <c r="D242" s="442" t="s">
        <v>1801</v>
      </c>
      <c r="E242" s="442" t="s">
        <v>1901</v>
      </c>
      <c r="F242" s="442" t="s">
        <v>1920</v>
      </c>
      <c r="G242" s="442" t="s">
        <v>1921</v>
      </c>
      <c r="H242" s="446">
        <v>1476</v>
      </c>
      <c r="I242" s="446">
        <v>1148000</v>
      </c>
      <c r="J242" s="442">
        <v>0.97813121827964322</v>
      </c>
      <c r="K242" s="442">
        <v>777.77777777777783</v>
      </c>
      <c r="L242" s="446">
        <v>1509</v>
      </c>
      <c r="M242" s="446">
        <v>1173666.6600000001</v>
      </c>
      <c r="N242" s="442">
        <v>1</v>
      </c>
      <c r="O242" s="442">
        <v>777.77777335984104</v>
      </c>
      <c r="P242" s="446">
        <v>1292</v>
      </c>
      <c r="Q242" s="446">
        <v>1229536.67</v>
      </c>
      <c r="R242" s="469">
        <v>1.0476029624970344</v>
      </c>
      <c r="S242" s="447">
        <v>951.65376934984511</v>
      </c>
    </row>
    <row r="243" spans="1:19" ht="14.45" customHeight="1" x14ac:dyDescent="0.2">
      <c r="A243" s="441"/>
      <c r="B243" s="442" t="s">
        <v>1810</v>
      </c>
      <c r="C243" s="442" t="s">
        <v>1805</v>
      </c>
      <c r="D243" s="442" t="s">
        <v>1801</v>
      </c>
      <c r="E243" s="442" t="s">
        <v>1901</v>
      </c>
      <c r="F243" s="442" t="s">
        <v>1922</v>
      </c>
      <c r="G243" s="442" t="s">
        <v>1923</v>
      </c>
      <c r="H243" s="446">
        <v>3273</v>
      </c>
      <c r="I243" s="446">
        <v>305480.00999999995</v>
      </c>
      <c r="J243" s="442">
        <v>1.0780632383518054</v>
      </c>
      <c r="K243" s="442">
        <v>93.333336388634265</v>
      </c>
      <c r="L243" s="446">
        <v>3036</v>
      </c>
      <c r="M243" s="446">
        <v>283360.01</v>
      </c>
      <c r="N243" s="442">
        <v>1</v>
      </c>
      <c r="O243" s="442">
        <v>93.33333662714098</v>
      </c>
      <c r="P243" s="446">
        <v>3788</v>
      </c>
      <c r="Q243" s="446">
        <v>405689.99</v>
      </c>
      <c r="R243" s="469">
        <v>1.4317122236126403</v>
      </c>
      <c r="S243" s="447">
        <v>107.09873020063358</v>
      </c>
    </row>
    <row r="244" spans="1:19" ht="14.45" customHeight="1" x14ac:dyDescent="0.2">
      <c r="A244" s="441"/>
      <c r="B244" s="442" t="s">
        <v>1810</v>
      </c>
      <c r="C244" s="442" t="s">
        <v>1805</v>
      </c>
      <c r="D244" s="442" t="s">
        <v>1801</v>
      </c>
      <c r="E244" s="442" t="s">
        <v>1901</v>
      </c>
      <c r="F244" s="442" t="s">
        <v>2002</v>
      </c>
      <c r="G244" s="442" t="s">
        <v>2003</v>
      </c>
      <c r="H244" s="446">
        <v>82</v>
      </c>
      <c r="I244" s="446">
        <v>54666.66</v>
      </c>
      <c r="J244" s="442">
        <v>0.97619018282318182</v>
      </c>
      <c r="K244" s="442">
        <v>666.66658536585373</v>
      </c>
      <c r="L244" s="446">
        <v>84</v>
      </c>
      <c r="M244" s="446">
        <v>56000.009999999995</v>
      </c>
      <c r="N244" s="442">
        <v>1</v>
      </c>
      <c r="O244" s="442">
        <v>666.66678571428565</v>
      </c>
      <c r="P244" s="446">
        <v>42</v>
      </c>
      <c r="Q244" s="446">
        <v>29914.440000000002</v>
      </c>
      <c r="R244" s="469">
        <v>0.53418633318101205</v>
      </c>
      <c r="S244" s="447">
        <v>712.24857142857149</v>
      </c>
    </row>
    <row r="245" spans="1:19" ht="14.45" customHeight="1" x14ac:dyDescent="0.2">
      <c r="A245" s="441"/>
      <c r="B245" s="442" t="s">
        <v>1810</v>
      </c>
      <c r="C245" s="442" t="s">
        <v>1805</v>
      </c>
      <c r="D245" s="442" t="s">
        <v>1801</v>
      </c>
      <c r="E245" s="442" t="s">
        <v>1901</v>
      </c>
      <c r="F245" s="442" t="s">
        <v>2004</v>
      </c>
      <c r="G245" s="442" t="s">
        <v>2005</v>
      </c>
      <c r="H245" s="446">
        <v>271</v>
      </c>
      <c r="I245" s="446">
        <v>210777.77000000002</v>
      </c>
      <c r="J245" s="442">
        <v>1.2966506344046307</v>
      </c>
      <c r="K245" s="442">
        <v>777.77774907749085</v>
      </c>
      <c r="L245" s="446">
        <v>209</v>
      </c>
      <c r="M245" s="446">
        <v>162555.56</v>
      </c>
      <c r="N245" s="442">
        <v>1</v>
      </c>
      <c r="O245" s="442">
        <v>777.77779904306215</v>
      </c>
      <c r="P245" s="446">
        <v>214</v>
      </c>
      <c r="Q245" s="446">
        <v>201903.34</v>
      </c>
      <c r="R245" s="469">
        <v>1.2420574233203712</v>
      </c>
      <c r="S245" s="447">
        <v>943.47355140186914</v>
      </c>
    </row>
    <row r="246" spans="1:19" ht="14.45" customHeight="1" x14ac:dyDescent="0.2">
      <c r="A246" s="441"/>
      <c r="B246" s="442" t="s">
        <v>1810</v>
      </c>
      <c r="C246" s="442" t="s">
        <v>1805</v>
      </c>
      <c r="D246" s="442" t="s">
        <v>1801</v>
      </c>
      <c r="E246" s="442" t="s">
        <v>1901</v>
      </c>
      <c r="F246" s="442" t="s">
        <v>2021</v>
      </c>
      <c r="G246" s="442" t="s">
        <v>2022</v>
      </c>
      <c r="H246" s="446">
        <v>487</v>
      </c>
      <c r="I246" s="446">
        <v>162333.35000000003</v>
      </c>
      <c r="J246" s="442">
        <v>1.193627485762685</v>
      </c>
      <c r="K246" s="442">
        <v>333.33336755646826</v>
      </c>
      <c r="L246" s="446">
        <v>408</v>
      </c>
      <c r="M246" s="446">
        <v>136000.01</v>
      </c>
      <c r="N246" s="442">
        <v>1</v>
      </c>
      <c r="O246" s="442">
        <v>333.33335784313726</v>
      </c>
      <c r="P246" s="446">
        <v>428</v>
      </c>
      <c r="Q246" s="446">
        <v>153244.45000000001</v>
      </c>
      <c r="R246" s="469">
        <v>1.1267973436178425</v>
      </c>
      <c r="S246" s="447">
        <v>358.04778037383181</v>
      </c>
    </row>
    <row r="247" spans="1:19" ht="14.45" customHeight="1" x14ac:dyDescent="0.2">
      <c r="A247" s="441"/>
      <c r="B247" s="442" t="s">
        <v>1810</v>
      </c>
      <c r="C247" s="442" t="s">
        <v>1805</v>
      </c>
      <c r="D247" s="442" t="s">
        <v>1801</v>
      </c>
      <c r="E247" s="442" t="s">
        <v>1901</v>
      </c>
      <c r="F247" s="442" t="s">
        <v>1925</v>
      </c>
      <c r="G247" s="442" t="s">
        <v>1905</v>
      </c>
      <c r="H247" s="446">
        <v>13</v>
      </c>
      <c r="I247" s="446">
        <v>5431.12</v>
      </c>
      <c r="J247" s="442"/>
      <c r="K247" s="442">
        <v>417.77846153846156</v>
      </c>
      <c r="L247" s="446"/>
      <c r="M247" s="446"/>
      <c r="N247" s="442"/>
      <c r="O247" s="442"/>
      <c r="P247" s="446"/>
      <c r="Q247" s="446"/>
      <c r="R247" s="469"/>
      <c r="S247" s="447"/>
    </row>
    <row r="248" spans="1:19" ht="14.45" customHeight="1" x14ac:dyDescent="0.2">
      <c r="A248" s="441"/>
      <c r="B248" s="442" t="s">
        <v>1810</v>
      </c>
      <c r="C248" s="442" t="s">
        <v>1805</v>
      </c>
      <c r="D248" s="442" t="s">
        <v>1801</v>
      </c>
      <c r="E248" s="442" t="s">
        <v>1901</v>
      </c>
      <c r="F248" s="442" t="s">
        <v>1926</v>
      </c>
      <c r="G248" s="442" t="s">
        <v>1927</v>
      </c>
      <c r="H248" s="446">
        <v>112</v>
      </c>
      <c r="I248" s="446">
        <v>23644.45</v>
      </c>
      <c r="J248" s="442">
        <v>0.80000006766916287</v>
      </c>
      <c r="K248" s="442">
        <v>211.11116071428572</v>
      </c>
      <c r="L248" s="446">
        <v>133</v>
      </c>
      <c r="M248" s="446">
        <v>29555.559999999998</v>
      </c>
      <c r="N248" s="442">
        <v>1</v>
      </c>
      <c r="O248" s="442">
        <v>222.22225563909774</v>
      </c>
      <c r="P248" s="446">
        <v>151</v>
      </c>
      <c r="Q248" s="446">
        <v>56018.89</v>
      </c>
      <c r="R248" s="469">
        <v>1.895375692424708</v>
      </c>
      <c r="S248" s="447">
        <v>370.98602649006619</v>
      </c>
    </row>
    <row r="249" spans="1:19" ht="14.45" customHeight="1" x14ac:dyDescent="0.2">
      <c r="A249" s="441"/>
      <c r="B249" s="442" t="s">
        <v>1810</v>
      </c>
      <c r="C249" s="442" t="s">
        <v>1805</v>
      </c>
      <c r="D249" s="442" t="s">
        <v>1801</v>
      </c>
      <c r="E249" s="442" t="s">
        <v>1901</v>
      </c>
      <c r="F249" s="442" t="s">
        <v>1928</v>
      </c>
      <c r="G249" s="442" t="s">
        <v>1929</v>
      </c>
      <c r="H249" s="446">
        <v>84</v>
      </c>
      <c r="I249" s="446">
        <v>49000.009999999995</v>
      </c>
      <c r="J249" s="442">
        <v>1.9090910507673959</v>
      </c>
      <c r="K249" s="442">
        <v>583.33345238095228</v>
      </c>
      <c r="L249" s="446">
        <v>44</v>
      </c>
      <c r="M249" s="446">
        <v>25666.67</v>
      </c>
      <c r="N249" s="442">
        <v>1</v>
      </c>
      <c r="O249" s="442">
        <v>583.33340909090907</v>
      </c>
      <c r="P249" s="446">
        <v>109</v>
      </c>
      <c r="Q249" s="446">
        <v>78896.67</v>
      </c>
      <c r="R249" s="469">
        <v>3.0738958345589826</v>
      </c>
      <c r="S249" s="447">
        <v>723.82266055045875</v>
      </c>
    </row>
    <row r="250" spans="1:19" ht="14.45" customHeight="1" x14ac:dyDescent="0.2">
      <c r="A250" s="441"/>
      <c r="B250" s="442" t="s">
        <v>1810</v>
      </c>
      <c r="C250" s="442" t="s">
        <v>1805</v>
      </c>
      <c r="D250" s="442" t="s">
        <v>1801</v>
      </c>
      <c r="E250" s="442" t="s">
        <v>1901</v>
      </c>
      <c r="F250" s="442" t="s">
        <v>1930</v>
      </c>
      <c r="G250" s="442" t="s">
        <v>1931</v>
      </c>
      <c r="H250" s="446">
        <v>80</v>
      </c>
      <c r="I250" s="446">
        <v>37333.339999999997</v>
      </c>
      <c r="J250" s="442">
        <v>2</v>
      </c>
      <c r="K250" s="442">
        <v>466.66674999999998</v>
      </c>
      <c r="L250" s="446">
        <v>40</v>
      </c>
      <c r="M250" s="446">
        <v>18666.669999999998</v>
      </c>
      <c r="N250" s="442">
        <v>1</v>
      </c>
      <c r="O250" s="442">
        <v>466.66674999999998</v>
      </c>
      <c r="P250" s="446">
        <v>89</v>
      </c>
      <c r="Q250" s="446">
        <v>47823.34</v>
      </c>
      <c r="R250" s="469">
        <v>2.5619641853635384</v>
      </c>
      <c r="S250" s="447">
        <v>537.34089887640448</v>
      </c>
    </row>
    <row r="251" spans="1:19" ht="14.45" customHeight="1" x14ac:dyDescent="0.2">
      <c r="A251" s="441"/>
      <c r="B251" s="442" t="s">
        <v>1810</v>
      </c>
      <c r="C251" s="442" t="s">
        <v>1805</v>
      </c>
      <c r="D251" s="442" t="s">
        <v>1801</v>
      </c>
      <c r="E251" s="442" t="s">
        <v>1901</v>
      </c>
      <c r="F251" s="442" t="s">
        <v>2006</v>
      </c>
      <c r="G251" s="442" t="s">
        <v>1931</v>
      </c>
      <c r="H251" s="446">
        <v>36</v>
      </c>
      <c r="I251" s="446">
        <v>36000</v>
      </c>
      <c r="J251" s="442">
        <v>1.0285714285714285</v>
      </c>
      <c r="K251" s="442">
        <v>1000</v>
      </c>
      <c r="L251" s="446">
        <v>35</v>
      </c>
      <c r="M251" s="446">
        <v>35000</v>
      </c>
      <c r="N251" s="442">
        <v>1</v>
      </c>
      <c r="O251" s="442">
        <v>1000</v>
      </c>
      <c r="P251" s="446">
        <v>17</v>
      </c>
      <c r="Q251" s="446">
        <v>18285.559999999998</v>
      </c>
      <c r="R251" s="469">
        <v>0.52244457142857137</v>
      </c>
      <c r="S251" s="447">
        <v>1075.6211764705881</v>
      </c>
    </row>
    <row r="252" spans="1:19" ht="14.45" customHeight="1" x14ac:dyDescent="0.2">
      <c r="A252" s="441"/>
      <c r="B252" s="442" t="s">
        <v>1810</v>
      </c>
      <c r="C252" s="442" t="s">
        <v>1805</v>
      </c>
      <c r="D252" s="442" t="s">
        <v>1801</v>
      </c>
      <c r="E252" s="442" t="s">
        <v>1901</v>
      </c>
      <c r="F252" s="442" t="s">
        <v>1932</v>
      </c>
      <c r="G252" s="442" t="s">
        <v>1933</v>
      </c>
      <c r="H252" s="446">
        <v>492</v>
      </c>
      <c r="I252" s="446">
        <v>24600</v>
      </c>
      <c r="J252" s="442">
        <v>1.6231666794232613</v>
      </c>
      <c r="K252" s="442">
        <v>50</v>
      </c>
      <c r="L252" s="446">
        <v>248</v>
      </c>
      <c r="M252" s="446">
        <v>15155.559999999998</v>
      </c>
      <c r="N252" s="442">
        <v>1</v>
      </c>
      <c r="O252" s="442">
        <v>61.111129032258056</v>
      </c>
      <c r="P252" s="446">
        <v>212</v>
      </c>
      <c r="Q252" s="446">
        <v>15043.34</v>
      </c>
      <c r="R252" s="469">
        <v>0.99259545671687499</v>
      </c>
      <c r="S252" s="447">
        <v>70.959150943396224</v>
      </c>
    </row>
    <row r="253" spans="1:19" ht="14.45" customHeight="1" x14ac:dyDescent="0.2">
      <c r="A253" s="441"/>
      <c r="B253" s="442" t="s">
        <v>1810</v>
      </c>
      <c r="C253" s="442" t="s">
        <v>1805</v>
      </c>
      <c r="D253" s="442" t="s">
        <v>1801</v>
      </c>
      <c r="E253" s="442" t="s">
        <v>1901</v>
      </c>
      <c r="F253" s="442" t="s">
        <v>1934</v>
      </c>
      <c r="G253" s="442" t="s">
        <v>1935</v>
      </c>
      <c r="H253" s="446">
        <v>1</v>
      </c>
      <c r="I253" s="446">
        <v>101.11</v>
      </c>
      <c r="J253" s="442">
        <v>0.39564094537486305</v>
      </c>
      <c r="K253" s="442">
        <v>101.11</v>
      </c>
      <c r="L253" s="446">
        <v>2</v>
      </c>
      <c r="M253" s="446">
        <v>255.56</v>
      </c>
      <c r="N253" s="442">
        <v>1</v>
      </c>
      <c r="O253" s="442">
        <v>127.78</v>
      </c>
      <c r="P253" s="446"/>
      <c r="Q253" s="446"/>
      <c r="R253" s="469"/>
      <c r="S253" s="447"/>
    </row>
    <row r="254" spans="1:19" ht="14.45" customHeight="1" x14ac:dyDescent="0.2">
      <c r="A254" s="441"/>
      <c r="B254" s="442" t="s">
        <v>1810</v>
      </c>
      <c r="C254" s="442" t="s">
        <v>1805</v>
      </c>
      <c r="D254" s="442" t="s">
        <v>1801</v>
      </c>
      <c r="E254" s="442" t="s">
        <v>1901</v>
      </c>
      <c r="F254" s="442" t="s">
        <v>1984</v>
      </c>
      <c r="G254" s="442" t="s">
        <v>1985</v>
      </c>
      <c r="H254" s="446">
        <v>1</v>
      </c>
      <c r="I254" s="446">
        <v>0</v>
      </c>
      <c r="J254" s="442"/>
      <c r="K254" s="442">
        <v>0</v>
      </c>
      <c r="L254" s="446"/>
      <c r="M254" s="446"/>
      <c r="N254" s="442"/>
      <c r="O254" s="442"/>
      <c r="P254" s="446"/>
      <c r="Q254" s="446"/>
      <c r="R254" s="469"/>
      <c r="S254" s="447"/>
    </row>
    <row r="255" spans="1:19" ht="14.45" customHeight="1" x14ac:dyDescent="0.2">
      <c r="A255" s="441"/>
      <c r="B255" s="442" t="s">
        <v>1810</v>
      </c>
      <c r="C255" s="442" t="s">
        <v>1805</v>
      </c>
      <c r="D255" s="442" t="s">
        <v>1801</v>
      </c>
      <c r="E255" s="442" t="s">
        <v>1901</v>
      </c>
      <c r="F255" s="442" t="s">
        <v>1940</v>
      </c>
      <c r="G255" s="442" t="s">
        <v>1941</v>
      </c>
      <c r="H255" s="446">
        <v>753</v>
      </c>
      <c r="I255" s="446">
        <v>230083.33999999997</v>
      </c>
      <c r="J255" s="442">
        <v>1.0803443247037416</v>
      </c>
      <c r="K255" s="442">
        <v>305.55556440903052</v>
      </c>
      <c r="L255" s="446">
        <v>697</v>
      </c>
      <c r="M255" s="446">
        <v>212972.23</v>
      </c>
      <c r="N255" s="442">
        <v>1</v>
      </c>
      <c r="O255" s="442">
        <v>305.55556671449068</v>
      </c>
      <c r="P255" s="446">
        <v>590</v>
      </c>
      <c r="Q255" s="446">
        <v>195035.56</v>
      </c>
      <c r="R255" s="469">
        <v>0.91577930136713126</v>
      </c>
      <c r="S255" s="447">
        <v>330.56874576271184</v>
      </c>
    </row>
    <row r="256" spans="1:19" ht="14.45" customHeight="1" x14ac:dyDescent="0.2">
      <c r="A256" s="441"/>
      <c r="B256" s="442" t="s">
        <v>1810</v>
      </c>
      <c r="C256" s="442" t="s">
        <v>1805</v>
      </c>
      <c r="D256" s="442" t="s">
        <v>1801</v>
      </c>
      <c r="E256" s="442" t="s">
        <v>1901</v>
      </c>
      <c r="F256" s="442" t="s">
        <v>1942</v>
      </c>
      <c r="G256" s="442" t="s">
        <v>1943</v>
      </c>
      <c r="H256" s="446">
        <v>5223</v>
      </c>
      <c r="I256" s="446">
        <v>174100.00000000003</v>
      </c>
      <c r="J256" s="442">
        <v>2.0984330213566489</v>
      </c>
      <c r="K256" s="442">
        <v>33.333333333333336</v>
      </c>
      <c r="L256" s="446">
        <v>2489</v>
      </c>
      <c r="M256" s="446">
        <v>82966.67</v>
      </c>
      <c r="N256" s="442">
        <v>1</v>
      </c>
      <c r="O256" s="442">
        <v>33.333334672559261</v>
      </c>
      <c r="P256" s="446">
        <v>190</v>
      </c>
      <c r="Q256" s="446">
        <v>6333.34</v>
      </c>
      <c r="R256" s="469">
        <v>7.6335955149218357E-2</v>
      </c>
      <c r="S256" s="447">
        <v>33.333368421052633</v>
      </c>
    </row>
    <row r="257" spans="1:19" ht="14.45" customHeight="1" x14ac:dyDescent="0.2">
      <c r="A257" s="441"/>
      <c r="B257" s="442" t="s">
        <v>1810</v>
      </c>
      <c r="C257" s="442" t="s">
        <v>1805</v>
      </c>
      <c r="D257" s="442" t="s">
        <v>1801</v>
      </c>
      <c r="E257" s="442" t="s">
        <v>1901</v>
      </c>
      <c r="F257" s="442" t="s">
        <v>1944</v>
      </c>
      <c r="G257" s="442" t="s">
        <v>1945</v>
      </c>
      <c r="H257" s="446">
        <v>347</v>
      </c>
      <c r="I257" s="446">
        <v>158077.78</v>
      </c>
      <c r="J257" s="442">
        <v>2.1687502949695481</v>
      </c>
      <c r="K257" s="442">
        <v>455.5555619596542</v>
      </c>
      <c r="L257" s="446">
        <v>160</v>
      </c>
      <c r="M257" s="446">
        <v>72888.88</v>
      </c>
      <c r="N257" s="442">
        <v>1</v>
      </c>
      <c r="O257" s="442">
        <v>455.55550000000005</v>
      </c>
      <c r="P257" s="446">
        <v>189</v>
      </c>
      <c r="Q257" s="446">
        <v>95351.1</v>
      </c>
      <c r="R257" s="469">
        <v>1.3081707388013095</v>
      </c>
      <c r="S257" s="447">
        <v>504.50317460317461</v>
      </c>
    </row>
    <row r="258" spans="1:19" ht="14.45" customHeight="1" x14ac:dyDescent="0.2">
      <c r="A258" s="441"/>
      <c r="B258" s="442" t="s">
        <v>1810</v>
      </c>
      <c r="C258" s="442" t="s">
        <v>1805</v>
      </c>
      <c r="D258" s="442" t="s">
        <v>1801</v>
      </c>
      <c r="E258" s="442" t="s">
        <v>1901</v>
      </c>
      <c r="F258" s="442" t="s">
        <v>1946</v>
      </c>
      <c r="G258" s="442" t="s">
        <v>1947</v>
      </c>
      <c r="H258" s="446">
        <v>300</v>
      </c>
      <c r="I258" s="446">
        <v>17666.68</v>
      </c>
      <c r="J258" s="442">
        <v>1.1320760036807394</v>
      </c>
      <c r="K258" s="442">
        <v>58.888933333333334</v>
      </c>
      <c r="L258" s="446">
        <v>265</v>
      </c>
      <c r="M258" s="446">
        <v>15605.560000000001</v>
      </c>
      <c r="N258" s="442">
        <v>1</v>
      </c>
      <c r="O258" s="442">
        <v>58.888905660377361</v>
      </c>
      <c r="P258" s="446">
        <v>227</v>
      </c>
      <c r="Q258" s="446">
        <v>28266.660000000003</v>
      </c>
      <c r="R258" s="469">
        <v>1.8113198116568712</v>
      </c>
      <c r="S258" s="447">
        <v>124.52273127753305</v>
      </c>
    </row>
    <row r="259" spans="1:19" ht="14.45" customHeight="1" x14ac:dyDescent="0.2">
      <c r="A259" s="441"/>
      <c r="B259" s="442" t="s">
        <v>1810</v>
      </c>
      <c r="C259" s="442" t="s">
        <v>1805</v>
      </c>
      <c r="D259" s="442" t="s">
        <v>1801</v>
      </c>
      <c r="E259" s="442" t="s">
        <v>1901</v>
      </c>
      <c r="F259" s="442" t="s">
        <v>1948</v>
      </c>
      <c r="G259" s="442" t="s">
        <v>1949</v>
      </c>
      <c r="H259" s="446">
        <v>741</v>
      </c>
      <c r="I259" s="446">
        <v>57633.34</v>
      </c>
      <c r="J259" s="442">
        <v>1.3747679930194554</v>
      </c>
      <c r="K259" s="442">
        <v>77.777786774628879</v>
      </c>
      <c r="L259" s="446">
        <v>539</v>
      </c>
      <c r="M259" s="446">
        <v>41922.229999999996</v>
      </c>
      <c r="N259" s="442">
        <v>1</v>
      </c>
      <c r="O259" s="442">
        <v>77.777792207792203</v>
      </c>
      <c r="P259" s="446">
        <v>504</v>
      </c>
      <c r="Q259" s="446">
        <v>51095.56</v>
      </c>
      <c r="R259" s="469">
        <v>1.2188177966677822</v>
      </c>
      <c r="S259" s="447">
        <v>101.38007936507935</v>
      </c>
    </row>
    <row r="260" spans="1:19" ht="14.45" customHeight="1" x14ac:dyDescent="0.2">
      <c r="A260" s="441"/>
      <c r="B260" s="442" t="s">
        <v>1810</v>
      </c>
      <c r="C260" s="442" t="s">
        <v>1805</v>
      </c>
      <c r="D260" s="442" t="s">
        <v>1801</v>
      </c>
      <c r="E260" s="442" t="s">
        <v>1901</v>
      </c>
      <c r="F260" s="442" t="s">
        <v>2007</v>
      </c>
      <c r="G260" s="442" t="s">
        <v>2008</v>
      </c>
      <c r="H260" s="446"/>
      <c r="I260" s="446"/>
      <c r="J260" s="442"/>
      <c r="K260" s="442"/>
      <c r="L260" s="446"/>
      <c r="M260" s="446"/>
      <c r="N260" s="442"/>
      <c r="O260" s="442"/>
      <c r="P260" s="446">
        <v>1</v>
      </c>
      <c r="Q260" s="446">
        <v>705.56</v>
      </c>
      <c r="R260" s="469"/>
      <c r="S260" s="447">
        <v>705.56</v>
      </c>
    </row>
    <row r="261" spans="1:19" ht="14.45" customHeight="1" x14ac:dyDescent="0.2">
      <c r="A261" s="441"/>
      <c r="B261" s="442" t="s">
        <v>1810</v>
      </c>
      <c r="C261" s="442" t="s">
        <v>1805</v>
      </c>
      <c r="D261" s="442" t="s">
        <v>1801</v>
      </c>
      <c r="E261" s="442" t="s">
        <v>1901</v>
      </c>
      <c r="F261" s="442" t="s">
        <v>2023</v>
      </c>
      <c r="G261" s="442" t="s">
        <v>2024</v>
      </c>
      <c r="H261" s="446">
        <v>202</v>
      </c>
      <c r="I261" s="446">
        <v>224444.45</v>
      </c>
      <c r="J261" s="442">
        <v>1.4225352264431659</v>
      </c>
      <c r="K261" s="442">
        <v>1111.1111386138614</v>
      </c>
      <c r="L261" s="446">
        <v>142</v>
      </c>
      <c r="M261" s="446">
        <v>157777.78</v>
      </c>
      <c r="N261" s="442">
        <v>1</v>
      </c>
      <c r="O261" s="442">
        <v>1111.1111267605634</v>
      </c>
      <c r="P261" s="446">
        <v>109</v>
      </c>
      <c r="Q261" s="446">
        <v>140710.01</v>
      </c>
      <c r="R261" s="469">
        <v>0.8918239944813523</v>
      </c>
      <c r="S261" s="447">
        <v>1290.91752293578</v>
      </c>
    </row>
    <row r="262" spans="1:19" ht="14.45" customHeight="1" x14ac:dyDescent="0.2">
      <c r="A262" s="441"/>
      <c r="B262" s="442" t="s">
        <v>1810</v>
      </c>
      <c r="C262" s="442" t="s">
        <v>1805</v>
      </c>
      <c r="D262" s="442" t="s">
        <v>1801</v>
      </c>
      <c r="E262" s="442" t="s">
        <v>1901</v>
      </c>
      <c r="F262" s="442" t="s">
        <v>1952</v>
      </c>
      <c r="G262" s="442" t="s">
        <v>1953</v>
      </c>
      <c r="H262" s="446">
        <v>3123</v>
      </c>
      <c r="I262" s="446">
        <v>843210</v>
      </c>
      <c r="J262" s="442">
        <v>1.194263862332696</v>
      </c>
      <c r="K262" s="442">
        <v>270</v>
      </c>
      <c r="L262" s="446">
        <v>2615</v>
      </c>
      <c r="M262" s="446">
        <v>706050</v>
      </c>
      <c r="N262" s="442">
        <v>1</v>
      </c>
      <c r="O262" s="442">
        <v>270</v>
      </c>
      <c r="P262" s="446">
        <v>2432</v>
      </c>
      <c r="Q262" s="446">
        <v>868062.22</v>
      </c>
      <c r="R262" s="469">
        <v>1.2294628142482826</v>
      </c>
      <c r="S262" s="447">
        <v>356.93347861842102</v>
      </c>
    </row>
    <row r="263" spans="1:19" ht="14.45" customHeight="1" x14ac:dyDescent="0.2">
      <c r="A263" s="441"/>
      <c r="B263" s="442" t="s">
        <v>1810</v>
      </c>
      <c r="C263" s="442" t="s">
        <v>1805</v>
      </c>
      <c r="D263" s="442" t="s">
        <v>1801</v>
      </c>
      <c r="E263" s="442" t="s">
        <v>1901</v>
      </c>
      <c r="F263" s="442" t="s">
        <v>1954</v>
      </c>
      <c r="G263" s="442" t="s">
        <v>1955</v>
      </c>
      <c r="H263" s="446">
        <v>1019</v>
      </c>
      <c r="I263" s="446">
        <v>96238.89</v>
      </c>
      <c r="J263" s="442">
        <v>1.2426831729538197</v>
      </c>
      <c r="K263" s="442">
        <v>94.444445534838081</v>
      </c>
      <c r="L263" s="446">
        <v>820</v>
      </c>
      <c r="M263" s="446">
        <v>77444.430000000008</v>
      </c>
      <c r="N263" s="442">
        <v>1</v>
      </c>
      <c r="O263" s="442">
        <v>94.444426829268295</v>
      </c>
      <c r="P263" s="446">
        <v>886</v>
      </c>
      <c r="Q263" s="446">
        <v>105694.45</v>
      </c>
      <c r="R263" s="469">
        <v>1.3647779446501187</v>
      </c>
      <c r="S263" s="447">
        <v>119.29396162528217</v>
      </c>
    </row>
    <row r="264" spans="1:19" ht="14.45" customHeight="1" x14ac:dyDescent="0.2">
      <c r="A264" s="441"/>
      <c r="B264" s="442" t="s">
        <v>1810</v>
      </c>
      <c r="C264" s="442" t="s">
        <v>1805</v>
      </c>
      <c r="D264" s="442" t="s">
        <v>1801</v>
      </c>
      <c r="E264" s="442" t="s">
        <v>1901</v>
      </c>
      <c r="F264" s="442" t="s">
        <v>1958</v>
      </c>
      <c r="G264" s="442" t="s">
        <v>1959</v>
      </c>
      <c r="H264" s="446">
        <v>12</v>
      </c>
      <c r="I264" s="446">
        <v>1160</v>
      </c>
      <c r="J264" s="442">
        <v>11.999586221164787</v>
      </c>
      <c r="K264" s="442">
        <v>96.666666666666671</v>
      </c>
      <c r="L264" s="446">
        <v>1</v>
      </c>
      <c r="M264" s="446">
        <v>96.67</v>
      </c>
      <c r="N264" s="442">
        <v>1</v>
      </c>
      <c r="O264" s="442">
        <v>96.67</v>
      </c>
      <c r="P264" s="446">
        <v>1</v>
      </c>
      <c r="Q264" s="446">
        <v>150</v>
      </c>
      <c r="R264" s="469">
        <v>1.5516706320471707</v>
      </c>
      <c r="S264" s="447">
        <v>150</v>
      </c>
    </row>
    <row r="265" spans="1:19" ht="14.45" customHeight="1" x14ac:dyDescent="0.2">
      <c r="A265" s="441"/>
      <c r="B265" s="442" t="s">
        <v>1810</v>
      </c>
      <c r="C265" s="442" t="s">
        <v>1805</v>
      </c>
      <c r="D265" s="442" t="s">
        <v>1801</v>
      </c>
      <c r="E265" s="442" t="s">
        <v>1901</v>
      </c>
      <c r="F265" s="442" t="s">
        <v>2025</v>
      </c>
      <c r="G265" s="442" t="s">
        <v>2026</v>
      </c>
      <c r="H265" s="446"/>
      <c r="I265" s="446"/>
      <c r="J265" s="442"/>
      <c r="K265" s="442"/>
      <c r="L265" s="446">
        <v>2</v>
      </c>
      <c r="M265" s="446">
        <v>666.67</v>
      </c>
      <c r="N265" s="442">
        <v>1</v>
      </c>
      <c r="O265" s="442">
        <v>333.33499999999998</v>
      </c>
      <c r="P265" s="446"/>
      <c r="Q265" s="446"/>
      <c r="R265" s="469"/>
      <c r="S265" s="447"/>
    </row>
    <row r="266" spans="1:19" ht="14.45" customHeight="1" x14ac:dyDescent="0.2">
      <c r="A266" s="441"/>
      <c r="B266" s="442" t="s">
        <v>1810</v>
      </c>
      <c r="C266" s="442" t="s">
        <v>1805</v>
      </c>
      <c r="D266" s="442" t="s">
        <v>1801</v>
      </c>
      <c r="E266" s="442" t="s">
        <v>1901</v>
      </c>
      <c r="F266" s="442" t="s">
        <v>1963</v>
      </c>
      <c r="G266" s="442" t="s">
        <v>1964</v>
      </c>
      <c r="H266" s="446">
        <v>29</v>
      </c>
      <c r="I266" s="446">
        <v>2191.11</v>
      </c>
      <c r="J266" s="442">
        <v>2.6363341033785734</v>
      </c>
      <c r="K266" s="442">
        <v>75.55551724137932</v>
      </c>
      <c r="L266" s="446">
        <v>11</v>
      </c>
      <c r="M266" s="446">
        <v>831.12</v>
      </c>
      <c r="N266" s="442">
        <v>1</v>
      </c>
      <c r="O266" s="442">
        <v>75.556363636363642</v>
      </c>
      <c r="P266" s="446">
        <v>2</v>
      </c>
      <c r="Q266" s="446">
        <v>200</v>
      </c>
      <c r="R266" s="469">
        <v>0.24063913754933103</v>
      </c>
      <c r="S266" s="447">
        <v>100</v>
      </c>
    </row>
    <row r="267" spans="1:19" ht="14.45" customHeight="1" x14ac:dyDescent="0.2">
      <c r="A267" s="441"/>
      <c r="B267" s="442" t="s">
        <v>1810</v>
      </c>
      <c r="C267" s="442" t="s">
        <v>1805</v>
      </c>
      <c r="D267" s="442" t="s">
        <v>1801</v>
      </c>
      <c r="E267" s="442" t="s">
        <v>1901</v>
      </c>
      <c r="F267" s="442" t="s">
        <v>2009</v>
      </c>
      <c r="G267" s="442" t="s">
        <v>2010</v>
      </c>
      <c r="H267" s="446">
        <v>47</v>
      </c>
      <c r="I267" s="446">
        <v>60316.67</v>
      </c>
      <c r="J267" s="442">
        <v>1.6206895995799733</v>
      </c>
      <c r="K267" s="442">
        <v>1283.333404255319</v>
      </c>
      <c r="L267" s="446">
        <v>29</v>
      </c>
      <c r="M267" s="446">
        <v>37216.67</v>
      </c>
      <c r="N267" s="442">
        <v>1</v>
      </c>
      <c r="O267" s="442">
        <v>1283.3334482758621</v>
      </c>
      <c r="P267" s="446">
        <v>9</v>
      </c>
      <c r="Q267" s="446">
        <v>13513.34</v>
      </c>
      <c r="R267" s="469">
        <v>0.36309911660554267</v>
      </c>
      <c r="S267" s="447">
        <v>1501.4822222222222</v>
      </c>
    </row>
    <row r="268" spans="1:19" ht="14.45" customHeight="1" x14ac:dyDescent="0.2">
      <c r="A268" s="441"/>
      <c r="B268" s="442" t="s">
        <v>1810</v>
      </c>
      <c r="C268" s="442" t="s">
        <v>1805</v>
      </c>
      <c r="D268" s="442" t="s">
        <v>1801</v>
      </c>
      <c r="E268" s="442" t="s">
        <v>1901</v>
      </c>
      <c r="F268" s="442" t="s">
        <v>1965</v>
      </c>
      <c r="G268" s="442" t="s">
        <v>1966</v>
      </c>
      <c r="H268" s="446">
        <v>3</v>
      </c>
      <c r="I268" s="446">
        <v>350</v>
      </c>
      <c r="J268" s="442"/>
      <c r="K268" s="442">
        <v>116.66666666666667</v>
      </c>
      <c r="L268" s="446"/>
      <c r="M268" s="446"/>
      <c r="N268" s="442"/>
      <c r="O268" s="442"/>
      <c r="P268" s="446">
        <v>8</v>
      </c>
      <c r="Q268" s="446">
        <v>1480</v>
      </c>
      <c r="R268" s="469"/>
      <c r="S268" s="447">
        <v>185</v>
      </c>
    </row>
    <row r="269" spans="1:19" ht="14.45" customHeight="1" x14ac:dyDescent="0.2">
      <c r="A269" s="441"/>
      <c r="B269" s="442" t="s">
        <v>1810</v>
      </c>
      <c r="C269" s="442" t="s">
        <v>1805</v>
      </c>
      <c r="D269" s="442" t="s">
        <v>1801</v>
      </c>
      <c r="E269" s="442" t="s">
        <v>1901</v>
      </c>
      <c r="F269" s="442" t="s">
        <v>1967</v>
      </c>
      <c r="G269" s="442" t="s">
        <v>1968</v>
      </c>
      <c r="H269" s="446">
        <v>26</v>
      </c>
      <c r="I269" s="446">
        <v>1271.1200000000001</v>
      </c>
      <c r="J269" s="442">
        <v>0.42623423568427449</v>
      </c>
      <c r="K269" s="442">
        <v>48.889230769230771</v>
      </c>
      <c r="L269" s="446">
        <v>61</v>
      </c>
      <c r="M269" s="446">
        <v>2982.2099999999996</v>
      </c>
      <c r="N269" s="442">
        <v>1</v>
      </c>
      <c r="O269" s="442">
        <v>48.888688524590158</v>
      </c>
      <c r="P269" s="446">
        <v>121</v>
      </c>
      <c r="Q269" s="446">
        <v>9583.32</v>
      </c>
      <c r="R269" s="469">
        <v>3.2134960314665975</v>
      </c>
      <c r="S269" s="447">
        <v>79.200991735537187</v>
      </c>
    </row>
    <row r="270" spans="1:19" ht="14.45" customHeight="1" x14ac:dyDescent="0.2">
      <c r="A270" s="441"/>
      <c r="B270" s="442" t="s">
        <v>1810</v>
      </c>
      <c r="C270" s="442" t="s">
        <v>1805</v>
      </c>
      <c r="D270" s="442" t="s">
        <v>1801</v>
      </c>
      <c r="E270" s="442" t="s">
        <v>1901</v>
      </c>
      <c r="F270" s="442" t="s">
        <v>2013</v>
      </c>
      <c r="G270" s="442" t="s">
        <v>2014</v>
      </c>
      <c r="H270" s="446">
        <v>4</v>
      </c>
      <c r="I270" s="446">
        <v>1866.67</v>
      </c>
      <c r="J270" s="442">
        <v>1.9999892857908157</v>
      </c>
      <c r="K270" s="442">
        <v>466.66750000000002</v>
      </c>
      <c r="L270" s="446">
        <v>2</v>
      </c>
      <c r="M270" s="446">
        <v>933.34</v>
      </c>
      <c r="N270" s="442">
        <v>1</v>
      </c>
      <c r="O270" s="442">
        <v>466.67</v>
      </c>
      <c r="P270" s="446">
        <v>4</v>
      </c>
      <c r="Q270" s="446">
        <v>2098.8900000000003</v>
      </c>
      <c r="R270" s="469">
        <v>2.2487946514667754</v>
      </c>
      <c r="S270" s="447">
        <v>524.72250000000008</v>
      </c>
    </row>
    <row r="271" spans="1:19" ht="14.45" customHeight="1" x14ac:dyDescent="0.2">
      <c r="A271" s="441"/>
      <c r="B271" s="442" t="s">
        <v>1810</v>
      </c>
      <c r="C271" s="442" t="s">
        <v>1805</v>
      </c>
      <c r="D271" s="442" t="s">
        <v>1801</v>
      </c>
      <c r="E271" s="442" t="s">
        <v>1901</v>
      </c>
      <c r="F271" s="442" t="s">
        <v>1969</v>
      </c>
      <c r="G271" s="442" t="s">
        <v>1970</v>
      </c>
      <c r="H271" s="446">
        <v>4</v>
      </c>
      <c r="I271" s="446">
        <v>1377.77</v>
      </c>
      <c r="J271" s="442">
        <v>4.0000290326326793</v>
      </c>
      <c r="K271" s="442">
        <v>344.4425</v>
      </c>
      <c r="L271" s="446">
        <v>1</v>
      </c>
      <c r="M271" s="446">
        <v>344.44</v>
      </c>
      <c r="N271" s="442">
        <v>1</v>
      </c>
      <c r="O271" s="442">
        <v>344.44</v>
      </c>
      <c r="P271" s="446">
        <v>69</v>
      </c>
      <c r="Q271" s="446">
        <v>27332.22</v>
      </c>
      <c r="R271" s="469">
        <v>79.352630356520734</v>
      </c>
      <c r="S271" s="447">
        <v>396.11913043478262</v>
      </c>
    </row>
    <row r="272" spans="1:19" ht="14.45" customHeight="1" x14ac:dyDescent="0.2">
      <c r="A272" s="441"/>
      <c r="B272" s="442" t="s">
        <v>1810</v>
      </c>
      <c r="C272" s="442" t="s">
        <v>1805</v>
      </c>
      <c r="D272" s="442" t="s">
        <v>1801</v>
      </c>
      <c r="E272" s="442" t="s">
        <v>1901</v>
      </c>
      <c r="F272" s="442" t="s">
        <v>1986</v>
      </c>
      <c r="G272" s="442" t="s">
        <v>1987</v>
      </c>
      <c r="H272" s="446">
        <v>144</v>
      </c>
      <c r="I272" s="446">
        <v>67200.009999999995</v>
      </c>
      <c r="J272" s="442">
        <v>2.2857138483966506</v>
      </c>
      <c r="K272" s="442">
        <v>466.66673611111105</v>
      </c>
      <c r="L272" s="446">
        <v>63</v>
      </c>
      <c r="M272" s="446">
        <v>29400.009999999995</v>
      </c>
      <c r="N272" s="442">
        <v>1</v>
      </c>
      <c r="O272" s="442">
        <v>466.66682539682529</v>
      </c>
      <c r="P272" s="446">
        <v>59</v>
      </c>
      <c r="Q272" s="446">
        <v>31912.21</v>
      </c>
      <c r="R272" s="469">
        <v>1.085448950527568</v>
      </c>
      <c r="S272" s="447">
        <v>540.88491525423728</v>
      </c>
    </row>
    <row r="273" spans="1:19" ht="14.45" customHeight="1" x14ac:dyDescent="0.2">
      <c r="A273" s="441"/>
      <c r="B273" s="442" t="s">
        <v>1810</v>
      </c>
      <c r="C273" s="442" t="s">
        <v>1805</v>
      </c>
      <c r="D273" s="442" t="s">
        <v>1801</v>
      </c>
      <c r="E273" s="442" t="s">
        <v>1901</v>
      </c>
      <c r="F273" s="442" t="s">
        <v>2027</v>
      </c>
      <c r="G273" s="442" t="s">
        <v>2028</v>
      </c>
      <c r="H273" s="446">
        <v>46</v>
      </c>
      <c r="I273" s="446">
        <v>4497.7700000000004</v>
      </c>
      <c r="J273" s="442">
        <v>1.3939355434550171</v>
      </c>
      <c r="K273" s="442">
        <v>97.777608695652177</v>
      </c>
      <c r="L273" s="446">
        <v>33</v>
      </c>
      <c r="M273" s="446">
        <v>3226.67</v>
      </c>
      <c r="N273" s="442">
        <v>1</v>
      </c>
      <c r="O273" s="442">
        <v>97.777878787878791</v>
      </c>
      <c r="P273" s="446">
        <v>30</v>
      </c>
      <c r="Q273" s="446">
        <v>3395.55</v>
      </c>
      <c r="R273" s="469">
        <v>1.0523387889062099</v>
      </c>
      <c r="S273" s="447">
        <v>113.185</v>
      </c>
    </row>
    <row r="274" spans="1:19" ht="14.45" customHeight="1" x14ac:dyDescent="0.2">
      <c r="A274" s="441"/>
      <c r="B274" s="442" t="s">
        <v>1810</v>
      </c>
      <c r="C274" s="442" t="s">
        <v>1805</v>
      </c>
      <c r="D274" s="442" t="s">
        <v>1801</v>
      </c>
      <c r="E274" s="442" t="s">
        <v>1901</v>
      </c>
      <c r="F274" s="442" t="s">
        <v>2029</v>
      </c>
      <c r="G274" s="442"/>
      <c r="H274" s="446">
        <v>1</v>
      </c>
      <c r="I274" s="446">
        <v>645.55999999999995</v>
      </c>
      <c r="J274" s="442">
        <v>1</v>
      </c>
      <c r="K274" s="442">
        <v>645.55999999999995</v>
      </c>
      <c r="L274" s="446">
        <v>1</v>
      </c>
      <c r="M274" s="446">
        <v>645.55999999999995</v>
      </c>
      <c r="N274" s="442">
        <v>1</v>
      </c>
      <c r="O274" s="442">
        <v>645.55999999999995</v>
      </c>
      <c r="P274" s="446"/>
      <c r="Q274" s="446"/>
      <c r="R274" s="469"/>
      <c r="S274" s="447"/>
    </row>
    <row r="275" spans="1:19" ht="14.45" customHeight="1" x14ac:dyDescent="0.2">
      <c r="A275" s="441"/>
      <c r="B275" s="442" t="s">
        <v>1810</v>
      </c>
      <c r="C275" s="442" t="s">
        <v>1805</v>
      </c>
      <c r="D275" s="442" t="s">
        <v>1801</v>
      </c>
      <c r="E275" s="442" t="s">
        <v>1901</v>
      </c>
      <c r="F275" s="442" t="s">
        <v>1978</v>
      </c>
      <c r="G275" s="442" t="s">
        <v>1979</v>
      </c>
      <c r="H275" s="446">
        <v>2</v>
      </c>
      <c r="I275" s="446">
        <v>233.34</v>
      </c>
      <c r="J275" s="442">
        <v>0.12500334820830677</v>
      </c>
      <c r="K275" s="442">
        <v>116.67</v>
      </c>
      <c r="L275" s="446">
        <v>16</v>
      </c>
      <c r="M275" s="446">
        <v>1866.67</v>
      </c>
      <c r="N275" s="442">
        <v>1</v>
      </c>
      <c r="O275" s="442">
        <v>116.666875</v>
      </c>
      <c r="P275" s="446">
        <v>37</v>
      </c>
      <c r="Q275" s="446">
        <v>6016.66</v>
      </c>
      <c r="R275" s="469">
        <v>3.2232049585625737</v>
      </c>
      <c r="S275" s="447">
        <v>162.61243243243243</v>
      </c>
    </row>
    <row r="276" spans="1:19" ht="14.45" customHeight="1" x14ac:dyDescent="0.2">
      <c r="A276" s="441"/>
      <c r="B276" s="442" t="s">
        <v>1810</v>
      </c>
      <c r="C276" s="442" t="s">
        <v>1805</v>
      </c>
      <c r="D276" s="442" t="s">
        <v>1801</v>
      </c>
      <c r="E276" s="442" t="s">
        <v>1901</v>
      </c>
      <c r="F276" s="442" t="s">
        <v>1980</v>
      </c>
      <c r="G276" s="442" t="s">
        <v>1981</v>
      </c>
      <c r="H276" s="446"/>
      <c r="I276" s="446"/>
      <c r="J276" s="442"/>
      <c r="K276" s="442"/>
      <c r="L276" s="446"/>
      <c r="M276" s="446"/>
      <c r="N276" s="442"/>
      <c r="O276" s="442"/>
      <c r="P276" s="446">
        <v>1225</v>
      </c>
      <c r="Q276" s="446">
        <v>74881.11</v>
      </c>
      <c r="R276" s="469"/>
      <c r="S276" s="447">
        <v>61.12743673469388</v>
      </c>
    </row>
    <row r="277" spans="1:19" ht="14.45" customHeight="1" x14ac:dyDescent="0.2">
      <c r="A277" s="441"/>
      <c r="B277" s="442" t="s">
        <v>1810</v>
      </c>
      <c r="C277" s="442" t="s">
        <v>1805</v>
      </c>
      <c r="D277" s="442" t="s">
        <v>1801</v>
      </c>
      <c r="E277" s="442" t="s">
        <v>1901</v>
      </c>
      <c r="F277" s="442" t="s">
        <v>2030</v>
      </c>
      <c r="G277" s="442" t="s">
        <v>2031</v>
      </c>
      <c r="H277" s="446"/>
      <c r="I277" s="446"/>
      <c r="J277" s="442"/>
      <c r="K277" s="442"/>
      <c r="L277" s="446">
        <v>15</v>
      </c>
      <c r="M277" s="446">
        <v>7216.66</v>
      </c>
      <c r="N277" s="442">
        <v>1</v>
      </c>
      <c r="O277" s="442">
        <v>481.11066666666665</v>
      </c>
      <c r="P277" s="446"/>
      <c r="Q277" s="446"/>
      <c r="R277" s="469"/>
      <c r="S277" s="447"/>
    </row>
    <row r="278" spans="1:19" ht="14.45" customHeight="1" x14ac:dyDescent="0.2">
      <c r="A278" s="441"/>
      <c r="B278" s="442" t="s">
        <v>2032</v>
      </c>
      <c r="C278" s="442" t="s">
        <v>460</v>
      </c>
      <c r="D278" s="442" t="s">
        <v>1801</v>
      </c>
      <c r="E278" s="442" t="s">
        <v>1901</v>
      </c>
      <c r="F278" s="442" t="s">
        <v>2033</v>
      </c>
      <c r="G278" s="442" t="s">
        <v>2034</v>
      </c>
      <c r="H278" s="446"/>
      <c r="I278" s="446"/>
      <c r="J278" s="442"/>
      <c r="K278" s="442"/>
      <c r="L278" s="446">
        <v>1</v>
      </c>
      <c r="M278" s="446">
        <v>244.44</v>
      </c>
      <c r="N278" s="442">
        <v>1</v>
      </c>
      <c r="O278" s="442">
        <v>244.44</v>
      </c>
      <c r="P278" s="446"/>
      <c r="Q278" s="446"/>
      <c r="R278" s="469"/>
      <c r="S278" s="447"/>
    </row>
    <row r="279" spans="1:19" ht="14.45" customHeight="1" x14ac:dyDescent="0.2">
      <c r="A279" s="441"/>
      <c r="B279" s="442" t="s">
        <v>2032</v>
      </c>
      <c r="C279" s="442" t="s">
        <v>1802</v>
      </c>
      <c r="D279" s="442" t="s">
        <v>1801</v>
      </c>
      <c r="E279" s="442" t="s">
        <v>1811</v>
      </c>
      <c r="F279" s="442" t="s">
        <v>1812</v>
      </c>
      <c r="G279" s="442"/>
      <c r="H279" s="446">
        <v>22</v>
      </c>
      <c r="I279" s="446">
        <v>2486</v>
      </c>
      <c r="J279" s="442">
        <v>0.48888888888888887</v>
      </c>
      <c r="K279" s="442">
        <v>113</v>
      </c>
      <c r="L279" s="446">
        <v>45</v>
      </c>
      <c r="M279" s="446">
        <v>5085</v>
      </c>
      <c r="N279" s="442">
        <v>1</v>
      </c>
      <c r="O279" s="442">
        <v>113</v>
      </c>
      <c r="P279" s="446">
        <v>55</v>
      </c>
      <c r="Q279" s="446">
        <v>6215</v>
      </c>
      <c r="R279" s="469">
        <v>1.2222222222222223</v>
      </c>
      <c r="S279" s="447">
        <v>113</v>
      </c>
    </row>
    <row r="280" spans="1:19" ht="14.45" customHeight="1" x14ac:dyDescent="0.2">
      <c r="A280" s="441"/>
      <c r="B280" s="442" t="s">
        <v>2032</v>
      </c>
      <c r="C280" s="442" t="s">
        <v>1802</v>
      </c>
      <c r="D280" s="442" t="s">
        <v>1801</v>
      </c>
      <c r="E280" s="442" t="s">
        <v>1811</v>
      </c>
      <c r="F280" s="442" t="s">
        <v>1815</v>
      </c>
      <c r="G280" s="442"/>
      <c r="H280" s="446">
        <v>6</v>
      </c>
      <c r="I280" s="446">
        <v>6048</v>
      </c>
      <c r="J280" s="442">
        <v>2</v>
      </c>
      <c r="K280" s="442">
        <v>1008</v>
      </c>
      <c r="L280" s="446">
        <v>3</v>
      </c>
      <c r="M280" s="446">
        <v>3024</v>
      </c>
      <c r="N280" s="442">
        <v>1</v>
      </c>
      <c r="O280" s="442">
        <v>1008</v>
      </c>
      <c r="P280" s="446">
        <v>6</v>
      </c>
      <c r="Q280" s="446">
        <v>6048</v>
      </c>
      <c r="R280" s="469">
        <v>2</v>
      </c>
      <c r="S280" s="447">
        <v>1008</v>
      </c>
    </row>
    <row r="281" spans="1:19" ht="14.45" customHeight="1" x14ac:dyDescent="0.2">
      <c r="A281" s="441"/>
      <c r="B281" s="442" t="s">
        <v>2032</v>
      </c>
      <c r="C281" s="442" t="s">
        <v>1802</v>
      </c>
      <c r="D281" s="442" t="s">
        <v>1801</v>
      </c>
      <c r="E281" s="442" t="s">
        <v>1811</v>
      </c>
      <c r="F281" s="442" t="s">
        <v>2035</v>
      </c>
      <c r="G281" s="442"/>
      <c r="H281" s="446">
        <v>533</v>
      </c>
      <c r="I281" s="446">
        <v>115661</v>
      </c>
      <c r="J281" s="442">
        <v>0.98158379373848992</v>
      </c>
      <c r="K281" s="442">
        <v>217</v>
      </c>
      <c r="L281" s="446">
        <v>543</v>
      </c>
      <c r="M281" s="446">
        <v>117831</v>
      </c>
      <c r="N281" s="442">
        <v>1</v>
      </c>
      <c r="O281" s="442">
        <v>217</v>
      </c>
      <c r="P281" s="446">
        <v>531</v>
      </c>
      <c r="Q281" s="446">
        <v>115227</v>
      </c>
      <c r="R281" s="469">
        <v>0.97790055248618779</v>
      </c>
      <c r="S281" s="447">
        <v>217</v>
      </c>
    </row>
    <row r="282" spans="1:19" ht="14.45" customHeight="1" x14ac:dyDescent="0.2">
      <c r="A282" s="441"/>
      <c r="B282" s="442" t="s">
        <v>2032</v>
      </c>
      <c r="C282" s="442" t="s">
        <v>1802</v>
      </c>
      <c r="D282" s="442" t="s">
        <v>1801</v>
      </c>
      <c r="E282" s="442" t="s">
        <v>1811</v>
      </c>
      <c r="F282" s="442" t="s">
        <v>2036</v>
      </c>
      <c r="G282" s="442"/>
      <c r="H282" s="446"/>
      <c r="I282" s="446"/>
      <c r="J282" s="442"/>
      <c r="K282" s="442"/>
      <c r="L282" s="446">
        <v>1</v>
      </c>
      <c r="M282" s="446">
        <v>1289</v>
      </c>
      <c r="N282" s="442">
        <v>1</v>
      </c>
      <c r="O282" s="442">
        <v>1289</v>
      </c>
      <c r="P282" s="446">
        <v>3</v>
      </c>
      <c r="Q282" s="446">
        <v>3867</v>
      </c>
      <c r="R282" s="469">
        <v>3</v>
      </c>
      <c r="S282" s="447">
        <v>1289</v>
      </c>
    </row>
    <row r="283" spans="1:19" ht="14.45" customHeight="1" x14ac:dyDescent="0.2">
      <c r="A283" s="441"/>
      <c r="B283" s="442" t="s">
        <v>2032</v>
      </c>
      <c r="C283" s="442" t="s">
        <v>1802</v>
      </c>
      <c r="D283" s="442" t="s">
        <v>1801</v>
      </c>
      <c r="E283" s="442" t="s">
        <v>1811</v>
      </c>
      <c r="F283" s="442" t="s">
        <v>2037</v>
      </c>
      <c r="G283" s="442"/>
      <c r="H283" s="446">
        <v>2</v>
      </c>
      <c r="I283" s="446">
        <v>3540</v>
      </c>
      <c r="J283" s="442">
        <v>2</v>
      </c>
      <c r="K283" s="442">
        <v>1770</v>
      </c>
      <c r="L283" s="446">
        <v>1</v>
      </c>
      <c r="M283" s="446">
        <v>1770</v>
      </c>
      <c r="N283" s="442">
        <v>1</v>
      </c>
      <c r="O283" s="442">
        <v>1770</v>
      </c>
      <c r="P283" s="446"/>
      <c r="Q283" s="446"/>
      <c r="R283" s="469"/>
      <c r="S283" s="447"/>
    </row>
    <row r="284" spans="1:19" ht="14.45" customHeight="1" x14ac:dyDescent="0.2">
      <c r="A284" s="441"/>
      <c r="B284" s="442" t="s">
        <v>2032</v>
      </c>
      <c r="C284" s="442" t="s">
        <v>1802</v>
      </c>
      <c r="D284" s="442" t="s">
        <v>1801</v>
      </c>
      <c r="E284" s="442" t="s">
        <v>1811</v>
      </c>
      <c r="F284" s="442" t="s">
        <v>2038</v>
      </c>
      <c r="G284" s="442"/>
      <c r="H284" s="446">
        <v>8</v>
      </c>
      <c r="I284" s="446">
        <v>19600</v>
      </c>
      <c r="J284" s="442">
        <v>1.1428571428571428</v>
      </c>
      <c r="K284" s="442">
        <v>2450</v>
      </c>
      <c r="L284" s="446">
        <v>7</v>
      </c>
      <c r="M284" s="446">
        <v>17150</v>
      </c>
      <c r="N284" s="442">
        <v>1</v>
      </c>
      <c r="O284" s="442">
        <v>2450</v>
      </c>
      <c r="P284" s="446">
        <v>9</v>
      </c>
      <c r="Q284" s="446">
        <v>22050</v>
      </c>
      <c r="R284" s="469">
        <v>1.2857142857142858</v>
      </c>
      <c r="S284" s="447">
        <v>2450</v>
      </c>
    </row>
    <row r="285" spans="1:19" ht="14.45" customHeight="1" x14ac:dyDescent="0.2">
      <c r="A285" s="441"/>
      <c r="B285" s="442" t="s">
        <v>2032</v>
      </c>
      <c r="C285" s="442" t="s">
        <v>1802</v>
      </c>
      <c r="D285" s="442" t="s">
        <v>1801</v>
      </c>
      <c r="E285" s="442" t="s">
        <v>1811</v>
      </c>
      <c r="F285" s="442" t="s">
        <v>2039</v>
      </c>
      <c r="G285" s="442"/>
      <c r="H285" s="446">
        <v>2</v>
      </c>
      <c r="I285" s="446">
        <v>2606</v>
      </c>
      <c r="J285" s="442"/>
      <c r="K285" s="442">
        <v>1303</v>
      </c>
      <c r="L285" s="446"/>
      <c r="M285" s="446"/>
      <c r="N285" s="442"/>
      <c r="O285" s="442"/>
      <c r="P285" s="446"/>
      <c r="Q285" s="446"/>
      <c r="R285" s="469"/>
      <c r="S285" s="447"/>
    </row>
    <row r="286" spans="1:19" ht="14.45" customHeight="1" x14ac:dyDescent="0.2">
      <c r="A286" s="441"/>
      <c r="B286" s="442" t="s">
        <v>2032</v>
      </c>
      <c r="C286" s="442" t="s">
        <v>1802</v>
      </c>
      <c r="D286" s="442" t="s">
        <v>1801</v>
      </c>
      <c r="E286" s="442" t="s">
        <v>1811</v>
      </c>
      <c r="F286" s="442" t="s">
        <v>2040</v>
      </c>
      <c r="G286" s="442"/>
      <c r="H286" s="446">
        <v>268</v>
      </c>
      <c r="I286" s="446">
        <v>279524</v>
      </c>
      <c r="J286" s="442">
        <v>0.9537366548042705</v>
      </c>
      <c r="K286" s="442">
        <v>1043</v>
      </c>
      <c r="L286" s="446">
        <v>281</v>
      </c>
      <c r="M286" s="446">
        <v>293083</v>
      </c>
      <c r="N286" s="442">
        <v>1</v>
      </c>
      <c r="O286" s="442">
        <v>1043</v>
      </c>
      <c r="P286" s="446">
        <v>252</v>
      </c>
      <c r="Q286" s="446">
        <v>262836</v>
      </c>
      <c r="R286" s="469">
        <v>0.89679715302491103</v>
      </c>
      <c r="S286" s="447">
        <v>1043</v>
      </c>
    </row>
    <row r="287" spans="1:19" ht="14.45" customHeight="1" x14ac:dyDescent="0.2">
      <c r="A287" s="441"/>
      <c r="B287" s="442" t="s">
        <v>2032</v>
      </c>
      <c r="C287" s="442" t="s">
        <v>1802</v>
      </c>
      <c r="D287" s="442" t="s">
        <v>1801</v>
      </c>
      <c r="E287" s="442" t="s">
        <v>1811</v>
      </c>
      <c r="F287" s="442" t="s">
        <v>2041</v>
      </c>
      <c r="G287" s="442"/>
      <c r="H287" s="446">
        <v>3</v>
      </c>
      <c r="I287" s="446">
        <v>4962</v>
      </c>
      <c r="J287" s="442">
        <v>1.5</v>
      </c>
      <c r="K287" s="442">
        <v>1654</v>
      </c>
      <c r="L287" s="446">
        <v>2</v>
      </c>
      <c r="M287" s="446">
        <v>3308</v>
      </c>
      <c r="N287" s="442">
        <v>1</v>
      </c>
      <c r="O287" s="442">
        <v>1654</v>
      </c>
      <c r="P287" s="446"/>
      <c r="Q287" s="446"/>
      <c r="R287" s="469"/>
      <c r="S287" s="447"/>
    </row>
    <row r="288" spans="1:19" ht="14.45" customHeight="1" x14ac:dyDescent="0.2">
      <c r="A288" s="441"/>
      <c r="B288" s="442" t="s">
        <v>2032</v>
      </c>
      <c r="C288" s="442" t="s">
        <v>1802</v>
      </c>
      <c r="D288" s="442" t="s">
        <v>1801</v>
      </c>
      <c r="E288" s="442" t="s">
        <v>1811</v>
      </c>
      <c r="F288" s="442" t="s">
        <v>2042</v>
      </c>
      <c r="G288" s="442"/>
      <c r="H288" s="446">
        <v>28</v>
      </c>
      <c r="I288" s="446">
        <v>37044</v>
      </c>
      <c r="J288" s="442">
        <v>0.96551724137931039</v>
      </c>
      <c r="K288" s="442">
        <v>1323</v>
      </c>
      <c r="L288" s="446">
        <v>29</v>
      </c>
      <c r="M288" s="446">
        <v>38367</v>
      </c>
      <c r="N288" s="442">
        <v>1</v>
      </c>
      <c r="O288" s="442">
        <v>1323</v>
      </c>
      <c r="P288" s="446">
        <v>19</v>
      </c>
      <c r="Q288" s="446">
        <v>25137</v>
      </c>
      <c r="R288" s="469">
        <v>0.65517241379310343</v>
      </c>
      <c r="S288" s="447">
        <v>1323</v>
      </c>
    </row>
    <row r="289" spans="1:19" ht="14.45" customHeight="1" x14ac:dyDescent="0.2">
      <c r="A289" s="441"/>
      <c r="B289" s="442" t="s">
        <v>2032</v>
      </c>
      <c r="C289" s="442" t="s">
        <v>1802</v>
      </c>
      <c r="D289" s="442" t="s">
        <v>1801</v>
      </c>
      <c r="E289" s="442" t="s">
        <v>1811</v>
      </c>
      <c r="F289" s="442" t="s">
        <v>2043</v>
      </c>
      <c r="G289" s="442"/>
      <c r="H289" s="446">
        <v>3</v>
      </c>
      <c r="I289" s="446">
        <v>5799</v>
      </c>
      <c r="J289" s="442">
        <v>1</v>
      </c>
      <c r="K289" s="442">
        <v>1933</v>
      </c>
      <c r="L289" s="446">
        <v>3</v>
      </c>
      <c r="M289" s="446">
        <v>5799</v>
      </c>
      <c r="N289" s="442">
        <v>1</v>
      </c>
      <c r="O289" s="442">
        <v>1933</v>
      </c>
      <c r="P289" s="446">
        <v>3</v>
      </c>
      <c r="Q289" s="446">
        <v>5799</v>
      </c>
      <c r="R289" s="469">
        <v>1</v>
      </c>
      <c r="S289" s="447">
        <v>1933</v>
      </c>
    </row>
    <row r="290" spans="1:19" ht="14.45" customHeight="1" x14ac:dyDescent="0.2">
      <c r="A290" s="441"/>
      <c r="B290" s="442" t="s">
        <v>2032</v>
      </c>
      <c r="C290" s="442" t="s">
        <v>1802</v>
      </c>
      <c r="D290" s="442" t="s">
        <v>1801</v>
      </c>
      <c r="E290" s="442" t="s">
        <v>1811</v>
      </c>
      <c r="F290" s="442" t="s">
        <v>2044</v>
      </c>
      <c r="G290" s="442"/>
      <c r="H290" s="446">
        <v>5</v>
      </c>
      <c r="I290" s="446">
        <v>3390</v>
      </c>
      <c r="J290" s="442">
        <v>2.5</v>
      </c>
      <c r="K290" s="442">
        <v>678</v>
      </c>
      <c r="L290" s="446">
        <v>2</v>
      </c>
      <c r="M290" s="446">
        <v>1356</v>
      </c>
      <c r="N290" s="442">
        <v>1</v>
      </c>
      <c r="O290" s="442">
        <v>678</v>
      </c>
      <c r="P290" s="446"/>
      <c r="Q290" s="446"/>
      <c r="R290" s="469"/>
      <c r="S290" s="447"/>
    </row>
    <row r="291" spans="1:19" ht="14.45" customHeight="1" x14ac:dyDescent="0.2">
      <c r="A291" s="441"/>
      <c r="B291" s="442" t="s">
        <v>2032</v>
      </c>
      <c r="C291" s="442" t="s">
        <v>1802</v>
      </c>
      <c r="D291" s="442" t="s">
        <v>1801</v>
      </c>
      <c r="E291" s="442" t="s">
        <v>1811</v>
      </c>
      <c r="F291" s="442" t="s">
        <v>2045</v>
      </c>
      <c r="G291" s="442"/>
      <c r="H291" s="446">
        <v>86</v>
      </c>
      <c r="I291" s="446">
        <v>46612</v>
      </c>
      <c r="J291" s="442">
        <v>0.85147674916070759</v>
      </c>
      <c r="K291" s="442">
        <v>542</v>
      </c>
      <c r="L291" s="446">
        <v>101</v>
      </c>
      <c r="M291" s="446">
        <v>54742.54</v>
      </c>
      <c r="N291" s="442">
        <v>1</v>
      </c>
      <c r="O291" s="442">
        <v>542.00534653465343</v>
      </c>
      <c r="P291" s="446">
        <v>87</v>
      </c>
      <c r="Q291" s="446">
        <v>47154</v>
      </c>
      <c r="R291" s="469">
        <v>0.86137764159280883</v>
      </c>
      <c r="S291" s="447">
        <v>542</v>
      </c>
    </row>
    <row r="292" spans="1:19" ht="14.45" customHeight="1" x14ac:dyDescent="0.2">
      <c r="A292" s="441"/>
      <c r="B292" s="442" t="s">
        <v>2032</v>
      </c>
      <c r="C292" s="442" t="s">
        <v>1802</v>
      </c>
      <c r="D292" s="442" t="s">
        <v>1801</v>
      </c>
      <c r="E292" s="442" t="s">
        <v>1811</v>
      </c>
      <c r="F292" s="442" t="s">
        <v>2046</v>
      </c>
      <c r="G292" s="442"/>
      <c r="H292" s="446">
        <v>2</v>
      </c>
      <c r="I292" s="446">
        <v>596</v>
      </c>
      <c r="J292" s="442"/>
      <c r="K292" s="442">
        <v>298</v>
      </c>
      <c r="L292" s="446"/>
      <c r="M292" s="446"/>
      <c r="N292" s="442"/>
      <c r="O292" s="442"/>
      <c r="P292" s="446"/>
      <c r="Q292" s="446"/>
      <c r="R292" s="469"/>
      <c r="S292" s="447"/>
    </row>
    <row r="293" spans="1:19" ht="14.45" customHeight="1" x14ac:dyDescent="0.2">
      <c r="A293" s="441"/>
      <c r="B293" s="442" t="s">
        <v>2032</v>
      </c>
      <c r="C293" s="442" t="s">
        <v>1802</v>
      </c>
      <c r="D293" s="442" t="s">
        <v>1801</v>
      </c>
      <c r="E293" s="442" t="s">
        <v>1811</v>
      </c>
      <c r="F293" s="442" t="s">
        <v>2047</v>
      </c>
      <c r="G293" s="442"/>
      <c r="H293" s="446">
        <v>89</v>
      </c>
      <c r="I293" s="446">
        <v>51531</v>
      </c>
      <c r="J293" s="442">
        <v>1.141025641025641</v>
      </c>
      <c r="K293" s="442">
        <v>579</v>
      </c>
      <c r="L293" s="446">
        <v>78</v>
      </c>
      <c r="M293" s="446">
        <v>45162</v>
      </c>
      <c r="N293" s="442">
        <v>1</v>
      </c>
      <c r="O293" s="442">
        <v>579</v>
      </c>
      <c r="P293" s="446">
        <v>57</v>
      </c>
      <c r="Q293" s="446">
        <v>33003</v>
      </c>
      <c r="R293" s="469">
        <v>0.73076923076923073</v>
      </c>
      <c r="S293" s="447">
        <v>579</v>
      </c>
    </row>
    <row r="294" spans="1:19" ht="14.45" customHeight="1" x14ac:dyDescent="0.2">
      <c r="A294" s="441"/>
      <c r="B294" s="442" t="s">
        <v>2032</v>
      </c>
      <c r="C294" s="442" t="s">
        <v>1802</v>
      </c>
      <c r="D294" s="442" t="s">
        <v>1801</v>
      </c>
      <c r="E294" s="442" t="s">
        <v>1811</v>
      </c>
      <c r="F294" s="442" t="s">
        <v>1816</v>
      </c>
      <c r="G294" s="442"/>
      <c r="H294" s="446">
        <v>80</v>
      </c>
      <c r="I294" s="446">
        <v>9040</v>
      </c>
      <c r="J294" s="442">
        <v>0.65573770491803274</v>
      </c>
      <c r="K294" s="442">
        <v>113</v>
      </c>
      <c r="L294" s="446">
        <v>122</v>
      </c>
      <c r="M294" s="446">
        <v>13786</v>
      </c>
      <c r="N294" s="442">
        <v>1</v>
      </c>
      <c r="O294" s="442">
        <v>113</v>
      </c>
      <c r="P294" s="446">
        <v>127</v>
      </c>
      <c r="Q294" s="446">
        <v>14351</v>
      </c>
      <c r="R294" s="469">
        <v>1.040983606557377</v>
      </c>
      <c r="S294" s="447">
        <v>113</v>
      </c>
    </row>
    <row r="295" spans="1:19" ht="14.45" customHeight="1" x14ac:dyDescent="0.2">
      <c r="A295" s="441"/>
      <c r="B295" s="442" t="s">
        <v>2032</v>
      </c>
      <c r="C295" s="442" t="s">
        <v>1802</v>
      </c>
      <c r="D295" s="442" t="s">
        <v>1801</v>
      </c>
      <c r="E295" s="442" t="s">
        <v>1811</v>
      </c>
      <c r="F295" s="442" t="s">
        <v>1817</v>
      </c>
      <c r="G295" s="442"/>
      <c r="H295" s="446">
        <v>13</v>
      </c>
      <c r="I295" s="446">
        <v>1716</v>
      </c>
      <c r="J295" s="442">
        <v>0.61904761904761907</v>
      </c>
      <c r="K295" s="442">
        <v>132</v>
      </c>
      <c r="L295" s="446">
        <v>21</v>
      </c>
      <c r="M295" s="446">
        <v>2772</v>
      </c>
      <c r="N295" s="442">
        <v>1</v>
      </c>
      <c r="O295" s="442">
        <v>132</v>
      </c>
      <c r="P295" s="446">
        <v>21</v>
      </c>
      <c r="Q295" s="446">
        <v>2772</v>
      </c>
      <c r="R295" s="469">
        <v>1</v>
      </c>
      <c r="S295" s="447">
        <v>132</v>
      </c>
    </row>
    <row r="296" spans="1:19" ht="14.45" customHeight="1" x14ac:dyDescent="0.2">
      <c r="A296" s="441"/>
      <c r="B296" s="442" t="s">
        <v>2032</v>
      </c>
      <c r="C296" s="442" t="s">
        <v>1802</v>
      </c>
      <c r="D296" s="442" t="s">
        <v>1801</v>
      </c>
      <c r="E296" s="442" t="s">
        <v>1811</v>
      </c>
      <c r="F296" s="442" t="s">
        <v>1818</v>
      </c>
      <c r="G296" s="442"/>
      <c r="H296" s="446">
        <v>62</v>
      </c>
      <c r="I296" s="446">
        <v>9672</v>
      </c>
      <c r="J296" s="442">
        <v>0.37804878048780488</v>
      </c>
      <c r="K296" s="442">
        <v>156</v>
      </c>
      <c r="L296" s="446">
        <v>164</v>
      </c>
      <c r="M296" s="446">
        <v>25584</v>
      </c>
      <c r="N296" s="442">
        <v>1</v>
      </c>
      <c r="O296" s="442">
        <v>156</v>
      </c>
      <c r="P296" s="446">
        <v>36</v>
      </c>
      <c r="Q296" s="446">
        <v>5616</v>
      </c>
      <c r="R296" s="469">
        <v>0.21951219512195122</v>
      </c>
      <c r="S296" s="447">
        <v>156</v>
      </c>
    </row>
    <row r="297" spans="1:19" ht="14.45" customHeight="1" x14ac:dyDescent="0.2">
      <c r="A297" s="441"/>
      <c r="B297" s="442" t="s">
        <v>2032</v>
      </c>
      <c r="C297" s="442" t="s">
        <v>1802</v>
      </c>
      <c r="D297" s="442" t="s">
        <v>1801</v>
      </c>
      <c r="E297" s="442" t="s">
        <v>1811</v>
      </c>
      <c r="F297" s="442" t="s">
        <v>1842</v>
      </c>
      <c r="G297" s="442"/>
      <c r="H297" s="446">
        <v>2</v>
      </c>
      <c r="I297" s="446">
        <v>4000</v>
      </c>
      <c r="J297" s="442">
        <v>0.66666666666666663</v>
      </c>
      <c r="K297" s="442">
        <v>2000</v>
      </c>
      <c r="L297" s="446">
        <v>3</v>
      </c>
      <c r="M297" s="446">
        <v>6000</v>
      </c>
      <c r="N297" s="442">
        <v>1</v>
      </c>
      <c r="O297" s="442">
        <v>2000</v>
      </c>
      <c r="P297" s="446">
        <v>1</v>
      </c>
      <c r="Q297" s="446">
        <v>2000</v>
      </c>
      <c r="R297" s="469">
        <v>0.33333333333333331</v>
      </c>
      <c r="S297" s="447">
        <v>2000</v>
      </c>
    </row>
    <row r="298" spans="1:19" ht="14.45" customHeight="1" x14ac:dyDescent="0.2">
      <c r="A298" s="441"/>
      <c r="B298" s="442" t="s">
        <v>2032</v>
      </c>
      <c r="C298" s="442" t="s">
        <v>1802</v>
      </c>
      <c r="D298" s="442" t="s">
        <v>1801</v>
      </c>
      <c r="E298" s="442" t="s">
        <v>1811</v>
      </c>
      <c r="F298" s="442" t="s">
        <v>1857</v>
      </c>
      <c r="G298" s="442"/>
      <c r="H298" s="446">
        <v>4</v>
      </c>
      <c r="I298" s="446">
        <v>4032</v>
      </c>
      <c r="J298" s="442">
        <v>1</v>
      </c>
      <c r="K298" s="442">
        <v>1008</v>
      </c>
      <c r="L298" s="446">
        <v>4</v>
      </c>
      <c r="M298" s="446">
        <v>4032</v>
      </c>
      <c r="N298" s="442">
        <v>1</v>
      </c>
      <c r="O298" s="442">
        <v>1008</v>
      </c>
      <c r="P298" s="446">
        <v>3</v>
      </c>
      <c r="Q298" s="446">
        <v>3024</v>
      </c>
      <c r="R298" s="469">
        <v>0.75</v>
      </c>
      <c r="S298" s="447">
        <v>1008</v>
      </c>
    </row>
    <row r="299" spans="1:19" ht="14.45" customHeight="1" x14ac:dyDescent="0.2">
      <c r="A299" s="441"/>
      <c r="B299" s="442" t="s">
        <v>2032</v>
      </c>
      <c r="C299" s="442" t="s">
        <v>1802</v>
      </c>
      <c r="D299" s="442" t="s">
        <v>1801</v>
      </c>
      <c r="E299" s="442" t="s">
        <v>1811</v>
      </c>
      <c r="F299" s="442" t="s">
        <v>2048</v>
      </c>
      <c r="G299" s="442"/>
      <c r="H299" s="446">
        <v>278</v>
      </c>
      <c r="I299" s="446">
        <v>60326</v>
      </c>
      <c r="J299" s="442">
        <v>1.0034598622708673</v>
      </c>
      <c r="K299" s="442">
        <v>217</v>
      </c>
      <c r="L299" s="446">
        <v>278</v>
      </c>
      <c r="M299" s="446">
        <v>60118</v>
      </c>
      <c r="N299" s="442">
        <v>1</v>
      </c>
      <c r="O299" s="442">
        <v>216.25179856115108</v>
      </c>
      <c r="P299" s="446">
        <v>263</v>
      </c>
      <c r="Q299" s="446">
        <v>57071</v>
      </c>
      <c r="R299" s="469">
        <v>0.94931634452243918</v>
      </c>
      <c r="S299" s="447">
        <v>217</v>
      </c>
    </row>
    <row r="300" spans="1:19" ht="14.45" customHeight="1" x14ac:dyDescent="0.2">
      <c r="A300" s="441"/>
      <c r="B300" s="442" t="s">
        <v>2032</v>
      </c>
      <c r="C300" s="442" t="s">
        <v>1802</v>
      </c>
      <c r="D300" s="442" t="s">
        <v>1801</v>
      </c>
      <c r="E300" s="442" t="s">
        <v>1811</v>
      </c>
      <c r="F300" s="442" t="s">
        <v>2049</v>
      </c>
      <c r="G300" s="442"/>
      <c r="H300" s="446">
        <v>213</v>
      </c>
      <c r="I300" s="446">
        <v>222159</v>
      </c>
      <c r="J300" s="442">
        <v>1.0289855072463767</v>
      </c>
      <c r="K300" s="442">
        <v>1043</v>
      </c>
      <c r="L300" s="446">
        <v>207</v>
      </c>
      <c r="M300" s="446">
        <v>215901</v>
      </c>
      <c r="N300" s="442">
        <v>1</v>
      </c>
      <c r="O300" s="442">
        <v>1043</v>
      </c>
      <c r="P300" s="446">
        <v>159</v>
      </c>
      <c r="Q300" s="446">
        <v>165837</v>
      </c>
      <c r="R300" s="469">
        <v>0.76811594202898548</v>
      </c>
      <c r="S300" s="447">
        <v>1043</v>
      </c>
    </row>
    <row r="301" spans="1:19" ht="14.45" customHeight="1" x14ac:dyDescent="0.2">
      <c r="A301" s="441"/>
      <c r="B301" s="442" t="s">
        <v>2032</v>
      </c>
      <c r="C301" s="442" t="s">
        <v>1802</v>
      </c>
      <c r="D301" s="442" t="s">
        <v>1801</v>
      </c>
      <c r="E301" s="442" t="s">
        <v>1811</v>
      </c>
      <c r="F301" s="442" t="s">
        <v>2050</v>
      </c>
      <c r="G301" s="442"/>
      <c r="H301" s="446">
        <v>7</v>
      </c>
      <c r="I301" s="446">
        <v>9261</v>
      </c>
      <c r="J301" s="442">
        <v>0.77777777777777779</v>
      </c>
      <c r="K301" s="442">
        <v>1323</v>
      </c>
      <c r="L301" s="446">
        <v>9</v>
      </c>
      <c r="M301" s="446">
        <v>11907</v>
      </c>
      <c r="N301" s="442">
        <v>1</v>
      </c>
      <c r="O301" s="442">
        <v>1323</v>
      </c>
      <c r="P301" s="446">
        <v>9</v>
      </c>
      <c r="Q301" s="446">
        <v>11907</v>
      </c>
      <c r="R301" s="469">
        <v>1</v>
      </c>
      <c r="S301" s="447">
        <v>1323</v>
      </c>
    </row>
    <row r="302" spans="1:19" ht="14.45" customHeight="1" x14ac:dyDescent="0.2">
      <c r="A302" s="441"/>
      <c r="B302" s="442" t="s">
        <v>2032</v>
      </c>
      <c r="C302" s="442" t="s">
        <v>1802</v>
      </c>
      <c r="D302" s="442" t="s">
        <v>1801</v>
      </c>
      <c r="E302" s="442" t="s">
        <v>1811</v>
      </c>
      <c r="F302" s="442" t="s">
        <v>2051</v>
      </c>
      <c r="G302" s="442"/>
      <c r="H302" s="446">
        <v>16</v>
      </c>
      <c r="I302" s="446">
        <v>8672</v>
      </c>
      <c r="J302" s="442">
        <v>2</v>
      </c>
      <c r="K302" s="442">
        <v>542</v>
      </c>
      <c r="L302" s="446">
        <v>8</v>
      </c>
      <c r="M302" s="446">
        <v>4336</v>
      </c>
      <c r="N302" s="442">
        <v>1</v>
      </c>
      <c r="O302" s="442">
        <v>542</v>
      </c>
      <c r="P302" s="446">
        <v>21</v>
      </c>
      <c r="Q302" s="446">
        <v>11382</v>
      </c>
      <c r="R302" s="469">
        <v>2.625</v>
      </c>
      <c r="S302" s="447">
        <v>542</v>
      </c>
    </row>
    <row r="303" spans="1:19" ht="14.45" customHeight="1" x14ac:dyDescent="0.2">
      <c r="A303" s="441"/>
      <c r="B303" s="442" t="s">
        <v>2032</v>
      </c>
      <c r="C303" s="442" t="s">
        <v>1802</v>
      </c>
      <c r="D303" s="442" t="s">
        <v>1801</v>
      </c>
      <c r="E303" s="442" t="s">
        <v>1811</v>
      </c>
      <c r="F303" s="442" t="s">
        <v>2052</v>
      </c>
      <c r="G303" s="442"/>
      <c r="H303" s="446">
        <v>96</v>
      </c>
      <c r="I303" s="446">
        <v>55584</v>
      </c>
      <c r="J303" s="442">
        <v>1.0434782608695652</v>
      </c>
      <c r="K303" s="442">
        <v>579</v>
      </c>
      <c r="L303" s="446">
        <v>92</v>
      </c>
      <c r="M303" s="446">
        <v>53268</v>
      </c>
      <c r="N303" s="442">
        <v>1</v>
      </c>
      <c r="O303" s="442">
        <v>579</v>
      </c>
      <c r="P303" s="446">
        <v>80</v>
      </c>
      <c r="Q303" s="446">
        <v>46320</v>
      </c>
      <c r="R303" s="469">
        <v>0.86956521739130432</v>
      </c>
      <c r="S303" s="447">
        <v>579</v>
      </c>
    </row>
    <row r="304" spans="1:19" ht="14.45" customHeight="1" x14ac:dyDescent="0.2">
      <c r="A304" s="441"/>
      <c r="B304" s="442" t="s">
        <v>2032</v>
      </c>
      <c r="C304" s="442" t="s">
        <v>1802</v>
      </c>
      <c r="D304" s="442" t="s">
        <v>1801</v>
      </c>
      <c r="E304" s="442" t="s">
        <v>1811</v>
      </c>
      <c r="F304" s="442" t="s">
        <v>2053</v>
      </c>
      <c r="G304" s="442"/>
      <c r="H304" s="446">
        <v>1</v>
      </c>
      <c r="I304" s="446">
        <v>15615</v>
      </c>
      <c r="J304" s="442"/>
      <c r="K304" s="442">
        <v>15615</v>
      </c>
      <c r="L304" s="446"/>
      <c r="M304" s="446"/>
      <c r="N304" s="442"/>
      <c r="O304" s="442"/>
      <c r="P304" s="446">
        <v>2</v>
      </c>
      <c r="Q304" s="446">
        <v>29995</v>
      </c>
      <c r="R304" s="469"/>
      <c r="S304" s="447">
        <v>14997.5</v>
      </c>
    </row>
    <row r="305" spans="1:19" ht="14.45" customHeight="1" x14ac:dyDescent="0.2">
      <c r="A305" s="441"/>
      <c r="B305" s="442" t="s">
        <v>2032</v>
      </c>
      <c r="C305" s="442" t="s">
        <v>1802</v>
      </c>
      <c r="D305" s="442" t="s">
        <v>1801</v>
      </c>
      <c r="E305" s="442" t="s">
        <v>1811</v>
      </c>
      <c r="F305" s="442" t="s">
        <v>2054</v>
      </c>
      <c r="G305" s="442"/>
      <c r="H305" s="446">
        <v>1</v>
      </c>
      <c r="I305" s="446">
        <v>678</v>
      </c>
      <c r="J305" s="442"/>
      <c r="K305" s="442">
        <v>678</v>
      </c>
      <c r="L305" s="446"/>
      <c r="M305" s="446"/>
      <c r="N305" s="442"/>
      <c r="O305" s="442"/>
      <c r="P305" s="446"/>
      <c r="Q305" s="446"/>
      <c r="R305" s="469"/>
      <c r="S305" s="447"/>
    </row>
    <row r="306" spans="1:19" ht="14.45" customHeight="1" x14ac:dyDescent="0.2">
      <c r="A306" s="441"/>
      <c r="B306" s="442" t="s">
        <v>2032</v>
      </c>
      <c r="C306" s="442" t="s">
        <v>1802</v>
      </c>
      <c r="D306" s="442" t="s">
        <v>1801</v>
      </c>
      <c r="E306" s="442" t="s">
        <v>1811</v>
      </c>
      <c r="F306" s="442" t="s">
        <v>2055</v>
      </c>
      <c r="G306" s="442"/>
      <c r="H306" s="446">
        <v>2</v>
      </c>
      <c r="I306" s="446">
        <v>2606</v>
      </c>
      <c r="J306" s="442">
        <v>1</v>
      </c>
      <c r="K306" s="442">
        <v>1303</v>
      </c>
      <c r="L306" s="446">
        <v>2</v>
      </c>
      <c r="M306" s="446">
        <v>2606</v>
      </c>
      <c r="N306" s="442">
        <v>1</v>
      </c>
      <c r="O306" s="442">
        <v>1303</v>
      </c>
      <c r="P306" s="446">
        <v>5</v>
      </c>
      <c r="Q306" s="446">
        <v>6515</v>
      </c>
      <c r="R306" s="469">
        <v>2.5</v>
      </c>
      <c r="S306" s="447">
        <v>1303</v>
      </c>
    </row>
    <row r="307" spans="1:19" ht="14.45" customHeight="1" x14ac:dyDescent="0.2">
      <c r="A307" s="441"/>
      <c r="B307" s="442" t="s">
        <v>2032</v>
      </c>
      <c r="C307" s="442" t="s">
        <v>1802</v>
      </c>
      <c r="D307" s="442" t="s">
        <v>1801</v>
      </c>
      <c r="E307" s="442" t="s">
        <v>1811</v>
      </c>
      <c r="F307" s="442" t="s">
        <v>2056</v>
      </c>
      <c r="G307" s="442"/>
      <c r="H307" s="446">
        <v>1</v>
      </c>
      <c r="I307" s="446">
        <v>136</v>
      </c>
      <c r="J307" s="442">
        <v>0.25</v>
      </c>
      <c r="K307" s="442">
        <v>136</v>
      </c>
      <c r="L307" s="446">
        <v>4</v>
      </c>
      <c r="M307" s="446">
        <v>544</v>
      </c>
      <c r="N307" s="442">
        <v>1</v>
      </c>
      <c r="O307" s="442">
        <v>136</v>
      </c>
      <c r="P307" s="446"/>
      <c r="Q307" s="446"/>
      <c r="R307" s="469"/>
      <c r="S307" s="447"/>
    </row>
    <row r="308" spans="1:19" ht="14.45" customHeight="1" x14ac:dyDescent="0.2">
      <c r="A308" s="441"/>
      <c r="B308" s="442" t="s">
        <v>2032</v>
      </c>
      <c r="C308" s="442" t="s">
        <v>1802</v>
      </c>
      <c r="D308" s="442" t="s">
        <v>1801</v>
      </c>
      <c r="E308" s="442" t="s">
        <v>1811</v>
      </c>
      <c r="F308" s="442" t="s">
        <v>2057</v>
      </c>
      <c r="G308" s="442"/>
      <c r="H308" s="446">
        <v>1</v>
      </c>
      <c r="I308" s="446">
        <v>224</v>
      </c>
      <c r="J308" s="442">
        <v>2.7027027027027029E-2</v>
      </c>
      <c r="K308" s="442">
        <v>224</v>
      </c>
      <c r="L308" s="446">
        <v>37</v>
      </c>
      <c r="M308" s="446">
        <v>8288</v>
      </c>
      <c r="N308" s="442">
        <v>1</v>
      </c>
      <c r="O308" s="442">
        <v>224</v>
      </c>
      <c r="P308" s="446"/>
      <c r="Q308" s="446"/>
      <c r="R308" s="469"/>
      <c r="S308" s="447"/>
    </row>
    <row r="309" spans="1:19" ht="14.45" customHeight="1" x14ac:dyDescent="0.2">
      <c r="A309" s="441"/>
      <c r="B309" s="442" t="s">
        <v>2032</v>
      </c>
      <c r="C309" s="442" t="s">
        <v>1802</v>
      </c>
      <c r="D309" s="442" t="s">
        <v>1801</v>
      </c>
      <c r="E309" s="442" t="s">
        <v>1811</v>
      </c>
      <c r="F309" s="442" t="s">
        <v>2058</v>
      </c>
      <c r="G309" s="442"/>
      <c r="H309" s="446">
        <v>13</v>
      </c>
      <c r="I309" s="446">
        <v>14079</v>
      </c>
      <c r="J309" s="442">
        <v>0.68421052631578949</v>
      </c>
      <c r="K309" s="442">
        <v>1083</v>
      </c>
      <c r="L309" s="446">
        <v>19</v>
      </c>
      <c r="M309" s="446">
        <v>20577</v>
      </c>
      <c r="N309" s="442">
        <v>1</v>
      </c>
      <c r="O309" s="442">
        <v>1083</v>
      </c>
      <c r="P309" s="446">
        <v>27</v>
      </c>
      <c r="Q309" s="446">
        <v>29241</v>
      </c>
      <c r="R309" s="469">
        <v>1.4210526315789473</v>
      </c>
      <c r="S309" s="447">
        <v>1083</v>
      </c>
    </row>
    <row r="310" spans="1:19" ht="14.45" customHeight="1" x14ac:dyDescent="0.2">
      <c r="A310" s="441"/>
      <c r="B310" s="442" t="s">
        <v>2032</v>
      </c>
      <c r="C310" s="442" t="s">
        <v>1802</v>
      </c>
      <c r="D310" s="442" t="s">
        <v>1801</v>
      </c>
      <c r="E310" s="442" t="s">
        <v>1811</v>
      </c>
      <c r="F310" s="442" t="s">
        <v>2059</v>
      </c>
      <c r="G310" s="442"/>
      <c r="H310" s="446">
        <v>1</v>
      </c>
      <c r="I310" s="446">
        <v>2450</v>
      </c>
      <c r="J310" s="442"/>
      <c r="K310" s="442">
        <v>2450</v>
      </c>
      <c r="L310" s="446"/>
      <c r="M310" s="446"/>
      <c r="N310" s="442"/>
      <c r="O310" s="442"/>
      <c r="P310" s="446"/>
      <c r="Q310" s="446"/>
      <c r="R310" s="469"/>
      <c r="S310" s="447"/>
    </row>
    <row r="311" spans="1:19" ht="14.45" customHeight="1" x14ac:dyDescent="0.2">
      <c r="A311" s="441"/>
      <c r="B311" s="442" t="s">
        <v>2032</v>
      </c>
      <c r="C311" s="442" t="s">
        <v>1802</v>
      </c>
      <c r="D311" s="442" t="s">
        <v>1801</v>
      </c>
      <c r="E311" s="442" t="s">
        <v>1811</v>
      </c>
      <c r="F311" s="442" t="s">
        <v>2060</v>
      </c>
      <c r="G311" s="442"/>
      <c r="H311" s="446"/>
      <c r="I311" s="446"/>
      <c r="J311" s="442"/>
      <c r="K311" s="442"/>
      <c r="L311" s="446">
        <v>4</v>
      </c>
      <c r="M311" s="446">
        <v>4332</v>
      </c>
      <c r="N311" s="442">
        <v>1</v>
      </c>
      <c r="O311" s="442">
        <v>1083</v>
      </c>
      <c r="P311" s="446"/>
      <c r="Q311" s="446"/>
      <c r="R311" s="469"/>
      <c r="S311" s="447"/>
    </row>
    <row r="312" spans="1:19" ht="14.45" customHeight="1" x14ac:dyDescent="0.2">
      <c r="A312" s="441"/>
      <c r="B312" s="442" t="s">
        <v>2032</v>
      </c>
      <c r="C312" s="442" t="s">
        <v>1802</v>
      </c>
      <c r="D312" s="442" t="s">
        <v>1801</v>
      </c>
      <c r="E312" s="442" t="s">
        <v>1811</v>
      </c>
      <c r="F312" s="442" t="s">
        <v>2061</v>
      </c>
      <c r="G312" s="442"/>
      <c r="H312" s="446"/>
      <c r="I312" s="446"/>
      <c r="J312" s="442"/>
      <c r="K312" s="442"/>
      <c r="L312" s="446">
        <v>1</v>
      </c>
      <c r="M312" s="446">
        <v>1654</v>
      </c>
      <c r="N312" s="442">
        <v>1</v>
      </c>
      <c r="O312" s="442">
        <v>1654</v>
      </c>
      <c r="P312" s="446">
        <v>1</v>
      </c>
      <c r="Q312" s="446">
        <v>1654</v>
      </c>
      <c r="R312" s="469">
        <v>1</v>
      </c>
      <c r="S312" s="447">
        <v>1654</v>
      </c>
    </row>
    <row r="313" spans="1:19" ht="14.45" customHeight="1" x14ac:dyDescent="0.2">
      <c r="A313" s="441"/>
      <c r="B313" s="442" t="s">
        <v>2032</v>
      </c>
      <c r="C313" s="442" t="s">
        <v>1802</v>
      </c>
      <c r="D313" s="442" t="s">
        <v>1801</v>
      </c>
      <c r="E313" s="442" t="s">
        <v>1811</v>
      </c>
      <c r="F313" s="442" t="s">
        <v>2062</v>
      </c>
      <c r="G313" s="442"/>
      <c r="H313" s="446">
        <v>1</v>
      </c>
      <c r="I313" s="446">
        <v>1289</v>
      </c>
      <c r="J313" s="442"/>
      <c r="K313" s="442">
        <v>1289</v>
      </c>
      <c r="L313" s="446"/>
      <c r="M313" s="446"/>
      <c r="N313" s="442"/>
      <c r="O313" s="442"/>
      <c r="P313" s="446"/>
      <c r="Q313" s="446"/>
      <c r="R313" s="469"/>
      <c r="S313" s="447"/>
    </row>
    <row r="314" spans="1:19" ht="14.45" customHeight="1" x14ac:dyDescent="0.2">
      <c r="A314" s="441"/>
      <c r="B314" s="442" t="s">
        <v>2032</v>
      </c>
      <c r="C314" s="442" t="s">
        <v>1802</v>
      </c>
      <c r="D314" s="442" t="s">
        <v>1801</v>
      </c>
      <c r="E314" s="442" t="s">
        <v>1901</v>
      </c>
      <c r="F314" s="442" t="s">
        <v>1906</v>
      </c>
      <c r="G314" s="442" t="s">
        <v>1907</v>
      </c>
      <c r="H314" s="446">
        <v>44</v>
      </c>
      <c r="I314" s="446">
        <v>3422.22</v>
      </c>
      <c r="J314" s="442">
        <v>0.60273909873225096</v>
      </c>
      <c r="K314" s="442">
        <v>77.777727272727262</v>
      </c>
      <c r="L314" s="446">
        <v>73</v>
      </c>
      <c r="M314" s="446">
        <v>5677.78</v>
      </c>
      <c r="N314" s="442">
        <v>1</v>
      </c>
      <c r="O314" s="442">
        <v>77.777808219178084</v>
      </c>
      <c r="P314" s="446">
        <v>60</v>
      </c>
      <c r="Q314" s="446">
        <v>5378.9</v>
      </c>
      <c r="R314" s="469">
        <v>0.94735970749130816</v>
      </c>
      <c r="S314" s="447">
        <v>89.648333333333326</v>
      </c>
    </row>
    <row r="315" spans="1:19" ht="14.45" customHeight="1" x14ac:dyDescent="0.2">
      <c r="A315" s="441"/>
      <c r="B315" s="442" t="s">
        <v>2032</v>
      </c>
      <c r="C315" s="442" t="s">
        <v>1802</v>
      </c>
      <c r="D315" s="442" t="s">
        <v>1801</v>
      </c>
      <c r="E315" s="442" t="s">
        <v>1901</v>
      </c>
      <c r="F315" s="442" t="s">
        <v>1908</v>
      </c>
      <c r="G315" s="442" t="s">
        <v>1909</v>
      </c>
      <c r="H315" s="446">
        <v>47</v>
      </c>
      <c r="I315" s="446">
        <v>11750</v>
      </c>
      <c r="J315" s="442">
        <v>1.5666666666666667</v>
      </c>
      <c r="K315" s="442">
        <v>250</v>
      </c>
      <c r="L315" s="446">
        <v>30</v>
      </c>
      <c r="M315" s="446">
        <v>7500</v>
      </c>
      <c r="N315" s="442">
        <v>1</v>
      </c>
      <c r="O315" s="442">
        <v>250</v>
      </c>
      <c r="P315" s="446">
        <v>47</v>
      </c>
      <c r="Q315" s="446">
        <v>12540</v>
      </c>
      <c r="R315" s="469">
        <v>1.6719999999999999</v>
      </c>
      <c r="S315" s="447">
        <v>266.80851063829789</v>
      </c>
    </row>
    <row r="316" spans="1:19" ht="14.45" customHeight="1" x14ac:dyDescent="0.2">
      <c r="A316" s="441"/>
      <c r="B316" s="442" t="s">
        <v>2032</v>
      </c>
      <c r="C316" s="442" t="s">
        <v>1802</v>
      </c>
      <c r="D316" s="442" t="s">
        <v>1801</v>
      </c>
      <c r="E316" s="442" t="s">
        <v>1901</v>
      </c>
      <c r="F316" s="442" t="s">
        <v>1910</v>
      </c>
      <c r="G316" s="442" t="s">
        <v>1911</v>
      </c>
      <c r="H316" s="446">
        <v>767</v>
      </c>
      <c r="I316" s="446">
        <v>230100</v>
      </c>
      <c r="J316" s="442">
        <v>1.0039267015706805</v>
      </c>
      <c r="K316" s="442">
        <v>300</v>
      </c>
      <c r="L316" s="446">
        <v>764</v>
      </c>
      <c r="M316" s="446">
        <v>229200</v>
      </c>
      <c r="N316" s="442">
        <v>1</v>
      </c>
      <c r="O316" s="442">
        <v>300</v>
      </c>
      <c r="P316" s="446">
        <v>725</v>
      </c>
      <c r="Q316" s="446">
        <v>236743.33000000002</v>
      </c>
      <c r="R316" s="469">
        <v>1.0329115619546247</v>
      </c>
      <c r="S316" s="447">
        <v>326.54252413793108</v>
      </c>
    </row>
    <row r="317" spans="1:19" ht="14.45" customHeight="1" x14ac:dyDescent="0.2">
      <c r="A317" s="441"/>
      <c r="B317" s="442" t="s">
        <v>2032</v>
      </c>
      <c r="C317" s="442" t="s">
        <v>1802</v>
      </c>
      <c r="D317" s="442" t="s">
        <v>1801</v>
      </c>
      <c r="E317" s="442" t="s">
        <v>1901</v>
      </c>
      <c r="F317" s="442" t="s">
        <v>1912</v>
      </c>
      <c r="G317" s="442" t="s">
        <v>1913</v>
      </c>
      <c r="H317" s="446"/>
      <c r="I317" s="446"/>
      <c r="J317" s="442"/>
      <c r="K317" s="442"/>
      <c r="L317" s="446">
        <v>1</v>
      </c>
      <c r="M317" s="446">
        <v>116.67</v>
      </c>
      <c r="N317" s="442">
        <v>1</v>
      </c>
      <c r="O317" s="442">
        <v>116.67</v>
      </c>
      <c r="P317" s="446"/>
      <c r="Q317" s="446"/>
      <c r="R317" s="469"/>
      <c r="S317" s="447"/>
    </row>
    <row r="318" spans="1:19" ht="14.45" customHeight="1" x14ac:dyDescent="0.2">
      <c r="A318" s="441"/>
      <c r="B318" s="442" t="s">
        <v>2032</v>
      </c>
      <c r="C318" s="442" t="s">
        <v>1802</v>
      </c>
      <c r="D318" s="442" t="s">
        <v>1801</v>
      </c>
      <c r="E318" s="442" t="s">
        <v>1901</v>
      </c>
      <c r="F318" s="442" t="s">
        <v>1916</v>
      </c>
      <c r="G318" s="442" t="s">
        <v>1917</v>
      </c>
      <c r="H318" s="446"/>
      <c r="I318" s="446"/>
      <c r="J318" s="442"/>
      <c r="K318" s="442"/>
      <c r="L318" s="446">
        <v>1</v>
      </c>
      <c r="M318" s="446">
        <v>550</v>
      </c>
      <c r="N318" s="442">
        <v>1</v>
      </c>
      <c r="O318" s="442">
        <v>550</v>
      </c>
      <c r="P318" s="446">
        <v>5</v>
      </c>
      <c r="Q318" s="446">
        <v>2860</v>
      </c>
      <c r="R318" s="469">
        <v>5.2</v>
      </c>
      <c r="S318" s="447">
        <v>572</v>
      </c>
    </row>
    <row r="319" spans="1:19" ht="14.45" customHeight="1" x14ac:dyDescent="0.2">
      <c r="A319" s="441"/>
      <c r="B319" s="442" t="s">
        <v>2032</v>
      </c>
      <c r="C319" s="442" t="s">
        <v>1802</v>
      </c>
      <c r="D319" s="442" t="s">
        <v>1801</v>
      </c>
      <c r="E319" s="442" t="s">
        <v>1901</v>
      </c>
      <c r="F319" s="442" t="s">
        <v>1930</v>
      </c>
      <c r="G319" s="442" t="s">
        <v>1931</v>
      </c>
      <c r="H319" s="446"/>
      <c r="I319" s="446"/>
      <c r="J319" s="442"/>
      <c r="K319" s="442"/>
      <c r="L319" s="446">
        <v>3</v>
      </c>
      <c r="M319" s="446">
        <v>1400</v>
      </c>
      <c r="N319" s="442">
        <v>1</v>
      </c>
      <c r="O319" s="442">
        <v>466.66666666666669</v>
      </c>
      <c r="P319" s="446">
        <v>4</v>
      </c>
      <c r="Q319" s="446">
        <v>2022.22</v>
      </c>
      <c r="R319" s="469">
        <v>1.4444428571428571</v>
      </c>
      <c r="S319" s="447">
        <v>505.55500000000001</v>
      </c>
    </row>
    <row r="320" spans="1:19" ht="14.45" customHeight="1" x14ac:dyDescent="0.2">
      <c r="A320" s="441"/>
      <c r="B320" s="442" t="s">
        <v>2032</v>
      </c>
      <c r="C320" s="442" t="s">
        <v>1802</v>
      </c>
      <c r="D320" s="442" t="s">
        <v>1801</v>
      </c>
      <c r="E320" s="442" t="s">
        <v>1901</v>
      </c>
      <c r="F320" s="442" t="s">
        <v>1932</v>
      </c>
      <c r="G320" s="442" t="s">
        <v>1933</v>
      </c>
      <c r="H320" s="446"/>
      <c r="I320" s="446"/>
      <c r="J320" s="442"/>
      <c r="K320" s="442"/>
      <c r="L320" s="446">
        <v>1</v>
      </c>
      <c r="M320" s="446">
        <v>61.11</v>
      </c>
      <c r="N320" s="442">
        <v>1</v>
      </c>
      <c r="O320" s="442">
        <v>61.11</v>
      </c>
      <c r="P320" s="446"/>
      <c r="Q320" s="446"/>
      <c r="R320" s="469"/>
      <c r="S320" s="447"/>
    </row>
    <row r="321" spans="1:19" ht="14.45" customHeight="1" x14ac:dyDescent="0.2">
      <c r="A321" s="441"/>
      <c r="B321" s="442" t="s">
        <v>2032</v>
      </c>
      <c r="C321" s="442" t="s">
        <v>1802</v>
      </c>
      <c r="D321" s="442" t="s">
        <v>1801</v>
      </c>
      <c r="E321" s="442" t="s">
        <v>1901</v>
      </c>
      <c r="F321" s="442" t="s">
        <v>2063</v>
      </c>
      <c r="G321" s="442" t="s">
        <v>2064</v>
      </c>
      <c r="H321" s="446">
        <v>444</v>
      </c>
      <c r="I321" s="446">
        <v>296000</v>
      </c>
      <c r="J321" s="442">
        <v>1.0698795051821748</v>
      </c>
      <c r="K321" s="442">
        <v>666.66666666666663</v>
      </c>
      <c r="L321" s="446">
        <v>415</v>
      </c>
      <c r="M321" s="446">
        <v>276666.67</v>
      </c>
      <c r="N321" s="442">
        <v>1</v>
      </c>
      <c r="O321" s="442">
        <v>666.66667469879519</v>
      </c>
      <c r="P321" s="446">
        <v>414</v>
      </c>
      <c r="Q321" s="446">
        <v>312257.78000000003</v>
      </c>
      <c r="R321" s="469">
        <v>1.1286425647151499</v>
      </c>
      <c r="S321" s="447">
        <v>754.24584541062814</v>
      </c>
    </row>
    <row r="322" spans="1:19" ht="14.45" customHeight="1" x14ac:dyDescent="0.2">
      <c r="A322" s="441"/>
      <c r="B322" s="442" t="s">
        <v>2032</v>
      </c>
      <c r="C322" s="442" t="s">
        <v>1802</v>
      </c>
      <c r="D322" s="442" t="s">
        <v>1801</v>
      </c>
      <c r="E322" s="442" t="s">
        <v>1901</v>
      </c>
      <c r="F322" s="442" t="s">
        <v>2065</v>
      </c>
      <c r="G322" s="442" t="s">
        <v>2066</v>
      </c>
      <c r="H322" s="446">
        <v>805</v>
      </c>
      <c r="I322" s="446">
        <v>187833.33000000002</v>
      </c>
      <c r="J322" s="442">
        <v>0.83854161435082086</v>
      </c>
      <c r="K322" s="442">
        <v>233.33332919254661</v>
      </c>
      <c r="L322" s="446">
        <v>960</v>
      </c>
      <c r="M322" s="446">
        <v>224000.01</v>
      </c>
      <c r="N322" s="442">
        <v>1</v>
      </c>
      <c r="O322" s="442">
        <v>233.33334375000001</v>
      </c>
      <c r="P322" s="446">
        <v>753</v>
      </c>
      <c r="Q322" s="446">
        <v>202030.01</v>
      </c>
      <c r="R322" s="469">
        <v>0.90191964723573004</v>
      </c>
      <c r="S322" s="447">
        <v>268.30014608233733</v>
      </c>
    </row>
    <row r="323" spans="1:19" ht="14.45" customHeight="1" x14ac:dyDescent="0.2">
      <c r="A323" s="441"/>
      <c r="B323" s="442" t="s">
        <v>2032</v>
      </c>
      <c r="C323" s="442" t="s">
        <v>1802</v>
      </c>
      <c r="D323" s="442" t="s">
        <v>1801</v>
      </c>
      <c r="E323" s="442" t="s">
        <v>1901</v>
      </c>
      <c r="F323" s="442" t="s">
        <v>2067</v>
      </c>
      <c r="G323" s="442" t="s">
        <v>2068</v>
      </c>
      <c r="H323" s="446">
        <v>505</v>
      </c>
      <c r="I323" s="446">
        <v>392777.79000000004</v>
      </c>
      <c r="J323" s="442">
        <v>0.93518521428571433</v>
      </c>
      <c r="K323" s="442">
        <v>777.77780198019809</v>
      </c>
      <c r="L323" s="446">
        <v>540</v>
      </c>
      <c r="M323" s="446">
        <v>420000</v>
      </c>
      <c r="N323" s="442">
        <v>1</v>
      </c>
      <c r="O323" s="442">
        <v>777.77777777777783</v>
      </c>
      <c r="P323" s="446">
        <v>473</v>
      </c>
      <c r="Q323" s="446">
        <v>416887.78000000009</v>
      </c>
      <c r="R323" s="469">
        <v>0.9925899523809526</v>
      </c>
      <c r="S323" s="447">
        <v>881.36951374207206</v>
      </c>
    </row>
    <row r="324" spans="1:19" ht="14.45" customHeight="1" x14ac:dyDescent="0.2">
      <c r="A324" s="441"/>
      <c r="B324" s="442" t="s">
        <v>2032</v>
      </c>
      <c r="C324" s="442" t="s">
        <v>1802</v>
      </c>
      <c r="D324" s="442" t="s">
        <v>1801</v>
      </c>
      <c r="E324" s="442" t="s">
        <v>1901</v>
      </c>
      <c r="F324" s="442" t="s">
        <v>2033</v>
      </c>
      <c r="G324" s="442" t="s">
        <v>2034</v>
      </c>
      <c r="H324" s="446">
        <v>1095</v>
      </c>
      <c r="I324" s="446">
        <v>267666.68</v>
      </c>
      <c r="J324" s="442">
        <v>0.89096831785611608</v>
      </c>
      <c r="K324" s="442">
        <v>244.44445662100455</v>
      </c>
      <c r="L324" s="446">
        <v>1229</v>
      </c>
      <c r="M324" s="446">
        <v>300422.21999999997</v>
      </c>
      <c r="N324" s="442">
        <v>1</v>
      </c>
      <c r="O324" s="442">
        <v>244.44444263628964</v>
      </c>
      <c r="P324" s="446">
        <v>1024</v>
      </c>
      <c r="Q324" s="446">
        <v>287454.44</v>
      </c>
      <c r="R324" s="469">
        <v>0.95683481734473574</v>
      </c>
      <c r="S324" s="447">
        <v>280.7172265625</v>
      </c>
    </row>
    <row r="325" spans="1:19" ht="14.45" customHeight="1" x14ac:dyDescent="0.2">
      <c r="A325" s="441"/>
      <c r="B325" s="442" t="s">
        <v>2032</v>
      </c>
      <c r="C325" s="442" t="s">
        <v>1802</v>
      </c>
      <c r="D325" s="442" t="s">
        <v>1801</v>
      </c>
      <c r="E325" s="442" t="s">
        <v>1901</v>
      </c>
      <c r="F325" s="442" t="s">
        <v>2069</v>
      </c>
      <c r="G325" s="442" t="s">
        <v>2070</v>
      </c>
      <c r="H325" s="446">
        <v>32</v>
      </c>
      <c r="I325" s="446">
        <v>16817.769999999997</v>
      </c>
      <c r="J325" s="442">
        <v>0.60377361877446423</v>
      </c>
      <c r="K325" s="442">
        <v>525.5553124999999</v>
      </c>
      <c r="L325" s="446">
        <v>53</v>
      </c>
      <c r="M325" s="446">
        <v>27854.429999999997</v>
      </c>
      <c r="N325" s="442">
        <v>1</v>
      </c>
      <c r="O325" s="442">
        <v>525.55528301886784</v>
      </c>
      <c r="P325" s="446">
        <v>38</v>
      </c>
      <c r="Q325" s="446">
        <v>22346.670000000002</v>
      </c>
      <c r="R325" s="469">
        <v>0.80226628223948593</v>
      </c>
      <c r="S325" s="447">
        <v>588.07026315789483</v>
      </c>
    </row>
    <row r="326" spans="1:19" ht="14.45" customHeight="1" x14ac:dyDescent="0.2">
      <c r="A326" s="441"/>
      <c r="B326" s="442" t="s">
        <v>2032</v>
      </c>
      <c r="C326" s="442" t="s">
        <v>1802</v>
      </c>
      <c r="D326" s="442" t="s">
        <v>1801</v>
      </c>
      <c r="E326" s="442" t="s">
        <v>1901</v>
      </c>
      <c r="F326" s="442" t="s">
        <v>2071</v>
      </c>
      <c r="G326" s="442" t="s">
        <v>2072</v>
      </c>
      <c r="H326" s="446">
        <v>17</v>
      </c>
      <c r="I326" s="446">
        <v>17000</v>
      </c>
      <c r="J326" s="442">
        <v>0.94444444444444442</v>
      </c>
      <c r="K326" s="442">
        <v>1000</v>
      </c>
      <c r="L326" s="446">
        <v>18</v>
      </c>
      <c r="M326" s="446">
        <v>18000</v>
      </c>
      <c r="N326" s="442">
        <v>1</v>
      </c>
      <c r="O326" s="442">
        <v>1000</v>
      </c>
      <c r="P326" s="446">
        <v>5</v>
      </c>
      <c r="Q326" s="446">
        <v>5744.4500000000007</v>
      </c>
      <c r="R326" s="469">
        <v>0.31913611111111118</v>
      </c>
      <c r="S326" s="447">
        <v>1148.8900000000001</v>
      </c>
    </row>
    <row r="327" spans="1:19" ht="14.45" customHeight="1" x14ac:dyDescent="0.2">
      <c r="A327" s="441"/>
      <c r="B327" s="442" t="s">
        <v>2032</v>
      </c>
      <c r="C327" s="442" t="s">
        <v>1802</v>
      </c>
      <c r="D327" s="442" t="s">
        <v>1801</v>
      </c>
      <c r="E327" s="442" t="s">
        <v>1901</v>
      </c>
      <c r="F327" s="442" t="s">
        <v>1984</v>
      </c>
      <c r="G327" s="442" t="s">
        <v>1985</v>
      </c>
      <c r="H327" s="446"/>
      <c r="I327" s="446"/>
      <c r="J327" s="442"/>
      <c r="K327" s="442"/>
      <c r="L327" s="446">
        <v>2</v>
      </c>
      <c r="M327" s="446">
        <v>0</v>
      </c>
      <c r="N327" s="442"/>
      <c r="O327" s="442">
        <v>0</v>
      </c>
      <c r="P327" s="446"/>
      <c r="Q327" s="446"/>
      <c r="R327" s="469"/>
      <c r="S327" s="447"/>
    </row>
    <row r="328" spans="1:19" ht="14.45" customHeight="1" x14ac:dyDescent="0.2">
      <c r="A328" s="441"/>
      <c r="B328" s="442" t="s">
        <v>2032</v>
      </c>
      <c r="C328" s="442" t="s">
        <v>1802</v>
      </c>
      <c r="D328" s="442" t="s">
        <v>1801</v>
      </c>
      <c r="E328" s="442" t="s">
        <v>1901</v>
      </c>
      <c r="F328" s="442" t="s">
        <v>1938</v>
      </c>
      <c r="G328" s="442" t="s">
        <v>1939</v>
      </c>
      <c r="H328" s="446">
        <v>1289</v>
      </c>
      <c r="I328" s="446">
        <v>0</v>
      </c>
      <c r="J328" s="442"/>
      <c r="K328" s="442">
        <v>0</v>
      </c>
      <c r="L328" s="446">
        <v>1275</v>
      </c>
      <c r="M328" s="446">
        <v>0</v>
      </c>
      <c r="N328" s="442"/>
      <c r="O328" s="442">
        <v>0</v>
      </c>
      <c r="P328" s="446">
        <v>1249</v>
      </c>
      <c r="Q328" s="446">
        <v>0</v>
      </c>
      <c r="R328" s="469"/>
      <c r="S328" s="447">
        <v>0</v>
      </c>
    </row>
    <row r="329" spans="1:19" ht="14.45" customHeight="1" x14ac:dyDescent="0.2">
      <c r="A329" s="441"/>
      <c r="B329" s="442" t="s">
        <v>2032</v>
      </c>
      <c r="C329" s="442" t="s">
        <v>1802</v>
      </c>
      <c r="D329" s="442" t="s">
        <v>1801</v>
      </c>
      <c r="E329" s="442" t="s">
        <v>1901</v>
      </c>
      <c r="F329" s="442" t="s">
        <v>1940</v>
      </c>
      <c r="G329" s="442" t="s">
        <v>1941</v>
      </c>
      <c r="H329" s="446">
        <v>912</v>
      </c>
      <c r="I329" s="446">
        <v>278666.66000000003</v>
      </c>
      <c r="J329" s="442">
        <v>0.91935478975499163</v>
      </c>
      <c r="K329" s="442">
        <v>305.55554824561409</v>
      </c>
      <c r="L329" s="446">
        <v>992</v>
      </c>
      <c r="M329" s="446">
        <v>303111.12</v>
      </c>
      <c r="N329" s="442">
        <v>1</v>
      </c>
      <c r="O329" s="442">
        <v>305.55556451612904</v>
      </c>
      <c r="P329" s="446">
        <v>950</v>
      </c>
      <c r="Q329" s="446">
        <v>314506.65999999997</v>
      </c>
      <c r="R329" s="469">
        <v>1.0375952554957402</v>
      </c>
      <c r="S329" s="447">
        <v>331.05964210526315</v>
      </c>
    </row>
    <row r="330" spans="1:19" ht="14.45" customHeight="1" x14ac:dyDescent="0.2">
      <c r="A330" s="441"/>
      <c r="B330" s="442" t="s">
        <v>2032</v>
      </c>
      <c r="C330" s="442" t="s">
        <v>1802</v>
      </c>
      <c r="D330" s="442" t="s">
        <v>1801</v>
      </c>
      <c r="E330" s="442" t="s">
        <v>1901</v>
      </c>
      <c r="F330" s="442" t="s">
        <v>1942</v>
      </c>
      <c r="G330" s="442" t="s">
        <v>1943</v>
      </c>
      <c r="H330" s="446">
        <v>2235</v>
      </c>
      <c r="I330" s="446">
        <v>74500.009999999995</v>
      </c>
      <c r="J330" s="442">
        <v>4.5893239403129238</v>
      </c>
      <c r="K330" s="442">
        <v>33.333337807606263</v>
      </c>
      <c r="L330" s="446">
        <v>487</v>
      </c>
      <c r="M330" s="446">
        <v>16233.33</v>
      </c>
      <c r="N330" s="442">
        <v>1</v>
      </c>
      <c r="O330" s="442">
        <v>33.333326488706362</v>
      </c>
      <c r="P330" s="446"/>
      <c r="Q330" s="446"/>
      <c r="R330" s="469"/>
      <c r="S330" s="447"/>
    </row>
    <row r="331" spans="1:19" ht="14.45" customHeight="1" x14ac:dyDescent="0.2">
      <c r="A331" s="441"/>
      <c r="B331" s="442" t="s">
        <v>2032</v>
      </c>
      <c r="C331" s="442" t="s">
        <v>1802</v>
      </c>
      <c r="D331" s="442" t="s">
        <v>1801</v>
      </c>
      <c r="E331" s="442" t="s">
        <v>1901</v>
      </c>
      <c r="F331" s="442" t="s">
        <v>1944</v>
      </c>
      <c r="G331" s="442" t="s">
        <v>1945</v>
      </c>
      <c r="H331" s="446">
        <v>1046</v>
      </c>
      <c r="I331" s="446">
        <v>476511.12</v>
      </c>
      <c r="J331" s="442">
        <v>0.92484527495833246</v>
      </c>
      <c r="K331" s="442">
        <v>455.5555640535373</v>
      </c>
      <c r="L331" s="446">
        <v>1131</v>
      </c>
      <c r="M331" s="446">
        <v>515233.34</v>
      </c>
      <c r="N331" s="442">
        <v>1</v>
      </c>
      <c r="O331" s="442">
        <v>455.55556145004425</v>
      </c>
      <c r="P331" s="446">
        <v>959</v>
      </c>
      <c r="Q331" s="446">
        <v>475077.79000000004</v>
      </c>
      <c r="R331" s="469">
        <v>0.92206337035565289</v>
      </c>
      <c r="S331" s="447">
        <v>495.38872784150158</v>
      </c>
    </row>
    <row r="332" spans="1:19" ht="14.45" customHeight="1" x14ac:dyDescent="0.2">
      <c r="A332" s="441"/>
      <c r="B332" s="442" t="s">
        <v>2032</v>
      </c>
      <c r="C332" s="442" t="s">
        <v>1802</v>
      </c>
      <c r="D332" s="442" t="s">
        <v>1801</v>
      </c>
      <c r="E332" s="442" t="s">
        <v>1901</v>
      </c>
      <c r="F332" s="442" t="s">
        <v>1948</v>
      </c>
      <c r="G332" s="442" t="s">
        <v>1949</v>
      </c>
      <c r="H332" s="446">
        <v>1002</v>
      </c>
      <c r="I332" s="446">
        <v>77933.340000000011</v>
      </c>
      <c r="J332" s="442">
        <v>0.89304806828906536</v>
      </c>
      <c r="K332" s="442">
        <v>77.777784431137732</v>
      </c>
      <c r="L332" s="446">
        <v>1122</v>
      </c>
      <c r="M332" s="446">
        <v>87266.68</v>
      </c>
      <c r="N332" s="442">
        <v>1</v>
      </c>
      <c r="O332" s="442">
        <v>77.777789661319062</v>
      </c>
      <c r="P332" s="446">
        <v>1106</v>
      </c>
      <c r="Q332" s="446">
        <v>111461.11</v>
      </c>
      <c r="R332" s="469">
        <v>1.2772470546604959</v>
      </c>
      <c r="S332" s="447">
        <v>100.77858047016275</v>
      </c>
    </row>
    <row r="333" spans="1:19" ht="14.45" customHeight="1" x14ac:dyDescent="0.2">
      <c r="A333" s="441"/>
      <c r="B333" s="442" t="s">
        <v>2032</v>
      </c>
      <c r="C333" s="442" t="s">
        <v>1802</v>
      </c>
      <c r="D333" s="442" t="s">
        <v>1801</v>
      </c>
      <c r="E333" s="442" t="s">
        <v>1901</v>
      </c>
      <c r="F333" s="442" t="s">
        <v>2073</v>
      </c>
      <c r="G333" s="442" t="s">
        <v>2074</v>
      </c>
      <c r="H333" s="446">
        <v>563</v>
      </c>
      <c r="I333" s="446">
        <v>813222.2300000001</v>
      </c>
      <c r="J333" s="442">
        <v>1.1373737641590738</v>
      </c>
      <c r="K333" s="442">
        <v>1444.4444582593253</v>
      </c>
      <c r="L333" s="446">
        <v>495</v>
      </c>
      <c r="M333" s="446">
        <v>714999.99</v>
      </c>
      <c r="N333" s="442">
        <v>1</v>
      </c>
      <c r="O333" s="442">
        <v>1444.4444242424242</v>
      </c>
      <c r="P333" s="446">
        <v>470</v>
      </c>
      <c r="Q333" s="446">
        <v>765271.12</v>
      </c>
      <c r="R333" s="469">
        <v>1.0703092737106192</v>
      </c>
      <c r="S333" s="447">
        <v>1628.2364255319148</v>
      </c>
    </row>
    <row r="334" spans="1:19" ht="14.45" customHeight="1" x14ac:dyDescent="0.2">
      <c r="A334" s="441"/>
      <c r="B334" s="442" t="s">
        <v>2032</v>
      </c>
      <c r="C334" s="442" t="s">
        <v>1802</v>
      </c>
      <c r="D334" s="442" t="s">
        <v>1801</v>
      </c>
      <c r="E334" s="442" t="s">
        <v>1901</v>
      </c>
      <c r="F334" s="442" t="s">
        <v>1950</v>
      </c>
      <c r="G334" s="442" t="s">
        <v>1951</v>
      </c>
      <c r="H334" s="446"/>
      <c r="I334" s="446"/>
      <c r="J334" s="442"/>
      <c r="K334" s="442"/>
      <c r="L334" s="446">
        <v>0</v>
      </c>
      <c r="M334" s="446">
        <v>0</v>
      </c>
      <c r="N334" s="442"/>
      <c r="O334" s="442"/>
      <c r="P334" s="446"/>
      <c r="Q334" s="446"/>
      <c r="R334" s="469"/>
      <c r="S334" s="447"/>
    </row>
    <row r="335" spans="1:19" ht="14.45" customHeight="1" x14ac:dyDescent="0.2">
      <c r="A335" s="441"/>
      <c r="B335" s="442" t="s">
        <v>2032</v>
      </c>
      <c r="C335" s="442" t="s">
        <v>1802</v>
      </c>
      <c r="D335" s="442" t="s">
        <v>1801</v>
      </c>
      <c r="E335" s="442" t="s">
        <v>1901</v>
      </c>
      <c r="F335" s="442" t="s">
        <v>1954</v>
      </c>
      <c r="G335" s="442" t="s">
        <v>1955</v>
      </c>
      <c r="H335" s="446">
        <v>10</v>
      </c>
      <c r="I335" s="446">
        <v>944.43999999999994</v>
      </c>
      <c r="J335" s="442">
        <v>0.5882345613652642</v>
      </c>
      <c r="K335" s="442">
        <v>94.443999999999988</v>
      </c>
      <c r="L335" s="446">
        <v>17</v>
      </c>
      <c r="M335" s="446">
        <v>1605.55</v>
      </c>
      <c r="N335" s="442">
        <v>1</v>
      </c>
      <c r="O335" s="442">
        <v>94.444117647058818</v>
      </c>
      <c r="P335" s="446">
        <v>13</v>
      </c>
      <c r="Q335" s="446">
        <v>1511.1100000000001</v>
      </c>
      <c r="R335" s="469">
        <v>0.94117903522157531</v>
      </c>
      <c r="S335" s="447">
        <v>116.23923076923077</v>
      </c>
    </row>
    <row r="336" spans="1:19" ht="14.45" customHeight="1" x14ac:dyDescent="0.2">
      <c r="A336" s="441"/>
      <c r="B336" s="442" t="s">
        <v>2032</v>
      </c>
      <c r="C336" s="442" t="s">
        <v>1802</v>
      </c>
      <c r="D336" s="442" t="s">
        <v>1801</v>
      </c>
      <c r="E336" s="442" t="s">
        <v>1901</v>
      </c>
      <c r="F336" s="442" t="s">
        <v>1958</v>
      </c>
      <c r="G336" s="442" t="s">
        <v>1959</v>
      </c>
      <c r="H336" s="446">
        <v>25</v>
      </c>
      <c r="I336" s="446">
        <v>2416.66</v>
      </c>
      <c r="J336" s="442">
        <v>1.7857005630514136</v>
      </c>
      <c r="K336" s="442">
        <v>96.666399999999996</v>
      </c>
      <c r="L336" s="446">
        <v>14</v>
      </c>
      <c r="M336" s="446">
        <v>1353.34</v>
      </c>
      <c r="N336" s="442">
        <v>1</v>
      </c>
      <c r="O336" s="442">
        <v>96.667142857142849</v>
      </c>
      <c r="P336" s="446">
        <v>7</v>
      </c>
      <c r="Q336" s="446">
        <v>1072.22</v>
      </c>
      <c r="R336" s="469">
        <v>0.7922768853355403</v>
      </c>
      <c r="S336" s="447">
        <v>153.17428571428573</v>
      </c>
    </row>
    <row r="337" spans="1:19" ht="14.45" customHeight="1" x14ac:dyDescent="0.2">
      <c r="A337" s="441"/>
      <c r="B337" s="442" t="s">
        <v>2032</v>
      </c>
      <c r="C337" s="442" t="s">
        <v>1802</v>
      </c>
      <c r="D337" s="442" t="s">
        <v>1801</v>
      </c>
      <c r="E337" s="442" t="s">
        <v>1901</v>
      </c>
      <c r="F337" s="442" t="s">
        <v>2075</v>
      </c>
      <c r="G337" s="442" t="s">
        <v>2076</v>
      </c>
      <c r="H337" s="446">
        <v>532</v>
      </c>
      <c r="I337" s="446">
        <v>186200</v>
      </c>
      <c r="J337" s="442">
        <v>1.0290135396518376</v>
      </c>
      <c r="K337" s="442">
        <v>350</v>
      </c>
      <c r="L337" s="446">
        <v>517</v>
      </c>
      <c r="M337" s="446">
        <v>180950</v>
      </c>
      <c r="N337" s="442">
        <v>1</v>
      </c>
      <c r="O337" s="442">
        <v>350</v>
      </c>
      <c r="P337" s="446">
        <v>523</v>
      </c>
      <c r="Q337" s="446">
        <v>208065.55</v>
      </c>
      <c r="R337" s="469">
        <v>1.1498510638297872</v>
      </c>
      <c r="S337" s="447">
        <v>397.83087954110897</v>
      </c>
    </row>
    <row r="338" spans="1:19" ht="14.45" customHeight="1" x14ac:dyDescent="0.2">
      <c r="A338" s="441"/>
      <c r="B338" s="442" t="s">
        <v>2032</v>
      </c>
      <c r="C338" s="442" t="s">
        <v>1802</v>
      </c>
      <c r="D338" s="442" t="s">
        <v>1801</v>
      </c>
      <c r="E338" s="442" t="s">
        <v>1901</v>
      </c>
      <c r="F338" s="442" t="s">
        <v>2077</v>
      </c>
      <c r="G338" s="442" t="s">
        <v>2078</v>
      </c>
      <c r="H338" s="446">
        <v>45</v>
      </c>
      <c r="I338" s="446">
        <v>2650</v>
      </c>
      <c r="J338" s="442">
        <v>1.5517312050217533</v>
      </c>
      <c r="K338" s="442">
        <v>58.888888888888886</v>
      </c>
      <c r="L338" s="446">
        <v>29</v>
      </c>
      <c r="M338" s="446">
        <v>1707.7700000000002</v>
      </c>
      <c r="N338" s="442">
        <v>1</v>
      </c>
      <c r="O338" s="442">
        <v>58.888620689655177</v>
      </c>
      <c r="P338" s="446">
        <v>44</v>
      </c>
      <c r="Q338" s="446">
        <v>3122.22</v>
      </c>
      <c r="R338" s="469">
        <v>1.8282438501671767</v>
      </c>
      <c r="S338" s="447">
        <v>70.959545454545449</v>
      </c>
    </row>
    <row r="339" spans="1:19" ht="14.45" customHeight="1" x14ac:dyDescent="0.2">
      <c r="A339" s="441"/>
      <c r="B339" s="442" t="s">
        <v>2032</v>
      </c>
      <c r="C339" s="442" t="s">
        <v>1802</v>
      </c>
      <c r="D339" s="442" t="s">
        <v>1801</v>
      </c>
      <c r="E339" s="442" t="s">
        <v>1901</v>
      </c>
      <c r="F339" s="442" t="s">
        <v>2079</v>
      </c>
      <c r="G339" s="442" t="s">
        <v>2080</v>
      </c>
      <c r="H339" s="446">
        <v>770</v>
      </c>
      <c r="I339" s="446">
        <v>99244.45</v>
      </c>
      <c r="J339" s="442">
        <v>1.0091743912228135</v>
      </c>
      <c r="K339" s="442">
        <v>128.88889610389609</v>
      </c>
      <c r="L339" s="446">
        <v>763</v>
      </c>
      <c r="M339" s="446">
        <v>98342.22</v>
      </c>
      <c r="N339" s="442">
        <v>1</v>
      </c>
      <c r="O339" s="442">
        <v>128.88888597640891</v>
      </c>
      <c r="P339" s="446">
        <v>728</v>
      </c>
      <c r="Q339" s="446">
        <v>109758.89</v>
      </c>
      <c r="R339" s="469">
        <v>1.1160912373139431</v>
      </c>
      <c r="S339" s="447">
        <v>150.76770604395605</v>
      </c>
    </row>
    <row r="340" spans="1:19" ht="14.45" customHeight="1" x14ac:dyDescent="0.2">
      <c r="A340" s="441"/>
      <c r="B340" s="442" t="s">
        <v>2032</v>
      </c>
      <c r="C340" s="442" t="s">
        <v>1802</v>
      </c>
      <c r="D340" s="442" t="s">
        <v>1801</v>
      </c>
      <c r="E340" s="442" t="s">
        <v>1901</v>
      </c>
      <c r="F340" s="442" t="s">
        <v>1967</v>
      </c>
      <c r="G340" s="442" t="s">
        <v>1968</v>
      </c>
      <c r="H340" s="446">
        <v>2439</v>
      </c>
      <c r="I340" s="446">
        <v>119240</v>
      </c>
      <c r="J340" s="442">
        <v>0.88273615635179148</v>
      </c>
      <c r="K340" s="442">
        <v>48.888888888888886</v>
      </c>
      <c r="L340" s="446">
        <v>2763</v>
      </c>
      <c r="M340" s="446">
        <v>135080</v>
      </c>
      <c r="N340" s="442">
        <v>1</v>
      </c>
      <c r="O340" s="442">
        <v>48.888888888888886</v>
      </c>
      <c r="P340" s="446">
        <v>2293</v>
      </c>
      <c r="Q340" s="446">
        <v>177738.89</v>
      </c>
      <c r="R340" s="469">
        <v>1.3158046342907908</v>
      </c>
      <c r="S340" s="447">
        <v>77.513689489751428</v>
      </c>
    </row>
    <row r="341" spans="1:19" ht="14.45" customHeight="1" x14ac:dyDescent="0.2">
      <c r="A341" s="441"/>
      <c r="B341" s="442" t="s">
        <v>2032</v>
      </c>
      <c r="C341" s="442" t="s">
        <v>1802</v>
      </c>
      <c r="D341" s="442" t="s">
        <v>1801</v>
      </c>
      <c r="E341" s="442" t="s">
        <v>1901</v>
      </c>
      <c r="F341" s="442" t="s">
        <v>2081</v>
      </c>
      <c r="G341" s="442" t="s">
        <v>2082</v>
      </c>
      <c r="H341" s="446">
        <v>2706</v>
      </c>
      <c r="I341" s="446">
        <v>2405333.33</v>
      </c>
      <c r="J341" s="442">
        <v>0.98471615449683958</v>
      </c>
      <c r="K341" s="442">
        <v>888.88888765705838</v>
      </c>
      <c r="L341" s="446">
        <v>2748</v>
      </c>
      <c r="M341" s="446">
        <v>2442666.6699999995</v>
      </c>
      <c r="N341" s="442">
        <v>1</v>
      </c>
      <c r="O341" s="442">
        <v>888.88889010189212</v>
      </c>
      <c r="P341" s="446">
        <v>2592</v>
      </c>
      <c r="Q341" s="446">
        <v>2607488.8800000004</v>
      </c>
      <c r="R341" s="469">
        <v>1.0674763413380512</v>
      </c>
      <c r="S341" s="447">
        <v>1005.9756481481483</v>
      </c>
    </row>
    <row r="342" spans="1:19" ht="14.45" customHeight="1" x14ac:dyDescent="0.2">
      <c r="A342" s="441"/>
      <c r="B342" s="442" t="s">
        <v>2032</v>
      </c>
      <c r="C342" s="442" t="s">
        <v>1802</v>
      </c>
      <c r="D342" s="442" t="s">
        <v>1801</v>
      </c>
      <c r="E342" s="442" t="s">
        <v>1901</v>
      </c>
      <c r="F342" s="442" t="s">
        <v>2083</v>
      </c>
      <c r="G342" s="442" t="s">
        <v>2084</v>
      </c>
      <c r="H342" s="446">
        <v>43</v>
      </c>
      <c r="I342" s="446">
        <v>14333.33</v>
      </c>
      <c r="J342" s="442">
        <v>0.67187494873046072</v>
      </c>
      <c r="K342" s="442">
        <v>333.33325581395349</v>
      </c>
      <c r="L342" s="446">
        <v>64</v>
      </c>
      <c r="M342" s="446">
        <v>21333.33</v>
      </c>
      <c r="N342" s="442">
        <v>1</v>
      </c>
      <c r="O342" s="442">
        <v>333.33328125000003</v>
      </c>
      <c r="P342" s="446">
        <v>256</v>
      </c>
      <c r="Q342" s="446">
        <v>99743.35</v>
      </c>
      <c r="R342" s="469">
        <v>4.6754702617922286</v>
      </c>
      <c r="S342" s="447">
        <v>389.62246093750002</v>
      </c>
    </row>
    <row r="343" spans="1:19" ht="14.45" customHeight="1" thickBot="1" x14ac:dyDescent="0.25">
      <c r="A343" s="448"/>
      <c r="B343" s="449" t="s">
        <v>2032</v>
      </c>
      <c r="C343" s="449" t="s">
        <v>1802</v>
      </c>
      <c r="D343" s="449" t="s">
        <v>1801</v>
      </c>
      <c r="E343" s="449" t="s">
        <v>1901</v>
      </c>
      <c r="F343" s="449" t="s">
        <v>1980</v>
      </c>
      <c r="G343" s="449" t="s">
        <v>1981</v>
      </c>
      <c r="H343" s="453"/>
      <c r="I343" s="453"/>
      <c r="J343" s="449"/>
      <c r="K343" s="449"/>
      <c r="L343" s="453"/>
      <c r="M343" s="453"/>
      <c r="N343" s="449"/>
      <c r="O343" s="449"/>
      <c r="P343" s="453">
        <v>12</v>
      </c>
      <c r="Q343" s="453">
        <v>780.00999999999988</v>
      </c>
      <c r="R343" s="461"/>
      <c r="S343" s="454">
        <v>65.000833333333318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6D575B0-9B63-4F54-9470-D7E768BC704F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7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52789.238610000029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288.13915999999989</v>
      </c>
      <c r="E7" s="148">
        <f t="shared" ref="E7:E13" si="0">IF(C7=0,0,D7/C7)</f>
        <v>0</v>
      </c>
    </row>
    <row r="8" spans="1:5" ht="14.45" customHeight="1" x14ac:dyDescent="0.25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3.8265306122448979E-3</v>
      </c>
      <c r="E9" s="148">
        <f>IF(C9=0,0,D9/C9)</f>
        <v>1.2755102040816327E-2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2357.747339999999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42072.416089999999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17653.132140000005</v>
      </c>
      <c r="D16" s="166">
        <f ca="1">IF(ISERROR(VLOOKUP("Výnosy celkem",INDIRECT("HI!$A:$G"),5,0)),0,VLOOKUP("Výnosy celkem",INDIRECT("HI!$A:$G"),5,0))</f>
        <v>19536.570019999992</v>
      </c>
      <c r="E16" s="167">
        <f t="shared" ref="E16:E19" ca="1" si="1">IF(C16=0,0,D16/C16)</f>
        <v>1.1066914281875413</v>
      </c>
    </row>
    <row r="17" spans="1:5" ht="14.45" customHeight="1" x14ac:dyDescent="0.2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17653.132140000005</v>
      </c>
      <c r="D17" s="147">
        <f ca="1">IF(ISERROR(VLOOKUP("Ambulance *",INDIRECT("HI!$A:$G"),5,0)),0,VLOOKUP("Ambulance *",INDIRECT("HI!$A:$G"),5,0))</f>
        <v>19536.570019999992</v>
      </c>
      <c r="E17" s="148">
        <f t="shared" ca="1" si="1"/>
        <v>1.1066914281875413</v>
      </c>
    </row>
    <row r="18" spans="1:5" ht="14.45" customHeight="1" x14ac:dyDescent="0.25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1.1066914281875413</v>
      </c>
      <c r="E18" s="148">
        <f t="shared" si="1"/>
        <v>1.1066914281875413</v>
      </c>
    </row>
    <row r="19" spans="1:5" ht="14.45" customHeight="1" x14ac:dyDescent="0.25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1.1066914281875415</v>
      </c>
      <c r="E19" s="148">
        <f t="shared" si="1"/>
        <v>1.1066914281875415</v>
      </c>
    </row>
    <row r="20" spans="1:5" ht="14.45" customHeight="1" x14ac:dyDescent="0.25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70" t="s">
        <v>128</v>
      </c>
      <c r="B22" s="157"/>
      <c r="C22" s="158"/>
      <c r="D22" s="158"/>
      <c r="E22" s="159"/>
    </row>
    <row r="23" spans="1:5" ht="14.45" customHeight="1" thickBot="1" x14ac:dyDescent="0.25">
      <c r="A23" s="171"/>
      <c r="B23" s="172"/>
      <c r="C23" s="173"/>
      <c r="D23" s="173"/>
      <c r="E23" s="174"/>
    </row>
    <row r="24" spans="1:5" ht="14.45" customHeight="1" thickBot="1" x14ac:dyDescent="0.2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AA0A03C-63DB-4F72-A93C-12347C4DD6C7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7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2018</v>
      </c>
      <c r="C3" s="40">
        <v>2019</v>
      </c>
      <c r="D3" s="7"/>
      <c r="E3" s="310">
        <v>2020</v>
      </c>
      <c r="F3" s="311"/>
      <c r="G3" s="311"/>
      <c r="H3" s="312"/>
      <c r="I3" s="313">
        <v>2017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239</v>
      </c>
      <c r="J4" s="244" t="s">
        <v>240</v>
      </c>
    </row>
    <row r="5" spans="1:10" ht="14.45" customHeight="1" x14ac:dyDescent="0.2">
      <c r="A5" s="97" t="str">
        <f>HYPERLINK("#'Léky Žádanky'!A1","Léky (Kč)")</f>
        <v>Léky (Kč)</v>
      </c>
      <c r="B5" s="27">
        <v>298.64305000000007</v>
      </c>
      <c r="C5" s="29">
        <v>326.98965000000004</v>
      </c>
      <c r="D5" s="8"/>
      <c r="E5" s="102">
        <v>288.13915999999989</v>
      </c>
      <c r="F5" s="28">
        <v>0</v>
      </c>
      <c r="G5" s="101">
        <f>E5-F5</f>
        <v>288.13915999999989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3616.9577699999982</v>
      </c>
      <c r="C6" s="31">
        <v>3189.6981300000007</v>
      </c>
      <c r="D6" s="8"/>
      <c r="E6" s="103">
        <v>2357.747339999999</v>
      </c>
      <c r="F6" s="30">
        <v>0</v>
      </c>
      <c r="G6" s="104">
        <f>E6-F6</f>
        <v>2357.747339999999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34234.832829999999</v>
      </c>
      <c r="C7" s="31">
        <v>36729.127139999997</v>
      </c>
      <c r="D7" s="8"/>
      <c r="E7" s="103">
        <v>42072.416089999999</v>
      </c>
      <c r="F7" s="30">
        <v>0</v>
      </c>
      <c r="G7" s="104">
        <f>E7-F7</f>
        <v>42072.416089999999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7567.3195300000161</v>
      </c>
      <c r="C8" s="33">
        <v>7343.9775000000009</v>
      </c>
      <c r="D8" s="8"/>
      <c r="E8" s="105">
        <v>8070.936020000031</v>
      </c>
      <c r="F8" s="32">
        <v>0</v>
      </c>
      <c r="G8" s="106">
        <f>E8-F8</f>
        <v>8070.936020000031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45717.753180000014</v>
      </c>
      <c r="C9" s="35">
        <v>47589.792419999998</v>
      </c>
      <c r="D9" s="8"/>
      <c r="E9" s="3">
        <v>52789.238610000029</v>
      </c>
      <c r="F9" s="34">
        <v>0</v>
      </c>
      <c r="G9" s="34">
        <f>E9-F9</f>
        <v>52789.238610000029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17721.385610000005</v>
      </c>
      <c r="C11" s="29">
        <f>IF(ISERROR(VLOOKUP("Celkem:",'ZV Vykáz.-A'!A:H,5,0)),0,VLOOKUP("Celkem:",'ZV Vykáz.-A'!A:H,5,0)/1000)</f>
        <v>17653.132140000005</v>
      </c>
      <c r="D11" s="8"/>
      <c r="E11" s="102">
        <f>IF(ISERROR(VLOOKUP("Celkem:",'ZV Vykáz.-A'!A:H,8,0)),0,VLOOKUP("Celkem:",'ZV Vykáz.-A'!A:H,8,0)/1000)</f>
        <v>19536.570019999992</v>
      </c>
      <c r="F11" s="28">
        <f>C11</f>
        <v>17653.132140000005</v>
      </c>
      <c r="G11" s="101">
        <f>E11-F11</f>
        <v>1883.4378799999868</v>
      </c>
      <c r="H11" s="107">
        <f>IF(F11&lt;0.00000001,"",E11/F11)</f>
        <v>1.1066914281875413</v>
      </c>
      <c r="I11" s="101">
        <f>E11-B11</f>
        <v>1815.1844099999871</v>
      </c>
      <c r="J11" s="107">
        <f>IF(B11&lt;0.00000001,"",E11/B11)</f>
        <v>1.1024290340466207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17721.385610000005</v>
      </c>
      <c r="C13" s="37">
        <f>SUM(C11:C12)</f>
        <v>17653.132140000005</v>
      </c>
      <c r="D13" s="8"/>
      <c r="E13" s="5">
        <f>SUM(E11:E12)</f>
        <v>19536.570019999992</v>
      </c>
      <c r="F13" s="36">
        <f>SUM(F11:F12)</f>
        <v>17653.132140000005</v>
      </c>
      <c r="G13" s="36">
        <f>E13-F13</f>
        <v>1883.4378799999868</v>
      </c>
      <c r="H13" s="111">
        <f>IF(F13&lt;0.00000001,"",E13/F13)</f>
        <v>1.1066914281875413</v>
      </c>
      <c r="I13" s="36">
        <f>SUM(I11:I12)</f>
        <v>1815.1844099999871</v>
      </c>
      <c r="J13" s="111">
        <f>IF(B13&lt;0.00000001,"",E13/B13)</f>
        <v>1.1024290340466207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0.38762590847864581</v>
      </c>
      <c r="C15" s="39">
        <f>IF(C9=0,"",C13/C9)</f>
        <v>0.37094366758744535</v>
      </c>
      <c r="D15" s="8"/>
      <c r="E15" s="6">
        <f>IF(E9=0,"",E13/E9)</f>
        <v>0.37008622466282587</v>
      </c>
      <c r="F15" s="38" t="str">
        <f>IF(F9=0,"",F13/F9)</f>
        <v/>
      </c>
      <c r="G15" s="38" t="str">
        <f>IF(ISERROR(F15-E15),"",E15-F15)</f>
        <v/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ht="15" x14ac:dyDescent="0.25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218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6C9C4593-B81A-401E-9D72-7A289B97E5A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5" customHeight="1" x14ac:dyDescent="0.2">
      <c r="A4" s="180" t="s">
        <v>67</v>
      </c>
      <c r="B4" s="183">
        <f>(B10+B8)/B6</f>
        <v>0.60517631263241112</v>
      </c>
      <c r="C4" s="183">
        <f t="shared" ref="C4:M4" si="0">(C10+C8)/C6</f>
        <v>0.5621558278583394</v>
      </c>
      <c r="D4" s="183">
        <f t="shared" si="0"/>
        <v>0.47603818983008023</v>
      </c>
      <c r="E4" s="183">
        <f t="shared" si="0"/>
        <v>0.40614153865596159</v>
      </c>
      <c r="F4" s="183">
        <f t="shared" si="0"/>
        <v>0.40661890183580962</v>
      </c>
      <c r="G4" s="183">
        <f t="shared" si="0"/>
        <v>0.42137050371083612</v>
      </c>
      <c r="H4" s="183">
        <f t="shared" si="0"/>
        <v>0.41346055892317185</v>
      </c>
      <c r="I4" s="183">
        <f t="shared" si="0"/>
        <v>0.40657626927908741</v>
      </c>
      <c r="J4" s="183">
        <f t="shared" si="0"/>
        <v>0.42350091664902301</v>
      </c>
      <c r="K4" s="183">
        <f t="shared" si="0"/>
        <v>0.39986423264455884</v>
      </c>
      <c r="L4" s="183">
        <f t="shared" si="0"/>
        <v>0.40452828930663787</v>
      </c>
      <c r="M4" s="183">
        <f t="shared" si="0"/>
        <v>0.3700862225790682</v>
      </c>
    </row>
    <row r="5" spans="1:13" ht="14.45" customHeight="1" x14ac:dyDescent="0.2">
      <c r="A5" s="184" t="s">
        <v>40</v>
      </c>
      <c r="B5" s="183">
        <f>IF(ISERROR(VLOOKUP($A5,'Man Tab'!$A:$Q,COLUMN()+2,0)),0,VLOOKUP($A5,'Man Tab'!$A:$Q,COLUMN()+2,0))</f>
        <v>3656.8973599999999</v>
      </c>
      <c r="C5" s="183">
        <f>IF(ISERROR(VLOOKUP($A5,'Man Tab'!$A:$Q,COLUMN()+2,0)),0,VLOOKUP($A5,'Man Tab'!$A:$Q,COLUMN()+2,0))</f>
        <v>3989.59238</v>
      </c>
      <c r="D5" s="183">
        <f>IF(ISERROR(VLOOKUP($A5,'Man Tab'!$A:$Q,COLUMN()+2,0)),0,VLOOKUP($A5,'Man Tab'!$A:$Q,COLUMN()+2,0))</f>
        <v>3902.74206</v>
      </c>
      <c r="E5" s="183">
        <f>IF(ISERROR(VLOOKUP($A5,'Man Tab'!$A:$Q,COLUMN()+2,0)),0,VLOOKUP($A5,'Man Tab'!$A:$Q,COLUMN()+2,0))</f>
        <v>3380.9290499999997</v>
      </c>
      <c r="F5" s="183">
        <f>IF(ISERROR(VLOOKUP($A5,'Man Tab'!$A:$Q,COLUMN()+2,0)),0,VLOOKUP($A5,'Man Tab'!$A:$Q,COLUMN()+2,0))</f>
        <v>3468.3159700000001</v>
      </c>
      <c r="G5" s="183">
        <f>IF(ISERROR(VLOOKUP($A5,'Man Tab'!$A:$Q,COLUMN()+2,0)),0,VLOOKUP($A5,'Man Tab'!$A:$Q,COLUMN()+2,0))</f>
        <v>4058.1746699999999</v>
      </c>
      <c r="H5" s="183">
        <f>IF(ISERROR(VLOOKUP($A5,'Man Tab'!$A:$Q,COLUMN()+2,0)),0,VLOOKUP($A5,'Man Tab'!$A:$Q,COLUMN()+2,0))</f>
        <v>5019.1050599999999</v>
      </c>
      <c r="I5" s="183">
        <f>IF(ISERROR(VLOOKUP($A5,'Man Tab'!$A:$Q,COLUMN()+2,0)),0,VLOOKUP($A5,'Man Tab'!$A:$Q,COLUMN()+2,0))</f>
        <v>3837.4897999999998</v>
      </c>
      <c r="J5" s="183">
        <f>IF(ISERROR(VLOOKUP($A5,'Man Tab'!$A:$Q,COLUMN()+2,0)),0,VLOOKUP($A5,'Man Tab'!$A:$Q,COLUMN()+2,0))</f>
        <v>3635.97543</v>
      </c>
      <c r="K5" s="183">
        <f>IF(ISERROR(VLOOKUP($A5,'Man Tab'!$A:$Q,COLUMN()+2,0)),0,VLOOKUP($A5,'Man Tab'!$A:$Q,COLUMN()+2,0))</f>
        <v>8440.7078599999986</v>
      </c>
      <c r="L5" s="183">
        <f>IF(ISERROR(VLOOKUP($A5,'Man Tab'!$A:$Q,COLUMN()+2,0)),0,VLOOKUP($A5,'Man Tab'!$A:$Q,COLUMN()+2,0))</f>
        <v>4904.7642699999997</v>
      </c>
      <c r="M5" s="183">
        <f>IF(ISERROR(VLOOKUP($A5,'Man Tab'!$A:$Q,COLUMN()+2,0)),0,VLOOKUP($A5,'Man Tab'!$A:$Q,COLUMN()+2,0))</f>
        <v>4494.5447000000004</v>
      </c>
    </row>
    <row r="6" spans="1:13" ht="14.45" customHeight="1" x14ac:dyDescent="0.2">
      <c r="A6" s="184" t="s">
        <v>63</v>
      </c>
      <c r="B6" s="185">
        <f>B5</f>
        <v>3656.8973599999999</v>
      </c>
      <c r="C6" s="185">
        <f t="shared" ref="C6:M6" si="1">C5+B6</f>
        <v>7646.48974</v>
      </c>
      <c r="D6" s="185">
        <f t="shared" si="1"/>
        <v>11549.2318</v>
      </c>
      <c r="E6" s="185">
        <f t="shared" si="1"/>
        <v>14930.16085</v>
      </c>
      <c r="F6" s="185">
        <f t="shared" si="1"/>
        <v>18398.47682</v>
      </c>
      <c r="G6" s="185">
        <f t="shared" si="1"/>
        <v>22456.65149</v>
      </c>
      <c r="H6" s="185">
        <f t="shared" si="1"/>
        <v>27475.756549999998</v>
      </c>
      <c r="I6" s="185">
        <f t="shared" si="1"/>
        <v>31313.246349999998</v>
      </c>
      <c r="J6" s="185">
        <f t="shared" si="1"/>
        <v>34949.22178</v>
      </c>
      <c r="K6" s="185">
        <f t="shared" si="1"/>
        <v>43389.929640000002</v>
      </c>
      <c r="L6" s="185">
        <f t="shared" si="1"/>
        <v>48294.693910000002</v>
      </c>
      <c r="M6" s="185">
        <f t="shared" si="1"/>
        <v>52789.23861</v>
      </c>
    </row>
    <row r="7" spans="1:13" ht="14.45" customHeigh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5" customHeight="1" x14ac:dyDescent="0.2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5" customHeight="1" x14ac:dyDescent="0.2">
      <c r="A9" s="184" t="s">
        <v>88</v>
      </c>
      <c r="B9" s="184">
        <v>2213067.6599999988</v>
      </c>
      <c r="C9" s="184">
        <v>2085451.1100000006</v>
      </c>
      <c r="D9" s="184">
        <v>1199356.6299999999</v>
      </c>
      <c r="E9" s="184">
        <v>565883.10000000009</v>
      </c>
      <c r="F9" s="184">
        <v>1417409.9399999995</v>
      </c>
      <c r="G9" s="184">
        <v>1981402.1099999994</v>
      </c>
      <c r="H9" s="184">
        <v>1897571.1100000003</v>
      </c>
      <c r="I9" s="184">
        <v>1371081.22</v>
      </c>
      <c r="J9" s="184">
        <v>2069804.5799999996</v>
      </c>
      <c r="K9" s="184">
        <v>2549053.46</v>
      </c>
      <c r="L9" s="184">
        <v>2186488.9900000002</v>
      </c>
      <c r="M9" s="184">
        <v>0</v>
      </c>
    </row>
    <row r="10" spans="1:13" ht="14.45" customHeight="1" x14ac:dyDescent="0.2">
      <c r="A10" s="184" t="s">
        <v>65</v>
      </c>
      <c r="B10" s="185">
        <f>B9/1000</f>
        <v>2213.0676599999988</v>
      </c>
      <c r="C10" s="185">
        <f t="shared" ref="C10:M10" si="3">C9/1000+B10</f>
        <v>4298.5187699999988</v>
      </c>
      <c r="D10" s="185">
        <f t="shared" si="3"/>
        <v>5497.875399999999</v>
      </c>
      <c r="E10" s="185">
        <f t="shared" si="3"/>
        <v>6063.758499999999</v>
      </c>
      <c r="F10" s="185">
        <f t="shared" si="3"/>
        <v>7481.1684399999986</v>
      </c>
      <c r="G10" s="185">
        <f t="shared" si="3"/>
        <v>9462.5705499999985</v>
      </c>
      <c r="H10" s="185">
        <f t="shared" si="3"/>
        <v>11360.141659999999</v>
      </c>
      <c r="I10" s="185">
        <f t="shared" si="3"/>
        <v>12731.222879999999</v>
      </c>
      <c r="J10" s="185">
        <f t="shared" si="3"/>
        <v>14801.027459999999</v>
      </c>
      <c r="K10" s="185">
        <f t="shared" si="3"/>
        <v>17350.08092</v>
      </c>
      <c r="L10" s="185">
        <f t="shared" si="3"/>
        <v>19536.569910000002</v>
      </c>
      <c r="M10" s="185">
        <f t="shared" si="3"/>
        <v>19536.569910000002</v>
      </c>
    </row>
    <row r="11" spans="1:13" ht="14.45" customHeight="1" x14ac:dyDescent="0.2">
      <c r="A11" s="180"/>
      <c r="B11" s="180" t="s">
        <v>80</v>
      </c>
      <c r="C11" s="180">
        <f ca="1">IF(MONTH(TODAY())=1,12,MONTH(TODAY())-1)</f>
        <v>1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5" customHeight="1" x14ac:dyDescent="0.2">
      <c r="A12" s="180">
        <v>0</v>
      </c>
      <c r="B12" s="183" t="str">
        <f>IF(ISERROR(HI!F15),#REF!,HI!F15)</f>
        <v/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5" customHeight="1" x14ac:dyDescent="0.2">
      <c r="A13" s="180">
        <v>1</v>
      </c>
      <c r="B13" s="183" t="str">
        <f>IF(ISERROR(HI!F15),#REF!,HI!F15)</f>
        <v/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 xr:uid="{93D675FF-21F3-4A17-8BE0-1C69695DC7E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6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5" customHeight="1" thickBot="1" x14ac:dyDescent="0.25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2020</v>
      </c>
      <c r="C4" s="123" t="s">
        <v>17</v>
      </c>
      <c r="D4" s="237" t="s">
        <v>219</v>
      </c>
      <c r="E4" s="237" t="s">
        <v>220</v>
      </c>
      <c r="F4" s="237" t="s">
        <v>221</v>
      </c>
      <c r="G4" s="237" t="s">
        <v>222</v>
      </c>
      <c r="H4" s="237" t="s">
        <v>223</v>
      </c>
      <c r="I4" s="237" t="s">
        <v>224</v>
      </c>
      <c r="J4" s="237" t="s">
        <v>225</v>
      </c>
      <c r="K4" s="237" t="s">
        <v>226</v>
      </c>
      <c r="L4" s="237" t="s">
        <v>227</v>
      </c>
      <c r="M4" s="237" t="s">
        <v>228</v>
      </c>
      <c r="N4" s="237" t="s">
        <v>229</v>
      </c>
      <c r="O4" s="237" t="s">
        <v>230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31.916666675000002</v>
      </c>
      <c r="D7" s="52">
        <v>0.59524999999999995</v>
      </c>
      <c r="E7" s="52">
        <v>28.70861</v>
      </c>
      <c r="F7" s="52">
        <v>49.04645</v>
      </c>
      <c r="G7" s="52">
        <v>5.9284999999999997</v>
      </c>
      <c r="H7" s="52">
        <v>12.306329999999999</v>
      </c>
      <c r="I7" s="52">
        <v>35.39143</v>
      </c>
      <c r="J7" s="52">
        <v>32.634839999999997</v>
      </c>
      <c r="K7" s="52">
        <v>8.1189999999999998</v>
      </c>
      <c r="L7" s="52">
        <v>26.607759999999999</v>
      </c>
      <c r="M7" s="52">
        <v>41.851080000000003</v>
      </c>
      <c r="N7" s="52">
        <v>22.516240000000003</v>
      </c>
      <c r="O7" s="52">
        <v>24.433669999999999</v>
      </c>
      <c r="P7" s="53">
        <v>288.13916</v>
      </c>
      <c r="Q7" s="81">
        <v>0.7523215663832058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3679.9999999000001</v>
      </c>
      <c r="C9" s="52">
        <v>306.66666665833333</v>
      </c>
      <c r="D9" s="52">
        <v>152.64520999999999</v>
      </c>
      <c r="E9" s="52">
        <v>274.19453000000004</v>
      </c>
      <c r="F9" s="52">
        <v>226.95050000000001</v>
      </c>
      <c r="G9" s="52">
        <v>73.631119999999996</v>
      </c>
      <c r="H9" s="52">
        <v>182.28704999999999</v>
      </c>
      <c r="I9" s="52">
        <v>265.82165000000003</v>
      </c>
      <c r="J9" s="52">
        <v>190.11762999999999</v>
      </c>
      <c r="K9" s="52">
        <v>322.33634000000001</v>
      </c>
      <c r="L9" s="52">
        <v>192.12826000000001</v>
      </c>
      <c r="M9" s="52">
        <v>151.31335000000001</v>
      </c>
      <c r="N9" s="52">
        <v>158.85326000000001</v>
      </c>
      <c r="O9" s="52">
        <v>167.46844000000002</v>
      </c>
      <c r="P9" s="53">
        <v>2357.7473399999999</v>
      </c>
      <c r="Q9" s="81">
        <v>0.64069221197393178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466.67154399999998</v>
      </c>
      <c r="C11" s="52">
        <v>38.88929533333333</v>
      </c>
      <c r="D11" s="52">
        <v>28.83944</v>
      </c>
      <c r="E11" s="52">
        <v>32.880919999999996</v>
      </c>
      <c r="F11" s="52">
        <v>37.279780000000002</v>
      </c>
      <c r="G11" s="52">
        <v>27.710519999999999</v>
      </c>
      <c r="H11" s="52">
        <v>24.909779999999998</v>
      </c>
      <c r="I11" s="52">
        <v>48.20946</v>
      </c>
      <c r="J11" s="52">
        <v>61.146790000000003</v>
      </c>
      <c r="K11" s="52">
        <v>15.018469999999999</v>
      </c>
      <c r="L11" s="52">
        <v>31.917439999999999</v>
      </c>
      <c r="M11" s="52">
        <v>48.457860000000004</v>
      </c>
      <c r="N11" s="52">
        <v>35.972250000000003</v>
      </c>
      <c r="O11" s="52">
        <v>45.622970000000002</v>
      </c>
      <c r="P11" s="53">
        <v>437.96568000000002</v>
      </c>
      <c r="Q11" s="81">
        <v>0.93848807717318217</v>
      </c>
    </row>
    <row r="12" spans="1:17" ht="14.45" customHeight="1" x14ac:dyDescent="0.2">
      <c r="A12" s="15" t="s">
        <v>27</v>
      </c>
      <c r="B12" s="51">
        <v>68.8304969</v>
      </c>
      <c r="C12" s="52">
        <v>5.7358747416666667</v>
      </c>
      <c r="D12" s="52">
        <v>2.6829999999999998</v>
      </c>
      <c r="E12" s="52">
        <v>0.84699999999999998</v>
      </c>
      <c r="F12" s="52">
        <v>1.694</v>
      </c>
      <c r="G12" s="52">
        <v>0.84699999999999998</v>
      </c>
      <c r="H12" s="52">
        <v>0.86829999999999996</v>
      </c>
      <c r="I12" s="52">
        <v>1.1445000000000001</v>
      </c>
      <c r="J12" s="52">
        <v>1.851</v>
      </c>
      <c r="K12" s="52">
        <v>1.694</v>
      </c>
      <c r="L12" s="52">
        <v>1.7535000000000001</v>
      </c>
      <c r="M12" s="52">
        <v>5.3841200000000002</v>
      </c>
      <c r="N12" s="52">
        <v>0.29899999999999999</v>
      </c>
      <c r="O12" s="52">
        <v>1.712</v>
      </c>
      <c r="P12" s="53">
        <v>20.777419999999999</v>
      </c>
      <c r="Q12" s="81">
        <v>0.30186357698661331</v>
      </c>
    </row>
    <row r="13" spans="1:17" ht="14.45" customHeight="1" x14ac:dyDescent="0.2">
      <c r="A13" s="15" t="s">
        <v>28</v>
      </c>
      <c r="B13" s="51">
        <v>50.000000099999994</v>
      </c>
      <c r="C13" s="52">
        <v>4.1666666749999992</v>
      </c>
      <c r="D13" s="52">
        <v>6.23855</v>
      </c>
      <c r="E13" s="52">
        <v>6.5203299999999995</v>
      </c>
      <c r="F13" s="52">
        <v>36.99098</v>
      </c>
      <c r="G13" s="52">
        <v>86.579970000000003</v>
      </c>
      <c r="H13" s="52">
        <v>28.163460000000001</v>
      </c>
      <c r="I13" s="52">
        <v>27.899639999999998</v>
      </c>
      <c r="J13" s="52">
        <v>7.0462499999999997</v>
      </c>
      <c r="K13" s="52">
        <v>19.605049999999999</v>
      </c>
      <c r="L13" s="52">
        <v>5.6490200000000002</v>
      </c>
      <c r="M13" s="52">
        <v>25.588740000000001</v>
      </c>
      <c r="N13" s="52">
        <v>14.584790000000002</v>
      </c>
      <c r="O13" s="52">
        <v>11.99615</v>
      </c>
      <c r="P13" s="53">
        <v>276.86293000000001</v>
      </c>
      <c r="Q13" s="81">
        <v>5.5372585889254839</v>
      </c>
    </row>
    <row r="14" spans="1:17" ht="14.45" customHeight="1" x14ac:dyDescent="0.2">
      <c r="A14" s="15" t="s">
        <v>29</v>
      </c>
      <c r="B14" s="51">
        <v>1408.3024846000001</v>
      </c>
      <c r="C14" s="52">
        <v>117.35854038333333</v>
      </c>
      <c r="D14" s="52">
        <v>157.66593</v>
      </c>
      <c r="E14" s="52">
        <v>161.11998</v>
      </c>
      <c r="F14" s="52">
        <v>153.97082</v>
      </c>
      <c r="G14" s="52">
        <v>119.87730999999999</v>
      </c>
      <c r="H14" s="52">
        <v>88.417270000000002</v>
      </c>
      <c r="I14" s="52">
        <v>77.038049999999998</v>
      </c>
      <c r="J14" s="52">
        <v>84.68977000000001</v>
      </c>
      <c r="K14" s="52">
        <v>73.509270000000001</v>
      </c>
      <c r="L14" s="52">
        <v>73.974710000000002</v>
      </c>
      <c r="M14" s="52">
        <v>105.35056</v>
      </c>
      <c r="N14" s="52">
        <v>137.59019000000001</v>
      </c>
      <c r="O14" s="52">
        <v>200.17923000000002</v>
      </c>
      <c r="P14" s="53">
        <v>1433.38309</v>
      </c>
      <c r="Q14" s="81">
        <v>1.0178091039916923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590.52176499999996</v>
      </c>
      <c r="C17" s="52">
        <v>49.210147083333332</v>
      </c>
      <c r="D17" s="52">
        <v>55.133569999999999</v>
      </c>
      <c r="E17" s="52">
        <v>98.984390000000005</v>
      </c>
      <c r="F17" s="52">
        <v>28.13644</v>
      </c>
      <c r="G17" s="52">
        <v>69.000550000000004</v>
      </c>
      <c r="H17" s="52">
        <v>36.836320000000001</v>
      </c>
      <c r="I17" s="52">
        <v>158.23060999999998</v>
      </c>
      <c r="J17" s="52">
        <v>31.075130000000001</v>
      </c>
      <c r="K17" s="52">
        <v>51.518480000000004</v>
      </c>
      <c r="L17" s="52">
        <v>13.281610000000001</v>
      </c>
      <c r="M17" s="52">
        <v>29.171380000000003</v>
      </c>
      <c r="N17" s="52">
        <v>85.494140000000002</v>
      </c>
      <c r="O17" s="52">
        <v>619.91234999999995</v>
      </c>
      <c r="P17" s="53">
        <v>1276.7749699999999</v>
      </c>
      <c r="Q17" s="81">
        <v>2.1621133134694874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3.8730000000000002</v>
      </c>
      <c r="E18" s="52">
        <v>0</v>
      </c>
      <c r="F18" s="52">
        <v>0</v>
      </c>
      <c r="G18" s="52">
        <v>0</v>
      </c>
      <c r="H18" s="52">
        <v>0</v>
      </c>
      <c r="I18" s="52">
        <v>2.9820000000000002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6.8550000000000004</v>
      </c>
      <c r="Q18" s="81" t="s">
        <v>243</v>
      </c>
    </row>
    <row r="19" spans="1:17" ht="14.45" customHeight="1" x14ac:dyDescent="0.2">
      <c r="A19" s="15" t="s">
        <v>34</v>
      </c>
      <c r="B19" s="51">
        <v>1580.8220267000002</v>
      </c>
      <c r="C19" s="52">
        <v>131.73516889166669</v>
      </c>
      <c r="D19" s="52">
        <v>168.90148000000002</v>
      </c>
      <c r="E19" s="52">
        <v>236.43544</v>
      </c>
      <c r="F19" s="52">
        <v>478.76153000000005</v>
      </c>
      <c r="G19" s="52">
        <v>179.41024999999999</v>
      </c>
      <c r="H19" s="52">
        <v>128.90572</v>
      </c>
      <c r="I19" s="52">
        <v>345.22141999999997</v>
      </c>
      <c r="J19" s="52">
        <v>214.89929999999998</v>
      </c>
      <c r="K19" s="52">
        <v>223.38813000000002</v>
      </c>
      <c r="L19" s="52">
        <v>172.02703</v>
      </c>
      <c r="M19" s="52">
        <v>201.29150000000001</v>
      </c>
      <c r="N19" s="52">
        <v>355.63029999999998</v>
      </c>
      <c r="O19" s="52">
        <v>267.50837000000001</v>
      </c>
      <c r="P19" s="53">
        <v>2972.3804699999996</v>
      </c>
      <c r="Q19" s="81">
        <v>1.8802752111222207</v>
      </c>
    </row>
    <row r="20" spans="1:17" ht="14.45" customHeight="1" x14ac:dyDescent="0.2">
      <c r="A20" s="15" t="s">
        <v>35</v>
      </c>
      <c r="B20" s="51">
        <v>40320.443253199999</v>
      </c>
      <c r="C20" s="52">
        <v>3360.0369377666666</v>
      </c>
      <c r="D20" s="52">
        <v>2966.6501600000001</v>
      </c>
      <c r="E20" s="52">
        <v>2994.56194</v>
      </c>
      <c r="F20" s="52">
        <v>2776.0741200000002</v>
      </c>
      <c r="G20" s="52">
        <v>2704.2722000000003</v>
      </c>
      <c r="H20" s="52">
        <v>2851.9498100000001</v>
      </c>
      <c r="I20" s="52">
        <v>2955.3360299999999</v>
      </c>
      <c r="J20" s="52">
        <v>4272.17346</v>
      </c>
      <c r="K20" s="52">
        <v>2982.7370000000001</v>
      </c>
      <c r="L20" s="52">
        <v>2950.14435</v>
      </c>
      <c r="M20" s="52">
        <v>7690.1833299999998</v>
      </c>
      <c r="N20" s="52">
        <v>3970.27315</v>
      </c>
      <c r="O20" s="52">
        <v>2958.0605399999999</v>
      </c>
      <c r="P20" s="53">
        <v>42072.416089999999</v>
      </c>
      <c r="Q20" s="81">
        <v>1.0434512295858989</v>
      </c>
    </row>
    <row r="21" spans="1:17" ht="14.45" customHeight="1" x14ac:dyDescent="0.2">
      <c r="A21" s="16" t="s">
        <v>36</v>
      </c>
      <c r="B21" s="51">
        <v>1611.2164886</v>
      </c>
      <c r="C21" s="52">
        <v>134.26804071666666</v>
      </c>
      <c r="D21" s="52">
        <v>113.67160000000001</v>
      </c>
      <c r="E21" s="52">
        <v>113.67160000000001</v>
      </c>
      <c r="F21" s="52">
        <v>113.67160000000001</v>
      </c>
      <c r="G21" s="52">
        <v>113.67160000000001</v>
      </c>
      <c r="H21" s="52">
        <v>113.67160000000001</v>
      </c>
      <c r="I21" s="52">
        <v>113.67160000000001</v>
      </c>
      <c r="J21" s="52">
        <v>113.67160000000001</v>
      </c>
      <c r="K21" s="52">
        <v>113.67160000000001</v>
      </c>
      <c r="L21" s="52">
        <v>157.25460000000001</v>
      </c>
      <c r="M21" s="52">
        <v>112.78160000000001</v>
      </c>
      <c r="N21" s="52">
        <v>112.78160000000001</v>
      </c>
      <c r="O21" s="52">
        <v>113.2766</v>
      </c>
      <c r="P21" s="53">
        <v>1405.4672</v>
      </c>
      <c r="Q21" s="81">
        <v>0.87230189732059071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40.796900000000001</v>
      </c>
      <c r="F22" s="52">
        <v>0</v>
      </c>
      <c r="G22" s="52">
        <v>0</v>
      </c>
      <c r="H22" s="52">
        <v>0</v>
      </c>
      <c r="I22" s="52">
        <v>14.036</v>
      </c>
      <c r="J22" s="52">
        <v>9.7240000000000002</v>
      </c>
      <c r="K22" s="52">
        <v>25.894380000000002</v>
      </c>
      <c r="L22" s="52">
        <v>10.858639999999999</v>
      </c>
      <c r="M22" s="52">
        <v>29.182029999999997</v>
      </c>
      <c r="N22" s="52">
        <v>10.769</v>
      </c>
      <c r="O22" s="52">
        <v>79.074470000000005</v>
      </c>
      <c r="P22" s="53">
        <v>220.33542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80.678482799994526</v>
      </c>
      <c r="C24" s="52">
        <v>6.7232068999995436</v>
      </c>
      <c r="D24" s="52">
        <v>1.6999999979816494E-4</v>
      </c>
      <c r="E24" s="52">
        <v>0.87074000000029628</v>
      </c>
      <c r="F24" s="52">
        <v>0.16583999999966181</v>
      </c>
      <c r="G24" s="52">
        <v>2.9999999242136255E-5</v>
      </c>
      <c r="H24" s="52">
        <v>3.2999999984895112E-4</v>
      </c>
      <c r="I24" s="52">
        <v>13.192279999999755</v>
      </c>
      <c r="J24" s="52">
        <v>7.5289999999768042E-2</v>
      </c>
      <c r="K24" s="52">
        <v>-1.9200000006094342E-3</v>
      </c>
      <c r="L24" s="52">
        <v>0.37850999999955093</v>
      </c>
      <c r="M24" s="52">
        <v>0.15230999999948835</v>
      </c>
      <c r="N24" s="52">
        <v>3.4999999934370862E-4</v>
      </c>
      <c r="O24" s="52">
        <v>5.2999100000006365</v>
      </c>
      <c r="P24" s="53">
        <v>20.133839999996781</v>
      </c>
      <c r="Q24" s="81">
        <v>0.24955650256722658</v>
      </c>
    </row>
    <row r="25" spans="1:17" ht="14.45" customHeight="1" x14ac:dyDescent="0.2">
      <c r="A25" s="17" t="s">
        <v>40</v>
      </c>
      <c r="B25" s="54">
        <v>50240.486541899998</v>
      </c>
      <c r="C25" s="55">
        <v>4186.7072118249998</v>
      </c>
      <c r="D25" s="55">
        <v>3656.8973599999999</v>
      </c>
      <c r="E25" s="55">
        <v>3989.59238</v>
      </c>
      <c r="F25" s="55">
        <v>3902.74206</v>
      </c>
      <c r="G25" s="55">
        <v>3380.9290499999997</v>
      </c>
      <c r="H25" s="55">
        <v>3468.3159700000001</v>
      </c>
      <c r="I25" s="55">
        <v>4058.1746699999999</v>
      </c>
      <c r="J25" s="55">
        <v>5019.1050599999999</v>
      </c>
      <c r="K25" s="55">
        <v>3837.4897999999998</v>
      </c>
      <c r="L25" s="55">
        <v>3635.97543</v>
      </c>
      <c r="M25" s="55">
        <v>8440.7078599999986</v>
      </c>
      <c r="N25" s="55">
        <v>4904.7642699999997</v>
      </c>
      <c r="O25" s="55">
        <v>4494.5447000000004</v>
      </c>
      <c r="P25" s="56">
        <v>52789.23861</v>
      </c>
      <c r="Q25" s="82">
        <v>1.0507310387206217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666.25706000000002</v>
      </c>
      <c r="E26" s="52">
        <v>410.67182000000003</v>
      </c>
      <c r="F26" s="52">
        <v>441.95621999999997</v>
      </c>
      <c r="G26" s="52">
        <v>462.27528000000001</v>
      </c>
      <c r="H26" s="52">
        <v>249.31307000000001</v>
      </c>
      <c r="I26" s="52">
        <v>902.94942000000003</v>
      </c>
      <c r="J26" s="52">
        <v>493.61725000000001</v>
      </c>
      <c r="K26" s="52">
        <v>531.77468999999996</v>
      </c>
      <c r="L26" s="52">
        <v>557.57212000000004</v>
      </c>
      <c r="M26" s="52">
        <v>869.89382000000001</v>
      </c>
      <c r="N26" s="52">
        <v>453.90848</v>
      </c>
      <c r="O26" s="52">
        <v>657.65606000000002</v>
      </c>
      <c r="P26" s="53">
        <v>6697.8452900000002</v>
      </c>
      <c r="Q26" s="81" t="s">
        <v>243</v>
      </c>
    </row>
    <row r="27" spans="1:17" ht="14.45" customHeight="1" x14ac:dyDescent="0.2">
      <c r="A27" s="18" t="s">
        <v>42</v>
      </c>
      <c r="B27" s="54">
        <v>50240.486541899998</v>
      </c>
      <c r="C27" s="55">
        <v>4186.7072118249998</v>
      </c>
      <c r="D27" s="55">
        <v>4323.1544199999998</v>
      </c>
      <c r="E27" s="55">
        <v>4400.2641999999996</v>
      </c>
      <c r="F27" s="55">
        <v>4344.6982799999996</v>
      </c>
      <c r="G27" s="55">
        <v>3843.2043299999996</v>
      </c>
      <c r="H27" s="55">
        <v>3717.6290400000003</v>
      </c>
      <c r="I27" s="55">
        <v>4961.1240900000003</v>
      </c>
      <c r="J27" s="55">
        <v>5512.7223100000001</v>
      </c>
      <c r="K27" s="55">
        <v>4369.2644899999996</v>
      </c>
      <c r="L27" s="55">
        <v>4193.5475500000002</v>
      </c>
      <c r="M27" s="55">
        <v>9310.6016799999979</v>
      </c>
      <c r="N27" s="55">
        <v>5358.6727499999997</v>
      </c>
      <c r="O27" s="55">
        <v>5152.2007600000006</v>
      </c>
      <c r="P27" s="56">
        <v>59487.083900000005</v>
      </c>
      <c r="Q27" s="82">
        <v>1.1840467319198522</v>
      </c>
    </row>
    <row r="28" spans="1:17" ht="14.45" customHeight="1" x14ac:dyDescent="0.2">
      <c r="A28" s="16" t="s">
        <v>43</v>
      </c>
      <c r="B28" s="51">
        <v>11856.653207400001</v>
      </c>
      <c r="C28" s="52">
        <v>988.05443395000009</v>
      </c>
      <c r="D28" s="52">
        <v>798.96094999999991</v>
      </c>
      <c r="E28" s="52">
        <v>1049.4322199999999</v>
      </c>
      <c r="F28" s="52">
        <v>711.79300000000001</v>
      </c>
      <c r="G28" s="52">
        <v>43.514000000000003</v>
      </c>
      <c r="H28" s="52">
        <v>657.76099999999997</v>
      </c>
      <c r="I28" s="52">
        <v>1243.7149999999999</v>
      </c>
      <c r="J28" s="52">
        <v>798.28599999999994</v>
      </c>
      <c r="K28" s="52">
        <v>622.00666000000001</v>
      </c>
      <c r="L28" s="52">
        <v>756.12603000000001</v>
      </c>
      <c r="M28" s="52">
        <v>848.26599999999996</v>
      </c>
      <c r="N28" s="52">
        <v>755.68</v>
      </c>
      <c r="O28" s="52">
        <v>1030.383</v>
      </c>
      <c r="P28" s="53">
        <v>9315.923859999999</v>
      </c>
      <c r="Q28" s="81">
        <v>0.78571277214937219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5" customHeight="1" x14ac:dyDescent="0.2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5" customHeight="1" x14ac:dyDescent="0.2">
      <c r="A34" s="120" t="s">
        <v>217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5" customHeight="1" x14ac:dyDescent="0.2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B012C81-BFE8-4ED4-9DA2-D1F34F890C1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13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3" s="60" customFormat="1" ht="14.45" customHeight="1" thickBot="1" x14ac:dyDescent="0.2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3" ht="14.45" customHeight="1" x14ac:dyDescent="0.2">
      <c r="A4" s="69"/>
      <c r="B4" s="322"/>
      <c r="C4" s="323"/>
      <c r="D4" s="323"/>
      <c r="E4" s="323"/>
      <c r="F4" s="326" t="s">
        <v>235</v>
      </c>
      <c r="G4" s="328" t="s">
        <v>51</v>
      </c>
      <c r="H4" s="125" t="s">
        <v>120</v>
      </c>
      <c r="I4" s="326" t="s">
        <v>52</v>
      </c>
      <c r="J4" s="328" t="s">
        <v>237</v>
      </c>
      <c r="K4" s="329" t="s">
        <v>238</v>
      </c>
    </row>
    <row r="5" spans="1:13" ht="39" thickBot="1" x14ac:dyDescent="0.25">
      <c r="A5" s="70"/>
      <c r="B5" s="24" t="s">
        <v>231</v>
      </c>
      <c r="C5" s="25" t="s">
        <v>232</v>
      </c>
      <c r="D5" s="26" t="s">
        <v>233</v>
      </c>
      <c r="E5" s="26" t="s">
        <v>234</v>
      </c>
      <c r="F5" s="327"/>
      <c r="G5" s="327"/>
      <c r="H5" s="25" t="s">
        <v>236</v>
      </c>
      <c r="I5" s="327"/>
      <c r="J5" s="327"/>
      <c r="K5" s="330"/>
    </row>
    <row r="6" spans="1:13" ht="14.45" customHeight="1" x14ac:dyDescent="0.2">
      <c r="A6" s="420" t="s">
        <v>53</v>
      </c>
      <c r="B6" s="416">
        <v>-19975.354121</v>
      </c>
      <c r="C6" s="417">
        <v>-22318.145329999999</v>
      </c>
      <c r="D6" s="417">
        <v>-2342.7912089999991</v>
      </c>
      <c r="E6" s="418">
        <v>1.1172840889232112</v>
      </c>
      <c r="F6" s="416">
        <v>-38012.264841199998</v>
      </c>
      <c r="G6" s="417">
        <v>-38012.264841199998</v>
      </c>
      <c r="H6" s="417">
        <v>-1651.8115500000001</v>
      </c>
      <c r="I6" s="417">
        <v>-23542.437100000003</v>
      </c>
      <c r="J6" s="417">
        <v>14469.827741199995</v>
      </c>
      <c r="K6" s="419">
        <v>0.6193379215458712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0" t="s">
        <v>245</v>
      </c>
      <c r="B7" s="416">
        <v>44968.626144000002</v>
      </c>
      <c r="C7" s="417">
        <v>47589.792420000005</v>
      </c>
      <c r="D7" s="417">
        <v>2621.1662760000036</v>
      </c>
      <c r="E7" s="418">
        <v>1.0582887782163151</v>
      </c>
      <c r="F7" s="416">
        <v>50240.486541899998</v>
      </c>
      <c r="G7" s="417">
        <v>50240.486541899998</v>
      </c>
      <c r="H7" s="417">
        <v>4494.5447000000004</v>
      </c>
      <c r="I7" s="417">
        <v>52789.23861</v>
      </c>
      <c r="J7" s="417">
        <v>2548.7520681000024</v>
      </c>
      <c r="K7" s="419">
        <v>1.0507310387206217</v>
      </c>
      <c r="L7" s="133"/>
      <c r="M7" s="415" t="str">
        <f t="shared" si="0"/>
        <v/>
      </c>
    </row>
    <row r="8" spans="1:13" ht="14.45" customHeight="1" x14ac:dyDescent="0.2">
      <c r="A8" s="420" t="s">
        <v>246</v>
      </c>
      <c r="B8" s="416">
        <v>6365.9498869999998</v>
      </c>
      <c r="C8" s="417">
        <v>5613.3733499999998</v>
      </c>
      <c r="D8" s="417">
        <v>-752.57653699999992</v>
      </c>
      <c r="E8" s="418">
        <v>0.88178095172617565</v>
      </c>
      <c r="F8" s="416">
        <v>6056.8045256000005</v>
      </c>
      <c r="G8" s="417">
        <v>6056.8045256000005</v>
      </c>
      <c r="H8" s="417">
        <v>451.41237000000001</v>
      </c>
      <c r="I8" s="417">
        <v>4814.8734599999998</v>
      </c>
      <c r="J8" s="417">
        <v>-1241.9310656000007</v>
      </c>
      <c r="K8" s="419">
        <v>0.79495275762148321</v>
      </c>
      <c r="L8" s="133"/>
      <c r="M8" s="415" t="str">
        <f t="shared" si="0"/>
        <v/>
      </c>
    </row>
    <row r="9" spans="1:13" ht="14.45" customHeight="1" x14ac:dyDescent="0.2">
      <c r="A9" s="420" t="s">
        <v>247</v>
      </c>
      <c r="B9" s="416">
        <v>4658.5899869999994</v>
      </c>
      <c r="C9" s="417">
        <v>4133.6914200000001</v>
      </c>
      <c r="D9" s="417">
        <v>-524.89856699999928</v>
      </c>
      <c r="E9" s="418">
        <v>0.88732673009113228</v>
      </c>
      <c r="F9" s="416">
        <v>4648.5020410000006</v>
      </c>
      <c r="G9" s="417">
        <v>4648.5020410000006</v>
      </c>
      <c r="H9" s="417">
        <v>251.23314000000002</v>
      </c>
      <c r="I9" s="417">
        <v>3381.49037</v>
      </c>
      <c r="J9" s="417">
        <v>-1267.0116710000007</v>
      </c>
      <c r="K9" s="419">
        <v>0.72743656777497356</v>
      </c>
      <c r="L9" s="133"/>
      <c r="M9" s="415" t="str">
        <f t="shared" si="0"/>
        <v/>
      </c>
    </row>
    <row r="10" spans="1:13" ht="14.45" customHeight="1" x14ac:dyDescent="0.2">
      <c r="A10" s="420" t="s">
        <v>248</v>
      </c>
      <c r="B10" s="416">
        <v>0</v>
      </c>
      <c r="C10" s="417">
        <v>-4.3E-3</v>
      </c>
      <c r="D10" s="417">
        <v>-4.3E-3</v>
      </c>
      <c r="E10" s="418">
        <v>0</v>
      </c>
      <c r="F10" s="416">
        <v>0</v>
      </c>
      <c r="G10" s="417">
        <v>0</v>
      </c>
      <c r="H10" s="417">
        <v>-8.9999999999999992E-5</v>
      </c>
      <c r="I10" s="417">
        <v>-2.16E-3</v>
      </c>
      <c r="J10" s="417">
        <v>-2.16E-3</v>
      </c>
      <c r="K10" s="419">
        <v>0</v>
      </c>
      <c r="L10" s="133"/>
      <c r="M10" s="415" t="str">
        <f t="shared" si="0"/>
        <v>X</v>
      </c>
    </row>
    <row r="11" spans="1:13" ht="14.45" customHeight="1" x14ac:dyDescent="0.2">
      <c r="A11" s="420" t="s">
        <v>249</v>
      </c>
      <c r="B11" s="416">
        <v>0</v>
      </c>
      <c r="C11" s="417">
        <v>-4.3E-3</v>
      </c>
      <c r="D11" s="417">
        <v>-4.3E-3</v>
      </c>
      <c r="E11" s="418">
        <v>0</v>
      </c>
      <c r="F11" s="416">
        <v>0</v>
      </c>
      <c r="G11" s="417">
        <v>0</v>
      </c>
      <c r="H11" s="417">
        <v>-8.9999999999999992E-5</v>
      </c>
      <c r="I11" s="417">
        <v>-2.16E-3</v>
      </c>
      <c r="J11" s="417">
        <v>-2.16E-3</v>
      </c>
      <c r="K11" s="419">
        <v>0</v>
      </c>
      <c r="L11" s="133"/>
      <c r="M11" s="415" t="str">
        <f t="shared" si="0"/>
        <v/>
      </c>
    </row>
    <row r="12" spans="1:13" ht="14.45" customHeight="1" x14ac:dyDescent="0.2">
      <c r="A12" s="420" t="s">
        <v>250</v>
      </c>
      <c r="B12" s="416">
        <v>380.00000399999999</v>
      </c>
      <c r="C12" s="417">
        <v>326.98965000000004</v>
      </c>
      <c r="D12" s="417">
        <v>-53.01035399999995</v>
      </c>
      <c r="E12" s="418">
        <v>0.86049906988948366</v>
      </c>
      <c r="F12" s="416">
        <v>383.00000010000002</v>
      </c>
      <c r="G12" s="417">
        <v>383.00000010000002</v>
      </c>
      <c r="H12" s="417">
        <v>24.433669999999999</v>
      </c>
      <c r="I12" s="417">
        <v>288.13915999999995</v>
      </c>
      <c r="J12" s="417">
        <v>-94.860840100000075</v>
      </c>
      <c r="K12" s="419">
        <v>0.75232156638320569</v>
      </c>
      <c r="L12" s="133"/>
      <c r="M12" s="415" t="str">
        <f t="shared" si="0"/>
        <v>X</v>
      </c>
    </row>
    <row r="13" spans="1:13" ht="14.45" customHeight="1" x14ac:dyDescent="0.2">
      <c r="A13" s="420" t="s">
        <v>251</v>
      </c>
      <c r="B13" s="416">
        <v>268.000001</v>
      </c>
      <c r="C13" s="417">
        <v>238.44514000000001</v>
      </c>
      <c r="D13" s="417">
        <v>-29.554860999999988</v>
      </c>
      <c r="E13" s="418">
        <v>0.88972066832193786</v>
      </c>
      <c r="F13" s="416">
        <v>270</v>
      </c>
      <c r="G13" s="417">
        <v>270</v>
      </c>
      <c r="H13" s="417">
        <v>16.20092</v>
      </c>
      <c r="I13" s="417">
        <v>212.79167000000001</v>
      </c>
      <c r="J13" s="417">
        <v>-57.208329999999989</v>
      </c>
      <c r="K13" s="419">
        <v>0.78811729629629634</v>
      </c>
      <c r="L13" s="133"/>
      <c r="M13" s="415" t="str">
        <f t="shared" si="0"/>
        <v/>
      </c>
    </row>
    <row r="14" spans="1:13" ht="14.45" customHeight="1" x14ac:dyDescent="0.2">
      <c r="A14" s="420" t="s">
        <v>252</v>
      </c>
      <c r="B14" s="416">
        <v>2</v>
      </c>
      <c r="C14" s="417">
        <v>1.77701</v>
      </c>
      <c r="D14" s="417">
        <v>-0.22299000000000002</v>
      </c>
      <c r="E14" s="418">
        <v>0.88850499999999999</v>
      </c>
      <c r="F14" s="416">
        <v>3.0000001000000003</v>
      </c>
      <c r="G14" s="417">
        <v>3.0000001000000003</v>
      </c>
      <c r="H14" s="417">
        <v>0.11375</v>
      </c>
      <c r="I14" s="417">
        <v>1.6899900000000001</v>
      </c>
      <c r="J14" s="417">
        <v>-1.3100101000000002</v>
      </c>
      <c r="K14" s="419">
        <v>0.56332998122233391</v>
      </c>
      <c r="L14" s="133"/>
      <c r="M14" s="415" t="str">
        <f t="shared" si="0"/>
        <v/>
      </c>
    </row>
    <row r="15" spans="1:13" ht="14.45" customHeight="1" x14ac:dyDescent="0.2">
      <c r="A15" s="420" t="s">
        <v>253</v>
      </c>
      <c r="B15" s="416">
        <v>110.00000299999999</v>
      </c>
      <c r="C15" s="417">
        <v>86.767499999999998</v>
      </c>
      <c r="D15" s="417">
        <v>-23.232502999999994</v>
      </c>
      <c r="E15" s="418">
        <v>0.78879543303285182</v>
      </c>
      <c r="F15" s="416">
        <v>110</v>
      </c>
      <c r="G15" s="417">
        <v>110</v>
      </c>
      <c r="H15" s="417">
        <v>8.1189999999999998</v>
      </c>
      <c r="I15" s="417">
        <v>73.657499999999999</v>
      </c>
      <c r="J15" s="417">
        <v>-36.342500000000001</v>
      </c>
      <c r="K15" s="419">
        <v>0.66961363636363636</v>
      </c>
      <c r="L15" s="133"/>
      <c r="M15" s="415" t="str">
        <f t="shared" si="0"/>
        <v/>
      </c>
    </row>
    <row r="16" spans="1:13" ht="14.45" customHeight="1" x14ac:dyDescent="0.2">
      <c r="A16" s="420" t="s">
        <v>254</v>
      </c>
      <c r="B16" s="416">
        <v>3671.9999980000002</v>
      </c>
      <c r="C16" s="417">
        <v>3189.6981299999998</v>
      </c>
      <c r="D16" s="417">
        <v>-482.30186800000047</v>
      </c>
      <c r="E16" s="418">
        <v>0.86865417530972433</v>
      </c>
      <c r="F16" s="416">
        <v>3679.9999999000001</v>
      </c>
      <c r="G16" s="417">
        <v>3679.9999999000001</v>
      </c>
      <c r="H16" s="417">
        <v>167.46844000000002</v>
      </c>
      <c r="I16" s="417">
        <v>2357.7473399999999</v>
      </c>
      <c r="J16" s="417">
        <v>-1322.2526599000003</v>
      </c>
      <c r="K16" s="419">
        <v>0.64069221197393178</v>
      </c>
      <c r="L16" s="133"/>
      <c r="M16" s="415" t="str">
        <f t="shared" si="0"/>
        <v>X</v>
      </c>
    </row>
    <row r="17" spans="1:13" ht="14.45" customHeight="1" x14ac:dyDescent="0.2">
      <c r="A17" s="420" t="s">
        <v>255</v>
      </c>
      <c r="B17" s="416">
        <v>0</v>
      </c>
      <c r="C17" s="417">
        <v>0.24137</v>
      </c>
      <c r="D17" s="417">
        <v>0.24137</v>
      </c>
      <c r="E17" s="418">
        <v>0</v>
      </c>
      <c r="F17" s="416">
        <v>1</v>
      </c>
      <c r="G17" s="417">
        <v>1</v>
      </c>
      <c r="H17" s="417">
        <v>0</v>
      </c>
      <c r="I17" s="417">
        <v>0</v>
      </c>
      <c r="J17" s="417">
        <v>-1</v>
      </c>
      <c r="K17" s="419">
        <v>0</v>
      </c>
      <c r="L17" s="133"/>
      <c r="M17" s="415" t="str">
        <f t="shared" si="0"/>
        <v/>
      </c>
    </row>
    <row r="18" spans="1:13" ht="14.45" customHeight="1" x14ac:dyDescent="0.2">
      <c r="A18" s="420" t="s">
        <v>256</v>
      </c>
      <c r="B18" s="416">
        <v>1</v>
      </c>
      <c r="C18" s="417">
        <v>1.23468</v>
      </c>
      <c r="D18" s="417">
        <v>0.23468</v>
      </c>
      <c r="E18" s="418">
        <v>1.23468</v>
      </c>
      <c r="F18" s="416">
        <v>3</v>
      </c>
      <c r="G18" s="417">
        <v>3</v>
      </c>
      <c r="H18" s="417">
        <v>0</v>
      </c>
      <c r="I18" s="417">
        <v>0</v>
      </c>
      <c r="J18" s="417">
        <v>-3</v>
      </c>
      <c r="K18" s="419">
        <v>0</v>
      </c>
      <c r="L18" s="133"/>
      <c r="M18" s="415" t="str">
        <f t="shared" si="0"/>
        <v/>
      </c>
    </row>
    <row r="19" spans="1:13" ht="14.45" customHeight="1" x14ac:dyDescent="0.2">
      <c r="A19" s="420" t="s">
        <v>257</v>
      </c>
      <c r="B19" s="416">
        <v>39.999999000000003</v>
      </c>
      <c r="C19" s="417">
        <v>26.059609999999999</v>
      </c>
      <c r="D19" s="417">
        <v>-13.940389000000003</v>
      </c>
      <c r="E19" s="418">
        <v>0.65149026628725659</v>
      </c>
      <c r="F19" s="416">
        <v>40.000000099999994</v>
      </c>
      <c r="G19" s="417">
        <v>40.000000099999994</v>
      </c>
      <c r="H19" s="417">
        <v>5.58345</v>
      </c>
      <c r="I19" s="417">
        <v>32.649619999999999</v>
      </c>
      <c r="J19" s="417">
        <v>-7.3503800999999953</v>
      </c>
      <c r="K19" s="419">
        <v>0.81624049795939879</v>
      </c>
      <c r="L19" s="133"/>
      <c r="M19" s="415" t="str">
        <f t="shared" si="0"/>
        <v/>
      </c>
    </row>
    <row r="20" spans="1:13" ht="14.45" customHeight="1" x14ac:dyDescent="0.2">
      <c r="A20" s="420" t="s">
        <v>258</v>
      </c>
      <c r="B20" s="416">
        <v>89.999999000000003</v>
      </c>
      <c r="C20" s="417">
        <v>69.920770000000005</v>
      </c>
      <c r="D20" s="417">
        <v>-20.079228999999998</v>
      </c>
      <c r="E20" s="418">
        <v>0.77689745307663838</v>
      </c>
      <c r="F20" s="416">
        <v>90</v>
      </c>
      <c r="G20" s="417">
        <v>90</v>
      </c>
      <c r="H20" s="417">
        <v>3.28938</v>
      </c>
      <c r="I20" s="417">
        <v>55.939089999999993</v>
      </c>
      <c r="J20" s="417">
        <v>-34.060910000000007</v>
      </c>
      <c r="K20" s="419">
        <v>0.62154544444444437</v>
      </c>
      <c r="L20" s="133"/>
      <c r="M20" s="415" t="str">
        <f t="shared" si="0"/>
        <v/>
      </c>
    </row>
    <row r="21" spans="1:13" ht="14.45" customHeight="1" x14ac:dyDescent="0.2">
      <c r="A21" s="420" t="s">
        <v>259</v>
      </c>
      <c r="B21" s="416">
        <v>54.999999000000003</v>
      </c>
      <c r="C21" s="417">
        <v>68.78152</v>
      </c>
      <c r="D21" s="417">
        <v>13.781520999999998</v>
      </c>
      <c r="E21" s="418">
        <v>1.2505731136467839</v>
      </c>
      <c r="F21" s="416">
        <v>60.000000099999994</v>
      </c>
      <c r="G21" s="417">
        <v>60.000000099999994</v>
      </c>
      <c r="H21" s="417">
        <v>4.4734999999999996</v>
      </c>
      <c r="I21" s="417">
        <v>42.510330000000003</v>
      </c>
      <c r="J21" s="417">
        <v>-17.489670099999991</v>
      </c>
      <c r="K21" s="419">
        <v>0.70850549881915759</v>
      </c>
      <c r="L21" s="133"/>
      <c r="M21" s="415" t="str">
        <f t="shared" si="0"/>
        <v/>
      </c>
    </row>
    <row r="22" spans="1:13" ht="14.45" customHeight="1" x14ac:dyDescent="0.2">
      <c r="A22" s="420" t="s">
        <v>260</v>
      </c>
      <c r="B22" s="416">
        <v>15.000001000000001</v>
      </c>
      <c r="C22" s="417">
        <v>12.56223</v>
      </c>
      <c r="D22" s="417">
        <v>-2.4377710000000015</v>
      </c>
      <c r="E22" s="418">
        <v>0.83748194416787025</v>
      </c>
      <c r="F22" s="416">
        <v>15</v>
      </c>
      <c r="G22" s="417">
        <v>15</v>
      </c>
      <c r="H22" s="417">
        <v>1.57</v>
      </c>
      <c r="I22" s="417">
        <v>9.9313899999999986</v>
      </c>
      <c r="J22" s="417">
        <v>-5.0686100000000014</v>
      </c>
      <c r="K22" s="419">
        <v>0.66209266666666655</v>
      </c>
      <c r="L22" s="133"/>
      <c r="M22" s="415" t="str">
        <f t="shared" si="0"/>
        <v/>
      </c>
    </row>
    <row r="23" spans="1:13" ht="14.45" customHeight="1" x14ac:dyDescent="0.2">
      <c r="A23" s="420" t="s">
        <v>261</v>
      </c>
      <c r="B23" s="416">
        <v>170</v>
      </c>
      <c r="C23" s="417">
        <v>147.68545</v>
      </c>
      <c r="D23" s="417">
        <v>-22.314549999999997</v>
      </c>
      <c r="E23" s="418">
        <v>0.86873794117647063</v>
      </c>
      <c r="F23" s="416">
        <v>170.00000009999999</v>
      </c>
      <c r="G23" s="417">
        <v>170.00000009999999</v>
      </c>
      <c r="H23" s="417">
        <v>45.629930000000002</v>
      </c>
      <c r="I23" s="417">
        <v>182.93903</v>
      </c>
      <c r="J23" s="417">
        <v>12.939029900000008</v>
      </c>
      <c r="K23" s="419">
        <v>1.0761119405434636</v>
      </c>
      <c r="L23" s="133"/>
      <c r="M23" s="415" t="str">
        <f t="shared" si="0"/>
        <v/>
      </c>
    </row>
    <row r="24" spans="1:13" ht="14.45" customHeight="1" x14ac:dyDescent="0.2">
      <c r="A24" s="420" t="s">
        <v>262</v>
      </c>
      <c r="B24" s="416">
        <v>1</v>
      </c>
      <c r="C24" s="417">
        <v>0</v>
      </c>
      <c r="D24" s="417">
        <v>-1</v>
      </c>
      <c r="E24" s="418">
        <v>0</v>
      </c>
      <c r="F24" s="416">
        <v>0.99999959999999999</v>
      </c>
      <c r="G24" s="417">
        <v>0.99999959999999999</v>
      </c>
      <c r="H24" s="417">
        <v>0</v>
      </c>
      <c r="I24" s="417">
        <v>0</v>
      </c>
      <c r="J24" s="417">
        <v>-0.99999959999999999</v>
      </c>
      <c r="K24" s="419">
        <v>0</v>
      </c>
      <c r="L24" s="133"/>
      <c r="M24" s="415" t="str">
        <f t="shared" si="0"/>
        <v/>
      </c>
    </row>
    <row r="25" spans="1:13" ht="14.45" customHeight="1" x14ac:dyDescent="0.2">
      <c r="A25" s="420" t="s">
        <v>263</v>
      </c>
      <c r="B25" s="416">
        <v>3300</v>
      </c>
      <c r="C25" s="417">
        <v>2863.2125000000001</v>
      </c>
      <c r="D25" s="417">
        <v>-436.78749999999991</v>
      </c>
      <c r="E25" s="418">
        <v>0.8676401515151515</v>
      </c>
      <c r="F25" s="416">
        <v>3300</v>
      </c>
      <c r="G25" s="417">
        <v>3300</v>
      </c>
      <c r="H25" s="417">
        <v>106.92218</v>
      </c>
      <c r="I25" s="417">
        <v>2033.7778799999999</v>
      </c>
      <c r="J25" s="417">
        <v>-1266.2221200000001</v>
      </c>
      <c r="K25" s="419">
        <v>0.61629632727272721</v>
      </c>
      <c r="L25" s="133"/>
      <c r="M25" s="415" t="str">
        <f t="shared" si="0"/>
        <v/>
      </c>
    </row>
    <row r="26" spans="1:13" ht="14.45" customHeight="1" x14ac:dyDescent="0.2">
      <c r="A26" s="420" t="s">
        <v>264</v>
      </c>
      <c r="B26" s="416">
        <v>471.65880099999998</v>
      </c>
      <c r="C26" s="417">
        <v>482.12873999999999</v>
      </c>
      <c r="D26" s="417">
        <v>10.469939000000011</v>
      </c>
      <c r="E26" s="418">
        <v>1.0221981207131128</v>
      </c>
      <c r="F26" s="416">
        <v>466.67154399999998</v>
      </c>
      <c r="G26" s="417">
        <v>466.67154399999993</v>
      </c>
      <c r="H26" s="417">
        <v>45.622970000000002</v>
      </c>
      <c r="I26" s="417">
        <v>437.96568000000002</v>
      </c>
      <c r="J26" s="417">
        <v>-28.705863999999906</v>
      </c>
      <c r="K26" s="419">
        <v>0.93848807717318206</v>
      </c>
      <c r="L26" s="133"/>
      <c r="M26" s="415" t="str">
        <f t="shared" si="0"/>
        <v>X</v>
      </c>
    </row>
    <row r="27" spans="1:13" ht="14.45" customHeight="1" x14ac:dyDescent="0.2">
      <c r="A27" s="420" t="s">
        <v>265</v>
      </c>
      <c r="B27" s="416">
        <v>0</v>
      </c>
      <c r="C27" s="417">
        <v>7.8658400000000004</v>
      </c>
      <c r="D27" s="417">
        <v>7.8658400000000004</v>
      </c>
      <c r="E27" s="418">
        <v>0</v>
      </c>
      <c r="F27" s="416">
        <v>0</v>
      </c>
      <c r="G27" s="417">
        <v>0</v>
      </c>
      <c r="H27" s="417">
        <v>0</v>
      </c>
      <c r="I27" s="417">
        <v>4.22905</v>
      </c>
      <c r="J27" s="417">
        <v>4.22905</v>
      </c>
      <c r="K27" s="419">
        <v>0</v>
      </c>
      <c r="L27" s="133"/>
      <c r="M27" s="415" t="str">
        <f t="shared" si="0"/>
        <v/>
      </c>
    </row>
    <row r="28" spans="1:13" ht="14.45" customHeight="1" x14ac:dyDescent="0.2">
      <c r="A28" s="420" t="s">
        <v>266</v>
      </c>
      <c r="B28" s="416">
        <v>30</v>
      </c>
      <c r="C28" s="417">
        <v>32.977359999999997</v>
      </c>
      <c r="D28" s="417">
        <v>2.9773599999999973</v>
      </c>
      <c r="E28" s="418">
        <v>1.0992453333333332</v>
      </c>
      <c r="F28" s="416">
        <v>35</v>
      </c>
      <c r="G28" s="417">
        <v>35</v>
      </c>
      <c r="H28" s="417">
        <v>3.3639200000000002</v>
      </c>
      <c r="I28" s="417">
        <v>26.613709999999998</v>
      </c>
      <c r="J28" s="417">
        <v>-8.3862900000000025</v>
      </c>
      <c r="K28" s="419">
        <v>0.76039171428571417</v>
      </c>
      <c r="L28" s="133"/>
      <c r="M28" s="415" t="str">
        <f t="shared" si="0"/>
        <v/>
      </c>
    </row>
    <row r="29" spans="1:13" ht="14.45" customHeight="1" x14ac:dyDescent="0.2">
      <c r="A29" s="420" t="s">
        <v>267</v>
      </c>
      <c r="B29" s="416">
        <v>180</v>
      </c>
      <c r="C29" s="417">
        <v>198.01220000000001</v>
      </c>
      <c r="D29" s="417">
        <v>18.012200000000007</v>
      </c>
      <c r="E29" s="418">
        <v>1.1000677777777779</v>
      </c>
      <c r="F29" s="416">
        <v>200</v>
      </c>
      <c r="G29" s="417">
        <v>200</v>
      </c>
      <c r="H29" s="417">
        <v>22.93141</v>
      </c>
      <c r="I29" s="417">
        <v>202.30250000000001</v>
      </c>
      <c r="J29" s="417">
        <v>2.3025000000000091</v>
      </c>
      <c r="K29" s="419">
        <v>1.0115125</v>
      </c>
      <c r="L29" s="133"/>
      <c r="M29" s="415" t="str">
        <f t="shared" si="0"/>
        <v/>
      </c>
    </row>
    <row r="30" spans="1:13" ht="14.45" customHeight="1" x14ac:dyDescent="0.2">
      <c r="A30" s="420" t="s">
        <v>268</v>
      </c>
      <c r="B30" s="416">
        <v>40</v>
      </c>
      <c r="C30" s="417">
        <v>41.578379999999996</v>
      </c>
      <c r="D30" s="417">
        <v>1.5783799999999957</v>
      </c>
      <c r="E30" s="418">
        <v>1.0394595</v>
      </c>
      <c r="F30" s="416">
        <v>39.999999900000006</v>
      </c>
      <c r="G30" s="417">
        <v>39.999999900000006</v>
      </c>
      <c r="H30" s="417">
        <v>4.2897299999999996</v>
      </c>
      <c r="I30" s="417">
        <v>36.06203</v>
      </c>
      <c r="J30" s="417">
        <v>-3.9379699000000059</v>
      </c>
      <c r="K30" s="419">
        <v>0.90155075225387671</v>
      </c>
      <c r="L30" s="133"/>
      <c r="M30" s="415" t="str">
        <f t="shared" si="0"/>
        <v/>
      </c>
    </row>
    <row r="31" spans="1:13" ht="14.45" customHeight="1" x14ac:dyDescent="0.2">
      <c r="A31" s="420" t="s">
        <v>269</v>
      </c>
      <c r="B31" s="416">
        <v>48.671982000000007</v>
      </c>
      <c r="C31" s="417">
        <v>30.615279999999998</v>
      </c>
      <c r="D31" s="417">
        <v>-18.056702000000008</v>
      </c>
      <c r="E31" s="418">
        <v>0.62901239567355183</v>
      </c>
      <c r="F31" s="416">
        <v>27.404401799999999</v>
      </c>
      <c r="G31" s="417">
        <v>27.404401800000002</v>
      </c>
      <c r="H31" s="417">
        <v>0.309</v>
      </c>
      <c r="I31" s="417">
        <v>27.125389999999999</v>
      </c>
      <c r="J31" s="417">
        <v>-0.27901180000000281</v>
      </c>
      <c r="K31" s="419">
        <v>0.98981872320964148</v>
      </c>
      <c r="L31" s="133"/>
      <c r="M31" s="415" t="str">
        <f t="shared" si="0"/>
        <v/>
      </c>
    </row>
    <row r="32" spans="1:13" ht="14.45" customHeight="1" x14ac:dyDescent="0.2">
      <c r="A32" s="420" t="s">
        <v>270</v>
      </c>
      <c r="B32" s="416">
        <v>0</v>
      </c>
      <c r="C32" s="417">
        <v>2.5999999999999999E-2</v>
      </c>
      <c r="D32" s="417">
        <v>2.5999999999999999E-2</v>
      </c>
      <c r="E32" s="418">
        <v>0</v>
      </c>
      <c r="F32" s="416">
        <v>0</v>
      </c>
      <c r="G32" s="417">
        <v>0</v>
      </c>
      <c r="H32" s="417">
        <v>0</v>
      </c>
      <c r="I32" s="417">
        <v>0</v>
      </c>
      <c r="J32" s="417">
        <v>0</v>
      </c>
      <c r="K32" s="419">
        <v>0</v>
      </c>
      <c r="L32" s="133"/>
      <c r="M32" s="415" t="str">
        <f t="shared" si="0"/>
        <v/>
      </c>
    </row>
    <row r="33" spans="1:13" ht="14.45" customHeight="1" x14ac:dyDescent="0.2">
      <c r="A33" s="420" t="s">
        <v>271</v>
      </c>
      <c r="B33" s="416">
        <v>0</v>
      </c>
      <c r="C33" s="417">
        <v>0.10672</v>
      </c>
      <c r="D33" s="417">
        <v>0.10672</v>
      </c>
      <c r="E33" s="418">
        <v>0</v>
      </c>
      <c r="F33" s="416">
        <v>0</v>
      </c>
      <c r="G33" s="417">
        <v>0</v>
      </c>
      <c r="H33" s="417">
        <v>0</v>
      </c>
      <c r="I33" s="417">
        <v>0.61199999999999999</v>
      </c>
      <c r="J33" s="417">
        <v>0.61199999999999999</v>
      </c>
      <c r="K33" s="419">
        <v>0</v>
      </c>
      <c r="L33" s="133"/>
      <c r="M33" s="415" t="str">
        <f t="shared" si="0"/>
        <v/>
      </c>
    </row>
    <row r="34" spans="1:13" ht="14.45" customHeight="1" x14ac:dyDescent="0.2">
      <c r="A34" s="420" t="s">
        <v>272</v>
      </c>
      <c r="B34" s="416">
        <v>75</v>
      </c>
      <c r="C34" s="417">
        <v>49.230239999999995</v>
      </c>
      <c r="D34" s="417">
        <v>-25.769760000000005</v>
      </c>
      <c r="E34" s="418">
        <v>0.65640319999999996</v>
      </c>
      <c r="F34" s="416">
        <v>60</v>
      </c>
      <c r="G34" s="417">
        <v>60</v>
      </c>
      <c r="H34" s="417">
        <v>5.3398599999999998</v>
      </c>
      <c r="I34" s="417">
        <v>58.093379999999996</v>
      </c>
      <c r="J34" s="417">
        <v>-1.9066200000000038</v>
      </c>
      <c r="K34" s="419">
        <v>0.96822299999999994</v>
      </c>
      <c r="L34" s="133"/>
      <c r="M34" s="415" t="str">
        <f t="shared" si="0"/>
        <v/>
      </c>
    </row>
    <row r="35" spans="1:13" ht="14.45" customHeight="1" x14ac:dyDescent="0.2">
      <c r="A35" s="420" t="s">
        <v>273</v>
      </c>
      <c r="B35" s="416">
        <v>7.9868190000000006</v>
      </c>
      <c r="C35" s="417">
        <v>4.5491599999999996</v>
      </c>
      <c r="D35" s="417">
        <v>-3.4376590000000009</v>
      </c>
      <c r="E35" s="418">
        <v>0.56958345994819704</v>
      </c>
      <c r="F35" s="416">
        <v>4.2671422000000003</v>
      </c>
      <c r="G35" s="417">
        <v>4.2671422000000003</v>
      </c>
      <c r="H35" s="417">
        <v>0</v>
      </c>
      <c r="I35" s="417">
        <v>2.0569999999999999</v>
      </c>
      <c r="J35" s="417">
        <v>-2.2101422000000004</v>
      </c>
      <c r="K35" s="419">
        <v>0.48205564839156279</v>
      </c>
      <c r="L35" s="133"/>
      <c r="M35" s="415" t="str">
        <f t="shared" si="0"/>
        <v/>
      </c>
    </row>
    <row r="36" spans="1:13" ht="14.45" customHeight="1" x14ac:dyDescent="0.2">
      <c r="A36" s="420" t="s">
        <v>274</v>
      </c>
      <c r="B36" s="416">
        <v>0</v>
      </c>
      <c r="C36" s="417">
        <v>9.7536900000000006</v>
      </c>
      <c r="D36" s="417">
        <v>9.7536900000000006</v>
      </c>
      <c r="E36" s="418">
        <v>0</v>
      </c>
      <c r="F36" s="416">
        <v>0</v>
      </c>
      <c r="G36" s="417">
        <v>0</v>
      </c>
      <c r="H36" s="417">
        <v>0</v>
      </c>
      <c r="I36" s="417">
        <v>3.3004199999999999</v>
      </c>
      <c r="J36" s="417">
        <v>3.3004199999999999</v>
      </c>
      <c r="K36" s="419">
        <v>0</v>
      </c>
      <c r="L36" s="133"/>
      <c r="M36" s="415" t="str">
        <f t="shared" si="0"/>
        <v/>
      </c>
    </row>
    <row r="37" spans="1:13" ht="14.45" customHeight="1" x14ac:dyDescent="0.2">
      <c r="A37" s="420" t="s">
        <v>275</v>
      </c>
      <c r="B37" s="416">
        <v>0</v>
      </c>
      <c r="C37" s="417">
        <v>4.3258000000000001</v>
      </c>
      <c r="D37" s="417">
        <v>4.3258000000000001</v>
      </c>
      <c r="E37" s="418">
        <v>0</v>
      </c>
      <c r="F37" s="416">
        <v>0</v>
      </c>
      <c r="G37" s="417">
        <v>0</v>
      </c>
      <c r="H37" s="417">
        <v>0</v>
      </c>
      <c r="I37" s="417">
        <v>0</v>
      </c>
      <c r="J37" s="417">
        <v>0</v>
      </c>
      <c r="K37" s="419">
        <v>0</v>
      </c>
      <c r="L37" s="133"/>
      <c r="M37" s="415" t="str">
        <f t="shared" si="0"/>
        <v/>
      </c>
    </row>
    <row r="38" spans="1:13" ht="14.45" customHeight="1" x14ac:dyDescent="0.2">
      <c r="A38" s="420" t="s">
        <v>276</v>
      </c>
      <c r="B38" s="416">
        <v>0</v>
      </c>
      <c r="C38" s="417">
        <v>1.21</v>
      </c>
      <c r="D38" s="417">
        <v>1.21</v>
      </c>
      <c r="E38" s="418">
        <v>0</v>
      </c>
      <c r="F38" s="416">
        <v>0</v>
      </c>
      <c r="G38" s="417">
        <v>0</v>
      </c>
      <c r="H38" s="417">
        <v>0</v>
      </c>
      <c r="I38" s="417">
        <v>3.7498899999999997</v>
      </c>
      <c r="J38" s="417">
        <v>3.7498899999999997</v>
      </c>
      <c r="K38" s="419">
        <v>0</v>
      </c>
      <c r="L38" s="133"/>
      <c r="M38" s="415" t="str">
        <f t="shared" si="0"/>
        <v/>
      </c>
    </row>
    <row r="39" spans="1:13" ht="14.45" customHeight="1" x14ac:dyDescent="0.2">
      <c r="A39" s="420" t="s">
        <v>277</v>
      </c>
      <c r="B39" s="416">
        <v>0</v>
      </c>
      <c r="C39" s="417">
        <v>4.6528999999999998</v>
      </c>
      <c r="D39" s="417">
        <v>4.6528999999999998</v>
      </c>
      <c r="E39" s="418">
        <v>0</v>
      </c>
      <c r="F39" s="416">
        <v>0</v>
      </c>
      <c r="G39" s="417">
        <v>0</v>
      </c>
      <c r="H39" s="417">
        <v>0</v>
      </c>
      <c r="I39" s="417">
        <v>0</v>
      </c>
      <c r="J39" s="417">
        <v>0</v>
      </c>
      <c r="K39" s="419">
        <v>0</v>
      </c>
      <c r="L39" s="133"/>
      <c r="M39" s="415" t="str">
        <f t="shared" si="0"/>
        <v/>
      </c>
    </row>
    <row r="40" spans="1:13" ht="14.45" customHeight="1" x14ac:dyDescent="0.2">
      <c r="A40" s="420" t="s">
        <v>278</v>
      </c>
      <c r="B40" s="416">
        <v>90</v>
      </c>
      <c r="C40" s="417">
        <v>97.225169999999991</v>
      </c>
      <c r="D40" s="417">
        <v>7.2251699999999914</v>
      </c>
      <c r="E40" s="418">
        <v>1.0802796666666665</v>
      </c>
      <c r="F40" s="416">
        <v>100.00000010000001</v>
      </c>
      <c r="G40" s="417">
        <v>100.00000010000002</v>
      </c>
      <c r="H40" s="417">
        <v>9.3890499999999992</v>
      </c>
      <c r="I40" s="417">
        <v>73.820309999999992</v>
      </c>
      <c r="J40" s="417">
        <v>-26.17969010000003</v>
      </c>
      <c r="K40" s="419">
        <v>0.73820309926179672</v>
      </c>
      <c r="L40" s="133"/>
      <c r="M40" s="415" t="str">
        <f t="shared" si="0"/>
        <v/>
      </c>
    </row>
    <row r="41" spans="1:13" ht="14.45" customHeight="1" x14ac:dyDescent="0.2">
      <c r="A41" s="420" t="s">
        <v>279</v>
      </c>
      <c r="B41" s="416">
        <v>64.931184000000002</v>
      </c>
      <c r="C41" s="417">
        <v>61.265430000000002</v>
      </c>
      <c r="D41" s="417">
        <v>-3.6657539999999997</v>
      </c>
      <c r="E41" s="418">
        <v>0.94354401422897205</v>
      </c>
      <c r="F41" s="416">
        <v>68.8304969</v>
      </c>
      <c r="G41" s="417">
        <v>68.8304969</v>
      </c>
      <c r="H41" s="417">
        <v>1.712</v>
      </c>
      <c r="I41" s="417">
        <v>20.777419999999999</v>
      </c>
      <c r="J41" s="417">
        <v>-48.053076900000001</v>
      </c>
      <c r="K41" s="419">
        <v>0.30186357698661331</v>
      </c>
      <c r="L41" s="133"/>
      <c r="M41" s="415" t="str">
        <f t="shared" si="0"/>
        <v>X</v>
      </c>
    </row>
    <row r="42" spans="1:13" ht="14.45" customHeight="1" x14ac:dyDescent="0.2">
      <c r="A42" s="420" t="s">
        <v>280</v>
      </c>
      <c r="B42" s="416">
        <v>23.221996999999998</v>
      </c>
      <c r="C42" s="417">
        <v>34.395050000000005</v>
      </c>
      <c r="D42" s="417">
        <v>11.173053000000007</v>
      </c>
      <c r="E42" s="418">
        <v>1.4811409199648078</v>
      </c>
      <c r="F42" s="416">
        <v>32.450477200000002</v>
      </c>
      <c r="G42" s="417">
        <v>32.450477200000002</v>
      </c>
      <c r="H42" s="417">
        <v>1.694</v>
      </c>
      <c r="I42" s="417">
        <v>15.669499999999999</v>
      </c>
      <c r="J42" s="417">
        <v>-16.780977200000002</v>
      </c>
      <c r="K42" s="419">
        <v>0.48287425492775182</v>
      </c>
      <c r="L42" s="133"/>
      <c r="M42" s="415" t="str">
        <f t="shared" si="0"/>
        <v/>
      </c>
    </row>
    <row r="43" spans="1:13" ht="14.45" customHeight="1" x14ac:dyDescent="0.2">
      <c r="A43" s="420" t="s">
        <v>281</v>
      </c>
      <c r="B43" s="416">
        <v>2.3498860000000001</v>
      </c>
      <c r="C43" s="417">
        <v>0.39900000000000002</v>
      </c>
      <c r="D43" s="417">
        <v>-1.9508860000000001</v>
      </c>
      <c r="E43" s="418">
        <v>0.16979547092922806</v>
      </c>
      <c r="F43" s="416">
        <v>3.6041200000000002E-2</v>
      </c>
      <c r="G43" s="417">
        <v>3.6041200000000002E-2</v>
      </c>
      <c r="H43" s="417">
        <v>0</v>
      </c>
      <c r="I43" s="417">
        <v>0</v>
      </c>
      <c r="J43" s="417">
        <v>-3.6041200000000002E-2</v>
      </c>
      <c r="K43" s="419">
        <v>0</v>
      </c>
      <c r="L43" s="133"/>
      <c r="M43" s="415" t="str">
        <f t="shared" si="0"/>
        <v/>
      </c>
    </row>
    <row r="44" spans="1:13" ht="14.45" customHeight="1" x14ac:dyDescent="0.2">
      <c r="A44" s="420" t="s">
        <v>282</v>
      </c>
      <c r="B44" s="416">
        <v>16.554731</v>
      </c>
      <c r="C44" s="417">
        <v>21.206499999999998</v>
      </c>
      <c r="D44" s="417">
        <v>4.651768999999998</v>
      </c>
      <c r="E44" s="418">
        <v>1.28099333054702</v>
      </c>
      <c r="F44" s="416">
        <v>21.3439783</v>
      </c>
      <c r="G44" s="417">
        <v>21.3439783</v>
      </c>
      <c r="H44" s="417">
        <v>0</v>
      </c>
      <c r="I44" s="417">
        <v>4.1136200000000001</v>
      </c>
      <c r="J44" s="417">
        <v>-17.230358299999999</v>
      </c>
      <c r="K44" s="419">
        <v>0.19272976865798258</v>
      </c>
      <c r="L44" s="133"/>
      <c r="M44" s="415" t="str">
        <f t="shared" si="0"/>
        <v/>
      </c>
    </row>
    <row r="45" spans="1:13" ht="14.45" customHeight="1" x14ac:dyDescent="0.2">
      <c r="A45" s="420" t="s">
        <v>283</v>
      </c>
      <c r="B45" s="416">
        <v>0.26375799999999999</v>
      </c>
      <c r="C45" s="417">
        <v>0</v>
      </c>
      <c r="D45" s="417">
        <v>-0.26375799999999999</v>
      </c>
      <c r="E45" s="418">
        <v>0</v>
      </c>
      <c r="F45" s="416">
        <v>0</v>
      </c>
      <c r="G45" s="417">
        <v>0</v>
      </c>
      <c r="H45" s="417">
        <v>0</v>
      </c>
      <c r="I45" s="417">
        <v>0</v>
      </c>
      <c r="J45" s="417">
        <v>0</v>
      </c>
      <c r="K45" s="419">
        <v>0</v>
      </c>
      <c r="L45" s="133"/>
      <c r="M45" s="415" t="str">
        <f t="shared" si="0"/>
        <v/>
      </c>
    </row>
    <row r="46" spans="1:13" ht="14.45" customHeight="1" x14ac:dyDescent="0.2">
      <c r="A46" s="420" t="s">
        <v>284</v>
      </c>
      <c r="B46" s="416">
        <v>17.057744</v>
      </c>
      <c r="C46" s="417">
        <v>5.2648799999999998</v>
      </c>
      <c r="D46" s="417">
        <v>-11.792864</v>
      </c>
      <c r="E46" s="418">
        <v>0.3086504288023082</v>
      </c>
      <c r="F46" s="416">
        <v>15.000000200000001</v>
      </c>
      <c r="G46" s="417">
        <v>15.000000200000001</v>
      </c>
      <c r="H46" s="417">
        <v>1.7999999999999999E-2</v>
      </c>
      <c r="I46" s="417">
        <v>0.99429999999999996</v>
      </c>
      <c r="J46" s="417">
        <v>-14.0057002</v>
      </c>
      <c r="K46" s="419">
        <v>6.6286665782844451E-2</v>
      </c>
      <c r="L46" s="133"/>
      <c r="M46" s="415" t="str">
        <f t="shared" si="0"/>
        <v/>
      </c>
    </row>
    <row r="47" spans="1:13" ht="14.45" customHeight="1" x14ac:dyDescent="0.2">
      <c r="A47" s="420" t="s">
        <v>285</v>
      </c>
      <c r="B47" s="416">
        <v>5.4830680000000003</v>
      </c>
      <c r="C47" s="417">
        <v>0</v>
      </c>
      <c r="D47" s="417">
        <v>-5.4830680000000003</v>
      </c>
      <c r="E47" s="418">
        <v>0</v>
      </c>
      <c r="F47" s="416">
        <v>0</v>
      </c>
      <c r="G47" s="417">
        <v>0</v>
      </c>
      <c r="H47" s="417">
        <v>0</v>
      </c>
      <c r="I47" s="417">
        <v>0</v>
      </c>
      <c r="J47" s="417">
        <v>0</v>
      </c>
      <c r="K47" s="419">
        <v>0</v>
      </c>
      <c r="L47" s="133"/>
      <c r="M47" s="415" t="str">
        <f t="shared" si="0"/>
        <v/>
      </c>
    </row>
    <row r="48" spans="1:13" ht="14.45" customHeight="1" x14ac:dyDescent="0.2">
      <c r="A48" s="420" t="s">
        <v>286</v>
      </c>
      <c r="B48" s="416">
        <v>70</v>
      </c>
      <c r="C48" s="417">
        <v>73.613770000000002</v>
      </c>
      <c r="D48" s="417">
        <v>3.6137700000000024</v>
      </c>
      <c r="E48" s="418">
        <v>1.0516252857142858</v>
      </c>
      <c r="F48" s="416">
        <v>50.000000099999994</v>
      </c>
      <c r="G48" s="417">
        <v>50.000000099999994</v>
      </c>
      <c r="H48" s="417">
        <v>11.99615</v>
      </c>
      <c r="I48" s="417">
        <v>276.86293000000001</v>
      </c>
      <c r="J48" s="417">
        <v>226.86292990000001</v>
      </c>
      <c r="K48" s="419">
        <v>5.5372585889254839</v>
      </c>
      <c r="L48" s="133"/>
      <c r="M48" s="415" t="str">
        <f t="shared" si="0"/>
        <v>X</v>
      </c>
    </row>
    <row r="49" spans="1:13" ht="14.45" customHeight="1" x14ac:dyDescent="0.2">
      <c r="A49" s="420" t="s">
        <v>287</v>
      </c>
      <c r="B49" s="416">
        <v>0</v>
      </c>
      <c r="C49" s="417">
        <v>15.833780000000001</v>
      </c>
      <c r="D49" s="417">
        <v>15.833780000000001</v>
      </c>
      <c r="E49" s="418">
        <v>0</v>
      </c>
      <c r="F49" s="416">
        <v>0</v>
      </c>
      <c r="G49" s="417">
        <v>0</v>
      </c>
      <c r="H49" s="417">
        <v>0.56617999999999991</v>
      </c>
      <c r="I49" s="417">
        <v>16.068680000000001</v>
      </c>
      <c r="J49" s="417">
        <v>16.068680000000001</v>
      </c>
      <c r="K49" s="419">
        <v>0</v>
      </c>
      <c r="L49" s="133"/>
      <c r="M49" s="415" t="str">
        <f t="shared" si="0"/>
        <v/>
      </c>
    </row>
    <row r="50" spans="1:13" ht="14.45" customHeight="1" x14ac:dyDescent="0.2">
      <c r="A50" s="420" t="s">
        <v>288</v>
      </c>
      <c r="B50" s="416">
        <v>0</v>
      </c>
      <c r="C50" s="417">
        <v>13.391920000000001</v>
      </c>
      <c r="D50" s="417">
        <v>13.391920000000001</v>
      </c>
      <c r="E50" s="418">
        <v>0</v>
      </c>
      <c r="F50" s="416">
        <v>0</v>
      </c>
      <c r="G50" s="417">
        <v>0</v>
      </c>
      <c r="H50" s="417">
        <v>2.2320100000000003</v>
      </c>
      <c r="I50" s="417">
        <v>22.32011</v>
      </c>
      <c r="J50" s="417">
        <v>22.32011</v>
      </c>
      <c r="K50" s="419">
        <v>0</v>
      </c>
      <c r="L50" s="133"/>
      <c r="M50" s="415" t="str">
        <f t="shared" si="0"/>
        <v/>
      </c>
    </row>
    <row r="51" spans="1:13" ht="14.45" customHeight="1" x14ac:dyDescent="0.2">
      <c r="A51" s="420" t="s">
        <v>289</v>
      </c>
      <c r="B51" s="416">
        <v>0</v>
      </c>
      <c r="C51" s="417">
        <v>0</v>
      </c>
      <c r="D51" s="417">
        <v>0</v>
      </c>
      <c r="E51" s="418">
        <v>0</v>
      </c>
      <c r="F51" s="416">
        <v>0</v>
      </c>
      <c r="G51" s="417">
        <v>0</v>
      </c>
      <c r="H51" s="417">
        <v>0</v>
      </c>
      <c r="I51" s="417">
        <v>0.27177999999999997</v>
      </c>
      <c r="J51" s="417">
        <v>0.27177999999999997</v>
      </c>
      <c r="K51" s="419">
        <v>0</v>
      </c>
      <c r="L51" s="133"/>
      <c r="M51" s="415" t="str">
        <f t="shared" si="0"/>
        <v/>
      </c>
    </row>
    <row r="52" spans="1:13" ht="14.45" customHeight="1" x14ac:dyDescent="0.2">
      <c r="A52" s="420" t="s">
        <v>290</v>
      </c>
      <c r="B52" s="416">
        <v>20</v>
      </c>
      <c r="C52" s="417">
        <v>15.60149</v>
      </c>
      <c r="D52" s="417">
        <v>-4.3985099999999999</v>
      </c>
      <c r="E52" s="418">
        <v>0.7800745</v>
      </c>
      <c r="F52" s="416">
        <v>16.000000099999998</v>
      </c>
      <c r="G52" s="417">
        <v>16.000000099999998</v>
      </c>
      <c r="H52" s="417">
        <v>8.7965999999999998</v>
      </c>
      <c r="I52" s="417">
        <v>71.326809999999995</v>
      </c>
      <c r="J52" s="417">
        <v>55.326809900000001</v>
      </c>
      <c r="K52" s="419">
        <v>4.4579255971379652</v>
      </c>
      <c r="L52" s="133"/>
      <c r="M52" s="415" t="str">
        <f t="shared" si="0"/>
        <v/>
      </c>
    </row>
    <row r="53" spans="1:13" ht="14.45" customHeight="1" x14ac:dyDescent="0.2">
      <c r="A53" s="420" t="s">
        <v>291</v>
      </c>
      <c r="B53" s="416">
        <v>19.999998999999999</v>
      </c>
      <c r="C53" s="417">
        <v>15.060219999999999</v>
      </c>
      <c r="D53" s="417">
        <v>-4.9397789999999997</v>
      </c>
      <c r="E53" s="418">
        <v>0.75301103765055188</v>
      </c>
      <c r="F53" s="416">
        <v>15.999999900000001</v>
      </c>
      <c r="G53" s="417">
        <v>15.999999900000002</v>
      </c>
      <c r="H53" s="417">
        <v>0.40135999999999999</v>
      </c>
      <c r="I53" s="417">
        <v>23.06279</v>
      </c>
      <c r="J53" s="417">
        <v>7.0627900999999973</v>
      </c>
      <c r="K53" s="419">
        <v>1.4414243840089023</v>
      </c>
      <c r="L53" s="133"/>
      <c r="M53" s="415" t="str">
        <f t="shared" si="0"/>
        <v/>
      </c>
    </row>
    <row r="54" spans="1:13" ht="14.45" customHeight="1" x14ac:dyDescent="0.2">
      <c r="A54" s="420" t="s">
        <v>292</v>
      </c>
      <c r="B54" s="416">
        <v>30.000001000000001</v>
      </c>
      <c r="C54" s="417">
        <v>13.726360000000001</v>
      </c>
      <c r="D54" s="417">
        <v>-16.273640999999998</v>
      </c>
      <c r="E54" s="418">
        <v>0.45754531808182275</v>
      </c>
      <c r="F54" s="416">
        <v>18.000000100000001</v>
      </c>
      <c r="G54" s="417">
        <v>18.000000100000001</v>
      </c>
      <c r="H54" s="417">
        <v>0</v>
      </c>
      <c r="I54" s="417">
        <v>4.4499399999999998</v>
      </c>
      <c r="J54" s="417">
        <v>-13.550060100000001</v>
      </c>
      <c r="K54" s="419">
        <v>0.2472188875154506</v>
      </c>
      <c r="L54" s="133"/>
      <c r="M54" s="415" t="str">
        <f t="shared" si="0"/>
        <v/>
      </c>
    </row>
    <row r="55" spans="1:13" ht="14.45" customHeight="1" x14ac:dyDescent="0.2">
      <c r="A55" s="420" t="s">
        <v>293</v>
      </c>
      <c r="B55" s="416">
        <v>0</v>
      </c>
      <c r="C55" s="417">
        <v>0</v>
      </c>
      <c r="D55" s="417">
        <v>0</v>
      </c>
      <c r="E55" s="418">
        <v>0</v>
      </c>
      <c r="F55" s="416">
        <v>0</v>
      </c>
      <c r="G55" s="417">
        <v>0</v>
      </c>
      <c r="H55" s="417">
        <v>0</v>
      </c>
      <c r="I55" s="417">
        <v>64.251000000000005</v>
      </c>
      <c r="J55" s="417">
        <v>64.251000000000005</v>
      </c>
      <c r="K55" s="419">
        <v>0</v>
      </c>
      <c r="L55" s="133"/>
      <c r="M55" s="415" t="str">
        <f t="shared" si="0"/>
        <v/>
      </c>
    </row>
    <row r="56" spans="1:13" ht="14.45" customHeight="1" x14ac:dyDescent="0.2">
      <c r="A56" s="420" t="s">
        <v>294</v>
      </c>
      <c r="B56" s="416">
        <v>0</v>
      </c>
      <c r="C56" s="417">
        <v>0</v>
      </c>
      <c r="D56" s="417">
        <v>0</v>
      </c>
      <c r="E56" s="418">
        <v>0</v>
      </c>
      <c r="F56" s="416">
        <v>0</v>
      </c>
      <c r="G56" s="417">
        <v>0</v>
      </c>
      <c r="H56" s="417">
        <v>0</v>
      </c>
      <c r="I56" s="417">
        <v>58.514800000000001</v>
      </c>
      <c r="J56" s="417">
        <v>58.514800000000001</v>
      </c>
      <c r="K56" s="419">
        <v>0</v>
      </c>
      <c r="L56" s="133"/>
      <c r="M56" s="415" t="str">
        <f t="shared" si="0"/>
        <v/>
      </c>
    </row>
    <row r="57" spans="1:13" ht="14.45" customHeight="1" x14ac:dyDescent="0.2">
      <c r="A57" s="420" t="s">
        <v>295</v>
      </c>
      <c r="B57" s="416">
        <v>0</v>
      </c>
      <c r="C57" s="417">
        <v>0</v>
      </c>
      <c r="D57" s="417">
        <v>0</v>
      </c>
      <c r="E57" s="418">
        <v>0</v>
      </c>
      <c r="F57" s="416">
        <v>0</v>
      </c>
      <c r="G57" s="417">
        <v>0</v>
      </c>
      <c r="H57" s="417">
        <v>0</v>
      </c>
      <c r="I57" s="417">
        <v>0.16452</v>
      </c>
      <c r="J57" s="417">
        <v>0.16452</v>
      </c>
      <c r="K57" s="419">
        <v>0</v>
      </c>
      <c r="L57" s="133"/>
      <c r="M57" s="415" t="str">
        <f t="shared" si="0"/>
        <v/>
      </c>
    </row>
    <row r="58" spans="1:13" ht="14.45" customHeight="1" x14ac:dyDescent="0.2">
      <c r="A58" s="420" t="s">
        <v>296</v>
      </c>
      <c r="B58" s="416">
        <v>0</v>
      </c>
      <c r="C58" s="417">
        <v>0</v>
      </c>
      <c r="D58" s="417">
        <v>0</v>
      </c>
      <c r="E58" s="418">
        <v>0</v>
      </c>
      <c r="F58" s="416">
        <v>0</v>
      </c>
      <c r="G58" s="417">
        <v>0</v>
      </c>
      <c r="H58" s="417">
        <v>0</v>
      </c>
      <c r="I58" s="417">
        <v>9.9824999999999999</v>
      </c>
      <c r="J58" s="417">
        <v>9.9824999999999999</v>
      </c>
      <c r="K58" s="419">
        <v>0</v>
      </c>
      <c r="L58" s="133"/>
      <c r="M58" s="415" t="str">
        <f t="shared" si="0"/>
        <v/>
      </c>
    </row>
    <row r="59" spans="1:13" ht="14.45" customHeight="1" x14ac:dyDescent="0.2">
      <c r="A59" s="420" t="s">
        <v>297</v>
      </c>
      <c r="B59" s="416">
        <v>0</v>
      </c>
      <c r="C59" s="417">
        <v>0</v>
      </c>
      <c r="D59" s="417">
        <v>0</v>
      </c>
      <c r="E59" s="418">
        <v>0</v>
      </c>
      <c r="F59" s="416">
        <v>0</v>
      </c>
      <c r="G59" s="417">
        <v>0</v>
      </c>
      <c r="H59" s="417">
        <v>0</v>
      </c>
      <c r="I59" s="417">
        <v>6.45</v>
      </c>
      <c r="J59" s="417">
        <v>6.45</v>
      </c>
      <c r="K59" s="419">
        <v>0</v>
      </c>
      <c r="L59" s="133"/>
      <c r="M59" s="415" t="str">
        <f t="shared" si="0"/>
        <v/>
      </c>
    </row>
    <row r="60" spans="1:13" ht="14.45" customHeight="1" x14ac:dyDescent="0.2">
      <c r="A60" s="420" t="s">
        <v>298</v>
      </c>
      <c r="B60" s="416">
        <v>1707.3598999999999</v>
      </c>
      <c r="C60" s="417">
        <v>1479.68193</v>
      </c>
      <c r="D60" s="417">
        <v>-227.67796999999996</v>
      </c>
      <c r="E60" s="418">
        <v>0.86664910544051088</v>
      </c>
      <c r="F60" s="416">
        <v>1408.3024846000001</v>
      </c>
      <c r="G60" s="417">
        <v>1408.3024846000001</v>
      </c>
      <c r="H60" s="417">
        <v>200.17923000000002</v>
      </c>
      <c r="I60" s="417">
        <v>1433.38309</v>
      </c>
      <c r="J60" s="417">
        <v>25.080605399999968</v>
      </c>
      <c r="K60" s="419">
        <v>1.0178091039916923</v>
      </c>
      <c r="L60" s="133"/>
      <c r="M60" s="415" t="str">
        <f t="shared" si="0"/>
        <v/>
      </c>
    </row>
    <row r="61" spans="1:13" ht="14.45" customHeight="1" x14ac:dyDescent="0.2">
      <c r="A61" s="420" t="s">
        <v>299</v>
      </c>
      <c r="B61" s="416">
        <v>1707.3598999999999</v>
      </c>
      <c r="C61" s="417">
        <v>1479.68193</v>
      </c>
      <c r="D61" s="417">
        <v>-227.67796999999996</v>
      </c>
      <c r="E61" s="418">
        <v>0.86664910544051088</v>
      </c>
      <c r="F61" s="416">
        <v>1408.3024846000001</v>
      </c>
      <c r="G61" s="417">
        <v>1408.3024846000001</v>
      </c>
      <c r="H61" s="417">
        <v>200.17923000000002</v>
      </c>
      <c r="I61" s="417">
        <v>1433.38309</v>
      </c>
      <c r="J61" s="417">
        <v>25.080605399999968</v>
      </c>
      <c r="K61" s="419">
        <v>1.0178091039916923</v>
      </c>
      <c r="L61" s="133"/>
      <c r="M61" s="415" t="str">
        <f t="shared" si="0"/>
        <v>X</v>
      </c>
    </row>
    <row r="62" spans="1:13" ht="14.45" customHeight="1" x14ac:dyDescent="0.2">
      <c r="A62" s="420" t="s">
        <v>300</v>
      </c>
      <c r="B62" s="416">
        <v>792.31348000000003</v>
      </c>
      <c r="C62" s="417">
        <v>617.92600000000004</v>
      </c>
      <c r="D62" s="417">
        <v>-174.38747999999998</v>
      </c>
      <c r="E62" s="418">
        <v>0.77990090487921526</v>
      </c>
      <c r="F62" s="416">
        <v>515.41770299999996</v>
      </c>
      <c r="G62" s="417">
        <v>515.41770299999996</v>
      </c>
      <c r="H62" s="417">
        <v>106.12196</v>
      </c>
      <c r="I62" s="417">
        <v>578.60884999999996</v>
      </c>
      <c r="J62" s="417">
        <v>63.191147000000001</v>
      </c>
      <c r="K62" s="419">
        <v>1.1226018171905903</v>
      </c>
      <c r="L62" s="133"/>
      <c r="M62" s="415" t="str">
        <f t="shared" si="0"/>
        <v/>
      </c>
    </row>
    <row r="63" spans="1:13" ht="14.45" customHeight="1" x14ac:dyDescent="0.2">
      <c r="A63" s="420" t="s">
        <v>301</v>
      </c>
      <c r="B63" s="416">
        <v>218.75724700000001</v>
      </c>
      <c r="C63" s="417">
        <v>209.90100000000001</v>
      </c>
      <c r="D63" s="417">
        <v>-8.8562469999999962</v>
      </c>
      <c r="E63" s="418">
        <v>0.95951564064069617</v>
      </c>
      <c r="F63" s="416">
        <v>228.55914580000001</v>
      </c>
      <c r="G63" s="417">
        <v>228.55914580000001</v>
      </c>
      <c r="H63" s="417">
        <v>12.077</v>
      </c>
      <c r="I63" s="417">
        <v>202.14599999999999</v>
      </c>
      <c r="J63" s="417">
        <v>-26.413145800000024</v>
      </c>
      <c r="K63" s="419">
        <v>0.88443627706277494</v>
      </c>
      <c r="L63" s="133"/>
      <c r="M63" s="415" t="str">
        <f t="shared" si="0"/>
        <v/>
      </c>
    </row>
    <row r="64" spans="1:13" ht="14.45" customHeight="1" x14ac:dyDescent="0.2">
      <c r="A64" s="420" t="s">
        <v>302</v>
      </c>
      <c r="B64" s="416">
        <v>688.60967700000003</v>
      </c>
      <c r="C64" s="417">
        <v>646.82838000000004</v>
      </c>
      <c r="D64" s="417">
        <v>-41.781296999999995</v>
      </c>
      <c r="E64" s="418">
        <v>0.93932513817983998</v>
      </c>
      <c r="F64" s="416">
        <v>657.98669480000001</v>
      </c>
      <c r="G64" s="417">
        <v>657.98669480000001</v>
      </c>
      <c r="H64" s="417">
        <v>84.862870000000001</v>
      </c>
      <c r="I64" s="417">
        <v>652.05297999999993</v>
      </c>
      <c r="J64" s="417">
        <v>-5.9337148000000752</v>
      </c>
      <c r="K64" s="419">
        <v>0.99098201400287633</v>
      </c>
      <c r="L64" s="133"/>
      <c r="M64" s="415" t="str">
        <f t="shared" si="0"/>
        <v/>
      </c>
    </row>
    <row r="65" spans="1:13" ht="14.45" customHeight="1" x14ac:dyDescent="0.2">
      <c r="A65" s="420" t="s">
        <v>303</v>
      </c>
      <c r="B65" s="416">
        <v>7.6794960000000003</v>
      </c>
      <c r="C65" s="417">
        <v>5.0265500000000003</v>
      </c>
      <c r="D65" s="417">
        <v>-2.652946</v>
      </c>
      <c r="E65" s="418">
        <v>0.65454165221259308</v>
      </c>
      <c r="F65" s="416">
        <v>6.3389410000000002</v>
      </c>
      <c r="G65" s="417">
        <v>6.3389410000000002</v>
      </c>
      <c r="H65" s="417">
        <v>-2.8826000000000001</v>
      </c>
      <c r="I65" s="417">
        <v>0.57525999999999999</v>
      </c>
      <c r="J65" s="417">
        <v>-5.7636810000000001</v>
      </c>
      <c r="K65" s="419">
        <v>9.0750174201021896E-2</v>
      </c>
      <c r="L65" s="133"/>
      <c r="M65" s="415" t="str">
        <f t="shared" si="0"/>
        <v/>
      </c>
    </row>
    <row r="66" spans="1:13" ht="14.45" customHeight="1" x14ac:dyDescent="0.2">
      <c r="A66" s="420" t="s">
        <v>304</v>
      </c>
      <c r="B66" s="416">
        <v>2407.9604470000004</v>
      </c>
      <c r="C66" s="417">
        <v>3507.82098</v>
      </c>
      <c r="D66" s="417">
        <v>1099.8605329999996</v>
      </c>
      <c r="E66" s="418">
        <v>1.4567602156299038</v>
      </c>
      <c r="F66" s="416">
        <v>2171.3437917000001</v>
      </c>
      <c r="G66" s="417">
        <v>2171.3437917000001</v>
      </c>
      <c r="H66" s="417">
        <v>887.42071999999996</v>
      </c>
      <c r="I66" s="417">
        <v>4256.01044</v>
      </c>
      <c r="J66" s="417">
        <v>2084.6666482999999</v>
      </c>
      <c r="K66" s="419">
        <v>1.9600813359306228</v>
      </c>
      <c r="L66" s="133"/>
      <c r="M66" s="415" t="str">
        <f t="shared" si="0"/>
        <v/>
      </c>
    </row>
    <row r="67" spans="1:13" ht="14.45" customHeight="1" x14ac:dyDescent="0.2">
      <c r="A67" s="420" t="s">
        <v>305</v>
      </c>
      <c r="B67" s="416">
        <v>1041.171353</v>
      </c>
      <c r="C67" s="417">
        <v>1018.8511500000001</v>
      </c>
      <c r="D67" s="417">
        <v>-22.320202999999879</v>
      </c>
      <c r="E67" s="418">
        <v>0.9785624115226691</v>
      </c>
      <c r="F67" s="416">
        <v>590.52176499999996</v>
      </c>
      <c r="G67" s="417">
        <v>590.52176499999996</v>
      </c>
      <c r="H67" s="417">
        <v>619.91234999999995</v>
      </c>
      <c r="I67" s="417">
        <v>1276.7749699999999</v>
      </c>
      <c r="J67" s="417">
        <v>686.25320499999998</v>
      </c>
      <c r="K67" s="419">
        <v>2.1621133134694874</v>
      </c>
      <c r="L67" s="133"/>
      <c r="M67" s="415" t="str">
        <f t="shared" si="0"/>
        <v/>
      </c>
    </row>
    <row r="68" spans="1:13" ht="14.45" customHeight="1" x14ac:dyDescent="0.2">
      <c r="A68" s="420" t="s">
        <v>306</v>
      </c>
      <c r="B68" s="416">
        <v>1041.171353</v>
      </c>
      <c r="C68" s="417">
        <v>1018.8511500000001</v>
      </c>
      <c r="D68" s="417">
        <v>-22.320202999999879</v>
      </c>
      <c r="E68" s="418">
        <v>0.9785624115226691</v>
      </c>
      <c r="F68" s="416">
        <v>590.52176499999996</v>
      </c>
      <c r="G68" s="417">
        <v>590.52176499999996</v>
      </c>
      <c r="H68" s="417">
        <v>619.91234999999995</v>
      </c>
      <c r="I68" s="417">
        <v>1276.7749699999999</v>
      </c>
      <c r="J68" s="417">
        <v>686.25320499999998</v>
      </c>
      <c r="K68" s="419">
        <v>2.1621133134694874</v>
      </c>
      <c r="L68" s="133"/>
      <c r="M68" s="415" t="str">
        <f t="shared" si="0"/>
        <v>X</v>
      </c>
    </row>
    <row r="69" spans="1:13" ht="14.45" customHeight="1" x14ac:dyDescent="0.2">
      <c r="A69" s="420" t="s">
        <v>307</v>
      </c>
      <c r="B69" s="416">
        <v>719.41754000000003</v>
      </c>
      <c r="C69" s="417">
        <v>278.97521</v>
      </c>
      <c r="D69" s="417">
        <v>-440.44233000000003</v>
      </c>
      <c r="E69" s="418">
        <v>0.38777927210393004</v>
      </c>
      <c r="F69" s="416">
        <v>285.60664450000002</v>
      </c>
      <c r="G69" s="417">
        <v>285.60664450000002</v>
      </c>
      <c r="H69" s="417">
        <v>31.30555</v>
      </c>
      <c r="I69" s="417">
        <v>242.84073000000001</v>
      </c>
      <c r="J69" s="417">
        <v>-42.765914500000008</v>
      </c>
      <c r="K69" s="419">
        <v>0.85026288665353511</v>
      </c>
      <c r="L69" s="133"/>
      <c r="M69" s="415" t="str">
        <f t="shared" si="0"/>
        <v/>
      </c>
    </row>
    <row r="70" spans="1:13" ht="14.45" customHeight="1" x14ac:dyDescent="0.2">
      <c r="A70" s="420" t="s">
        <v>308</v>
      </c>
      <c r="B70" s="416">
        <v>0.46859300000000004</v>
      </c>
      <c r="C70" s="417">
        <v>25.38504</v>
      </c>
      <c r="D70" s="417">
        <v>24.916447000000002</v>
      </c>
      <c r="E70" s="418">
        <v>54.172896308737002</v>
      </c>
      <c r="F70" s="416">
        <v>1.083656</v>
      </c>
      <c r="G70" s="417">
        <v>1.083656</v>
      </c>
      <c r="H70" s="417">
        <v>0</v>
      </c>
      <c r="I70" s="417">
        <v>0.496</v>
      </c>
      <c r="J70" s="417">
        <v>-0.58765599999999996</v>
      </c>
      <c r="K70" s="419">
        <v>0.45770982673468336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0" t="s">
        <v>309</v>
      </c>
      <c r="B71" s="416">
        <v>177.641513</v>
      </c>
      <c r="C71" s="417">
        <v>532.35258999999996</v>
      </c>
      <c r="D71" s="417">
        <v>354.71107699999993</v>
      </c>
      <c r="E71" s="418">
        <v>2.9967803190237405</v>
      </c>
      <c r="F71" s="416">
        <v>160</v>
      </c>
      <c r="G71" s="417">
        <v>160</v>
      </c>
      <c r="H71" s="417">
        <v>580.60680000000002</v>
      </c>
      <c r="I71" s="417">
        <v>824.00954999999999</v>
      </c>
      <c r="J71" s="417">
        <v>664.00954999999999</v>
      </c>
      <c r="K71" s="419">
        <v>5.1500596874999998</v>
      </c>
      <c r="L71" s="133"/>
      <c r="M71" s="415" t="str">
        <f t="shared" si="1"/>
        <v/>
      </c>
    </row>
    <row r="72" spans="1:13" ht="14.45" customHeight="1" x14ac:dyDescent="0.2">
      <c r="A72" s="420" t="s">
        <v>310</v>
      </c>
      <c r="B72" s="416">
        <v>126.903908</v>
      </c>
      <c r="C72" s="417">
        <v>138.94735999999997</v>
      </c>
      <c r="D72" s="417">
        <v>12.043451999999974</v>
      </c>
      <c r="E72" s="418">
        <v>1.0949021365047322</v>
      </c>
      <c r="F72" s="416">
        <v>123.83146409999999</v>
      </c>
      <c r="G72" s="417">
        <v>123.83146409999999</v>
      </c>
      <c r="H72" s="417">
        <v>8</v>
      </c>
      <c r="I72" s="417">
        <v>100.70672999999999</v>
      </c>
      <c r="J72" s="417">
        <v>-23.124734099999998</v>
      </c>
      <c r="K72" s="419">
        <v>0.81325639434154118</v>
      </c>
      <c r="L72" s="133"/>
      <c r="M72" s="415" t="str">
        <f t="shared" si="1"/>
        <v/>
      </c>
    </row>
    <row r="73" spans="1:13" ht="14.45" customHeight="1" x14ac:dyDescent="0.2">
      <c r="A73" s="420" t="s">
        <v>311</v>
      </c>
      <c r="B73" s="416">
        <v>7.5128079999999997</v>
      </c>
      <c r="C73" s="417">
        <v>0</v>
      </c>
      <c r="D73" s="417">
        <v>-7.5128079999999997</v>
      </c>
      <c r="E73" s="418">
        <v>0</v>
      </c>
      <c r="F73" s="416">
        <v>0</v>
      </c>
      <c r="G73" s="417">
        <v>0</v>
      </c>
      <c r="H73" s="417">
        <v>0</v>
      </c>
      <c r="I73" s="417">
        <v>0</v>
      </c>
      <c r="J73" s="417">
        <v>0</v>
      </c>
      <c r="K73" s="419">
        <v>0</v>
      </c>
      <c r="L73" s="133"/>
      <c r="M73" s="415" t="str">
        <f t="shared" si="1"/>
        <v/>
      </c>
    </row>
    <row r="74" spans="1:13" ht="14.45" customHeight="1" x14ac:dyDescent="0.2">
      <c r="A74" s="420" t="s">
        <v>312</v>
      </c>
      <c r="B74" s="416">
        <v>6.96732</v>
      </c>
      <c r="C74" s="417">
        <v>43.190949999999994</v>
      </c>
      <c r="D74" s="417">
        <v>36.223629999999993</v>
      </c>
      <c r="E74" s="418">
        <v>6.1990765459315771</v>
      </c>
      <c r="F74" s="416">
        <v>20.000000400000001</v>
      </c>
      <c r="G74" s="417">
        <v>20.000000400000001</v>
      </c>
      <c r="H74" s="417">
        <v>0</v>
      </c>
      <c r="I74" s="417">
        <v>108.72196000000001</v>
      </c>
      <c r="J74" s="417">
        <v>88.721959600000005</v>
      </c>
      <c r="K74" s="419">
        <v>5.4360978912780427</v>
      </c>
      <c r="L74" s="133"/>
      <c r="M74" s="415" t="str">
        <f t="shared" si="1"/>
        <v/>
      </c>
    </row>
    <row r="75" spans="1:13" ht="14.45" customHeight="1" x14ac:dyDescent="0.2">
      <c r="A75" s="420" t="s">
        <v>313</v>
      </c>
      <c r="B75" s="416">
        <v>2.259671</v>
      </c>
      <c r="C75" s="417">
        <v>0</v>
      </c>
      <c r="D75" s="417">
        <v>-2.259671</v>
      </c>
      <c r="E75" s="418">
        <v>0</v>
      </c>
      <c r="F75" s="416">
        <v>0</v>
      </c>
      <c r="G75" s="417">
        <v>0</v>
      </c>
      <c r="H75" s="417">
        <v>0</v>
      </c>
      <c r="I75" s="417">
        <v>0</v>
      </c>
      <c r="J75" s="417">
        <v>0</v>
      </c>
      <c r="K75" s="419">
        <v>0</v>
      </c>
      <c r="L75" s="133"/>
      <c r="M75" s="415" t="str">
        <f t="shared" si="1"/>
        <v/>
      </c>
    </row>
    <row r="76" spans="1:13" ht="14.45" customHeight="1" x14ac:dyDescent="0.2">
      <c r="A76" s="420" t="s">
        <v>314</v>
      </c>
      <c r="B76" s="416">
        <v>0</v>
      </c>
      <c r="C76" s="417">
        <v>38.164000000000001</v>
      </c>
      <c r="D76" s="417">
        <v>38.164000000000001</v>
      </c>
      <c r="E76" s="418">
        <v>0</v>
      </c>
      <c r="F76" s="416">
        <v>0</v>
      </c>
      <c r="G76" s="417">
        <v>0</v>
      </c>
      <c r="H76" s="417">
        <v>0</v>
      </c>
      <c r="I76" s="417">
        <v>6.8550000000000004</v>
      </c>
      <c r="J76" s="417">
        <v>6.8550000000000004</v>
      </c>
      <c r="K76" s="419">
        <v>0</v>
      </c>
      <c r="L76" s="133"/>
      <c r="M76" s="415" t="str">
        <f t="shared" si="1"/>
        <v/>
      </c>
    </row>
    <row r="77" spans="1:13" ht="14.45" customHeight="1" x14ac:dyDescent="0.2">
      <c r="A77" s="420" t="s">
        <v>315</v>
      </c>
      <c r="B77" s="416">
        <v>0</v>
      </c>
      <c r="C77" s="417">
        <v>38.164000000000001</v>
      </c>
      <c r="D77" s="417">
        <v>38.164000000000001</v>
      </c>
      <c r="E77" s="418">
        <v>0</v>
      </c>
      <c r="F77" s="416">
        <v>0</v>
      </c>
      <c r="G77" s="417">
        <v>0</v>
      </c>
      <c r="H77" s="417">
        <v>0</v>
      </c>
      <c r="I77" s="417">
        <v>6.8550000000000004</v>
      </c>
      <c r="J77" s="417">
        <v>6.8550000000000004</v>
      </c>
      <c r="K77" s="419">
        <v>0</v>
      </c>
      <c r="L77" s="133"/>
      <c r="M77" s="415" t="str">
        <f t="shared" si="1"/>
        <v>X</v>
      </c>
    </row>
    <row r="78" spans="1:13" ht="14.45" customHeight="1" x14ac:dyDescent="0.2">
      <c r="A78" s="420" t="s">
        <v>316</v>
      </c>
      <c r="B78" s="416">
        <v>0</v>
      </c>
      <c r="C78" s="417">
        <v>38.164000000000001</v>
      </c>
      <c r="D78" s="417">
        <v>38.164000000000001</v>
      </c>
      <c r="E78" s="418">
        <v>0</v>
      </c>
      <c r="F78" s="416">
        <v>0</v>
      </c>
      <c r="G78" s="417">
        <v>0</v>
      </c>
      <c r="H78" s="417">
        <v>0</v>
      </c>
      <c r="I78" s="417">
        <v>6.8550000000000004</v>
      </c>
      <c r="J78" s="417">
        <v>6.8550000000000004</v>
      </c>
      <c r="K78" s="419">
        <v>0</v>
      </c>
      <c r="L78" s="133"/>
      <c r="M78" s="415" t="str">
        <f t="shared" si="1"/>
        <v/>
      </c>
    </row>
    <row r="79" spans="1:13" ht="14.45" customHeight="1" x14ac:dyDescent="0.2">
      <c r="A79" s="420" t="s">
        <v>317</v>
      </c>
      <c r="B79" s="416">
        <v>1366.789094</v>
      </c>
      <c r="C79" s="417">
        <v>2450.8058300000002</v>
      </c>
      <c r="D79" s="417">
        <v>1084.0167360000003</v>
      </c>
      <c r="E79" s="418">
        <v>1.7931119298205347</v>
      </c>
      <c r="F79" s="416">
        <v>1580.8220267000002</v>
      </c>
      <c r="G79" s="417">
        <v>1580.8220267000002</v>
      </c>
      <c r="H79" s="417">
        <v>267.50837000000001</v>
      </c>
      <c r="I79" s="417">
        <v>2972.3804700000001</v>
      </c>
      <c r="J79" s="417">
        <v>1391.5584432999999</v>
      </c>
      <c r="K79" s="419">
        <v>1.880275211122221</v>
      </c>
      <c r="L79" s="133"/>
      <c r="M79" s="415" t="str">
        <f t="shared" si="1"/>
        <v/>
      </c>
    </row>
    <row r="80" spans="1:13" ht="14.45" customHeight="1" x14ac:dyDescent="0.2">
      <c r="A80" s="420" t="s">
        <v>318</v>
      </c>
      <c r="B80" s="416">
        <v>45.268008999999999</v>
      </c>
      <c r="C80" s="417">
        <v>52.02196</v>
      </c>
      <c r="D80" s="417">
        <v>6.7539510000000007</v>
      </c>
      <c r="E80" s="418">
        <v>1.1491992059999812</v>
      </c>
      <c r="F80" s="416">
        <v>56.124891699999999</v>
      </c>
      <c r="G80" s="417">
        <v>56.124891699999999</v>
      </c>
      <c r="H80" s="417">
        <v>5.2004399999999995</v>
      </c>
      <c r="I80" s="417">
        <v>73.188339999999997</v>
      </c>
      <c r="J80" s="417">
        <v>17.063448299999997</v>
      </c>
      <c r="K80" s="419">
        <v>1.3040263915556027</v>
      </c>
      <c r="L80" s="133"/>
      <c r="M80" s="415" t="str">
        <f t="shared" si="1"/>
        <v>X</v>
      </c>
    </row>
    <row r="81" spans="1:13" ht="14.45" customHeight="1" x14ac:dyDescent="0.2">
      <c r="A81" s="420" t="s">
        <v>319</v>
      </c>
      <c r="B81" s="416">
        <v>2.7309699999999997</v>
      </c>
      <c r="C81" s="417">
        <v>3.1839</v>
      </c>
      <c r="D81" s="417">
        <v>0.45293000000000028</v>
      </c>
      <c r="E81" s="418">
        <v>1.1658494966989752</v>
      </c>
      <c r="F81" s="416">
        <v>3.2274295000000004</v>
      </c>
      <c r="G81" s="417">
        <v>3.2274295000000004</v>
      </c>
      <c r="H81" s="417">
        <v>0.31539999999999996</v>
      </c>
      <c r="I81" s="417">
        <v>2.0377000000000001</v>
      </c>
      <c r="J81" s="417">
        <v>-1.1897295000000003</v>
      </c>
      <c r="K81" s="419">
        <v>0.63136932967861881</v>
      </c>
      <c r="L81" s="133"/>
      <c r="M81" s="415" t="str">
        <f t="shared" si="1"/>
        <v/>
      </c>
    </row>
    <row r="82" spans="1:13" ht="14.45" customHeight="1" x14ac:dyDescent="0.2">
      <c r="A82" s="420" t="s">
        <v>320</v>
      </c>
      <c r="B82" s="416">
        <v>42.537039</v>
      </c>
      <c r="C82" s="417">
        <v>48.838059999999999</v>
      </c>
      <c r="D82" s="417">
        <v>6.3010209999999987</v>
      </c>
      <c r="E82" s="418">
        <v>1.1481302212878521</v>
      </c>
      <c r="F82" s="416">
        <v>52.8974622</v>
      </c>
      <c r="G82" s="417">
        <v>52.897462199999993</v>
      </c>
      <c r="H82" s="417">
        <v>4.88504</v>
      </c>
      <c r="I82" s="417">
        <v>71.150639999999996</v>
      </c>
      <c r="J82" s="417">
        <v>18.253177800000003</v>
      </c>
      <c r="K82" s="419">
        <v>1.3450671741299527</v>
      </c>
      <c r="L82" s="133"/>
      <c r="M82" s="415" t="str">
        <f t="shared" si="1"/>
        <v/>
      </c>
    </row>
    <row r="83" spans="1:13" ht="14.45" customHeight="1" x14ac:dyDescent="0.2">
      <c r="A83" s="420" t="s">
        <v>321</v>
      </c>
      <c r="B83" s="416">
        <v>25.183883000000002</v>
      </c>
      <c r="C83" s="417">
        <v>27.206259999999997</v>
      </c>
      <c r="D83" s="417">
        <v>2.0223769999999952</v>
      </c>
      <c r="E83" s="418">
        <v>1.0803044153278505</v>
      </c>
      <c r="F83" s="416">
        <v>28.678621700000001</v>
      </c>
      <c r="G83" s="417">
        <v>28.678621700000001</v>
      </c>
      <c r="H83" s="417">
        <v>0</v>
      </c>
      <c r="I83" s="417">
        <v>28.840499999999999</v>
      </c>
      <c r="J83" s="417">
        <v>0.16187829999999792</v>
      </c>
      <c r="K83" s="419">
        <v>1.0056445634554327</v>
      </c>
      <c r="L83" s="133"/>
      <c r="M83" s="415" t="str">
        <f t="shared" si="1"/>
        <v>X</v>
      </c>
    </row>
    <row r="84" spans="1:13" ht="14.45" customHeight="1" x14ac:dyDescent="0.2">
      <c r="A84" s="420" t="s">
        <v>322</v>
      </c>
      <c r="B84" s="416">
        <v>2.0000040000000001</v>
      </c>
      <c r="C84" s="417">
        <v>2.16</v>
      </c>
      <c r="D84" s="417">
        <v>0.15999600000000003</v>
      </c>
      <c r="E84" s="418">
        <v>1.07999784000432</v>
      </c>
      <c r="F84" s="416">
        <v>2.16</v>
      </c>
      <c r="G84" s="417">
        <v>2.16</v>
      </c>
      <c r="H84" s="417">
        <v>0</v>
      </c>
      <c r="I84" s="417">
        <v>2.16</v>
      </c>
      <c r="J84" s="417">
        <v>0</v>
      </c>
      <c r="K84" s="419">
        <v>1</v>
      </c>
      <c r="L84" s="133"/>
      <c r="M84" s="415" t="str">
        <f t="shared" si="1"/>
        <v/>
      </c>
    </row>
    <row r="85" spans="1:13" ht="14.45" customHeight="1" x14ac:dyDescent="0.2">
      <c r="A85" s="420" t="s">
        <v>323</v>
      </c>
      <c r="B85" s="416">
        <v>23.183879000000001</v>
      </c>
      <c r="C85" s="417">
        <v>25.046259999999997</v>
      </c>
      <c r="D85" s="417">
        <v>1.8623809999999956</v>
      </c>
      <c r="E85" s="418">
        <v>1.0803308626653889</v>
      </c>
      <c r="F85" s="416">
        <v>26.518621700000001</v>
      </c>
      <c r="G85" s="417">
        <v>26.518621700000001</v>
      </c>
      <c r="H85" s="417">
        <v>0</v>
      </c>
      <c r="I85" s="417">
        <v>26.680499999999999</v>
      </c>
      <c r="J85" s="417">
        <v>0.16187829999999792</v>
      </c>
      <c r="K85" s="419">
        <v>1.0061043255502227</v>
      </c>
      <c r="L85" s="133"/>
      <c r="M85" s="415" t="str">
        <f t="shared" si="1"/>
        <v/>
      </c>
    </row>
    <row r="86" spans="1:13" ht="14.45" customHeight="1" x14ac:dyDescent="0.2">
      <c r="A86" s="420" t="s">
        <v>324</v>
      </c>
      <c r="B86" s="416">
        <v>898.52538300000003</v>
      </c>
      <c r="C86" s="417">
        <v>962.28317999999899</v>
      </c>
      <c r="D86" s="417">
        <v>63.757796999998959</v>
      </c>
      <c r="E86" s="418">
        <v>1.0709582591725169</v>
      </c>
      <c r="F86" s="416">
        <v>1074.2478206000001</v>
      </c>
      <c r="G86" s="417">
        <v>1074.2478206000001</v>
      </c>
      <c r="H86" s="417">
        <v>108.28063</v>
      </c>
      <c r="I86" s="417">
        <v>1287.29792</v>
      </c>
      <c r="J86" s="417">
        <v>213.05009939999991</v>
      </c>
      <c r="K86" s="419">
        <v>1.1983249072648852</v>
      </c>
      <c r="L86" s="133"/>
      <c r="M86" s="415" t="str">
        <f t="shared" si="1"/>
        <v>X</v>
      </c>
    </row>
    <row r="87" spans="1:13" ht="14.45" customHeight="1" x14ac:dyDescent="0.2">
      <c r="A87" s="420" t="s">
        <v>325</v>
      </c>
      <c r="B87" s="416">
        <v>855.08194400000002</v>
      </c>
      <c r="C87" s="417">
        <v>846.41028000000006</v>
      </c>
      <c r="D87" s="417">
        <v>-8.6716639999999643</v>
      </c>
      <c r="E87" s="418">
        <v>0.98985867487806534</v>
      </c>
      <c r="F87" s="416">
        <v>942.22850579999999</v>
      </c>
      <c r="G87" s="417">
        <v>942.22850579999999</v>
      </c>
      <c r="H87" s="417">
        <v>79.001249999999999</v>
      </c>
      <c r="I87" s="417">
        <v>941.64498000000003</v>
      </c>
      <c r="J87" s="417">
        <v>-0.58352579999996124</v>
      </c>
      <c r="K87" s="419">
        <v>0.99938069608761781</v>
      </c>
      <c r="L87" s="133"/>
      <c r="M87" s="415" t="str">
        <f t="shared" si="1"/>
        <v/>
      </c>
    </row>
    <row r="88" spans="1:13" ht="14.45" customHeight="1" x14ac:dyDescent="0.2">
      <c r="A88" s="420" t="s">
        <v>326</v>
      </c>
      <c r="B88" s="416">
        <v>0</v>
      </c>
      <c r="C88" s="417">
        <v>38.798650000000002</v>
      </c>
      <c r="D88" s="417">
        <v>38.798650000000002</v>
      </c>
      <c r="E88" s="418">
        <v>0</v>
      </c>
      <c r="F88" s="416">
        <v>23.7478911</v>
      </c>
      <c r="G88" s="417">
        <v>23.7478911</v>
      </c>
      <c r="H88" s="417">
        <v>5.4827500000000002</v>
      </c>
      <c r="I88" s="417">
        <v>31.018599999999999</v>
      </c>
      <c r="J88" s="417">
        <v>7.2707088999999989</v>
      </c>
      <c r="K88" s="419">
        <v>1.306162297501861</v>
      </c>
      <c r="L88" s="133"/>
      <c r="M88" s="415" t="str">
        <f t="shared" si="1"/>
        <v/>
      </c>
    </row>
    <row r="89" spans="1:13" ht="14.45" customHeight="1" x14ac:dyDescent="0.2">
      <c r="A89" s="420" t="s">
        <v>327</v>
      </c>
      <c r="B89" s="416">
        <v>3.2028820000000002</v>
      </c>
      <c r="C89" s="417">
        <v>0.96799999999999997</v>
      </c>
      <c r="D89" s="417">
        <v>-2.2348820000000003</v>
      </c>
      <c r="E89" s="418">
        <v>0.30222780608214722</v>
      </c>
      <c r="F89" s="416">
        <v>0.95654879999999998</v>
      </c>
      <c r="G89" s="417">
        <v>0.95654879999999998</v>
      </c>
      <c r="H89" s="417">
        <v>0</v>
      </c>
      <c r="I89" s="417">
        <v>7.3567999999999998</v>
      </c>
      <c r="J89" s="417">
        <v>6.4002511999999996</v>
      </c>
      <c r="K89" s="419">
        <v>7.6909824151156743</v>
      </c>
      <c r="L89" s="133"/>
      <c r="M89" s="415" t="str">
        <f t="shared" si="1"/>
        <v/>
      </c>
    </row>
    <row r="90" spans="1:13" ht="14.45" customHeight="1" x14ac:dyDescent="0.2">
      <c r="A90" s="420" t="s">
        <v>328</v>
      </c>
      <c r="B90" s="416">
        <v>40.240557000000003</v>
      </c>
      <c r="C90" s="417">
        <v>34.77196</v>
      </c>
      <c r="D90" s="417">
        <v>-5.4685970000000026</v>
      </c>
      <c r="E90" s="418">
        <v>0.86410235325519968</v>
      </c>
      <c r="F90" s="416">
        <v>34.992875300000001</v>
      </c>
      <c r="G90" s="417">
        <v>34.992875300000001</v>
      </c>
      <c r="H90" s="417">
        <v>3.14236</v>
      </c>
      <c r="I90" s="417">
        <v>34.890279999999997</v>
      </c>
      <c r="J90" s="417">
        <v>-0.10259530000000439</v>
      </c>
      <c r="K90" s="419">
        <v>0.9970681088901544</v>
      </c>
      <c r="L90" s="133"/>
      <c r="M90" s="415" t="str">
        <f t="shared" si="1"/>
        <v/>
      </c>
    </row>
    <row r="91" spans="1:13" ht="14.45" customHeight="1" x14ac:dyDescent="0.2">
      <c r="A91" s="420" t="s">
        <v>329</v>
      </c>
      <c r="B91" s="416">
        <v>0</v>
      </c>
      <c r="C91" s="417">
        <v>41.334290000000003</v>
      </c>
      <c r="D91" s="417">
        <v>41.334290000000003</v>
      </c>
      <c r="E91" s="418">
        <v>0</v>
      </c>
      <c r="F91" s="416">
        <v>72.321999599999998</v>
      </c>
      <c r="G91" s="417">
        <v>72.321999599999998</v>
      </c>
      <c r="H91" s="417">
        <v>20.65427</v>
      </c>
      <c r="I91" s="417">
        <v>272.38726000000003</v>
      </c>
      <c r="J91" s="417">
        <v>200.06526040000003</v>
      </c>
      <c r="K91" s="419">
        <v>3.7663126228053025</v>
      </c>
      <c r="L91" s="133"/>
      <c r="M91" s="415" t="str">
        <f t="shared" si="1"/>
        <v/>
      </c>
    </row>
    <row r="92" spans="1:13" ht="14.45" customHeight="1" x14ac:dyDescent="0.2">
      <c r="A92" s="420" t="s">
        <v>330</v>
      </c>
      <c r="B92" s="416">
        <v>397.34884099999999</v>
      </c>
      <c r="C92" s="417">
        <v>537.73073999999997</v>
      </c>
      <c r="D92" s="417">
        <v>140.38189899999998</v>
      </c>
      <c r="E92" s="418">
        <v>1.3532963595582754</v>
      </c>
      <c r="F92" s="416">
        <v>340.01467609999997</v>
      </c>
      <c r="G92" s="417">
        <v>340.01467609999997</v>
      </c>
      <c r="H92" s="417">
        <v>50.436300000000003</v>
      </c>
      <c r="I92" s="417">
        <v>565.15304000000003</v>
      </c>
      <c r="J92" s="417">
        <v>225.13836390000006</v>
      </c>
      <c r="K92" s="419">
        <v>1.662143077123488</v>
      </c>
      <c r="L92" s="133"/>
      <c r="M92" s="415" t="str">
        <f t="shared" si="1"/>
        <v>X</v>
      </c>
    </row>
    <row r="93" spans="1:13" ht="14.45" customHeight="1" x14ac:dyDescent="0.2">
      <c r="A93" s="420" t="s">
        <v>331</v>
      </c>
      <c r="B93" s="416">
        <v>47.898108999999998</v>
      </c>
      <c r="C93" s="417">
        <v>0</v>
      </c>
      <c r="D93" s="417">
        <v>-47.898108999999998</v>
      </c>
      <c r="E93" s="418">
        <v>0</v>
      </c>
      <c r="F93" s="416">
        <v>0</v>
      </c>
      <c r="G93" s="417">
        <v>0</v>
      </c>
      <c r="H93" s="417">
        <v>0</v>
      </c>
      <c r="I93" s="417">
        <v>68.956000000000003</v>
      </c>
      <c r="J93" s="417">
        <v>68.956000000000003</v>
      </c>
      <c r="K93" s="419">
        <v>0</v>
      </c>
      <c r="L93" s="133"/>
      <c r="M93" s="415" t="str">
        <f t="shared" si="1"/>
        <v/>
      </c>
    </row>
    <row r="94" spans="1:13" ht="14.45" customHeight="1" x14ac:dyDescent="0.2">
      <c r="A94" s="420" t="s">
        <v>332</v>
      </c>
      <c r="B94" s="416">
        <v>224.22784200000001</v>
      </c>
      <c r="C94" s="417">
        <v>406.41684999999995</v>
      </c>
      <c r="D94" s="417">
        <v>182.18900799999994</v>
      </c>
      <c r="E94" s="418">
        <v>1.8125173322588546</v>
      </c>
      <c r="F94" s="416">
        <v>330</v>
      </c>
      <c r="G94" s="417">
        <v>330</v>
      </c>
      <c r="H94" s="417">
        <v>27.237400000000001</v>
      </c>
      <c r="I94" s="417">
        <v>323.54322999999999</v>
      </c>
      <c r="J94" s="417">
        <v>-6.4567700000000059</v>
      </c>
      <c r="K94" s="419">
        <v>0.98043403030303033</v>
      </c>
      <c r="L94" s="133"/>
      <c r="M94" s="415" t="str">
        <f t="shared" si="1"/>
        <v/>
      </c>
    </row>
    <row r="95" spans="1:13" ht="14.45" customHeight="1" x14ac:dyDescent="0.2">
      <c r="A95" s="420" t="s">
        <v>333</v>
      </c>
      <c r="B95" s="416">
        <v>4</v>
      </c>
      <c r="C95" s="417">
        <v>1.5899400000000001</v>
      </c>
      <c r="D95" s="417">
        <v>-2.4100599999999996</v>
      </c>
      <c r="E95" s="418">
        <v>0.39748500000000003</v>
      </c>
      <c r="F95" s="416">
        <v>3</v>
      </c>
      <c r="G95" s="417">
        <v>3</v>
      </c>
      <c r="H95" s="417">
        <v>0</v>
      </c>
      <c r="I95" s="417">
        <v>3.3710599999999999</v>
      </c>
      <c r="J95" s="417">
        <v>0.37105999999999995</v>
      </c>
      <c r="K95" s="419">
        <v>1.1236866666666667</v>
      </c>
      <c r="L95" s="133"/>
      <c r="M95" s="415" t="str">
        <f t="shared" si="1"/>
        <v/>
      </c>
    </row>
    <row r="96" spans="1:13" ht="14.45" customHeight="1" x14ac:dyDescent="0.2">
      <c r="A96" s="420" t="s">
        <v>334</v>
      </c>
      <c r="B96" s="416">
        <v>9.479023999999999</v>
      </c>
      <c r="C96" s="417">
        <v>1.9259999999999999</v>
      </c>
      <c r="D96" s="417">
        <v>-7.5530239999999988</v>
      </c>
      <c r="E96" s="418">
        <v>0.20318547563546629</v>
      </c>
      <c r="F96" s="416">
        <v>2.0146757000000002</v>
      </c>
      <c r="G96" s="417">
        <v>2.0146757000000002</v>
      </c>
      <c r="H96" s="417">
        <v>1.845</v>
      </c>
      <c r="I96" s="417">
        <v>6.6432000000000002</v>
      </c>
      <c r="J96" s="417">
        <v>4.6285243000000005</v>
      </c>
      <c r="K96" s="419">
        <v>3.2974041430092198</v>
      </c>
      <c r="L96" s="133"/>
      <c r="M96" s="415" t="str">
        <f t="shared" si="1"/>
        <v/>
      </c>
    </row>
    <row r="97" spans="1:13" ht="14.45" customHeight="1" x14ac:dyDescent="0.2">
      <c r="A97" s="420" t="s">
        <v>335</v>
      </c>
      <c r="B97" s="416">
        <v>111.743866</v>
      </c>
      <c r="C97" s="417">
        <v>104.20295</v>
      </c>
      <c r="D97" s="417">
        <v>-7.5409159999999957</v>
      </c>
      <c r="E97" s="418">
        <v>0.93251606311884716</v>
      </c>
      <c r="F97" s="416">
        <v>0</v>
      </c>
      <c r="G97" s="417">
        <v>0</v>
      </c>
      <c r="H97" s="417">
        <v>20.482400000000002</v>
      </c>
      <c r="I97" s="417">
        <v>98.76939999999999</v>
      </c>
      <c r="J97" s="417">
        <v>98.76939999999999</v>
      </c>
      <c r="K97" s="419">
        <v>0</v>
      </c>
      <c r="L97" s="133"/>
      <c r="M97" s="415" t="str">
        <f t="shared" si="1"/>
        <v/>
      </c>
    </row>
    <row r="98" spans="1:13" ht="14.45" customHeight="1" x14ac:dyDescent="0.2">
      <c r="A98" s="420" t="s">
        <v>336</v>
      </c>
      <c r="B98" s="416">
        <v>0</v>
      </c>
      <c r="C98" s="417">
        <v>0</v>
      </c>
      <c r="D98" s="417">
        <v>0</v>
      </c>
      <c r="E98" s="418">
        <v>0</v>
      </c>
      <c r="F98" s="416">
        <v>0</v>
      </c>
      <c r="G98" s="417">
        <v>0</v>
      </c>
      <c r="H98" s="417">
        <v>0</v>
      </c>
      <c r="I98" s="417">
        <v>44.12265</v>
      </c>
      <c r="J98" s="417">
        <v>44.12265</v>
      </c>
      <c r="K98" s="419">
        <v>0</v>
      </c>
      <c r="L98" s="133"/>
      <c r="M98" s="415" t="str">
        <f t="shared" si="1"/>
        <v/>
      </c>
    </row>
    <row r="99" spans="1:13" ht="14.45" customHeight="1" x14ac:dyDescent="0.2">
      <c r="A99" s="420" t="s">
        <v>337</v>
      </c>
      <c r="B99" s="416">
        <v>0</v>
      </c>
      <c r="C99" s="417">
        <v>23.594999999999999</v>
      </c>
      <c r="D99" s="417">
        <v>23.594999999999999</v>
      </c>
      <c r="E99" s="418">
        <v>0</v>
      </c>
      <c r="F99" s="416">
        <v>5.0000004000000002</v>
      </c>
      <c r="G99" s="417">
        <v>5.0000004000000002</v>
      </c>
      <c r="H99" s="417">
        <v>0.87150000000000005</v>
      </c>
      <c r="I99" s="417">
        <v>19.747499999999999</v>
      </c>
      <c r="J99" s="417">
        <v>14.747499599999998</v>
      </c>
      <c r="K99" s="419">
        <v>3.9494996840400249</v>
      </c>
      <c r="L99" s="133"/>
      <c r="M99" s="415" t="str">
        <f t="shared" si="1"/>
        <v/>
      </c>
    </row>
    <row r="100" spans="1:13" ht="14.45" customHeight="1" x14ac:dyDescent="0.2">
      <c r="A100" s="420" t="s">
        <v>338</v>
      </c>
      <c r="B100" s="416">
        <v>0.462978</v>
      </c>
      <c r="C100" s="417">
        <v>0</v>
      </c>
      <c r="D100" s="417">
        <v>-0.462978</v>
      </c>
      <c r="E100" s="418">
        <v>0</v>
      </c>
      <c r="F100" s="416">
        <v>0</v>
      </c>
      <c r="G100" s="417">
        <v>0</v>
      </c>
      <c r="H100" s="417">
        <v>0</v>
      </c>
      <c r="I100" s="417">
        <v>0</v>
      </c>
      <c r="J100" s="417">
        <v>0</v>
      </c>
      <c r="K100" s="419">
        <v>0</v>
      </c>
      <c r="L100" s="133"/>
      <c r="M100" s="415" t="str">
        <f t="shared" si="1"/>
        <v>X</v>
      </c>
    </row>
    <row r="101" spans="1:13" ht="14.45" customHeight="1" x14ac:dyDescent="0.2">
      <c r="A101" s="420" t="s">
        <v>339</v>
      </c>
      <c r="B101" s="416">
        <v>0.462978</v>
      </c>
      <c r="C101" s="417">
        <v>0</v>
      </c>
      <c r="D101" s="417">
        <v>-0.462978</v>
      </c>
      <c r="E101" s="418">
        <v>0</v>
      </c>
      <c r="F101" s="416">
        <v>0</v>
      </c>
      <c r="G101" s="417">
        <v>0</v>
      </c>
      <c r="H101" s="417">
        <v>0</v>
      </c>
      <c r="I101" s="417">
        <v>0</v>
      </c>
      <c r="J101" s="417">
        <v>0</v>
      </c>
      <c r="K101" s="419">
        <v>0</v>
      </c>
      <c r="L101" s="133"/>
      <c r="M101" s="415" t="str">
        <f t="shared" si="1"/>
        <v/>
      </c>
    </row>
    <row r="102" spans="1:13" ht="14.45" customHeight="1" x14ac:dyDescent="0.2">
      <c r="A102" s="420" t="s">
        <v>340</v>
      </c>
      <c r="B102" s="416">
        <v>0</v>
      </c>
      <c r="C102" s="417">
        <v>871.56368999999995</v>
      </c>
      <c r="D102" s="417">
        <v>871.56368999999995</v>
      </c>
      <c r="E102" s="418">
        <v>0</v>
      </c>
      <c r="F102" s="416">
        <v>81.756016600000009</v>
      </c>
      <c r="G102" s="417">
        <v>81.756016600000009</v>
      </c>
      <c r="H102" s="417">
        <v>103.59099999999999</v>
      </c>
      <c r="I102" s="417">
        <v>1017.90067</v>
      </c>
      <c r="J102" s="417">
        <v>936.14465339999992</v>
      </c>
      <c r="K102" s="419">
        <v>12.450468018521342</v>
      </c>
      <c r="L102" s="133"/>
      <c r="M102" s="415" t="str">
        <f t="shared" si="1"/>
        <v>X</v>
      </c>
    </row>
    <row r="103" spans="1:13" ht="14.45" customHeight="1" x14ac:dyDescent="0.2">
      <c r="A103" s="420" t="s">
        <v>341</v>
      </c>
      <c r="B103" s="416">
        <v>0</v>
      </c>
      <c r="C103" s="417">
        <v>804.00424999999996</v>
      </c>
      <c r="D103" s="417">
        <v>804.00424999999996</v>
      </c>
      <c r="E103" s="418">
        <v>0</v>
      </c>
      <c r="F103" s="416">
        <v>0</v>
      </c>
      <c r="G103" s="417">
        <v>0</v>
      </c>
      <c r="H103" s="417">
        <v>102.791</v>
      </c>
      <c r="I103" s="417">
        <v>1004.2049000000001</v>
      </c>
      <c r="J103" s="417">
        <v>1004.2049000000001</v>
      </c>
      <c r="K103" s="419">
        <v>0</v>
      </c>
      <c r="L103" s="133"/>
      <c r="M103" s="415" t="str">
        <f t="shared" si="1"/>
        <v/>
      </c>
    </row>
    <row r="104" spans="1:13" ht="14.45" customHeight="1" x14ac:dyDescent="0.2">
      <c r="A104" s="420" t="s">
        <v>342</v>
      </c>
      <c r="B104" s="416">
        <v>0</v>
      </c>
      <c r="C104" s="417">
        <v>3.6309999999999998</v>
      </c>
      <c r="D104" s="417">
        <v>3.6309999999999998</v>
      </c>
      <c r="E104" s="418">
        <v>0</v>
      </c>
      <c r="F104" s="416">
        <v>3.5642326</v>
      </c>
      <c r="G104" s="417">
        <v>3.5642326</v>
      </c>
      <c r="H104" s="417">
        <v>0.8</v>
      </c>
      <c r="I104" s="417">
        <v>4.8</v>
      </c>
      <c r="J104" s="417">
        <v>1.2357673999999998</v>
      </c>
      <c r="K104" s="419">
        <v>1.346713455232972</v>
      </c>
      <c r="L104" s="133"/>
      <c r="M104" s="415" t="str">
        <f t="shared" si="1"/>
        <v/>
      </c>
    </row>
    <row r="105" spans="1:13" ht="14.45" customHeight="1" x14ac:dyDescent="0.2">
      <c r="A105" s="420" t="s">
        <v>343</v>
      </c>
      <c r="B105" s="416">
        <v>0</v>
      </c>
      <c r="C105" s="417">
        <v>63.928440000000002</v>
      </c>
      <c r="D105" s="417">
        <v>63.928440000000002</v>
      </c>
      <c r="E105" s="418">
        <v>0</v>
      </c>
      <c r="F105" s="416">
        <v>78.191783999999998</v>
      </c>
      <c r="G105" s="417">
        <v>78.191783999999998</v>
      </c>
      <c r="H105" s="417">
        <v>0</v>
      </c>
      <c r="I105" s="417">
        <v>8.8957700000000006</v>
      </c>
      <c r="J105" s="417">
        <v>-69.296014</v>
      </c>
      <c r="K105" s="419">
        <v>0.11376860259384798</v>
      </c>
      <c r="L105" s="133"/>
      <c r="M105" s="415" t="str">
        <f t="shared" si="1"/>
        <v/>
      </c>
    </row>
    <row r="106" spans="1:13" ht="14.45" customHeight="1" x14ac:dyDescent="0.2">
      <c r="A106" s="420" t="s">
        <v>344</v>
      </c>
      <c r="B106" s="416">
        <v>34841.715801999999</v>
      </c>
      <c r="C106" s="417">
        <v>36729.127140000004</v>
      </c>
      <c r="D106" s="417">
        <v>1887.4113380000053</v>
      </c>
      <c r="E106" s="418">
        <v>1.054171021562941</v>
      </c>
      <c r="F106" s="416">
        <v>40320.443253199999</v>
      </c>
      <c r="G106" s="417">
        <v>40320.443253199999</v>
      </c>
      <c r="H106" s="417">
        <v>2958.0605399999999</v>
      </c>
      <c r="I106" s="417">
        <v>42072.416090000006</v>
      </c>
      <c r="J106" s="417">
        <v>1751.9728368000069</v>
      </c>
      <c r="K106" s="419">
        <v>1.0434512295858991</v>
      </c>
      <c r="L106" s="133"/>
      <c r="M106" s="415" t="str">
        <f t="shared" si="1"/>
        <v/>
      </c>
    </row>
    <row r="107" spans="1:13" ht="14.45" customHeight="1" x14ac:dyDescent="0.2">
      <c r="A107" s="420" t="s">
        <v>345</v>
      </c>
      <c r="B107" s="416">
        <v>25062.9</v>
      </c>
      <c r="C107" s="417">
        <v>27171.014999999999</v>
      </c>
      <c r="D107" s="417">
        <v>2108.114999999998</v>
      </c>
      <c r="E107" s="418">
        <v>1.084112971763044</v>
      </c>
      <c r="F107" s="416">
        <v>29673.859357900001</v>
      </c>
      <c r="G107" s="417">
        <v>29673.859357900001</v>
      </c>
      <c r="H107" s="417">
        <v>2189.1799999999998</v>
      </c>
      <c r="I107" s="417">
        <v>31216.778999999999</v>
      </c>
      <c r="J107" s="417">
        <v>1542.9196420999979</v>
      </c>
      <c r="K107" s="419">
        <v>1.0519959208369447</v>
      </c>
      <c r="L107" s="133"/>
      <c r="M107" s="415" t="str">
        <f t="shared" si="1"/>
        <v/>
      </c>
    </row>
    <row r="108" spans="1:13" ht="14.45" customHeight="1" x14ac:dyDescent="0.2">
      <c r="A108" s="420" t="s">
        <v>346</v>
      </c>
      <c r="B108" s="416">
        <v>24626.69</v>
      </c>
      <c r="C108" s="417">
        <v>26585.917000000001</v>
      </c>
      <c r="D108" s="417">
        <v>1959.2270000000026</v>
      </c>
      <c r="E108" s="418">
        <v>1.0795570578100429</v>
      </c>
      <c r="F108" s="416">
        <v>29111.1462421</v>
      </c>
      <c r="G108" s="417">
        <v>29111.1462421</v>
      </c>
      <c r="H108" s="417">
        <v>2156.2310000000002</v>
      </c>
      <c r="I108" s="417">
        <v>26847.169000000002</v>
      </c>
      <c r="J108" s="417">
        <v>-2263.977242099998</v>
      </c>
      <c r="K108" s="419">
        <v>0.922229883245687</v>
      </c>
      <c r="L108" s="133"/>
      <c r="M108" s="415" t="str">
        <f t="shared" si="1"/>
        <v>X</v>
      </c>
    </row>
    <row r="109" spans="1:13" ht="14.45" customHeight="1" x14ac:dyDescent="0.2">
      <c r="A109" s="420" t="s">
        <v>347</v>
      </c>
      <c r="B109" s="416">
        <v>24626.69</v>
      </c>
      <c r="C109" s="417">
        <v>26585.917000000001</v>
      </c>
      <c r="D109" s="417">
        <v>1959.2270000000026</v>
      </c>
      <c r="E109" s="418">
        <v>1.0795570578100429</v>
      </c>
      <c r="F109" s="416">
        <v>29111.1462421</v>
      </c>
      <c r="G109" s="417">
        <v>29111.1462421</v>
      </c>
      <c r="H109" s="417">
        <v>2156.2310000000002</v>
      </c>
      <c r="I109" s="417">
        <v>26847.169000000002</v>
      </c>
      <c r="J109" s="417">
        <v>-2263.977242099998</v>
      </c>
      <c r="K109" s="419">
        <v>0.922229883245687</v>
      </c>
      <c r="L109" s="133"/>
      <c r="M109" s="415" t="str">
        <f t="shared" si="1"/>
        <v/>
      </c>
    </row>
    <row r="110" spans="1:13" ht="14.45" customHeight="1" x14ac:dyDescent="0.2">
      <c r="A110" s="420" t="s">
        <v>348</v>
      </c>
      <c r="B110" s="416">
        <v>239.52</v>
      </c>
      <c r="C110" s="417">
        <v>279.24</v>
      </c>
      <c r="D110" s="417">
        <v>39.72</v>
      </c>
      <c r="E110" s="418">
        <v>1.1658316633266532</v>
      </c>
      <c r="F110" s="416">
        <v>282.05454599999996</v>
      </c>
      <c r="G110" s="417">
        <v>282.05454599999996</v>
      </c>
      <c r="H110" s="417">
        <v>21.28</v>
      </c>
      <c r="I110" s="417">
        <v>327.81</v>
      </c>
      <c r="J110" s="417">
        <v>45.755454000000043</v>
      </c>
      <c r="K110" s="419">
        <v>1.1622220051010985</v>
      </c>
      <c r="L110" s="133"/>
      <c r="M110" s="415" t="str">
        <f t="shared" si="1"/>
        <v>X</v>
      </c>
    </row>
    <row r="111" spans="1:13" ht="14.45" customHeight="1" x14ac:dyDescent="0.2">
      <c r="A111" s="420" t="s">
        <v>349</v>
      </c>
      <c r="B111" s="416">
        <v>239.52</v>
      </c>
      <c r="C111" s="417">
        <v>279.24</v>
      </c>
      <c r="D111" s="417">
        <v>39.72</v>
      </c>
      <c r="E111" s="418">
        <v>1.1658316633266532</v>
      </c>
      <c r="F111" s="416">
        <v>282.05454599999996</v>
      </c>
      <c r="G111" s="417">
        <v>282.05454599999996</v>
      </c>
      <c r="H111" s="417">
        <v>21.28</v>
      </c>
      <c r="I111" s="417">
        <v>327.81</v>
      </c>
      <c r="J111" s="417">
        <v>45.755454000000043</v>
      </c>
      <c r="K111" s="419">
        <v>1.1622220051010985</v>
      </c>
      <c r="L111" s="133"/>
      <c r="M111" s="415" t="str">
        <f t="shared" si="1"/>
        <v/>
      </c>
    </row>
    <row r="112" spans="1:13" ht="14.45" customHeight="1" x14ac:dyDescent="0.2">
      <c r="A112" s="420" t="s">
        <v>350</v>
      </c>
      <c r="B112" s="416">
        <v>80.290000000000006</v>
      </c>
      <c r="C112" s="417">
        <v>192.358</v>
      </c>
      <c r="D112" s="417">
        <v>112.068</v>
      </c>
      <c r="E112" s="418">
        <v>2.3957902603063892</v>
      </c>
      <c r="F112" s="416">
        <v>189.21058859999999</v>
      </c>
      <c r="G112" s="417">
        <v>189.21058859999999</v>
      </c>
      <c r="H112" s="417">
        <v>10.169</v>
      </c>
      <c r="I112" s="417">
        <v>319.74200000000002</v>
      </c>
      <c r="J112" s="417">
        <v>130.53141140000002</v>
      </c>
      <c r="K112" s="419">
        <v>1.6898737135475517</v>
      </c>
      <c r="L112" s="133"/>
      <c r="M112" s="415" t="str">
        <f t="shared" si="1"/>
        <v>X</v>
      </c>
    </row>
    <row r="113" spans="1:13" ht="14.45" customHeight="1" x14ac:dyDescent="0.2">
      <c r="A113" s="420" t="s">
        <v>351</v>
      </c>
      <c r="B113" s="416">
        <v>80.290000000000006</v>
      </c>
      <c r="C113" s="417">
        <v>192.358</v>
      </c>
      <c r="D113" s="417">
        <v>112.068</v>
      </c>
      <c r="E113" s="418">
        <v>2.3957902603063892</v>
      </c>
      <c r="F113" s="416">
        <v>189.21058859999999</v>
      </c>
      <c r="G113" s="417">
        <v>189.21058859999999</v>
      </c>
      <c r="H113" s="417">
        <v>10.169</v>
      </c>
      <c r="I113" s="417">
        <v>319.74200000000002</v>
      </c>
      <c r="J113" s="417">
        <v>130.53141140000002</v>
      </c>
      <c r="K113" s="419">
        <v>1.6898737135475517</v>
      </c>
      <c r="L113" s="133"/>
      <c r="M113" s="415" t="str">
        <f t="shared" si="1"/>
        <v/>
      </c>
    </row>
    <row r="114" spans="1:13" ht="14.45" customHeight="1" x14ac:dyDescent="0.2">
      <c r="A114" s="420" t="s">
        <v>352</v>
      </c>
      <c r="B114" s="416">
        <v>116.4</v>
      </c>
      <c r="C114" s="417">
        <v>113.5</v>
      </c>
      <c r="D114" s="417">
        <v>-2.9000000000000057</v>
      </c>
      <c r="E114" s="418">
        <v>0.97508591065292094</v>
      </c>
      <c r="F114" s="416">
        <v>91.447981200000001</v>
      </c>
      <c r="G114" s="417">
        <v>91.447981200000001</v>
      </c>
      <c r="H114" s="417">
        <v>1.5</v>
      </c>
      <c r="I114" s="417">
        <v>80.75</v>
      </c>
      <c r="J114" s="417">
        <v>-10.697981200000001</v>
      </c>
      <c r="K114" s="419">
        <v>0.88301566574112622</v>
      </c>
      <c r="L114" s="133"/>
      <c r="M114" s="415" t="str">
        <f t="shared" si="1"/>
        <v>X</v>
      </c>
    </row>
    <row r="115" spans="1:13" ht="14.45" customHeight="1" x14ac:dyDescent="0.2">
      <c r="A115" s="420" t="s">
        <v>353</v>
      </c>
      <c r="B115" s="416">
        <v>116.4</v>
      </c>
      <c r="C115" s="417">
        <v>113.5</v>
      </c>
      <c r="D115" s="417">
        <v>-2.9000000000000057</v>
      </c>
      <c r="E115" s="418">
        <v>0.97508591065292094</v>
      </c>
      <c r="F115" s="416">
        <v>91.447981200000001</v>
      </c>
      <c r="G115" s="417">
        <v>91.447981200000001</v>
      </c>
      <c r="H115" s="417">
        <v>1.5</v>
      </c>
      <c r="I115" s="417">
        <v>80.75</v>
      </c>
      <c r="J115" s="417">
        <v>-10.697981200000001</v>
      </c>
      <c r="K115" s="419">
        <v>0.88301566574112622</v>
      </c>
      <c r="L115" s="133"/>
      <c r="M115" s="415" t="str">
        <f t="shared" si="1"/>
        <v/>
      </c>
    </row>
    <row r="116" spans="1:13" ht="14.45" customHeight="1" x14ac:dyDescent="0.2">
      <c r="A116" s="420" t="s">
        <v>354</v>
      </c>
      <c r="B116" s="416">
        <v>0</v>
      </c>
      <c r="C116" s="417">
        <v>0</v>
      </c>
      <c r="D116" s="417">
        <v>0</v>
      </c>
      <c r="E116" s="418">
        <v>0</v>
      </c>
      <c r="F116" s="416">
        <v>0</v>
      </c>
      <c r="G116" s="417">
        <v>0</v>
      </c>
      <c r="H116" s="417">
        <v>0</v>
      </c>
      <c r="I116" s="417">
        <v>3641.308</v>
      </c>
      <c r="J116" s="417">
        <v>3641.308</v>
      </c>
      <c r="K116" s="419">
        <v>0</v>
      </c>
      <c r="L116" s="133"/>
      <c r="M116" s="415" t="str">
        <f t="shared" si="1"/>
        <v>X</v>
      </c>
    </row>
    <row r="117" spans="1:13" ht="14.45" customHeight="1" x14ac:dyDescent="0.2">
      <c r="A117" s="420" t="s">
        <v>355</v>
      </c>
      <c r="B117" s="416">
        <v>0</v>
      </c>
      <c r="C117" s="417">
        <v>0</v>
      </c>
      <c r="D117" s="417">
        <v>0</v>
      </c>
      <c r="E117" s="418">
        <v>0</v>
      </c>
      <c r="F117" s="416">
        <v>0</v>
      </c>
      <c r="G117" s="417">
        <v>0</v>
      </c>
      <c r="H117" s="417">
        <v>0</v>
      </c>
      <c r="I117" s="417">
        <v>3641.308</v>
      </c>
      <c r="J117" s="417">
        <v>3641.308</v>
      </c>
      <c r="K117" s="419">
        <v>0</v>
      </c>
      <c r="L117" s="133"/>
      <c r="M117" s="415" t="str">
        <f t="shared" si="1"/>
        <v/>
      </c>
    </row>
    <row r="118" spans="1:13" ht="14.45" customHeight="1" x14ac:dyDescent="0.2">
      <c r="A118" s="420" t="s">
        <v>356</v>
      </c>
      <c r="B118" s="416">
        <v>9124.61</v>
      </c>
      <c r="C118" s="417">
        <v>9022.510119999999</v>
      </c>
      <c r="D118" s="417">
        <v>-102.09988000000158</v>
      </c>
      <c r="E118" s="418">
        <v>0.98881049381836572</v>
      </c>
      <c r="F118" s="416">
        <v>9932.6264945000003</v>
      </c>
      <c r="G118" s="417">
        <v>9932.6264945000003</v>
      </c>
      <c r="H118" s="417">
        <v>725.54174</v>
      </c>
      <c r="I118" s="417">
        <v>10312.267330000001</v>
      </c>
      <c r="J118" s="417">
        <v>379.64083550000032</v>
      </c>
      <c r="K118" s="419">
        <v>1.0382215958397529</v>
      </c>
      <c r="L118" s="133"/>
      <c r="M118" s="415" t="str">
        <f t="shared" si="1"/>
        <v/>
      </c>
    </row>
    <row r="119" spans="1:13" ht="14.45" customHeight="1" x14ac:dyDescent="0.2">
      <c r="A119" s="420" t="s">
        <v>357</v>
      </c>
      <c r="B119" s="416">
        <v>2415.34</v>
      </c>
      <c r="C119" s="417">
        <v>2413.4098199999999</v>
      </c>
      <c r="D119" s="417">
        <v>-1.9301800000002913</v>
      </c>
      <c r="E119" s="418">
        <v>0.99920086613064818</v>
      </c>
      <c r="F119" s="416">
        <v>2644.7822020999997</v>
      </c>
      <c r="G119" s="417">
        <v>2644.7822020999997</v>
      </c>
      <c r="H119" s="417">
        <v>195.0789</v>
      </c>
      <c r="I119" s="417">
        <v>2438.7896099999998</v>
      </c>
      <c r="J119" s="417">
        <v>-205.99259209999991</v>
      </c>
      <c r="K119" s="419">
        <v>0.92211358956649114</v>
      </c>
      <c r="L119" s="133"/>
      <c r="M119" s="415" t="str">
        <f t="shared" si="1"/>
        <v>X</v>
      </c>
    </row>
    <row r="120" spans="1:13" ht="14.45" customHeight="1" x14ac:dyDescent="0.2">
      <c r="A120" s="420" t="s">
        <v>358</v>
      </c>
      <c r="B120" s="416">
        <v>2415.34</v>
      </c>
      <c r="C120" s="417">
        <v>2413.4098199999999</v>
      </c>
      <c r="D120" s="417">
        <v>-1.9301800000002913</v>
      </c>
      <c r="E120" s="418">
        <v>0.99920086613064818</v>
      </c>
      <c r="F120" s="416">
        <v>2644.7822020999997</v>
      </c>
      <c r="G120" s="417">
        <v>2644.7822020999997</v>
      </c>
      <c r="H120" s="417">
        <v>195.0789</v>
      </c>
      <c r="I120" s="417">
        <v>2438.7896099999998</v>
      </c>
      <c r="J120" s="417">
        <v>-205.99259209999991</v>
      </c>
      <c r="K120" s="419">
        <v>0.92211358956649114</v>
      </c>
      <c r="L120" s="133"/>
      <c r="M120" s="415" t="str">
        <f t="shared" si="1"/>
        <v/>
      </c>
    </row>
    <row r="121" spans="1:13" ht="14.45" customHeight="1" x14ac:dyDescent="0.2">
      <c r="A121" s="420" t="s">
        <v>359</v>
      </c>
      <c r="B121" s="416">
        <v>6709.27</v>
      </c>
      <c r="C121" s="417">
        <v>6609.1003000000001</v>
      </c>
      <c r="D121" s="417">
        <v>-100.16970000000038</v>
      </c>
      <c r="E121" s="418">
        <v>0.98506995544969866</v>
      </c>
      <c r="F121" s="416">
        <v>7287.8442924000001</v>
      </c>
      <c r="G121" s="417">
        <v>7287.844292400001</v>
      </c>
      <c r="H121" s="417">
        <v>530.46283999999991</v>
      </c>
      <c r="I121" s="417">
        <v>6651.3027899999997</v>
      </c>
      <c r="J121" s="417">
        <v>-636.54150240000126</v>
      </c>
      <c r="K121" s="419">
        <v>0.91265709352986502</v>
      </c>
      <c r="L121" s="133"/>
      <c r="M121" s="415" t="str">
        <f t="shared" si="1"/>
        <v>X</v>
      </c>
    </row>
    <row r="122" spans="1:13" ht="14.45" customHeight="1" x14ac:dyDescent="0.2">
      <c r="A122" s="420" t="s">
        <v>360</v>
      </c>
      <c r="B122" s="416">
        <v>6709.27</v>
      </c>
      <c r="C122" s="417">
        <v>6609.1003000000001</v>
      </c>
      <c r="D122" s="417">
        <v>-100.16970000000038</v>
      </c>
      <c r="E122" s="418">
        <v>0.98506995544969866</v>
      </c>
      <c r="F122" s="416">
        <v>7287.8442924000001</v>
      </c>
      <c r="G122" s="417">
        <v>7287.844292400001</v>
      </c>
      <c r="H122" s="417">
        <v>530.46283999999991</v>
      </c>
      <c r="I122" s="417">
        <v>6651.3027899999997</v>
      </c>
      <c r="J122" s="417">
        <v>-636.54150240000126</v>
      </c>
      <c r="K122" s="419">
        <v>0.91265709352986502</v>
      </c>
      <c r="L122" s="133"/>
      <c r="M122" s="415" t="str">
        <f t="shared" si="1"/>
        <v/>
      </c>
    </row>
    <row r="123" spans="1:13" ht="14.45" customHeight="1" x14ac:dyDescent="0.2">
      <c r="A123" s="420" t="s">
        <v>361</v>
      </c>
      <c r="B123" s="416">
        <v>0</v>
      </c>
      <c r="C123" s="417">
        <v>0</v>
      </c>
      <c r="D123" s="417">
        <v>0</v>
      </c>
      <c r="E123" s="418">
        <v>0</v>
      </c>
      <c r="F123" s="416">
        <v>0</v>
      </c>
      <c r="G123" s="417">
        <v>0</v>
      </c>
      <c r="H123" s="417">
        <v>0</v>
      </c>
      <c r="I123" s="417">
        <v>325.61228000000006</v>
      </c>
      <c r="J123" s="417">
        <v>325.61228000000006</v>
      </c>
      <c r="K123" s="419">
        <v>0</v>
      </c>
      <c r="L123" s="133"/>
      <c r="M123" s="415" t="str">
        <f t="shared" si="1"/>
        <v>X</v>
      </c>
    </row>
    <row r="124" spans="1:13" ht="14.45" customHeight="1" x14ac:dyDescent="0.2">
      <c r="A124" s="420" t="s">
        <v>362</v>
      </c>
      <c r="B124" s="416">
        <v>0</v>
      </c>
      <c r="C124" s="417">
        <v>0</v>
      </c>
      <c r="D124" s="417">
        <v>0</v>
      </c>
      <c r="E124" s="418">
        <v>0</v>
      </c>
      <c r="F124" s="416">
        <v>0</v>
      </c>
      <c r="G124" s="417">
        <v>0</v>
      </c>
      <c r="H124" s="417">
        <v>0</v>
      </c>
      <c r="I124" s="417">
        <v>325.61228000000006</v>
      </c>
      <c r="J124" s="417">
        <v>325.61228000000006</v>
      </c>
      <c r="K124" s="419">
        <v>0</v>
      </c>
      <c r="L124" s="133"/>
      <c r="M124" s="415" t="str">
        <f t="shared" si="1"/>
        <v/>
      </c>
    </row>
    <row r="125" spans="1:13" ht="14.45" customHeight="1" x14ac:dyDescent="0.2">
      <c r="A125" s="420" t="s">
        <v>363</v>
      </c>
      <c r="B125" s="416">
        <v>0</v>
      </c>
      <c r="C125" s="417">
        <v>0</v>
      </c>
      <c r="D125" s="417">
        <v>0</v>
      </c>
      <c r="E125" s="418">
        <v>0</v>
      </c>
      <c r="F125" s="416">
        <v>0</v>
      </c>
      <c r="G125" s="417">
        <v>0</v>
      </c>
      <c r="H125" s="417">
        <v>0</v>
      </c>
      <c r="I125" s="417">
        <v>896.56265000000008</v>
      </c>
      <c r="J125" s="417">
        <v>896.56265000000008</v>
      </c>
      <c r="K125" s="419">
        <v>0</v>
      </c>
      <c r="L125" s="133"/>
      <c r="M125" s="415" t="str">
        <f t="shared" si="1"/>
        <v>X</v>
      </c>
    </row>
    <row r="126" spans="1:13" ht="14.45" customHeight="1" x14ac:dyDescent="0.2">
      <c r="A126" s="420" t="s">
        <v>364</v>
      </c>
      <c r="B126" s="416">
        <v>0</v>
      </c>
      <c r="C126" s="417">
        <v>0</v>
      </c>
      <c r="D126" s="417">
        <v>0</v>
      </c>
      <c r="E126" s="418">
        <v>0</v>
      </c>
      <c r="F126" s="416">
        <v>0</v>
      </c>
      <c r="G126" s="417">
        <v>0</v>
      </c>
      <c r="H126" s="417">
        <v>0</v>
      </c>
      <c r="I126" s="417">
        <v>896.56265000000008</v>
      </c>
      <c r="J126" s="417">
        <v>896.56265000000008</v>
      </c>
      <c r="K126" s="419">
        <v>0</v>
      </c>
      <c r="L126" s="133"/>
      <c r="M126" s="415" t="str">
        <f t="shared" si="1"/>
        <v/>
      </c>
    </row>
    <row r="127" spans="1:13" ht="14.45" customHeight="1" x14ac:dyDescent="0.2">
      <c r="A127" s="420" t="s">
        <v>365</v>
      </c>
      <c r="B127" s="416">
        <v>112.025802</v>
      </c>
      <c r="C127" s="417">
        <v>0</v>
      </c>
      <c r="D127" s="417">
        <v>-112.025802</v>
      </c>
      <c r="E127" s="418">
        <v>0</v>
      </c>
      <c r="F127" s="416">
        <v>120.4802109</v>
      </c>
      <c r="G127" s="417">
        <v>120.4802109</v>
      </c>
      <c r="H127" s="417">
        <v>0</v>
      </c>
      <c r="I127" s="417">
        <v>0</v>
      </c>
      <c r="J127" s="417">
        <v>-120.4802109</v>
      </c>
      <c r="K127" s="419">
        <v>0</v>
      </c>
      <c r="L127" s="133"/>
      <c r="M127" s="415" t="str">
        <f t="shared" si="1"/>
        <v/>
      </c>
    </row>
    <row r="128" spans="1:13" ht="14.45" customHeight="1" x14ac:dyDescent="0.2">
      <c r="A128" s="420" t="s">
        <v>366</v>
      </c>
      <c r="B128" s="416">
        <v>112.025802</v>
      </c>
      <c r="C128" s="417">
        <v>0</v>
      </c>
      <c r="D128" s="417">
        <v>-112.025802</v>
      </c>
      <c r="E128" s="418">
        <v>0</v>
      </c>
      <c r="F128" s="416">
        <v>120.4802109</v>
      </c>
      <c r="G128" s="417">
        <v>120.4802109</v>
      </c>
      <c r="H128" s="417">
        <v>0</v>
      </c>
      <c r="I128" s="417">
        <v>0</v>
      </c>
      <c r="J128" s="417">
        <v>-120.4802109</v>
      </c>
      <c r="K128" s="419">
        <v>0</v>
      </c>
      <c r="L128" s="133"/>
      <c r="M128" s="415" t="str">
        <f t="shared" si="1"/>
        <v>X</v>
      </c>
    </row>
    <row r="129" spans="1:13" ht="14.45" customHeight="1" x14ac:dyDescent="0.2">
      <c r="A129" s="420" t="s">
        <v>367</v>
      </c>
      <c r="B129" s="416">
        <v>112.025802</v>
      </c>
      <c r="C129" s="417">
        <v>0</v>
      </c>
      <c r="D129" s="417">
        <v>-112.025802</v>
      </c>
      <c r="E129" s="418">
        <v>0</v>
      </c>
      <c r="F129" s="416">
        <v>120.4802109</v>
      </c>
      <c r="G129" s="417">
        <v>120.4802109</v>
      </c>
      <c r="H129" s="417">
        <v>0</v>
      </c>
      <c r="I129" s="417">
        <v>0</v>
      </c>
      <c r="J129" s="417">
        <v>-120.4802109</v>
      </c>
      <c r="K129" s="419">
        <v>0</v>
      </c>
      <c r="L129" s="133"/>
      <c r="M129" s="415" t="str">
        <f t="shared" si="1"/>
        <v/>
      </c>
    </row>
    <row r="130" spans="1:13" ht="14.45" customHeight="1" x14ac:dyDescent="0.2">
      <c r="A130" s="420" t="s">
        <v>368</v>
      </c>
      <c r="B130" s="416">
        <v>542.17999999999995</v>
      </c>
      <c r="C130" s="417">
        <v>535.60202000000004</v>
      </c>
      <c r="D130" s="417">
        <v>-6.5779799999999113</v>
      </c>
      <c r="E130" s="418">
        <v>0.98786753476705169</v>
      </c>
      <c r="F130" s="416">
        <v>593.47718989999998</v>
      </c>
      <c r="G130" s="417">
        <v>593.47718989999998</v>
      </c>
      <c r="H130" s="417">
        <v>43.338800000000006</v>
      </c>
      <c r="I130" s="417">
        <v>543.36976000000004</v>
      </c>
      <c r="J130" s="417">
        <v>-50.107429899999943</v>
      </c>
      <c r="K130" s="419">
        <v>0.91556974597719087</v>
      </c>
      <c r="L130" s="133"/>
      <c r="M130" s="415" t="str">
        <f t="shared" si="1"/>
        <v/>
      </c>
    </row>
    <row r="131" spans="1:13" ht="14.45" customHeight="1" x14ac:dyDescent="0.2">
      <c r="A131" s="420" t="s">
        <v>369</v>
      </c>
      <c r="B131" s="416">
        <v>542.17999999999995</v>
      </c>
      <c r="C131" s="417">
        <v>535.60202000000004</v>
      </c>
      <c r="D131" s="417">
        <v>-6.5779799999999113</v>
      </c>
      <c r="E131" s="418">
        <v>0.98786753476705169</v>
      </c>
      <c r="F131" s="416">
        <v>593.47718989999998</v>
      </c>
      <c r="G131" s="417">
        <v>593.47718989999998</v>
      </c>
      <c r="H131" s="417">
        <v>43.338800000000006</v>
      </c>
      <c r="I131" s="417">
        <v>543.36976000000004</v>
      </c>
      <c r="J131" s="417">
        <v>-50.107429899999943</v>
      </c>
      <c r="K131" s="419">
        <v>0.91556974597719087</v>
      </c>
      <c r="L131" s="133"/>
      <c r="M131" s="415" t="str">
        <f t="shared" si="1"/>
        <v>X</v>
      </c>
    </row>
    <row r="132" spans="1:13" ht="14.45" customHeight="1" x14ac:dyDescent="0.2">
      <c r="A132" s="420" t="s">
        <v>370</v>
      </c>
      <c r="B132" s="416">
        <v>542.17999999999995</v>
      </c>
      <c r="C132" s="417">
        <v>535.60202000000004</v>
      </c>
      <c r="D132" s="417">
        <v>-6.5779799999999113</v>
      </c>
      <c r="E132" s="418">
        <v>0.98786753476705169</v>
      </c>
      <c r="F132" s="416">
        <v>593.47718989999998</v>
      </c>
      <c r="G132" s="417">
        <v>593.47718989999998</v>
      </c>
      <c r="H132" s="417">
        <v>43.338800000000006</v>
      </c>
      <c r="I132" s="417">
        <v>543.36976000000004</v>
      </c>
      <c r="J132" s="417">
        <v>-50.107429899999943</v>
      </c>
      <c r="K132" s="419">
        <v>0.91556974597719087</v>
      </c>
      <c r="L132" s="133"/>
      <c r="M132" s="415" t="str">
        <f t="shared" si="1"/>
        <v/>
      </c>
    </row>
    <row r="133" spans="1:13" ht="14.45" customHeight="1" x14ac:dyDescent="0.2">
      <c r="A133" s="420" t="s">
        <v>371</v>
      </c>
      <c r="B133" s="416">
        <v>0</v>
      </c>
      <c r="C133" s="417">
        <v>68.171750000000003</v>
      </c>
      <c r="D133" s="417">
        <v>68.171750000000003</v>
      </c>
      <c r="E133" s="418">
        <v>0</v>
      </c>
      <c r="F133" s="416">
        <v>80.678482799999998</v>
      </c>
      <c r="G133" s="417">
        <v>80.678482799999998</v>
      </c>
      <c r="H133" s="417">
        <v>5.3</v>
      </c>
      <c r="I133" s="417">
        <v>20.135999999999999</v>
      </c>
      <c r="J133" s="417">
        <v>-60.542482800000002</v>
      </c>
      <c r="K133" s="419">
        <v>0.24958327550502721</v>
      </c>
      <c r="L133" s="133"/>
      <c r="M133" s="415" t="str">
        <f t="shared" si="1"/>
        <v/>
      </c>
    </row>
    <row r="134" spans="1:13" ht="14.45" customHeight="1" x14ac:dyDescent="0.2">
      <c r="A134" s="420" t="s">
        <v>372</v>
      </c>
      <c r="B134" s="416">
        <v>0</v>
      </c>
      <c r="C134" s="417">
        <v>68.171750000000003</v>
      </c>
      <c r="D134" s="417">
        <v>68.171750000000003</v>
      </c>
      <c r="E134" s="418">
        <v>0</v>
      </c>
      <c r="F134" s="416">
        <v>80.678482799999998</v>
      </c>
      <c r="G134" s="417">
        <v>80.678482799999998</v>
      </c>
      <c r="H134" s="417">
        <v>5.3</v>
      </c>
      <c r="I134" s="417">
        <v>20.135999999999999</v>
      </c>
      <c r="J134" s="417">
        <v>-60.542482800000002</v>
      </c>
      <c r="K134" s="419">
        <v>0.24958327550502721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0" t="s">
        <v>373</v>
      </c>
      <c r="B135" s="416">
        <v>0</v>
      </c>
      <c r="C135" s="417">
        <v>68.171750000000003</v>
      </c>
      <c r="D135" s="417">
        <v>68.171750000000003</v>
      </c>
      <c r="E135" s="418">
        <v>0</v>
      </c>
      <c r="F135" s="416">
        <v>80.678482799999998</v>
      </c>
      <c r="G135" s="417">
        <v>80.678482799999998</v>
      </c>
      <c r="H135" s="417">
        <v>5.3</v>
      </c>
      <c r="I135" s="417">
        <v>20.135999999999999</v>
      </c>
      <c r="J135" s="417">
        <v>-60.542482800000002</v>
      </c>
      <c r="K135" s="419">
        <v>0.24958327550502721</v>
      </c>
      <c r="L135" s="133"/>
      <c r="M135" s="415" t="str">
        <f t="shared" si="2"/>
        <v>X</v>
      </c>
    </row>
    <row r="136" spans="1:13" ht="14.45" customHeight="1" x14ac:dyDescent="0.2">
      <c r="A136" s="420" t="s">
        <v>374</v>
      </c>
      <c r="B136" s="416">
        <v>0</v>
      </c>
      <c r="C136" s="417">
        <v>8.3517499999999991</v>
      </c>
      <c r="D136" s="417">
        <v>8.3517499999999991</v>
      </c>
      <c r="E136" s="418">
        <v>0</v>
      </c>
      <c r="F136" s="416">
        <v>8.9074968000000005</v>
      </c>
      <c r="G136" s="417">
        <v>8.9074968000000005</v>
      </c>
      <c r="H136" s="417">
        <v>0</v>
      </c>
      <c r="I136" s="417">
        <v>1.8360000000000001</v>
      </c>
      <c r="J136" s="417">
        <v>-7.0714968000000002</v>
      </c>
      <c r="K136" s="419">
        <v>0.20611851356488839</v>
      </c>
      <c r="L136" s="133"/>
      <c r="M136" s="415" t="str">
        <f t="shared" si="2"/>
        <v/>
      </c>
    </row>
    <row r="137" spans="1:13" ht="14.45" customHeight="1" x14ac:dyDescent="0.2">
      <c r="A137" s="420" t="s">
        <v>375</v>
      </c>
      <c r="B137" s="416">
        <v>0</v>
      </c>
      <c r="C137" s="417">
        <v>11.1</v>
      </c>
      <c r="D137" s="417">
        <v>11.1</v>
      </c>
      <c r="E137" s="418">
        <v>0</v>
      </c>
      <c r="F137" s="416">
        <v>17.6956332</v>
      </c>
      <c r="G137" s="417">
        <v>17.6956332</v>
      </c>
      <c r="H137" s="417">
        <v>5.3</v>
      </c>
      <c r="I137" s="417">
        <v>17.8</v>
      </c>
      <c r="J137" s="417">
        <v>0.10436680000000109</v>
      </c>
      <c r="K137" s="419">
        <v>1.0058978844566016</v>
      </c>
      <c r="L137" s="133"/>
      <c r="M137" s="415" t="str">
        <f t="shared" si="2"/>
        <v/>
      </c>
    </row>
    <row r="138" spans="1:13" ht="14.45" customHeight="1" x14ac:dyDescent="0.2">
      <c r="A138" s="420" t="s">
        <v>376</v>
      </c>
      <c r="B138" s="416">
        <v>0</v>
      </c>
      <c r="C138" s="417">
        <v>48.5</v>
      </c>
      <c r="D138" s="417">
        <v>48.5</v>
      </c>
      <c r="E138" s="418">
        <v>0</v>
      </c>
      <c r="F138" s="416">
        <v>53.834308800000002</v>
      </c>
      <c r="G138" s="417">
        <v>53.834308800000002</v>
      </c>
      <c r="H138" s="417">
        <v>0</v>
      </c>
      <c r="I138" s="417">
        <v>0.5</v>
      </c>
      <c r="J138" s="417">
        <v>-53.334308800000002</v>
      </c>
      <c r="K138" s="419">
        <v>9.2877574012801296E-3</v>
      </c>
      <c r="L138" s="133"/>
      <c r="M138" s="415" t="str">
        <f t="shared" si="2"/>
        <v/>
      </c>
    </row>
    <row r="139" spans="1:13" ht="14.45" customHeight="1" x14ac:dyDescent="0.2">
      <c r="A139" s="420" t="s">
        <v>377</v>
      </c>
      <c r="B139" s="416">
        <v>0</v>
      </c>
      <c r="C139" s="417">
        <v>0.22</v>
      </c>
      <c r="D139" s="417">
        <v>0.22</v>
      </c>
      <c r="E139" s="418">
        <v>0</v>
      </c>
      <c r="F139" s="416">
        <v>0.24104400000000001</v>
      </c>
      <c r="G139" s="417">
        <v>0.24104400000000001</v>
      </c>
      <c r="H139" s="417">
        <v>0</v>
      </c>
      <c r="I139" s="417">
        <v>0</v>
      </c>
      <c r="J139" s="417">
        <v>-0.24104400000000001</v>
      </c>
      <c r="K139" s="419">
        <v>0</v>
      </c>
      <c r="L139" s="133"/>
      <c r="M139" s="415" t="str">
        <f t="shared" si="2"/>
        <v/>
      </c>
    </row>
    <row r="140" spans="1:13" ht="14.45" customHeight="1" x14ac:dyDescent="0.2">
      <c r="A140" s="420" t="s">
        <v>378</v>
      </c>
      <c r="B140" s="416">
        <v>1353.000008</v>
      </c>
      <c r="C140" s="417">
        <v>1671.2991999999999</v>
      </c>
      <c r="D140" s="417">
        <v>318.29919199999995</v>
      </c>
      <c r="E140" s="418">
        <v>1.23525439033109</v>
      </c>
      <c r="F140" s="416">
        <v>1611.2164886</v>
      </c>
      <c r="G140" s="417">
        <v>1611.2164886</v>
      </c>
      <c r="H140" s="417">
        <v>192.35106999999999</v>
      </c>
      <c r="I140" s="417">
        <v>1625.8026200000002</v>
      </c>
      <c r="J140" s="417">
        <v>14.586131400000113</v>
      </c>
      <c r="K140" s="419">
        <v>1.0090528687505389</v>
      </c>
      <c r="L140" s="133"/>
      <c r="M140" s="415" t="str">
        <f t="shared" si="2"/>
        <v/>
      </c>
    </row>
    <row r="141" spans="1:13" ht="14.45" customHeight="1" x14ac:dyDescent="0.2">
      <c r="A141" s="420" t="s">
        <v>379</v>
      </c>
      <c r="B141" s="416">
        <v>1345.000008</v>
      </c>
      <c r="C141" s="417">
        <v>1311.46965</v>
      </c>
      <c r="D141" s="417">
        <v>-33.530357999999978</v>
      </c>
      <c r="E141" s="418">
        <v>0.97507036594753682</v>
      </c>
      <c r="F141" s="416">
        <v>1611.2164886</v>
      </c>
      <c r="G141" s="417">
        <v>1611.2164886</v>
      </c>
      <c r="H141" s="417">
        <v>113.2766</v>
      </c>
      <c r="I141" s="417">
        <v>1405.4672</v>
      </c>
      <c r="J141" s="417">
        <v>-205.7492886</v>
      </c>
      <c r="K141" s="419">
        <v>0.87230189732059071</v>
      </c>
      <c r="L141" s="133"/>
      <c r="M141" s="415" t="str">
        <f t="shared" si="2"/>
        <v/>
      </c>
    </row>
    <row r="142" spans="1:13" ht="14.45" customHeight="1" x14ac:dyDescent="0.2">
      <c r="A142" s="420" t="s">
        <v>380</v>
      </c>
      <c r="B142" s="416">
        <v>1345.000008</v>
      </c>
      <c r="C142" s="417">
        <v>1311.46965</v>
      </c>
      <c r="D142" s="417">
        <v>-33.530357999999978</v>
      </c>
      <c r="E142" s="418">
        <v>0.97507036594753682</v>
      </c>
      <c r="F142" s="416">
        <v>1611.2164886</v>
      </c>
      <c r="G142" s="417">
        <v>1611.2164886</v>
      </c>
      <c r="H142" s="417">
        <v>112.2706</v>
      </c>
      <c r="I142" s="417">
        <v>1359.9882</v>
      </c>
      <c r="J142" s="417">
        <v>-251.22828860000004</v>
      </c>
      <c r="K142" s="419">
        <v>0.84407539869561876</v>
      </c>
      <c r="L142" s="133"/>
      <c r="M142" s="415" t="str">
        <f t="shared" si="2"/>
        <v>X</v>
      </c>
    </row>
    <row r="143" spans="1:13" ht="14.45" customHeight="1" x14ac:dyDescent="0.2">
      <c r="A143" s="420" t="s">
        <v>381</v>
      </c>
      <c r="B143" s="416">
        <v>873</v>
      </c>
      <c r="C143" s="417">
        <v>872.85969</v>
      </c>
      <c r="D143" s="417">
        <v>-0.14030999999999949</v>
      </c>
      <c r="E143" s="418">
        <v>0.99983927835051545</v>
      </c>
      <c r="F143" s="416">
        <v>1129.0624241999999</v>
      </c>
      <c r="G143" s="417">
        <v>1129.0624241999999</v>
      </c>
      <c r="H143" s="417">
        <v>72.739429999999999</v>
      </c>
      <c r="I143" s="417">
        <v>872.87315999999998</v>
      </c>
      <c r="J143" s="417">
        <v>-256.18926419999991</v>
      </c>
      <c r="K143" s="419">
        <v>0.77309557141490781</v>
      </c>
      <c r="L143" s="133"/>
      <c r="M143" s="415" t="str">
        <f t="shared" si="2"/>
        <v/>
      </c>
    </row>
    <row r="144" spans="1:13" ht="14.45" customHeight="1" x14ac:dyDescent="0.2">
      <c r="A144" s="420" t="s">
        <v>382</v>
      </c>
      <c r="B144" s="416">
        <v>89.000004000000004</v>
      </c>
      <c r="C144" s="417">
        <v>55.427999999999997</v>
      </c>
      <c r="D144" s="417">
        <v>-33.572004000000007</v>
      </c>
      <c r="E144" s="418">
        <v>0.6227864888635285</v>
      </c>
      <c r="F144" s="416">
        <v>99.037054399999988</v>
      </c>
      <c r="G144" s="417">
        <v>99.037054399999988</v>
      </c>
      <c r="H144" s="417">
        <v>7.5990000000000002</v>
      </c>
      <c r="I144" s="417">
        <v>103.929</v>
      </c>
      <c r="J144" s="417">
        <v>4.8919456000000139</v>
      </c>
      <c r="K144" s="419">
        <v>1.0493951039803948</v>
      </c>
      <c r="L144" s="133"/>
      <c r="M144" s="415" t="str">
        <f t="shared" si="2"/>
        <v/>
      </c>
    </row>
    <row r="145" spans="1:13" ht="14.45" customHeight="1" x14ac:dyDescent="0.2">
      <c r="A145" s="420" t="s">
        <v>383</v>
      </c>
      <c r="B145" s="416">
        <v>117</v>
      </c>
      <c r="C145" s="417">
        <v>117.372</v>
      </c>
      <c r="D145" s="417">
        <v>0.37199999999999989</v>
      </c>
      <c r="E145" s="418">
        <v>1.0031794871794872</v>
      </c>
      <c r="F145" s="416">
        <v>117.372</v>
      </c>
      <c r="G145" s="417">
        <v>117.37200000000001</v>
      </c>
      <c r="H145" s="417">
        <v>9.7810000000000006</v>
      </c>
      <c r="I145" s="417">
        <v>117.372</v>
      </c>
      <c r="J145" s="417">
        <v>-1.4210854715202004E-14</v>
      </c>
      <c r="K145" s="419">
        <v>1</v>
      </c>
      <c r="L145" s="133"/>
      <c r="M145" s="415" t="str">
        <f t="shared" si="2"/>
        <v/>
      </c>
    </row>
    <row r="146" spans="1:13" ht="14.45" customHeight="1" x14ac:dyDescent="0.2">
      <c r="A146" s="420" t="s">
        <v>384</v>
      </c>
      <c r="B146" s="416">
        <v>266.00000399999999</v>
      </c>
      <c r="C146" s="417">
        <v>265.80996000000005</v>
      </c>
      <c r="D146" s="417">
        <v>-0.19004399999994348</v>
      </c>
      <c r="E146" s="418">
        <v>0.99928554888292431</v>
      </c>
      <c r="F146" s="416">
        <v>265.74501000000004</v>
      </c>
      <c r="G146" s="417">
        <v>265.74501000000004</v>
      </c>
      <c r="H146" s="417">
        <v>22.151169999999997</v>
      </c>
      <c r="I146" s="417">
        <v>265.81403999999998</v>
      </c>
      <c r="J146" s="417">
        <v>6.9029999999941083E-2</v>
      </c>
      <c r="K146" s="419">
        <v>1.0002597602867498</v>
      </c>
      <c r="L146" s="133"/>
      <c r="M146" s="415" t="str">
        <f t="shared" si="2"/>
        <v/>
      </c>
    </row>
    <row r="147" spans="1:13" ht="14.45" customHeight="1" x14ac:dyDescent="0.2">
      <c r="A147" s="420" t="s">
        <v>385</v>
      </c>
      <c r="B147" s="416">
        <v>0</v>
      </c>
      <c r="C147" s="417">
        <v>0</v>
      </c>
      <c r="D147" s="417">
        <v>0</v>
      </c>
      <c r="E147" s="418">
        <v>0</v>
      </c>
      <c r="F147" s="416">
        <v>0</v>
      </c>
      <c r="G147" s="417">
        <v>0</v>
      </c>
      <c r="H147" s="417">
        <v>1.006</v>
      </c>
      <c r="I147" s="417">
        <v>45.478999999999999</v>
      </c>
      <c r="J147" s="417">
        <v>45.478999999999999</v>
      </c>
      <c r="K147" s="419">
        <v>0</v>
      </c>
      <c r="L147" s="133"/>
      <c r="M147" s="415" t="str">
        <f t="shared" si="2"/>
        <v>X</v>
      </c>
    </row>
    <row r="148" spans="1:13" ht="14.45" customHeight="1" x14ac:dyDescent="0.2">
      <c r="A148" s="420" t="s">
        <v>386</v>
      </c>
      <c r="B148" s="416">
        <v>0</v>
      </c>
      <c r="C148" s="417">
        <v>0</v>
      </c>
      <c r="D148" s="417">
        <v>0</v>
      </c>
      <c r="E148" s="418">
        <v>0</v>
      </c>
      <c r="F148" s="416">
        <v>0</v>
      </c>
      <c r="G148" s="417">
        <v>0</v>
      </c>
      <c r="H148" s="417">
        <v>1.006</v>
      </c>
      <c r="I148" s="417">
        <v>45.478999999999999</v>
      </c>
      <c r="J148" s="417">
        <v>45.478999999999999</v>
      </c>
      <c r="K148" s="419">
        <v>0</v>
      </c>
      <c r="L148" s="133"/>
      <c r="M148" s="415" t="str">
        <f t="shared" si="2"/>
        <v/>
      </c>
    </row>
    <row r="149" spans="1:13" ht="14.45" customHeight="1" x14ac:dyDescent="0.2">
      <c r="A149" s="420" t="s">
        <v>387</v>
      </c>
      <c r="B149" s="416">
        <v>8</v>
      </c>
      <c r="C149" s="417">
        <v>359.82954999999998</v>
      </c>
      <c r="D149" s="417">
        <v>351.82954999999998</v>
      </c>
      <c r="E149" s="418">
        <v>44.978693749999998</v>
      </c>
      <c r="F149" s="416">
        <v>0</v>
      </c>
      <c r="G149" s="417">
        <v>0</v>
      </c>
      <c r="H149" s="417">
        <v>79.074470000000005</v>
      </c>
      <c r="I149" s="417">
        <v>220.33542</v>
      </c>
      <c r="J149" s="417">
        <v>220.33542</v>
      </c>
      <c r="K149" s="419">
        <v>0</v>
      </c>
      <c r="L149" s="133"/>
      <c r="M149" s="415" t="str">
        <f t="shared" si="2"/>
        <v/>
      </c>
    </row>
    <row r="150" spans="1:13" ht="14.45" customHeight="1" x14ac:dyDescent="0.2">
      <c r="A150" s="420" t="s">
        <v>388</v>
      </c>
      <c r="B150" s="416">
        <v>8</v>
      </c>
      <c r="C150" s="417">
        <v>18.638999999999999</v>
      </c>
      <c r="D150" s="417">
        <v>10.638999999999999</v>
      </c>
      <c r="E150" s="418">
        <v>2.3298749999999999</v>
      </c>
      <c r="F150" s="416">
        <v>0</v>
      </c>
      <c r="G150" s="417">
        <v>0</v>
      </c>
      <c r="H150" s="417">
        <v>68.583770000000001</v>
      </c>
      <c r="I150" s="417">
        <v>68.583770000000001</v>
      </c>
      <c r="J150" s="417">
        <v>68.583770000000001</v>
      </c>
      <c r="K150" s="419">
        <v>0</v>
      </c>
      <c r="L150" s="133"/>
      <c r="M150" s="415" t="str">
        <f t="shared" si="2"/>
        <v>X</v>
      </c>
    </row>
    <row r="151" spans="1:13" ht="14.45" customHeight="1" x14ac:dyDescent="0.2">
      <c r="A151" s="420" t="s">
        <v>389</v>
      </c>
      <c r="B151" s="416">
        <v>8</v>
      </c>
      <c r="C151" s="417">
        <v>18.638999999999999</v>
      </c>
      <c r="D151" s="417">
        <v>10.638999999999999</v>
      </c>
      <c r="E151" s="418">
        <v>2.3298749999999999</v>
      </c>
      <c r="F151" s="416">
        <v>0</v>
      </c>
      <c r="G151" s="417">
        <v>0</v>
      </c>
      <c r="H151" s="417">
        <v>68.583770000000001</v>
      </c>
      <c r="I151" s="417">
        <v>68.583770000000001</v>
      </c>
      <c r="J151" s="417">
        <v>68.583770000000001</v>
      </c>
      <c r="K151" s="419">
        <v>0</v>
      </c>
      <c r="L151" s="133"/>
      <c r="M151" s="415" t="str">
        <f t="shared" si="2"/>
        <v/>
      </c>
    </row>
    <row r="152" spans="1:13" ht="14.45" customHeight="1" x14ac:dyDescent="0.2">
      <c r="A152" s="420" t="s">
        <v>390</v>
      </c>
      <c r="B152" s="416">
        <v>0</v>
      </c>
      <c r="C152" s="417">
        <v>19.43805</v>
      </c>
      <c r="D152" s="417">
        <v>19.43805</v>
      </c>
      <c r="E152" s="418">
        <v>0</v>
      </c>
      <c r="F152" s="416">
        <v>0</v>
      </c>
      <c r="G152" s="417">
        <v>0</v>
      </c>
      <c r="H152" s="417">
        <v>0</v>
      </c>
      <c r="I152" s="417">
        <v>25.950380000000003</v>
      </c>
      <c r="J152" s="417">
        <v>25.950380000000003</v>
      </c>
      <c r="K152" s="419">
        <v>0</v>
      </c>
      <c r="L152" s="133"/>
      <c r="M152" s="415" t="str">
        <f t="shared" si="2"/>
        <v>X</v>
      </c>
    </row>
    <row r="153" spans="1:13" ht="14.45" customHeight="1" x14ac:dyDescent="0.2">
      <c r="A153" s="420" t="s">
        <v>391</v>
      </c>
      <c r="B153" s="416">
        <v>0</v>
      </c>
      <c r="C153" s="417">
        <v>8.3114899999999992</v>
      </c>
      <c r="D153" s="417">
        <v>8.3114899999999992</v>
      </c>
      <c r="E153" s="418">
        <v>0</v>
      </c>
      <c r="F153" s="416">
        <v>0</v>
      </c>
      <c r="G153" s="417">
        <v>0</v>
      </c>
      <c r="H153" s="417">
        <v>0</v>
      </c>
      <c r="I153" s="417">
        <v>21.038990000000002</v>
      </c>
      <c r="J153" s="417">
        <v>21.038990000000002</v>
      </c>
      <c r="K153" s="419">
        <v>0</v>
      </c>
      <c r="L153" s="133"/>
      <c r="M153" s="415" t="str">
        <f t="shared" si="2"/>
        <v/>
      </c>
    </row>
    <row r="154" spans="1:13" ht="14.45" customHeight="1" x14ac:dyDescent="0.2">
      <c r="A154" s="420" t="s">
        <v>392</v>
      </c>
      <c r="B154" s="416">
        <v>0</v>
      </c>
      <c r="C154" s="417">
        <v>6.2145600000000005</v>
      </c>
      <c r="D154" s="417">
        <v>6.2145600000000005</v>
      </c>
      <c r="E154" s="418">
        <v>0</v>
      </c>
      <c r="F154" s="416">
        <v>0</v>
      </c>
      <c r="G154" s="417">
        <v>0</v>
      </c>
      <c r="H154" s="417">
        <v>0</v>
      </c>
      <c r="I154" s="417">
        <v>0</v>
      </c>
      <c r="J154" s="417">
        <v>0</v>
      </c>
      <c r="K154" s="419">
        <v>0</v>
      </c>
      <c r="L154" s="133"/>
      <c r="M154" s="415" t="str">
        <f t="shared" si="2"/>
        <v/>
      </c>
    </row>
    <row r="155" spans="1:13" ht="14.45" customHeight="1" x14ac:dyDescent="0.2">
      <c r="A155" s="420" t="s">
        <v>393</v>
      </c>
      <c r="B155" s="416">
        <v>0</v>
      </c>
      <c r="C155" s="417">
        <v>4.9119999999999999</v>
      </c>
      <c r="D155" s="417">
        <v>4.9119999999999999</v>
      </c>
      <c r="E155" s="418">
        <v>0</v>
      </c>
      <c r="F155" s="416">
        <v>0</v>
      </c>
      <c r="G155" s="417">
        <v>0</v>
      </c>
      <c r="H155" s="417">
        <v>0</v>
      </c>
      <c r="I155" s="417">
        <v>4.9113899999999999</v>
      </c>
      <c r="J155" s="417">
        <v>4.9113899999999999</v>
      </c>
      <c r="K155" s="419">
        <v>0</v>
      </c>
      <c r="L155" s="133"/>
      <c r="M155" s="415" t="str">
        <f t="shared" si="2"/>
        <v/>
      </c>
    </row>
    <row r="156" spans="1:13" ht="14.45" customHeight="1" x14ac:dyDescent="0.2">
      <c r="A156" s="420" t="s">
        <v>394</v>
      </c>
      <c r="B156" s="416">
        <v>0</v>
      </c>
      <c r="C156" s="417">
        <v>321.7525</v>
      </c>
      <c r="D156" s="417">
        <v>321.7525</v>
      </c>
      <c r="E156" s="418">
        <v>0</v>
      </c>
      <c r="F156" s="416">
        <v>0</v>
      </c>
      <c r="G156" s="417">
        <v>0</v>
      </c>
      <c r="H156" s="417">
        <v>10.4907</v>
      </c>
      <c r="I156" s="417">
        <v>125.80127</v>
      </c>
      <c r="J156" s="417">
        <v>125.80127</v>
      </c>
      <c r="K156" s="419">
        <v>0</v>
      </c>
      <c r="L156" s="133"/>
      <c r="M156" s="415" t="str">
        <f t="shared" si="2"/>
        <v>X</v>
      </c>
    </row>
    <row r="157" spans="1:13" ht="14.45" customHeight="1" x14ac:dyDescent="0.2">
      <c r="A157" s="420" t="s">
        <v>395</v>
      </c>
      <c r="B157" s="416">
        <v>0</v>
      </c>
      <c r="C157" s="417">
        <v>0</v>
      </c>
      <c r="D157" s="417">
        <v>0</v>
      </c>
      <c r="E157" s="418">
        <v>0</v>
      </c>
      <c r="F157" s="416">
        <v>0</v>
      </c>
      <c r="G157" s="417">
        <v>0</v>
      </c>
      <c r="H157" s="417">
        <v>0</v>
      </c>
      <c r="I157" s="417">
        <v>10.285</v>
      </c>
      <c r="J157" s="417">
        <v>10.285</v>
      </c>
      <c r="K157" s="419">
        <v>0</v>
      </c>
      <c r="L157" s="133"/>
      <c r="M157" s="415" t="str">
        <f t="shared" si="2"/>
        <v/>
      </c>
    </row>
    <row r="158" spans="1:13" ht="14.45" customHeight="1" x14ac:dyDescent="0.2">
      <c r="A158" s="420" t="s">
        <v>396</v>
      </c>
      <c r="B158" s="416">
        <v>0</v>
      </c>
      <c r="C158" s="417">
        <v>321.7525</v>
      </c>
      <c r="D158" s="417">
        <v>321.7525</v>
      </c>
      <c r="E158" s="418">
        <v>0</v>
      </c>
      <c r="F158" s="416">
        <v>0</v>
      </c>
      <c r="G158" s="417">
        <v>0</v>
      </c>
      <c r="H158" s="417">
        <v>10.4907</v>
      </c>
      <c r="I158" s="417">
        <v>115.51627000000001</v>
      </c>
      <c r="J158" s="417">
        <v>115.51627000000001</v>
      </c>
      <c r="K158" s="419">
        <v>0</v>
      </c>
      <c r="L158" s="133"/>
      <c r="M158" s="415" t="str">
        <f t="shared" si="2"/>
        <v/>
      </c>
    </row>
    <row r="159" spans="1:13" ht="14.45" customHeight="1" x14ac:dyDescent="0.2">
      <c r="A159" s="420" t="s">
        <v>397</v>
      </c>
      <c r="B159" s="416">
        <v>24993.272022999998</v>
      </c>
      <c r="C159" s="417">
        <v>31457.050279999999</v>
      </c>
      <c r="D159" s="417">
        <v>6463.7782570000018</v>
      </c>
      <c r="E159" s="418">
        <v>1.2586207300529408</v>
      </c>
      <c r="F159" s="416">
        <v>12228.2217007</v>
      </c>
      <c r="G159" s="417">
        <v>12228.2217007</v>
      </c>
      <c r="H159" s="417">
        <v>3491.3242099999998</v>
      </c>
      <c r="I159" s="417">
        <v>35935.5818</v>
      </c>
      <c r="J159" s="417">
        <v>23707.3600993</v>
      </c>
      <c r="K159" s="419">
        <v>2.9387414359638968</v>
      </c>
      <c r="L159" s="133"/>
      <c r="M159" s="415" t="str">
        <f t="shared" si="2"/>
        <v/>
      </c>
    </row>
    <row r="160" spans="1:13" ht="14.45" customHeight="1" x14ac:dyDescent="0.2">
      <c r="A160" s="420" t="s">
        <v>398</v>
      </c>
      <c r="B160" s="416">
        <v>24993.272022999998</v>
      </c>
      <c r="C160" s="417">
        <v>30873.802339999998</v>
      </c>
      <c r="D160" s="417">
        <v>5880.5303170000007</v>
      </c>
      <c r="E160" s="418">
        <v>1.2352845322368537</v>
      </c>
      <c r="F160" s="416">
        <v>11856.653207400001</v>
      </c>
      <c r="G160" s="417">
        <v>11856.653207400001</v>
      </c>
      <c r="H160" s="417">
        <v>3011.6582999999996</v>
      </c>
      <c r="I160" s="417">
        <v>30624.406609999998</v>
      </c>
      <c r="J160" s="417">
        <v>18767.753402599999</v>
      </c>
      <c r="K160" s="419">
        <v>2.582887942685768</v>
      </c>
      <c r="L160" s="133"/>
      <c r="M160" s="415" t="str">
        <f t="shared" si="2"/>
        <v/>
      </c>
    </row>
    <row r="161" spans="1:13" ht="14.45" customHeight="1" x14ac:dyDescent="0.2">
      <c r="A161" s="420" t="s">
        <v>399</v>
      </c>
      <c r="B161" s="416">
        <v>24993.272022999998</v>
      </c>
      <c r="C161" s="417">
        <v>30873.802339999998</v>
      </c>
      <c r="D161" s="417">
        <v>5880.5303170000007</v>
      </c>
      <c r="E161" s="418">
        <v>1.2352845322368537</v>
      </c>
      <c r="F161" s="416">
        <v>11856.653207400001</v>
      </c>
      <c r="G161" s="417">
        <v>11856.653207400001</v>
      </c>
      <c r="H161" s="417">
        <v>3011.6582999999996</v>
      </c>
      <c r="I161" s="417">
        <v>30624.406609999998</v>
      </c>
      <c r="J161" s="417">
        <v>18767.753402599999</v>
      </c>
      <c r="K161" s="419">
        <v>2.582887942685768</v>
      </c>
      <c r="L161" s="133"/>
      <c r="M161" s="415" t="str">
        <f t="shared" si="2"/>
        <v/>
      </c>
    </row>
    <row r="162" spans="1:13" ht="14.45" customHeight="1" x14ac:dyDescent="0.2">
      <c r="A162" s="420" t="s">
        <v>400</v>
      </c>
      <c r="B162" s="416">
        <v>11027.072054</v>
      </c>
      <c r="C162" s="417">
        <v>11581.51239</v>
      </c>
      <c r="D162" s="417">
        <v>554.44033599999966</v>
      </c>
      <c r="E162" s="418">
        <v>1.0502799232003639</v>
      </c>
      <c r="F162" s="416">
        <v>11856.653207400001</v>
      </c>
      <c r="G162" s="417">
        <v>11856.653207400001</v>
      </c>
      <c r="H162" s="417">
        <v>1030.383</v>
      </c>
      <c r="I162" s="417">
        <v>9315.923859999999</v>
      </c>
      <c r="J162" s="417">
        <v>-2540.7293474000016</v>
      </c>
      <c r="K162" s="419">
        <v>0.78571277214937219</v>
      </c>
      <c r="L162" s="133"/>
      <c r="M162" s="415" t="str">
        <f t="shared" si="2"/>
        <v>X</v>
      </c>
    </row>
    <row r="163" spans="1:13" ht="14.45" customHeight="1" x14ac:dyDescent="0.2">
      <c r="A163" s="420" t="s">
        <v>401</v>
      </c>
      <c r="B163" s="416">
        <v>74.691140000000004</v>
      </c>
      <c r="C163" s="417">
        <v>167.97</v>
      </c>
      <c r="D163" s="417">
        <v>93.278859999999995</v>
      </c>
      <c r="E163" s="418">
        <v>2.2488611098987108</v>
      </c>
      <c r="F163" s="416">
        <v>164.9009284</v>
      </c>
      <c r="G163" s="417">
        <v>164.9009284</v>
      </c>
      <c r="H163" s="417">
        <v>8.3719999999999999</v>
      </c>
      <c r="I163" s="417">
        <v>124.97</v>
      </c>
      <c r="J163" s="417">
        <v>-39.930928399999999</v>
      </c>
      <c r="K163" s="419">
        <v>0.75784897764105008</v>
      </c>
      <c r="L163" s="133"/>
      <c r="M163" s="415" t="str">
        <f t="shared" si="2"/>
        <v/>
      </c>
    </row>
    <row r="164" spans="1:13" ht="14.45" customHeight="1" x14ac:dyDescent="0.2">
      <c r="A164" s="420" t="s">
        <v>402</v>
      </c>
      <c r="B164" s="416">
        <v>0</v>
      </c>
      <c r="C164" s="417">
        <v>0</v>
      </c>
      <c r="D164" s="417">
        <v>0</v>
      </c>
      <c r="E164" s="418">
        <v>0</v>
      </c>
      <c r="F164" s="416">
        <v>0</v>
      </c>
      <c r="G164" s="417">
        <v>0</v>
      </c>
      <c r="H164" s="417">
        <v>9.9</v>
      </c>
      <c r="I164" s="417">
        <v>10.89</v>
      </c>
      <c r="J164" s="417">
        <v>10.89</v>
      </c>
      <c r="K164" s="419">
        <v>0</v>
      </c>
      <c r="L164" s="133"/>
      <c r="M164" s="415" t="str">
        <f t="shared" si="2"/>
        <v/>
      </c>
    </row>
    <row r="165" spans="1:13" ht="14.45" customHeight="1" x14ac:dyDescent="0.2">
      <c r="A165" s="420" t="s">
        <v>403</v>
      </c>
      <c r="B165" s="416">
        <v>29.990899000000002</v>
      </c>
      <c r="C165" s="417">
        <v>17.914000000000001</v>
      </c>
      <c r="D165" s="417">
        <v>-12.076899000000001</v>
      </c>
      <c r="E165" s="418">
        <v>0.59731453865387629</v>
      </c>
      <c r="F165" s="416">
        <v>17.301701700000002</v>
      </c>
      <c r="G165" s="417">
        <v>17.301701700000002</v>
      </c>
      <c r="H165" s="417">
        <v>0</v>
      </c>
      <c r="I165" s="417">
        <v>5.6349999999999998</v>
      </c>
      <c r="J165" s="417">
        <v>-11.666701700000003</v>
      </c>
      <c r="K165" s="419">
        <v>0.32569050707884989</v>
      </c>
      <c r="L165" s="133"/>
      <c r="M165" s="415" t="str">
        <f t="shared" si="2"/>
        <v/>
      </c>
    </row>
    <row r="166" spans="1:13" ht="14.45" customHeight="1" x14ac:dyDescent="0.2">
      <c r="A166" s="420" t="s">
        <v>404</v>
      </c>
      <c r="B166" s="416">
        <v>10922.390015000001</v>
      </c>
      <c r="C166" s="417">
        <v>11395.62839</v>
      </c>
      <c r="D166" s="417">
        <v>473.238374999999</v>
      </c>
      <c r="E166" s="418">
        <v>1.043327364647306</v>
      </c>
      <c r="F166" s="416">
        <v>11674.450577299998</v>
      </c>
      <c r="G166" s="417">
        <v>11674.450577299998</v>
      </c>
      <c r="H166" s="417">
        <v>1012.111</v>
      </c>
      <c r="I166" s="417">
        <v>9174.42886</v>
      </c>
      <c r="J166" s="417">
        <v>-2500.0217172999983</v>
      </c>
      <c r="K166" s="419">
        <v>0.78585529993496372</v>
      </c>
      <c r="L166" s="133"/>
      <c r="M166" s="415" t="str">
        <f t="shared" si="2"/>
        <v/>
      </c>
    </row>
    <row r="167" spans="1:13" ht="14.45" customHeight="1" x14ac:dyDescent="0.2">
      <c r="A167" s="420" t="s">
        <v>405</v>
      </c>
      <c r="B167" s="416">
        <v>13966.199969000001</v>
      </c>
      <c r="C167" s="417">
        <v>19296.79434</v>
      </c>
      <c r="D167" s="417">
        <v>5330.5943709999992</v>
      </c>
      <c r="E167" s="418">
        <v>1.3816782219094688</v>
      </c>
      <c r="F167" s="416">
        <v>0</v>
      </c>
      <c r="G167" s="417">
        <v>0</v>
      </c>
      <c r="H167" s="417">
        <v>1981.2753</v>
      </c>
      <c r="I167" s="417">
        <v>21309.436799999999</v>
      </c>
      <c r="J167" s="417">
        <v>21309.436799999999</v>
      </c>
      <c r="K167" s="419">
        <v>0</v>
      </c>
      <c r="L167" s="133"/>
      <c r="M167" s="415" t="str">
        <f t="shared" si="2"/>
        <v>X</v>
      </c>
    </row>
    <row r="168" spans="1:13" ht="14.45" customHeight="1" x14ac:dyDescent="0.2">
      <c r="A168" s="420" t="s">
        <v>406</v>
      </c>
      <c r="B168" s="416">
        <v>13966.199969000001</v>
      </c>
      <c r="C168" s="417">
        <v>19295.759340000001</v>
      </c>
      <c r="D168" s="417">
        <v>5329.5593709999994</v>
      </c>
      <c r="E168" s="418">
        <v>1.3816041144212261</v>
      </c>
      <c r="F168" s="416">
        <v>0</v>
      </c>
      <c r="G168" s="417">
        <v>0</v>
      </c>
      <c r="H168" s="417">
        <v>1981.2753</v>
      </c>
      <c r="I168" s="417">
        <v>21308.0118</v>
      </c>
      <c r="J168" s="417">
        <v>21308.0118</v>
      </c>
      <c r="K168" s="419">
        <v>0</v>
      </c>
      <c r="L168" s="133"/>
      <c r="M168" s="415" t="str">
        <f t="shared" si="2"/>
        <v/>
      </c>
    </row>
    <row r="169" spans="1:13" ht="14.45" customHeight="1" x14ac:dyDescent="0.2">
      <c r="A169" s="420" t="s">
        <v>407</v>
      </c>
      <c r="B169" s="416">
        <v>0</v>
      </c>
      <c r="C169" s="417">
        <v>1.0349999999999999</v>
      </c>
      <c r="D169" s="417">
        <v>1.0349999999999999</v>
      </c>
      <c r="E169" s="418">
        <v>0</v>
      </c>
      <c r="F169" s="416">
        <v>0</v>
      </c>
      <c r="G169" s="417">
        <v>0</v>
      </c>
      <c r="H169" s="417">
        <v>0</v>
      </c>
      <c r="I169" s="417">
        <v>1.425</v>
      </c>
      <c r="J169" s="417">
        <v>1.425</v>
      </c>
      <c r="K169" s="419">
        <v>0</v>
      </c>
      <c r="L169" s="133"/>
      <c r="M169" s="415" t="str">
        <f t="shared" si="2"/>
        <v/>
      </c>
    </row>
    <row r="170" spans="1:13" ht="14.45" customHeight="1" x14ac:dyDescent="0.2">
      <c r="A170" s="420" t="s">
        <v>408</v>
      </c>
      <c r="B170" s="416">
        <v>0</v>
      </c>
      <c r="C170" s="417">
        <v>-4.5043899999999999</v>
      </c>
      <c r="D170" s="417">
        <v>-4.5043899999999999</v>
      </c>
      <c r="E170" s="418">
        <v>0</v>
      </c>
      <c r="F170" s="416">
        <v>0</v>
      </c>
      <c r="G170" s="417">
        <v>0</v>
      </c>
      <c r="H170" s="417">
        <v>0</v>
      </c>
      <c r="I170" s="417">
        <v>-0.95404999999999995</v>
      </c>
      <c r="J170" s="417">
        <v>-0.95404999999999995</v>
      </c>
      <c r="K170" s="419">
        <v>0</v>
      </c>
      <c r="L170" s="133"/>
      <c r="M170" s="415" t="str">
        <f t="shared" si="2"/>
        <v>X</v>
      </c>
    </row>
    <row r="171" spans="1:13" ht="14.45" customHeight="1" x14ac:dyDescent="0.2">
      <c r="A171" s="420" t="s">
        <v>409</v>
      </c>
      <c r="B171" s="416">
        <v>0</v>
      </c>
      <c r="C171" s="417">
        <v>-4.5043899999999999</v>
      </c>
      <c r="D171" s="417">
        <v>-4.5043899999999999</v>
      </c>
      <c r="E171" s="418">
        <v>0</v>
      </c>
      <c r="F171" s="416">
        <v>0</v>
      </c>
      <c r="G171" s="417">
        <v>0</v>
      </c>
      <c r="H171" s="417">
        <v>0</v>
      </c>
      <c r="I171" s="417">
        <v>-0.95404999999999995</v>
      </c>
      <c r="J171" s="417">
        <v>-0.95404999999999995</v>
      </c>
      <c r="K171" s="419">
        <v>0</v>
      </c>
      <c r="L171" s="133"/>
      <c r="M171" s="415" t="str">
        <f t="shared" si="2"/>
        <v/>
      </c>
    </row>
    <row r="172" spans="1:13" ht="14.45" customHeight="1" x14ac:dyDescent="0.2">
      <c r="A172" s="420" t="s">
        <v>410</v>
      </c>
      <c r="B172" s="416">
        <v>0</v>
      </c>
      <c r="C172" s="417">
        <v>583.24793999999997</v>
      </c>
      <c r="D172" s="417">
        <v>583.24793999999997</v>
      </c>
      <c r="E172" s="418">
        <v>0</v>
      </c>
      <c r="F172" s="416">
        <v>371.5684933</v>
      </c>
      <c r="G172" s="417">
        <v>371.5684933</v>
      </c>
      <c r="H172" s="417">
        <v>29.5992</v>
      </c>
      <c r="I172" s="417">
        <v>447.69226000000003</v>
      </c>
      <c r="J172" s="417">
        <v>76.123766700000033</v>
      </c>
      <c r="K172" s="419">
        <v>1.2048714249798855</v>
      </c>
      <c r="L172" s="133"/>
      <c r="M172" s="415" t="str">
        <f t="shared" si="2"/>
        <v/>
      </c>
    </row>
    <row r="173" spans="1:13" ht="14.45" customHeight="1" x14ac:dyDescent="0.2">
      <c r="A173" s="420" t="s">
        <v>411</v>
      </c>
      <c r="B173" s="416">
        <v>0</v>
      </c>
      <c r="C173" s="417">
        <v>113.5</v>
      </c>
      <c r="D173" s="417">
        <v>113.5</v>
      </c>
      <c r="E173" s="418">
        <v>0</v>
      </c>
      <c r="F173" s="416">
        <v>0</v>
      </c>
      <c r="G173" s="417">
        <v>0</v>
      </c>
      <c r="H173" s="417">
        <v>1.5</v>
      </c>
      <c r="I173" s="417">
        <v>80.75</v>
      </c>
      <c r="J173" s="417">
        <v>80.75</v>
      </c>
      <c r="K173" s="419">
        <v>0</v>
      </c>
      <c r="L173" s="133"/>
      <c r="M173" s="415" t="str">
        <f t="shared" si="2"/>
        <v/>
      </c>
    </row>
    <row r="174" spans="1:13" ht="14.45" customHeight="1" x14ac:dyDescent="0.2">
      <c r="A174" s="420" t="s">
        <v>412</v>
      </c>
      <c r="B174" s="416">
        <v>0</v>
      </c>
      <c r="C174" s="417">
        <v>113.5</v>
      </c>
      <c r="D174" s="417">
        <v>113.5</v>
      </c>
      <c r="E174" s="418">
        <v>0</v>
      </c>
      <c r="F174" s="416">
        <v>0</v>
      </c>
      <c r="G174" s="417">
        <v>0</v>
      </c>
      <c r="H174" s="417">
        <v>1.5</v>
      </c>
      <c r="I174" s="417">
        <v>80.75</v>
      </c>
      <c r="J174" s="417">
        <v>80.75</v>
      </c>
      <c r="K174" s="419">
        <v>0</v>
      </c>
      <c r="L174" s="133"/>
      <c r="M174" s="415" t="str">
        <f t="shared" si="2"/>
        <v>X</v>
      </c>
    </row>
    <row r="175" spans="1:13" ht="14.45" customHeight="1" x14ac:dyDescent="0.2">
      <c r="A175" s="420" t="s">
        <v>413</v>
      </c>
      <c r="B175" s="416">
        <v>0</v>
      </c>
      <c r="C175" s="417">
        <v>113.5</v>
      </c>
      <c r="D175" s="417">
        <v>113.5</v>
      </c>
      <c r="E175" s="418">
        <v>0</v>
      </c>
      <c r="F175" s="416">
        <v>0</v>
      </c>
      <c r="G175" s="417">
        <v>0</v>
      </c>
      <c r="H175" s="417">
        <v>1.5</v>
      </c>
      <c r="I175" s="417">
        <v>80.75</v>
      </c>
      <c r="J175" s="417">
        <v>80.75</v>
      </c>
      <c r="K175" s="419">
        <v>0</v>
      </c>
      <c r="L175" s="133"/>
      <c r="M175" s="415" t="str">
        <f t="shared" si="2"/>
        <v/>
      </c>
    </row>
    <row r="176" spans="1:13" ht="14.45" customHeight="1" x14ac:dyDescent="0.2">
      <c r="A176" s="420" t="s">
        <v>414</v>
      </c>
      <c r="B176" s="416">
        <v>0</v>
      </c>
      <c r="C176" s="417">
        <v>469.74794000000003</v>
      </c>
      <c r="D176" s="417">
        <v>469.74794000000003</v>
      </c>
      <c r="E176" s="418">
        <v>0</v>
      </c>
      <c r="F176" s="416">
        <v>371.5684933</v>
      </c>
      <c r="G176" s="417">
        <v>371.5684933</v>
      </c>
      <c r="H176" s="417">
        <v>28.0992</v>
      </c>
      <c r="I176" s="417">
        <v>366.94226000000003</v>
      </c>
      <c r="J176" s="417">
        <v>-4.6262332999999671</v>
      </c>
      <c r="K176" s="419">
        <v>0.98754944678190248</v>
      </c>
      <c r="L176" s="133"/>
      <c r="M176" s="415" t="str">
        <f t="shared" si="2"/>
        <v/>
      </c>
    </row>
    <row r="177" spans="1:13" ht="14.45" customHeight="1" x14ac:dyDescent="0.2">
      <c r="A177" s="420" t="s">
        <v>415</v>
      </c>
      <c r="B177" s="416">
        <v>0</v>
      </c>
      <c r="C177" s="417">
        <v>2.9E-4</v>
      </c>
      <c r="D177" s="417">
        <v>2.9E-4</v>
      </c>
      <c r="E177" s="418">
        <v>0</v>
      </c>
      <c r="F177" s="416">
        <v>0</v>
      </c>
      <c r="G177" s="417">
        <v>0</v>
      </c>
      <c r="H177" s="417">
        <v>7.0000000000000007E-5</v>
      </c>
      <c r="I177" s="417">
        <v>3.3E-4</v>
      </c>
      <c r="J177" s="417">
        <v>3.3E-4</v>
      </c>
      <c r="K177" s="419">
        <v>0</v>
      </c>
      <c r="L177" s="133"/>
      <c r="M177" s="415" t="str">
        <f t="shared" si="2"/>
        <v>X</v>
      </c>
    </row>
    <row r="178" spans="1:13" ht="14.45" customHeight="1" x14ac:dyDescent="0.2">
      <c r="A178" s="420" t="s">
        <v>416</v>
      </c>
      <c r="B178" s="416">
        <v>0</v>
      </c>
      <c r="C178" s="417">
        <v>2.9E-4</v>
      </c>
      <c r="D178" s="417">
        <v>2.9E-4</v>
      </c>
      <c r="E178" s="418">
        <v>0</v>
      </c>
      <c r="F178" s="416">
        <v>0</v>
      </c>
      <c r="G178" s="417">
        <v>0</v>
      </c>
      <c r="H178" s="417">
        <v>7.0000000000000007E-5</v>
      </c>
      <c r="I178" s="417">
        <v>3.3E-4</v>
      </c>
      <c r="J178" s="417">
        <v>3.3E-4</v>
      </c>
      <c r="K178" s="419">
        <v>0</v>
      </c>
      <c r="L178" s="133"/>
      <c r="M178" s="415" t="str">
        <f t="shared" si="2"/>
        <v/>
      </c>
    </row>
    <row r="179" spans="1:13" ht="14.45" customHeight="1" x14ac:dyDescent="0.2">
      <c r="A179" s="420" t="s">
        <v>417</v>
      </c>
      <c r="B179" s="416">
        <v>0</v>
      </c>
      <c r="C179" s="417">
        <v>469.74765000000002</v>
      </c>
      <c r="D179" s="417">
        <v>469.74765000000002</v>
      </c>
      <c r="E179" s="418">
        <v>0</v>
      </c>
      <c r="F179" s="416">
        <v>371.5684933</v>
      </c>
      <c r="G179" s="417">
        <v>371.5684933</v>
      </c>
      <c r="H179" s="417">
        <v>28.099130000000002</v>
      </c>
      <c r="I179" s="417">
        <v>366.94193000000001</v>
      </c>
      <c r="J179" s="417">
        <v>-4.6265632999999866</v>
      </c>
      <c r="K179" s="419">
        <v>0.98754855865493274</v>
      </c>
      <c r="L179" s="133"/>
      <c r="M179" s="415" t="str">
        <f t="shared" si="2"/>
        <v>X</v>
      </c>
    </row>
    <row r="180" spans="1:13" ht="14.45" customHeight="1" x14ac:dyDescent="0.2">
      <c r="A180" s="420" t="s">
        <v>418</v>
      </c>
      <c r="B180" s="416">
        <v>0</v>
      </c>
      <c r="C180" s="417">
        <v>0.65700000000000003</v>
      </c>
      <c r="D180" s="417">
        <v>0.65700000000000003</v>
      </c>
      <c r="E180" s="418">
        <v>0</v>
      </c>
      <c r="F180" s="416">
        <v>0.40210649999999998</v>
      </c>
      <c r="G180" s="417">
        <v>0.40210650000000003</v>
      </c>
      <c r="H180" s="417">
        <v>0</v>
      </c>
      <c r="I180" s="417">
        <v>0</v>
      </c>
      <c r="J180" s="417">
        <v>-0.40210650000000003</v>
      </c>
      <c r="K180" s="419">
        <v>0</v>
      </c>
      <c r="L180" s="133"/>
      <c r="M180" s="415" t="str">
        <f t="shared" si="2"/>
        <v/>
      </c>
    </row>
    <row r="181" spans="1:13" ht="14.45" customHeight="1" x14ac:dyDescent="0.2">
      <c r="A181" s="420" t="s">
        <v>419</v>
      </c>
      <c r="B181" s="416">
        <v>0</v>
      </c>
      <c r="C181" s="417">
        <v>469.09065000000004</v>
      </c>
      <c r="D181" s="417">
        <v>469.09065000000004</v>
      </c>
      <c r="E181" s="418">
        <v>0</v>
      </c>
      <c r="F181" s="416">
        <v>371.1663868</v>
      </c>
      <c r="G181" s="417">
        <v>371.1663868</v>
      </c>
      <c r="H181" s="417">
        <v>28.099130000000002</v>
      </c>
      <c r="I181" s="417">
        <v>366.94193000000001</v>
      </c>
      <c r="J181" s="417">
        <v>-4.2244567999999845</v>
      </c>
      <c r="K181" s="419">
        <v>0.98861842841852943</v>
      </c>
      <c r="L181" s="133"/>
      <c r="M181" s="415" t="str">
        <f t="shared" si="2"/>
        <v/>
      </c>
    </row>
    <row r="182" spans="1:13" ht="14.45" customHeight="1" x14ac:dyDescent="0.2">
      <c r="A182" s="420" t="s">
        <v>420</v>
      </c>
      <c r="B182" s="416">
        <v>0</v>
      </c>
      <c r="C182" s="417">
        <v>0</v>
      </c>
      <c r="D182" s="417">
        <v>0</v>
      </c>
      <c r="E182" s="418">
        <v>0</v>
      </c>
      <c r="F182" s="416">
        <v>0</v>
      </c>
      <c r="G182" s="417">
        <v>0</v>
      </c>
      <c r="H182" s="417">
        <v>450.06671</v>
      </c>
      <c r="I182" s="417">
        <v>4863.4829300000001</v>
      </c>
      <c r="J182" s="417">
        <v>4863.4829300000001</v>
      </c>
      <c r="K182" s="419">
        <v>0</v>
      </c>
      <c r="L182" s="133"/>
      <c r="M182" s="415" t="str">
        <f t="shared" si="2"/>
        <v/>
      </c>
    </row>
    <row r="183" spans="1:13" ht="14.45" customHeight="1" x14ac:dyDescent="0.2">
      <c r="A183" s="420" t="s">
        <v>421</v>
      </c>
      <c r="B183" s="416">
        <v>0</v>
      </c>
      <c r="C183" s="417">
        <v>0</v>
      </c>
      <c r="D183" s="417">
        <v>0</v>
      </c>
      <c r="E183" s="418">
        <v>0</v>
      </c>
      <c r="F183" s="416">
        <v>0</v>
      </c>
      <c r="G183" s="417">
        <v>0</v>
      </c>
      <c r="H183" s="417">
        <v>450.06671</v>
      </c>
      <c r="I183" s="417">
        <v>4863.4829300000001</v>
      </c>
      <c r="J183" s="417">
        <v>4863.4829300000001</v>
      </c>
      <c r="K183" s="419">
        <v>0</v>
      </c>
      <c r="L183" s="133"/>
      <c r="M183" s="415" t="str">
        <f t="shared" si="2"/>
        <v/>
      </c>
    </row>
    <row r="184" spans="1:13" ht="14.45" customHeight="1" x14ac:dyDescent="0.2">
      <c r="A184" s="420" t="s">
        <v>422</v>
      </c>
      <c r="B184" s="416">
        <v>0</v>
      </c>
      <c r="C184" s="417">
        <v>0</v>
      </c>
      <c r="D184" s="417">
        <v>0</v>
      </c>
      <c r="E184" s="418">
        <v>0</v>
      </c>
      <c r="F184" s="416">
        <v>0</v>
      </c>
      <c r="G184" s="417">
        <v>0</v>
      </c>
      <c r="H184" s="417">
        <v>450.06671</v>
      </c>
      <c r="I184" s="417">
        <v>4863.4829300000001</v>
      </c>
      <c r="J184" s="417">
        <v>4863.4829300000001</v>
      </c>
      <c r="K184" s="419">
        <v>0</v>
      </c>
      <c r="L184" s="133"/>
      <c r="M184" s="415" t="str">
        <f t="shared" si="2"/>
        <v>X</v>
      </c>
    </row>
    <row r="185" spans="1:13" ht="14.45" customHeight="1" x14ac:dyDescent="0.2">
      <c r="A185" s="420" t="s">
        <v>423</v>
      </c>
      <c r="B185" s="416">
        <v>0</v>
      </c>
      <c r="C185" s="417">
        <v>0</v>
      </c>
      <c r="D185" s="417">
        <v>0</v>
      </c>
      <c r="E185" s="418">
        <v>0</v>
      </c>
      <c r="F185" s="416">
        <v>0</v>
      </c>
      <c r="G185" s="417">
        <v>0</v>
      </c>
      <c r="H185" s="417">
        <v>450.06671</v>
      </c>
      <c r="I185" s="417">
        <v>4863.4829300000001</v>
      </c>
      <c r="J185" s="417">
        <v>4863.4829300000001</v>
      </c>
      <c r="K185" s="419">
        <v>0</v>
      </c>
      <c r="L185" s="133"/>
      <c r="M185" s="415" t="str">
        <f t="shared" si="2"/>
        <v/>
      </c>
    </row>
    <row r="186" spans="1:13" ht="14.45" customHeight="1" x14ac:dyDescent="0.2">
      <c r="A186" s="420" t="s">
        <v>424</v>
      </c>
      <c r="B186" s="416">
        <v>0</v>
      </c>
      <c r="C186" s="417">
        <v>6185.40319</v>
      </c>
      <c r="D186" s="417">
        <v>6185.40319</v>
      </c>
      <c r="E186" s="418">
        <v>0</v>
      </c>
      <c r="F186" s="416">
        <v>0</v>
      </c>
      <c r="G186" s="417">
        <v>0</v>
      </c>
      <c r="H186" s="417">
        <v>657.65606000000002</v>
      </c>
      <c r="I186" s="417">
        <v>6697.8452900000002</v>
      </c>
      <c r="J186" s="417">
        <v>6697.8452900000002</v>
      </c>
      <c r="K186" s="419">
        <v>0</v>
      </c>
      <c r="L186" s="133"/>
      <c r="M186" s="415" t="str">
        <f t="shared" si="2"/>
        <v/>
      </c>
    </row>
    <row r="187" spans="1:13" ht="14.45" customHeight="1" x14ac:dyDescent="0.2">
      <c r="A187" s="420" t="s">
        <v>425</v>
      </c>
      <c r="B187" s="416">
        <v>0</v>
      </c>
      <c r="C187" s="417">
        <v>6185.40319</v>
      </c>
      <c r="D187" s="417">
        <v>6185.40319</v>
      </c>
      <c r="E187" s="418">
        <v>0</v>
      </c>
      <c r="F187" s="416">
        <v>0</v>
      </c>
      <c r="G187" s="417">
        <v>0</v>
      </c>
      <c r="H187" s="417">
        <v>657.65606000000002</v>
      </c>
      <c r="I187" s="417">
        <v>6697.8452900000002</v>
      </c>
      <c r="J187" s="417">
        <v>6697.8452900000002</v>
      </c>
      <c r="K187" s="419">
        <v>0</v>
      </c>
      <c r="L187" s="133"/>
      <c r="M187" s="415" t="str">
        <f t="shared" si="2"/>
        <v/>
      </c>
    </row>
    <row r="188" spans="1:13" ht="14.45" customHeight="1" x14ac:dyDescent="0.2">
      <c r="A188" s="420" t="s">
        <v>426</v>
      </c>
      <c r="B188" s="416">
        <v>0</v>
      </c>
      <c r="C188" s="417">
        <v>6185.40319</v>
      </c>
      <c r="D188" s="417">
        <v>6185.40319</v>
      </c>
      <c r="E188" s="418">
        <v>0</v>
      </c>
      <c r="F188" s="416">
        <v>0</v>
      </c>
      <c r="G188" s="417">
        <v>0</v>
      </c>
      <c r="H188" s="417">
        <v>657.65606000000002</v>
      </c>
      <c r="I188" s="417">
        <v>6697.8452900000002</v>
      </c>
      <c r="J188" s="417">
        <v>6697.8452900000002</v>
      </c>
      <c r="K188" s="419">
        <v>0</v>
      </c>
      <c r="L188" s="133"/>
      <c r="M188" s="415" t="str">
        <f t="shared" si="2"/>
        <v/>
      </c>
    </row>
    <row r="189" spans="1:13" ht="14.45" customHeight="1" x14ac:dyDescent="0.2">
      <c r="A189" s="420" t="s">
        <v>427</v>
      </c>
      <c r="B189" s="416">
        <v>0</v>
      </c>
      <c r="C189" s="417">
        <v>18.573250000000002</v>
      </c>
      <c r="D189" s="417">
        <v>18.573250000000002</v>
      </c>
      <c r="E189" s="418">
        <v>0</v>
      </c>
      <c r="F189" s="416">
        <v>0</v>
      </c>
      <c r="G189" s="417">
        <v>0</v>
      </c>
      <c r="H189" s="417">
        <v>0.84982000000000002</v>
      </c>
      <c r="I189" s="417">
        <v>16.413019999999999</v>
      </c>
      <c r="J189" s="417">
        <v>16.413019999999999</v>
      </c>
      <c r="K189" s="419">
        <v>0</v>
      </c>
      <c r="L189" s="133"/>
      <c r="M189" s="415" t="str">
        <f t="shared" si="2"/>
        <v>X</v>
      </c>
    </row>
    <row r="190" spans="1:13" ht="14.45" customHeight="1" x14ac:dyDescent="0.2">
      <c r="A190" s="420" t="s">
        <v>428</v>
      </c>
      <c r="B190" s="416">
        <v>0</v>
      </c>
      <c r="C190" s="417">
        <v>18.573250000000002</v>
      </c>
      <c r="D190" s="417">
        <v>18.573250000000002</v>
      </c>
      <c r="E190" s="418">
        <v>0</v>
      </c>
      <c r="F190" s="416">
        <v>0</v>
      </c>
      <c r="G190" s="417">
        <v>0</v>
      </c>
      <c r="H190" s="417">
        <v>0.84982000000000002</v>
      </c>
      <c r="I190" s="417">
        <v>16.413019999999999</v>
      </c>
      <c r="J190" s="417">
        <v>16.413019999999999</v>
      </c>
      <c r="K190" s="419">
        <v>0</v>
      </c>
      <c r="L190" s="133"/>
      <c r="M190" s="415" t="str">
        <f t="shared" si="2"/>
        <v/>
      </c>
    </row>
    <row r="191" spans="1:13" ht="14.45" customHeight="1" x14ac:dyDescent="0.2">
      <c r="A191" s="420" t="s">
        <v>429</v>
      </c>
      <c r="B191" s="416">
        <v>0</v>
      </c>
      <c r="C191" s="417">
        <v>18.783000000000001</v>
      </c>
      <c r="D191" s="417">
        <v>18.783000000000001</v>
      </c>
      <c r="E191" s="418">
        <v>0</v>
      </c>
      <c r="F191" s="416">
        <v>0</v>
      </c>
      <c r="G191" s="417">
        <v>0</v>
      </c>
      <c r="H191" s="417">
        <v>0.68</v>
      </c>
      <c r="I191" s="417">
        <v>6.46</v>
      </c>
      <c r="J191" s="417">
        <v>6.46</v>
      </c>
      <c r="K191" s="419">
        <v>0</v>
      </c>
      <c r="L191" s="133"/>
      <c r="M191" s="415" t="str">
        <f t="shared" si="2"/>
        <v>X</v>
      </c>
    </row>
    <row r="192" spans="1:13" ht="14.45" customHeight="1" x14ac:dyDescent="0.2">
      <c r="A192" s="420" t="s">
        <v>430</v>
      </c>
      <c r="B192" s="416">
        <v>0</v>
      </c>
      <c r="C192" s="417">
        <v>18.783000000000001</v>
      </c>
      <c r="D192" s="417">
        <v>18.783000000000001</v>
      </c>
      <c r="E192" s="418">
        <v>0</v>
      </c>
      <c r="F192" s="416">
        <v>0</v>
      </c>
      <c r="G192" s="417">
        <v>0</v>
      </c>
      <c r="H192" s="417">
        <v>0</v>
      </c>
      <c r="I192" s="417">
        <v>4.76</v>
      </c>
      <c r="J192" s="417">
        <v>4.76</v>
      </c>
      <c r="K192" s="419">
        <v>0</v>
      </c>
      <c r="L192" s="133"/>
      <c r="M192" s="415" t="str">
        <f t="shared" si="2"/>
        <v/>
      </c>
    </row>
    <row r="193" spans="1:13" ht="14.45" customHeight="1" x14ac:dyDescent="0.2">
      <c r="A193" s="420" t="s">
        <v>431</v>
      </c>
      <c r="B193" s="416">
        <v>0</v>
      </c>
      <c r="C193" s="417">
        <v>0</v>
      </c>
      <c r="D193" s="417">
        <v>0</v>
      </c>
      <c r="E193" s="418">
        <v>0</v>
      </c>
      <c r="F193" s="416">
        <v>0</v>
      </c>
      <c r="G193" s="417">
        <v>0</v>
      </c>
      <c r="H193" s="417">
        <v>0.68</v>
      </c>
      <c r="I193" s="417">
        <v>1.7</v>
      </c>
      <c r="J193" s="417">
        <v>1.7</v>
      </c>
      <c r="K193" s="419">
        <v>0</v>
      </c>
      <c r="L193" s="133"/>
      <c r="M193" s="415" t="str">
        <f t="shared" si="2"/>
        <v/>
      </c>
    </row>
    <row r="194" spans="1:13" ht="14.45" customHeight="1" x14ac:dyDescent="0.2">
      <c r="A194" s="420" t="s">
        <v>432</v>
      </c>
      <c r="B194" s="416">
        <v>0</v>
      </c>
      <c r="C194" s="417">
        <v>46.472180000000002</v>
      </c>
      <c r="D194" s="417">
        <v>46.472180000000002</v>
      </c>
      <c r="E194" s="418">
        <v>0</v>
      </c>
      <c r="F194" s="416">
        <v>0</v>
      </c>
      <c r="G194" s="417">
        <v>0</v>
      </c>
      <c r="H194" s="417">
        <v>3.1915</v>
      </c>
      <c r="I194" s="417">
        <v>46.70158</v>
      </c>
      <c r="J194" s="417">
        <v>46.70158</v>
      </c>
      <c r="K194" s="419">
        <v>0</v>
      </c>
      <c r="L194" s="133"/>
      <c r="M194" s="415" t="str">
        <f t="shared" si="2"/>
        <v>X</v>
      </c>
    </row>
    <row r="195" spans="1:13" ht="14.45" customHeight="1" x14ac:dyDescent="0.2">
      <c r="A195" s="420" t="s">
        <v>433</v>
      </c>
      <c r="B195" s="416">
        <v>0</v>
      </c>
      <c r="C195" s="417">
        <v>1.48</v>
      </c>
      <c r="D195" s="417">
        <v>1.48</v>
      </c>
      <c r="E195" s="418">
        <v>0</v>
      </c>
      <c r="F195" s="416">
        <v>0</v>
      </c>
      <c r="G195" s="417">
        <v>0</v>
      </c>
      <c r="H195" s="417">
        <v>0</v>
      </c>
      <c r="I195" s="417">
        <v>0.37</v>
      </c>
      <c r="J195" s="417">
        <v>0.37</v>
      </c>
      <c r="K195" s="419">
        <v>0</v>
      </c>
      <c r="L195" s="133"/>
      <c r="M195" s="415" t="str">
        <f t="shared" si="2"/>
        <v/>
      </c>
    </row>
    <row r="196" spans="1:13" ht="14.45" customHeight="1" x14ac:dyDescent="0.2">
      <c r="A196" s="420" t="s">
        <v>434</v>
      </c>
      <c r="B196" s="416">
        <v>0</v>
      </c>
      <c r="C196" s="417">
        <v>0</v>
      </c>
      <c r="D196" s="417">
        <v>0</v>
      </c>
      <c r="E196" s="418">
        <v>0</v>
      </c>
      <c r="F196" s="416">
        <v>0</v>
      </c>
      <c r="G196" s="417">
        <v>0</v>
      </c>
      <c r="H196" s="417">
        <v>0</v>
      </c>
      <c r="I196" s="417">
        <v>0.4556</v>
      </c>
      <c r="J196" s="417">
        <v>0.4556</v>
      </c>
      <c r="K196" s="419">
        <v>0</v>
      </c>
      <c r="L196" s="133"/>
      <c r="M196" s="415" t="str">
        <f t="shared" si="2"/>
        <v/>
      </c>
    </row>
    <row r="197" spans="1:13" ht="14.45" customHeight="1" x14ac:dyDescent="0.2">
      <c r="A197" s="420" t="s">
        <v>435</v>
      </c>
      <c r="B197" s="416">
        <v>0</v>
      </c>
      <c r="C197" s="417">
        <v>44.992179999999998</v>
      </c>
      <c r="D197" s="417">
        <v>44.992179999999998</v>
      </c>
      <c r="E197" s="418">
        <v>0</v>
      </c>
      <c r="F197" s="416">
        <v>0</v>
      </c>
      <c r="G197" s="417">
        <v>0</v>
      </c>
      <c r="H197" s="417">
        <v>3.1915</v>
      </c>
      <c r="I197" s="417">
        <v>45.875980000000006</v>
      </c>
      <c r="J197" s="417">
        <v>45.875980000000006</v>
      </c>
      <c r="K197" s="419">
        <v>0</v>
      </c>
      <c r="L197" s="133"/>
      <c r="M197" s="415" t="str">
        <f t="shared" si="2"/>
        <v/>
      </c>
    </row>
    <row r="198" spans="1:13" ht="14.45" customHeight="1" x14ac:dyDescent="0.2">
      <c r="A198" s="420" t="s">
        <v>436</v>
      </c>
      <c r="B198" s="416">
        <v>0</v>
      </c>
      <c r="C198" s="417">
        <v>2.5258600000000002</v>
      </c>
      <c r="D198" s="417">
        <v>2.5258600000000002</v>
      </c>
      <c r="E198" s="418">
        <v>0</v>
      </c>
      <c r="F198" s="416">
        <v>0</v>
      </c>
      <c r="G198" s="417">
        <v>0</v>
      </c>
      <c r="H198" s="417">
        <v>0.82699999999999996</v>
      </c>
      <c r="I198" s="417">
        <v>14.470610000000001</v>
      </c>
      <c r="J198" s="417">
        <v>14.470610000000001</v>
      </c>
      <c r="K198" s="419">
        <v>0</v>
      </c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20" t="s">
        <v>437</v>
      </c>
      <c r="B199" s="416">
        <v>0</v>
      </c>
      <c r="C199" s="417">
        <v>2.5258600000000002</v>
      </c>
      <c r="D199" s="417">
        <v>2.5258600000000002</v>
      </c>
      <c r="E199" s="418">
        <v>0</v>
      </c>
      <c r="F199" s="416">
        <v>0</v>
      </c>
      <c r="G199" s="417">
        <v>0</v>
      </c>
      <c r="H199" s="417">
        <v>0.82699999999999996</v>
      </c>
      <c r="I199" s="417">
        <v>14.470610000000001</v>
      </c>
      <c r="J199" s="417">
        <v>14.470610000000001</v>
      </c>
      <c r="K199" s="419">
        <v>0</v>
      </c>
      <c r="L199" s="133"/>
      <c r="M199" s="415" t="str">
        <f t="shared" si="3"/>
        <v/>
      </c>
    </row>
    <row r="200" spans="1:13" ht="14.45" customHeight="1" x14ac:dyDescent="0.2">
      <c r="A200" s="420" t="s">
        <v>438</v>
      </c>
      <c r="B200" s="416">
        <v>0</v>
      </c>
      <c r="C200" s="417">
        <v>40.506129999999999</v>
      </c>
      <c r="D200" s="417">
        <v>40.506129999999999</v>
      </c>
      <c r="E200" s="418">
        <v>0</v>
      </c>
      <c r="F200" s="416">
        <v>0</v>
      </c>
      <c r="G200" s="417">
        <v>0</v>
      </c>
      <c r="H200" s="417">
        <v>0</v>
      </c>
      <c r="I200" s="417">
        <v>0</v>
      </c>
      <c r="J200" s="417">
        <v>0</v>
      </c>
      <c r="K200" s="419">
        <v>0</v>
      </c>
      <c r="L200" s="133"/>
      <c r="M200" s="415" t="str">
        <f t="shared" si="3"/>
        <v>X</v>
      </c>
    </row>
    <row r="201" spans="1:13" ht="14.45" customHeight="1" x14ac:dyDescent="0.2">
      <c r="A201" s="420" t="s">
        <v>439</v>
      </c>
      <c r="B201" s="416">
        <v>0</v>
      </c>
      <c r="C201" s="417">
        <v>40.506129999999999</v>
      </c>
      <c r="D201" s="417">
        <v>40.506129999999999</v>
      </c>
      <c r="E201" s="418">
        <v>0</v>
      </c>
      <c r="F201" s="416">
        <v>0</v>
      </c>
      <c r="G201" s="417">
        <v>0</v>
      </c>
      <c r="H201" s="417">
        <v>0</v>
      </c>
      <c r="I201" s="417">
        <v>0</v>
      </c>
      <c r="J201" s="417">
        <v>0</v>
      </c>
      <c r="K201" s="419">
        <v>0</v>
      </c>
      <c r="L201" s="133"/>
      <c r="M201" s="415" t="str">
        <f t="shared" si="3"/>
        <v/>
      </c>
    </row>
    <row r="202" spans="1:13" ht="14.45" customHeight="1" x14ac:dyDescent="0.2">
      <c r="A202" s="420" t="s">
        <v>440</v>
      </c>
      <c r="B202" s="416">
        <v>0</v>
      </c>
      <c r="C202" s="417">
        <v>5.4539999999999997</v>
      </c>
      <c r="D202" s="417">
        <v>5.4539999999999997</v>
      </c>
      <c r="E202" s="418">
        <v>0</v>
      </c>
      <c r="F202" s="416">
        <v>0</v>
      </c>
      <c r="G202" s="417">
        <v>0</v>
      </c>
      <c r="H202" s="417">
        <v>0.47399999999999998</v>
      </c>
      <c r="I202" s="417">
        <v>3.7879999999999998</v>
      </c>
      <c r="J202" s="417">
        <v>3.7879999999999998</v>
      </c>
      <c r="K202" s="419">
        <v>0</v>
      </c>
      <c r="L202" s="133"/>
      <c r="M202" s="415" t="str">
        <f t="shared" si="3"/>
        <v>X</v>
      </c>
    </row>
    <row r="203" spans="1:13" ht="14.45" customHeight="1" x14ac:dyDescent="0.2">
      <c r="A203" s="420" t="s">
        <v>441</v>
      </c>
      <c r="B203" s="416">
        <v>0</v>
      </c>
      <c r="C203" s="417">
        <v>5.4539999999999997</v>
      </c>
      <c r="D203" s="417">
        <v>5.4539999999999997</v>
      </c>
      <c r="E203" s="418">
        <v>0</v>
      </c>
      <c r="F203" s="416">
        <v>0</v>
      </c>
      <c r="G203" s="417">
        <v>0</v>
      </c>
      <c r="H203" s="417">
        <v>0.47399999999999998</v>
      </c>
      <c r="I203" s="417">
        <v>3.7879999999999998</v>
      </c>
      <c r="J203" s="417">
        <v>3.7879999999999998</v>
      </c>
      <c r="K203" s="419">
        <v>0</v>
      </c>
      <c r="L203" s="133"/>
      <c r="M203" s="415" t="str">
        <f t="shared" si="3"/>
        <v/>
      </c>
    </row>
    <row r="204" spans="1:13" ht="14.45" customHeight="1" x14ac:dyDescent="0.2">
      <c r="A204" s="420" t="s">
        <v>442</v>
      </c>
      <c r="B204" s="416">
        <v>0</v>
      </c>
      <c r="C204" s="417">
        <v>2317.4814900000001</v>
      </c>
      <c r="D204" s="417">
        <v>2317.4814900000001</v>
      </c>
      <c r="E204" s="418">
        <v>0</v>
      </c>
      <c r="F204" s="416">
        <v>0</v>
      </c>
      <c r="G204" s="417">
        <v>0</v>
      </c>
      <c r="H204" s="417">
        <v>164.69579000000002</v>
      </c>
      <c r="I204" s="417">
        <v>2496.9568199999999</v>
      </c>
      <c r="J204" s="417">
        <v>2496.9568199999999</v>
      </c>
      <c r="K204" s="419">
        <v>0</v>
      </c>
      <c r="L204" s="133"/>
      <c r="M204" s="415" t="str">
        <f t="shared" si="3"/>
        <v>X</v>
      </c>
    </row>
    <row r="205" spans="1:13" ht="14.45" customHeight="1" x14ac:dyDescent="0.2">
      <c r="A205" s="420" t="s">
        <v>443</v>
      </c>
      <c r="B205" s="416">
        <v>0</v>
      </c>
      <c r="C205" s="417">
        <v>2317.4814900000001</v>
      </c>
      <c r="D205" s="417">
        <v>2317.4814900000001</v>
      </c>
      <c r="E205" s="418">
        <v>0</v>
      </c>
      <c r="F205" s="416">
        <v>0</v>
      </c>
      <c r="G205" s="417">
        <v>0</v>
      </c>
      <c r="H205" s="417">
        <v>164.69579000000002</v>
      </c>
      <c r="I205" s="417">
        <v>2496.9568199999999</v>
      </c>
      <c r="J205" s="417">
        <v>2496.9568199999999</v>
      </c>
      <c r="K205" s="419">
        <v>0</v>
      </c>
      <c r="L205" s="133"/>
      <c r="M205" s="415" t="str">
        <f t="shared" si="3"/>
        <v/>
      </c>
    </row>
    <row r="206" spans="1:13" ht="14.45" customHeight="1" x14ac:dyDescent="0.2">
      <c r="A206" s="420" t="s">
        <v>444</v>
      </c>
      <c r="B206" s="416">
        <v>0</v>
      </c>
      <c r="C206" s="417">
        <v>0</v>
      </c>
      <c r="D206" s="417">
        <v>0</v>
      </c>
      <c r="E206" s="418">
        <v>0</v>
      </c>
      <c r="F206" s="416">
        <v>0</v>
      </c>
      <c r="G206" s="417">
        <v>0</v>
      </c>
      <c r="H206" s="417">
        <v>0</v>
      </c>
      <c r="I206" s="417">
        <v>0.10746</v>
      </c>
      <c r="J206" s="417">
        <v>0.10746</v>
      </c>
      <c r="K206" s="419">
        <v>0</v>
      </c>
      <c r="L206" s="133"/>
      <c r="M206" s="415" t="str">
        <f t="shared" si="3"/>
        <v>X</v>
      </c>
    </row>
    <row r="207" spans="1:13" ht="14.45" customHeight="1" x14ac:dyDescent="0.2">
      <c r="A207" s="420" t="s">
        <v>445</v>
      </c>
      <c r="B207" s="416">
        <v>0</v>
      </c>
      <c r="C207" s="417">
        <v>0</v>
      </c>
      <c r="D207" s="417">
        <v>0</v>
      </c>
      <c r="E207" s="418">
        <v>0</v>
      </c>
      <c r="F207" s="416">
        <v>0</v>
      </c>
      <c r="G207" s="417">
        <v>0</v>
      </c>
      <c r="H207" s="417">
        <v>0</v>
      </c>
      <c r="I207" s="417">
        <v>0.10746</v>
      </c>
      <c r="J207" s="417">
        <v>0.10746</v>
      </c>
      <c r="K207" s="419">
        <v>0</v>
      </c>
      <c r="L207" s="133"/>
      <c r="M207" s="415" t="str">
        <f t="shared" si="3"/>
        <v/>
      </c>
    </row>
    <row r="208" spans="1:13" ht="14.45" customHeight="1" x14ac:dyDescent="0.2">
      <c r="A208" s="420" t="s">
        <v>446</v>
      </c>
      <c r="B208" s="416">
        <v>0</v>
      </c>
      <c r="C208" s="417">
        <v>3735.6072799999997</v>
      </c>
      <c r="D208" s="417">
        <v>3735.6072799999997</v>
      </c>
      <c r="E208" s="418">
        <v>0</v>
      </c>
      <c r="F208" s="416">
        <v>0</v>
      </c>
      <c r="G208" s="417">
        <v>0</v>
      </c>
      <c r="H208" s="417">
        <v>486.93795</v>
      </c>
      <c r="I208" s="417">
        <v>4112.9477999999999</v>
      </c>
      <c r="J208" s="417">
        <v>4112.9477999999999</v>
      </c>
      <c r="K208" s="419">
        <v>0</v>
      </c>
      <c r="L208" s="133"/>
      <c r="M208" s="415" t="str">
        <f t="shared" si="3"/>
        <v>X</v>
      </c>
    </row>
    <row r="209" spans="1:13" ht="14.45" customHeight="1" x14ac:dyDescent="0.2">
      <c r="A209" s="420" t="s">
        <v>447</v>
      </c>
      <c r="B209" s="416">
        <v>0</v>
      </c>
      <c r="C209" s="417">
        <v>3735.6072799999997</v>
      </c>
      <c r="D209" s="417">
        <v>3735.6072799999997</v>
      </c>
      <c r="E209" s="418">
        <v>0</v>
      </c>
      <c r="F209" s="416">
        <v>0</v>
      </c>
      <c r="G209" s="417">
        <v>0</v>
      </c>
      <c r="H209" s="417">
        <v>486.93795</v>
      </c>
      <c r="I209" s="417">
        <v>4112.9477999999999</v>
      </c>
      <c r="J209" s="417">
        <v>4112.9477999999999</v>
      </c>
      <c r="K209" s="419">
        <v>0</v>
      </c>
      <c r="L209" s="133"/>
      <c r="M209" s="415" t="str">
        <f t="shared" si="3"/>
        <v/>
      </c>
    </row>
    <row r="210" spans="1:13" ht="14.45" customHeight="1" x14ac:dyDescent="0.2">
      <c r="A210" s="420" t="s">
        <v>448</v>
      </c>
      <c r="B210" s="416">
        <v>0</v>
      </c>
      <c r="C210" s="417">
        <v>0</v>
      </c>
      <c r="D210" s="417">
        <v>0</v>
      </c>
      <c r="E210" s="418">
        <v>0</v>
      </c>
      <c r="F210" s="416">
        <v>0</v>
      </c>
      <c r="G210" s="417">
        <v>0</v>
      </c>
      <c r="H210" s="417">
        <v>9.0649999999999995</v>
      </c>
      <c r="I210" s="417">
        <v>9.0649999999999995</v>
      </c>
      <c r="J210" s="417">
        <v>9.0649999999999995</v>
      </c>
      <c r="K210" s="419">
        <v>0</v>
      </c>
      <c r="L210" s="133"/>
      <c r="M210" s="415" t="str">
        <f t="shared" si="3"/>
        <v/>
      </c>
    </row>
    <row r="211" spans="1:13" ht="14.45" customHeight="1" x14ac:dyDescent="0.2">
      <c r="A211" s="420" t="s">
        <v>449</v>
      </c>
      <c r="B211" s="416">
        <v>0</v>
      </c>
      <c r="C211" s="417">
        <v>0</v>
      </c>
      <c r="D211" s="417">
        <v>0</v>
      </c>
      <c r="E211" s="418">
        <v>0</v>
      </c>
      <c r="F211" s="416">
        <v>0</v>
      </c>
      <c r="G211" s="417">
        <v>0</v>
      </c>
      <c r="H211" s="417">
        <v>9.0649999999999995</v>
      </c>
      <c r="I211" s="417">
        <v>9.0649999999999995</v>
      </c>
      <c r="J211" s="417">
        <v>9.0649999999999995</v>
      </c>
      <c r="K211" s="419">
        <v>0</v>
      </c>
      <c r="L211" s="133"/>
      <c r="M211" s="415" t="str">
        <f t="shared" si="3"/>
        <v/>
      </c>
    </row>
    <row r="212" spans="1:13" ht="14.45" customHeight="1" x14ac:dyDescent="0.2">
      <c r="A212" s="420" t="s">
        <v>450</v>
      </c>
      <c r="B212" s="416">
        <v>0</v>
      </c>
      <c r="C212" s="417">
        <v>0</v>
      </c>
      <c r="D212" s="417">
        <v>0</v>
      </c>
      <c r="E212" s="418">
        <v>0</v>
      </c>
      <c r="F212" s="416">
        <v>0</v>
      </c>
      <c r="G212" s="417">
        <v>0</v>
      </c>
      <c r="H212" s="417">
        <v>9.0649999999999995</v>
      </c>
      <c r="I212" s="417">
        <v>9.0649999999999995</v>
      </c>
      <c r="J212" s="417">
        <v>9.0649999999999995</v>
      </c>
      <c r="K212" s="419">
        <v>0</v>
      </c>
      <c r="L212" s="133"/>
      <c r="M212" s="415" t="str">
        <f t="shared" si="3"/>
        <v/>
      </c>
    </row>
    <row r="213" spans="1:13" ht="14.45" customHeight="1" x14ac:dyDescent="0.2">
      <c r="A213" s="420" t="s">
        <v>451</v>
      </c>
      <c r="B213" s="416">
        <v>0</v>
      </c>
      <c r="C213" s="417">
        <v>0</v>
      </c>
      <c r="D213" s="417">
        <v>0</v>
      </c>
      <c r="E213" s="418">
        <v>0</v>
      </c>
      <c r="F213" s="416">
        <v>0</v>
      </c>
      <c r="G213" s="417">
        <v>0</v>
      </c>
      <c r="H213" s="417">
        <v>9.0649999999999995</v>
      </c>
      <c r="I213" s="417">
        <v>9.0649999999999995</v>
      </c>
      <c r="J213" s="417">
        <v>9.0649999999999995</v>
      </c>
      <c r="K213" s="419">
        <v>0</v>
      </c>
      <c r="L213" s="133"/>
      <c r="M213" s="415" t="str">
        <f t="shared" si="3"/>
        <v>X</v>
      </c>
    </row>
    <row r="214" spans="1:13" ht="14.45" customHeight="1" x14ac:dyDescent="0.2">
      <c r="A214" s="420" t="s">
        <v>452</v>
      </c>
      <c r="B214" s="416">
        <v>0</v>
      </c>
      <c r="C214" s="417">
        <v>0</v>
      </c>
      <c r="D214" s="417">
        <v>0</v>
      </c>
      <c r="E214" s="418">
        <v>0</v>
      </c>
      <c r="F214" s="416">
        <v>0</v>
      </c>
      <c r="G214" s="417">
        <v>0</v>
      </c>
      <c r="H214" s="417">
        <v>9.0649999999999995</v>
      </c>
      <c r="I214" s="417">
        <v>9.0649999999999995</v>
      </c>
      <c r="J214" s="417">
        <v>9.0649999999999995</v>
      </c>
      <c r="K214" s="419">
        <v>0</v>
      </c>
      <c r="L214" s="133"/>
      <c r="M214" s="415" t="str">
        <f t="shared" si="3"/>
        <v/>
      </c>
    </row>
    <row r="215" spans="1:13" ht="14.45" customHeight="1" x14ac:dyDescent="0.2">
      <c r="A215" s="420"/>
      <c r="B215" s="416"/>
      <c r="C215" s="417"/>
      <c r="D215" s="417"/>
      <c r="E215" s="418"/>
      <c r="F215" s="416"/>
      <c r="G215" s="417"/>
      <c r="H215" s="417"/>
      <c r="I215" s="417"/>
      <c r="J215" s="417"/>
      <c r="K215" s="419"/>
      <c r="L215" s="133"/>
      <c r="M215" s="415" t="str">
        <f t="shared" si="3"/>
        <v/>
      </c>
    </row>
    <row r="216" spans="1:13" ht="14.45" customHeight="1" x14ac:dyDescent="0.2">
      <c r="A216" s="420"/>
      <c r="B216" s="416"/>
      <c r="C216" s="417"/>
      <c r="D216" s="417"/>
      <c r="E216" s="418"/>
      <c r="F216" s="416"/>
      <c r="G216" s="417"/>
      <c r="H216" s="417"/>
      <c r="I216" s="417"/>
      <c r="J216" s="417"/>
      <c r="K216" s="419"/>
      <c r="L216" s="133"/>
      <c r="M216" s="415" t="str">
        <f t="shared" si="3"/>
        <v/>
      </c>
    </row>
    <row r="217" spans="1:13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</row>
    <row r="218" spans="1:13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</row>
    <row r="219" spans="1:13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</row>
    <row r="220" spans="1:13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</row>
    <row r="221" spans="1:13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</row>
    <row r="222" spans="1:13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</row>
    <row r="223" spans="1:13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</row>
    <row r="224" spans="1:13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</row>
    <row r="225" spans="1:13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</row>
    <row r="226" spans="1:13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</row>
    <row r="227" spans="1:13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</row>
    <row r="228" spans="1:13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</row>
    <row r="229" spans="1:13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</row>
    <row r="230" spans="1:13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</row>
    <row r="231" spans="1:13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</row>
    <row r="232" spans="1:13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</row>
    <row r="233" spans="1:13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</row>
    <row r="234" spans="1:13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</row>
    <row r="235" spans="1:13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</row>
    <row r="236" spans="1:13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</row>
    <row r="237" spans="1:13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</row>
    <row r="238" spans="1:13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</row>
    <row r="239" spans="1:13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</row>
    <row r="240" spans="1:13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</row>
    <row r="241" spans="1:13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</row>
    <row r="242" spans="1:13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</row>
    <row r="243" spans="1:13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</row>
    <row r="244" spans="1:13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</row>
    <row r="245" spans="1:13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</row>
    <row r="246" spans="1:13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</row>
    <row r="247" spans="1:13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</row>
    <row r="248" spans="1:13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</row>
    <row r="249" spans="1:13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</row>
    <row r="250" spans="1:13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</row>
    <row r="251" spans="1:13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</row>
    <row r="252" spans="1:13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</row>
    <row r="253" spans="1:13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</row>
    <row r="254" spans="1:13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</row>
    <row r="255" spans="1:13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</row>
    <row r="256" spans="1:13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</row>
    <row r="257" spans="1:13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</row>
    <row r="258" spans="1:13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</row>
    <row r="259" spans="1:13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</row>
    <row r="260" spans="1:13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</row>
    <row r="261" spans="1:13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</row>
    <row r="262" spans="1:13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</row>
    <row r="264" spans="1:13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</row>
    <row r="265" spans="1:13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</row>
    <row r="266" spans="1:13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</row>
    <row r="267" spans="1:13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</row>
    <row r="268" spans="1:13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</row>
    <row r="269" spans="1:13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</row>
    <row r="270" spans="1:13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</row>
    <row r="271" spans="1:13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</row>
    <row r="272" spans="1:13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</row>
    <row r="273" spans="1:13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</row>
    <row r="274" spans="1:13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</row>
    <row r="275" spans="1:13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</row>
    <row r="276" spans="1:13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</row>
    <row r="277" spans="1:13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</row>
    <row r="278" spans="1:13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</row>
    <row r="279" spans="1:13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</row>
    <row r="280" spans="1:13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</row>
    <row r="281" spans="1:13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</row>
    <row r="282" spans="1:13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</row>
    <row r="283" spans="1:13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</row>
    <row r="284" spans="1:13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</row>
    <row r="285" spans="1:13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</row>
    <row r="286" spans="1:13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</row>
    <row r="287" spans="1:13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</row>
    <row r="288" spans="1:13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</row>
    <row r="289" spans="1:13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</row>
    <row r="290" spans="1:13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</row>
    <row r="291" spans="1:13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</row>
    <row r="292" spans="1:13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</row>
    <row r="293" spans="1:13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</row>
    <row r="294" spans="1:13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</row>
    <row r="295" spans="1:13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</row>
    <row r="296" spans="1:13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</row>
    <row r="297" spans="1:13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</row>
    <row r="298" spans="1:13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</row>
    <row r="299" spans="1:13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</row>
    <row r="300" spans="1:13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</row>
    <row r="301" spans="1:13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</row>
    <row r="302" spans="1:13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</row>
    <row r="303" spans="1:13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</row>
    <row r="304" spans="1:13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</row>
    <row r="305" spans="1:13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</row>
    <row r="306" spans="1:13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</row>
    <row r="307" spans="1:13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</row>
    <row r="308" spans="1:13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</row>
    <row r="309" spans="1:13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</row>
    <row r="310" spans="1:13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</row>
    <row r="311" spans="1:13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</row>
    <row r="312" spans="1:13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</row>
    <row r="313" spans="1:13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</row>
    <row r="314" spans="1:13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</row>
    <row r="315" spans="1:13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</row>
    <row r="316" spans="1:13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</row>
    <row r="317" spans="1:13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</row>
    <row r="318" spans="1:13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</row>
    <row r="319" spans="1:13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</row>
    <row r="320" spans="1:13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</row>
    <row r="321" spans="1:13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</row>
    <row r="322" spans="1:13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</row>
    <row r="323" spans="1:13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</row>
    <row r="324" spans="1:13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</row>
    <row r="325" spans="1:13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</row>
    <row r="326" spans="1:13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</row>
    <row r="328" spans="1:13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</row>
    <row r="329" spans="1:13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</row>
    <row r="330" spans="1:13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</row>
    <row r="331" spans="1:13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</row>
    <row r="332" spans="1:13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</row>
    <row r="333" spans="1:13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</row>
    <row r="334" spans="1:13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</row>
    <row r="335" spans="1:13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</row>
    <row r="336" spans="1:13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</row>
    <row r="337" spans="1:13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</row>
    <row r="338" spans="1:13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</row>
    <row r="339" spans="1:13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</row>
    <row r="340" spans="1:13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</row>
    <row r="341" spans="1:13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</row>
    <row r="342" spans="1:13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</row>
    <row r="343" spans="1:13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</row>
    <row r="344" spans="1:13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</row>
    <row r="345" spans="1:13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</row>
    <row r="346" spans="1:13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</row>
    <row r="347" spans="1:13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</row>
    <row r="348" spans="1:13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</row>
    <row r="349" spans="1:13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</row>
    <row r="350" spans="1:13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</row>
    <row r="351" spans="1:13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</row>
    <row r="352" spans="1:13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</row>
    <row r="353" spans="1:13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</row>
    <row r="354" spans="1:13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</row>
    <row r="355" spans="1:13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</row>
    <row r="356" spans="1:13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</row>
    <row r="357" spans="1:13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</row>
    <row r="358" spans="1:13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</row>
    <row r="359" spans="1:13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</row>
    <row r="360" spans="1:13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</row>
    <row r="361" spans="1:13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</row>
    <row r="362" spans="1:13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</row>
    <row r="363" spans="1:13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</row>
    <row r="364" spans="1:13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</row>
    <row r="365" spans="1:13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</row>
    <row r="366" spans="1:13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</row>
    <row r="367" spans="1:13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</row>
    <row r="368" spans="1:13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</row>
    <row r="369" spans="1:13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</row>
    <row r="370" spans="1:13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</row>
    <row r="371" spans="1:13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</row>
    <row r="372" spans="1:13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</row>
    <row r="373" spans="1:13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</row>
    <row r="374" spans="1:13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</row>
    <row r="375" spans="1:13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</row>
    <row r="376" spans="1:13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</row>
    <row r="377" spans="1:13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</row>
    <row r="378" spans="1:13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</row>
    <row r="379" spans="1:13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</row>
    <row r="380" spans="1:13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</row>
    <row r="381" spans="1:13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</row>
    <row r="382" spans="1:13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</row>
    <row r="383" spans="1:13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</row>
    <row r="384" spans="1:13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</row>
    <row r="385" spans="1:13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</row>
    <row r="386" spans="1:13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</row>
    <row r="387" spans="1:13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</row>
    <row r="388" spans="1:13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</row>
    <row r="389" spans="1:13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</row>
    <row r="390" spans="1:13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</row>
    <row r="392" spans="1:13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</row>
    <row r="393" spans="1:13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</row>
    <row r="394" spans="1:13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</row>
    <row r="395" spans="1:13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</row>
    <row r="396" spans="1:13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</row>
    <row r="397" spans="1:13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</row>
    <row r="398" spans="1:13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</row>
    <row r="399" spans="1:13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</row>
    <row r="400" spans="1:13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</row>
    <row r="401" spans="1:13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</row>
    <row r="402" spans="1:13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</row>
    <row r="403" spans="1:13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</row>
    <row r="404" spans="1:13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</row>
    <row r="405" spans="1:13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</row>
    <row r="406" spans="1:13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</row>
    <row r="407" spans="1:13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</row>
    <row r="408" spans="1:13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</row>
    <row r="409" spans="1:13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</row>
    <row r="410" spans="1:13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</row>
    <row r="411" spans="1:13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</row>
    <row r="412" spans="1:13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</row>
    <row r="413" spans="1:13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</row>
    <row r="414" spans="1:13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</row>
    <row r="415" spans="1:13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</row>
    <row r="416" spans="1:13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</row>
    <row r="417" spans="1:13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</row>
    <row r="418" spans="1:13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</row>
    <row r="419" spans="1:13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</row>
    <row r="420" spans="1:13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</row>
    <row r="421" spans="1:13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</row>
    <row r="422" spans="1:13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</row>
    <row r="423" spans="1:13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</row>
    <row r="424" spans="1:13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</row>
    <row r="425" spans="1:13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</row>
    <row r="426" spans="1:13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</row>
    <row r="427" spans="1:13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</row>
    <row r="428" spans="1:13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</row>
    <row r="429" spans="1:13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</row>
    <row r="430" spans="1:13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</row>
    <row r="431" spans="1:13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</row>
    <row r="432" spans="1:13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</row>
    <row r="433" spans="1:13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</row>
    <row r="434" spans="1:13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</row>
    <row r="435" spans="1:13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</row>
    <row r="436" spans="1:13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</row>
    <row r="437" spans="1:13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</row>
    <row r="438" spans="1:13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</row>
    <row r="439" spans="1:13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</row>
    <row r="440" spans="1:13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</row>
    <row r="441" spans="1:13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</row>
    <row r="442" spans="1:13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</row>
    <row r="443" spans="1:13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</row>
    <row r="444" spans="1:13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</row>
    <row r="445" spans="1:13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</row>
    <row r="446" spans="1:13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</row>
    <row r="447" spans="1:13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</row>
    <row r="448" spans="1:13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</row>
    <row r="449" spans="1:13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</row>
    <row r="450" spans="1:13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</row>
    <row r="451" spans="1:13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</row>
    <row r="452" spans="1:13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</row>
    <row r="453" spans="1:13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</row>
    <row r="454" spans="1:13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</row>
    <row r="456" spans="1:13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</row>
    <row r="457" spans="1:13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</row>
    <row r="458" spans="1:13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</row>
    <row r="459" spans="1:13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</row>
    <row r="460" spans="1:13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</row>
    <row r="461" spans="1:13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</row>
    <row r="462" spans="1:13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</row>
    <row r="463" spans="1:13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</row>
    <row r="464" spans="1:13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</row>
    <row r="465" spans="1:13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</row>
    <row r="466" spans="1:13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</row>
    <row r="467" spans="1:13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</row>
    <row r="468" spans="1:13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</row>
    <row r="469" spans="1:13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</row>
    <row r="470" spans="1:13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</row>
    <row r="471" spans="1:13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</row>
    <row r="472" spans="1:13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</row>
    <row r="473" spans="1:13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</row>
    <row r="474" spans="1:13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</row>
    <row r="475" spans="1:13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</row>
    <row r="476" spans="1:13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</row>
    <row r="477" spans="1:13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</row>
    <row r="478" spans="1:13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</row>
    <row r="479" spans="1:13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</row>
    <row r="480" spans="1:13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</row>
    <row r="481" spans="1:13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</row>
    <row r="482" spans="1:13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</row>
    <row r="483" spans="1:13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</row>
    <row r="484" spans="1:13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</row>
    <row r="485" spans="1:13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</row>
    <row r="486" spans="1:13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</row>
    <row r="487" spans="1:13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</row>
    <row r="488" spans="1:13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</row>
    <row r="489" spans="1:13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</row>
    <row r="490" spans="1:13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</row>
    <row r="491" spans="1:13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</row>
    <row r="492" spans="1:13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</row>
    <row r="493" spans="1:13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</row>
    <row r="494" spans="1:13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</row>
    <row r="495" spans="1:13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</row>
    <row r="496" spans="1:13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</row>
    <row r="497" spans="1:13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</row>
    <row r="498" spans="1:13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</row>
    <row r="499" spans="1:13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</row>
    <row r="500" spans="1:13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</row>
    <row r="501" spans="1:13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</row>
    <row r="502" spans="1:13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</row>
    <row r="503" spans="1:13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</row>
    <row r="504" spans="1:13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</row>
    <row r="505" spans="1:13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</row>
    <row r="506" spans="1:13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</row>
    <row r="507" spans="1:13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</row>
    <row r="508" spans="1:13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</row>
    <row r="509" spans="1:13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</row>
    <row r="510" spans="1:13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</row>
    <row r="511" spans="1:13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</row>
    <row r="512" spans="1:13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</row>
    <row r="513" spans="1:13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</row>
    <row r="514" spans="1:13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</row>
    <row r="515" spans="1:13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</row>
    <row r="516" spans="1:13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</row>
    <row r="517" spans="1:13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</row>
    <row r="518" spans="1:13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</row>
    <row r="520" spans="1:13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</row>
    <row r="521" spans="1:13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</row>
    <row r="522" spans="1:13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</row>
    <row r="523" spans="1:13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</row>
    <row r="524" spans="1:13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</row>
    <row r="525" spans="1:13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</row>
    <row r="526" spans="1:13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</row>
    <row r="527" spans="1:13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</row>
    <row r="528" spans="1:13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</row>
    <row r="529" spans="1:13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</row>
    <row r="530" spans="1:13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</row>
    <row r="531" spans="1:13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</row>
    <row r="532" spans="1:13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</row>
    <row r="533" spans="1:13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</row>
    <row r="534" spans="1:13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</row>
    <row r="535" spans="1:13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</row>
    <row r="536" spans="1:13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</row>
    <row r="537" spans="1:13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</row>
    <row r="538" spans="1:13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</row>
    <row r="539" spans="1:13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</row>
    <row r="540" spans="1:13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</row>
    <row r="541" spans="1:13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</row>
    <row r="542" spans="1:13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</row>
    <row r="543" spans="1:13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</row>
    <row r="544" spans="1:13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</row>
    <row r="545" spans="1:13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</row>
    <row r="546" spans="1:13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</row>
    <row r="547" spans="1:13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</row>
    <row r="548" spans="1:13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</row>
    <row r="549" spans="1:13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</row>
    <row r="550" spans="1:13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</row>
    <row r="551" spans="1:13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</row>
    <row r="552" spans="1:13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</row>
    <row r="553" spans="1:13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</row>
    <row r="554" spans="1:13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</row>
    <row r="555" spans="1:13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</row>
    <row r="556" spans="1:13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</row>
    <row r="557" spans="1:13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</row>
    <row r="558" spans="1:13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</row>
    <row r="559" spans="1:13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</row>
    <row r="560" spans="1:13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</row>
    <row r="561" spans="1:13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</row>
    <row r="562" spans="1:13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</row>
    <row r="563" spans="1:13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</row>
    <row r="564" spans="1:13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</row>
    <row r="565" spans="1:13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</row>
    <row r="566" spans="1:13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</row>
    <row r="567" spans="1:13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</row>
    <row r="568" spans="1:13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</row>
    <row r="569" spans="1:13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</row>
    <row r="570" spans="1:13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</row>
    <row r="571" spans="1:13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</row>
    <row r="572" spans="1:13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</row>
    <row r="573" spans="1:13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</row>
    <row r="574" spans="1:13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</row>
    <row r="575" spans="1:13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</row>
    <row r="576" spans="1:13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</row>
    <row r="577" spans="1:13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</row>
    <row r="578" spans="1:13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</row>
    <row r="579" spans="1:13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</row>
    <row r="580" spans="1:13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</row>
    <row r="581" spans="1:13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</row>
    <row r="582" spans="1:13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</row>
    <row r="584" spans="1:13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</row>
    <row r="585" spans="1:13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</row>
    <row r="586" spans="1:13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</row>
    <row r="587" spans="1:13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</row>
    <row r="588" spans="1:13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</row>
    <row r="589" spans="1:13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</row>
    <row r="590" spans="1:13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</row>
    <row r="591" spans="1:13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</row>
    <row r="592" spans="1:13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</row>
    <row r="593" spans="1:13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</row>
    <row r="594" spans="1:13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</row>
    <row r="595" spans="1:13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</row>
    <row r="596" spans="1:13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</row>
    <row r="597" spans="1:13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</row>
    <row r="598" spans="1:13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</row>
    <row r="599" spans="1:13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</row>
    <row r="600" spans="1:13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</row>
    <row r="601" spans="1:13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</row>
    <row r="602" spans="1:13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</row>
    <row r="603" spans="1:13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</row>
    <row r="604" spans="1:13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</row>
    <row r="605" spans="1:13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</row>
    <row r="606" spans="1:13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</row>
    <row r="607" spans="1:13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</row>
    <row r="608" spans="1:13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</row>
    <row r="609" spans="1:13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</row>
    <row r="610" spans="1:13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</row>
    <row r="611" spans="1:13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</row>
    <row r="612" spans="1:13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</row>
    <row r="613" spans="1:13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</row>
    <row r="614" spans="1:13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</row>
    <row r="615" spans="1:13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</row>
    <row r="616" spans="1:13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</row>
    <row r="617" spans="1:13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</row>
    <row r="618" spans="1:13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</row>
    <row r="619" spans="1:13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</row>
    <row r="620" spans="1:13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</row>
    <row r="621" spans="1:13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</row>
    <row r="622" spans="1:13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</row>
    <row r="623" spans="1:13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</row>
    <row r="624" spans="1:13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</row>
    <row r="625" spans="1:13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</row>
    <row r="626" spans="1:13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</row>
    <row r="627" spans="1:13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</row>
    <row r="628" spans="1:13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</row>
    <row r="629" spans="1:13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</row>
    <row r="630" spans="1:13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</row>
    <row r="631" spans="1:13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</row>
    <row r="632" spans="1:13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</row>
    <row r="633" spans="1:13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</row>
    <row r="634" spans="1:13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</row>
    <row r="635" spans="1:13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</row>
    <row r="636" spans="1:13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</row>
    <row r="637" spans="1:13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</row>
    <row r="638" spans="1:13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</row>
    <row r="639" spans="1:13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</row>
    <row r="640" spans="1:13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</row>
    <row r="641" spans="1:13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</row>
    <row r="642" spans="1:13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</row>
    <row r="643" spans="1:13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</row>
    <row r="644" spans="1:13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</row>
    <row r="645" spans="1:13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</row>
    <row r="646" spans="1:13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</row>
    <row r="648" spans="1:13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</row>
    <row r="649" spans="1:13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</row>
    <row r="650" spans="1:13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</row>
    <row r="651" spans="1:13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</row>
    <row r="652" spans="1:13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</row>
    <row r="653" spans="1:13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</row>
    <row r="654" spans="1:13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</row>
    <row r="655" spans="1:13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</row>
    <row r="656" spans="1:13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</row>
    <row r="657" spans="1:13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</row>
    <row r="658" spans="1:13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</row>
    <row r="659" spans="1:13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</row>
    <row r="660" spans="1:13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</row>
    <row r="661" spans="1:13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</row>
    <row r="662" spans="1:13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</row>
    <row r="663" spans="1:13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</row>
    <row r="664" spans="1:13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</row>
    <row r="665" spans="1:13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</row>
    <row r="666" spans="1:13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</row>
    <row r="667" spans="1:13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</row>
    <row r="668" spans="1:13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</row>
    <row r="669" spans="1:13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</row>
    <row r="670" spans="1:13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</row>
    <row r="671" spans="1:13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</row>
    <row r="672" spans="1:13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</row>
    <row r="673" spans="1:13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</row>
    <row r="674" spans="1:13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</row>
    <row r="675" spans="1:13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</row>
    <row r="676" spans="1:13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</row>
    <row r="677" spans="1:13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</row>
    <row r="678" spans="1:13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</row>
    <row r="679" spans="1:13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</row>
    <row r="680" spans="1:13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</row>
    <row r="681" spans="1:13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</row>
    <row r="682" spans="1:13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</row>
    <row r="683" spans="1:13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</row>
    <row r="684" spans="1:13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</row>
    <row r="685" spans="1:13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</row>
    <row r="686" spans="1:13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</row>
    <row r="687" spans="1:13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</row>
    <row r="688" spans="1:13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</row>
    <row r="689" spans="1:13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</row>
    <row r="690" spans="1:13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</row>
    <row r="691" spans="1:13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</row>
    <row r="692" spans="1:13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</row>
    <row r="693" spans="1:13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</row>
    <row r="694" spans="1:13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</row>
    <row r="695" spans="1:13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</row>
    <row r="696" spans="1:13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</row>
    <row r="697" spans="1:13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</row>
    <row r="698" spans="1:13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</row>
    <row r="699" spans="1:13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</row>
    <row r="700" spans="1:13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</row>
    <row r="701" spans="1:13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</row>
    <row r="702" spans="1:13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</row>
    <row r="703" spans="1:13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</row>
    <row r="704" spans="1:13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</row>
    <row r="705" spans="1:13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</row>
    <row r="706" spans="1:13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</row>
    <row r="707" spans="1:13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</row>
    <row r="708" spans="1:13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</row>
    <row r="709" spans="1:13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</row>
    <row r="710" spans="1:13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</row>
    <row r="712" spans="1:13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</row>
    <row r="713" spans="1:13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</row>
    <row r="714" spans="1:13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</row>
    <row r="715" spans="1:13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</row>
    <row r="716" spans="1:13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</row>
    <row r="717" spans="1:13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</row>
    <row r="718" spans="1:13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</row>
    <row r="719" spans="1:13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</row>
    <row r="720" spans="1:13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</row>
    <row r="721" spans="1:13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</row>
    <row r="722" spans="1:13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</row>
    <row r="723" spans="1:13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</row>
    <row r="724" spans="1:13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</row>
    <row r="725" spans="1:13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</row>
    <row r="726" spans="1:13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</row>
    <row r="727" spans="1:13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</row>
    <row r="728" spans="1:13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</row>
    <row r="729" spans="1:13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</row>
    <row r="730" spans="1:13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</row>
    <row r="731" spans="1:13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</row>
    <row r="732" spans="1:13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</row>
    <row r="733" spans="1:13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</row>
    <row r="734" spans="1:13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</row>
    <row r="735" spans="1:13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</row>
    <row r="736" spans="1:13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</row>
    <row r="737" spans="1:13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</row>
    <row r="738" spans="1:13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</row>
    <row r="739" spans="1:13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</row>
    <row r="740" spans="1:13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</row>
    <row r="741" spans="1:13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</row>
    <row r="742" spans="1:13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</row>
    <row r="743" spans="1:13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</row>
    <row r="744" spans="1:13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</row>
    <row r="745" spans="1:13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</row>
    <row r="746" spans="1:13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</row>
    <row r="747" spans="1:13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</row>
    <row r="748" spans="1:13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</row>
    <row r="749" spans="1:13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</row>
    <row r="750" spans="1:13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</row>
    <row r="751" spans="1:13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</row>
    <row r="752" spans="1:13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</row>
    <row r="753" spans="1:13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</row>
    <row r="754" spans="1:13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</row>
    <row r="755" spans="1:13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</row>
    <row r="756" spans="1:13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</row>
    <row r="757" spans="1:13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</row>
    <row r="758" spans="1:13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</row>
    <row r="759" spans="1:13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</row>
    <row r="760" spans="1:13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</row>
    <row r="761" spans="1:13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</row>
    <row r="762" spans="1:13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</row>
    <row r="763" spans="1:13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</row>
    <row r="764" spans="1:13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</row>
    <row r="765" spans="1:13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</row>
    <row r="766" spans="1:13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</row>
    <row r="767" spans="1:13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</row>
    <row r="768" spans="1:13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</row>
    <row r="769" spans="1:13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</row>
    <row r="770" spans="1:13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</row>
    <row r="771" spans="1:13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</row>
    <row r="772" spans="1:13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</row>
    <row r="773" spans="1:13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</row>
    <row r="774" spans="1:13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</row>
    <row r="776" spans="1:13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</row>
    <row r="777" spans="1:13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</row>
    <row r="778" spans="1:13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</row>
    <row r="779" spans="1:13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</row>
    <row r="780" spans="1:13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</row>
    <row r="781" spans="1:13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</row>
    <row r="782" spans="1:13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</row>
    <row r="783" spans="1:13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</row>
    <row r="784" spans="1:13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</row>
    <row r="785" spans="1:13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</row>
    <row r="786" spans="1:13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</row>
    <row r="787" spans="1:13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</row>
    <row r="788" spans="1:13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</row>
    <row r="789" spans="1:13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</row>
    <row r="790" spans="1:13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</row>
    <row r="791" spans="1:13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</row>
    <row r="792" spans="1:13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</row>
    <row r="793" spans="1:13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</row>
    <row r="794" spans="1:13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</row>
    <row r="795" spans="1:13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</row>
    <row r="796" spans="1:13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</row>
    <row r="797" spans="1:13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</row>
    <row r="798" spans="1:13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</row>
    <row r="799" spans="1:13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</row>
    <row r="800" spans="1:13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</row>
    <row r="801" spans="1:13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</row>
    <row r="802" spans="1:13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</row>
    <row r="803" spans="1:13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</row>
    <row r="804" spans="1:13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</row>
    <row r="805" spans="1:13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</row>
    <row r="806" spans="1:13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</row>
    <row r="807" spans="1:13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</row>
    <row r="808" spans="1:13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</row>
    <row r="809" spans="1:13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</row>
    <row r="810" spans="1:13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</row>
    <row r="811" spans="1:13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</row>
    <row r="812" spans="1:13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</row>
    <row r="813" spans="1:13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</row>
    <row r="814" spans="1:13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</row>
    <row r="815" spans="1:13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</row>
    <row r="816" spans="1:13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</row>
    <row r="817" spans="1:13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</row>
    <row r="818" spans="1:13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92A055B8-46CF-428A-96CD-490C558B459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0" customWidth="1"/>
    <col min="2" max="2" width="61.140625" style="190" customWidth="1"/>
    <col min="3" max="3" width="9.5703125" style="114" customWidth="1" outlineLevel="1"/>
    <col min="4" max="4" width="9.5703125" style="191" customWidth="1"/>
    <col min="5" max="5" width="2.28515625" style="191" customWidth="1"/>
    <col min="6" max="6" width="9.5703125" style="192" customWidth="1"/>
    <col min="7" max="7" width="9.5703125" style="189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7" t="s">
        <v>242</v>
      </c>
      <c r="B2" s="188"/>
      <c r="C2" s="188"/>
      <c r="D2" s="188"/>
      <c r="E2" s="188"/>
      <c r="F2" s="188"/>
    </row>
    <row r="3" spans="1:10" ht="14.45" customHeight="1" thickBot="1" x14ac:dyDescent="0.25">
      <c r="A3" s="207"/>
      <c r="B3" s="246"/>
      <c r="C3" s="245">
        <v>2018</v>
      </c>
      <c r="D3" s="214">
        <v>2019</v>
      </c>
      <c r="E3" s="7"/>
      <c r="F3" s="313">
        <v>2020</v>
      </c>
      <c r="G3" s="331"/>
      <c r="H3" s="331"/>
      <c r="I3" s="314"/>
    </row>
    <row r="4" spans="1:10" ht="14.45" customHeight="1" thickBot="1" x14ac:dyDescent="0.2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5" customHeight="1" x14ac:dyDescent="0.2">
      <c r="A5" s="421" t="s">
        <v>453</v>
      </c>
      <c r="B5" s="422" t="s">
        <v>454</v>
      </c>
      <c r="C5" s="423" t="s">
        <v>243</v>
      </c>
      <c r="D5" s="423" t="s">
        <v>243</v>
      </c>
      <c r="E5" s="423"/>
      <c r="F5" s="423" t="s">
        <v>243</v>
      </c>
      <c r="G5" s="423" t="s">
        <v>243</v>
      </c>
      <c r="H5" s="423" t="s">
        <v>243</v>
      </c>
      <c r="I5" s="424" t="s">
        <v>243</v>
      </c>
      <c r="J5" s="425" t="s">
        <v>55</v>
      </c>
    </row>
    <row r="6" spans="1:10" ht="14.45" customHeight="1" x14ac:dyDescent="0.2">
      <c r="A6" s="421" t="s">
        <v>453</v>
      </c>
      <c r="B6" s="422" t="s">
        <v>455</v>
      </c>
      <c r="C6" s="423">
        <v>205.34396000000007</v>
      </c>
      <c r="D6" s="423">
        <v>238.44514000000001</v>
      </c>
      <c r="E6" s="423"/>
      <c r="F6" s="423">
        <v>212.79166999999995</v>
      </c>
      <c r="G6" s="423">
        <v>0</v>
      </c>
      <c r="H6" s="423">
        <v>212.79166999999995</v>
      </c>
      <c r="I6" s="424" t="s">
        <v>243</v>
      </c>
      <c r="J6" s="425" t="s">
        <v>1</v>
      </c>
    </row>
    <row r="7" spans="1:10" ht="14.45" customHeight="1" x14ac:dyDescent="0.2">
      <c r="A7" s="421" t="s">
        <v>453</v>
      </c>
      <c r="B7" s="422" t="s">
        <v>456</v>
      </c>
      <c r="C7" s="423">
        <v>1.6670900000000002</v>
      </c>
      <c r="D7" s="423">
        <v>1.7770099999999998</v>
      </c>
      <c r="E7" s="423"/>
      <c r="F7" s="423">
        <v>1.6899900000000001</v>
      </c>
      <c r="G7" s="423">
        <v>0</v>
      </c>
      <c r="H7" s="423">
        <v>1.6899900000000001</v>
      </c>
      <c r="I7" s="424" t="s">
        <v>243</v>
      </c>
      <c r="J7" s="425" t="s">
        <v>1</v>
      </c>
    </row>
    <row r="8" spans="1:10" ht="14.45" customHeight="1" x14ac:dyDescent="0.2">
      <c r="A8" s="421" t="s">
        <v>453</v>
      </c>
      <c r="B8" s="422" t="s">
        <v>457</v>
      </c>
      <c r="C8" s="423">
        <v>91.632000000000005</v>
      </c>
      <c r="D8" s="423">
        <v>86.767499999999998</v>
      </c>
      <c r="E8" s="423"/>
      <c r="F8" s="423">
        <v>73.657499999999999</v>
      </c>
      <c r="G8" s="423">
        <v>0</v>
      </c>
      <c r="H8" s="423">
        <v>73.657499999999999</v>
      </c>
      <c r="I8" s="424" t="s">
        <v>243</v>
      </c>
      <c r="J8" s="425" t="s">
        <v>1</v>
      </c>
    </row>
    <row r="9" spans="1:10" ht="14.45" customHeight="1" x14ac:dyDescent="0.2">
      <c r="A9" s="421" t="s">
        <v>453</v>
      </c>
      <c r="B9" s="422" t="s">
        <v>458</v>
      </c>
      <c r="C9" s="423">
        <v>298.64305000000007</v>
      </c>
      <c r="D9" s="423">
        <v>326.98964999999998</v>
      </c>
      <c r="E9" s="423"/>
      <c r="F9" s="423">
        <v>288.13915999999995</v>
      </c>
      <c r="G9" s="423">
        <v>0</v>
      </c>
      <c r="H9" s="423">
        <v>288.13915999999995</v>
      </c>
      <c r="I9" s="424" t="s">
        <v>243</v>
      </c>
      <c r="J9" s="425" t="s">
        <v>459</v>
      </c>
    </row>
    <row r="11" spans="1:10" ht="14.45" customHeight="1" x14ac:dyDescent="0.2">
      <c r="A11" s="421" t="s">
        <v>453</v>
      </c>
      <c r="B11" s="422" t="s">
        <v>454</v>
      </c>
      <c r="C11" s="423" t="s">
        <v>243</v>
      </c>
      <c r="D11" s="423" t="s">
        <v>243</v>
      </c>
      <c r="E11" s="423"/>
      <c r="F11" s="423" t="s">
        <v>243</v>
      </c>
      <c r="G11" s="423" t="s">
        <v>243</v>
      </c>
      <c r="H11" s="423" t="s">
        <v>243</v>
      </c>
      <c r="I11" s="424" t="s">
        <v>243</v>
      </c>
      <c r="J11" s="425" t="s">
        <v>55</v>
      </c>
    </row>
    <row r="12" spans="1:10" ht="14.45" customHeight="1" x14ac:dyDescent="0.2">
      <c r="A12" s="421" t="s">
        <v>460</v>
      </c>
      <c r="B12" s="422" t="s">
        <v>461</v>
      </c>
      <c r="C12" s="423" t="s">
        <v>243</v>
      </c>
      <c r="D12" s="423" t="s">
        <v>243</v>
      </c>
      <c r="E12" s="423"/>
      <c r="F12" s="423" t="s">
        <v>243</v>
      </c>
      <c r="G12" s="423" t="s">
        <v>243</v>
      </c>
      <c r="H12" s="423" t="s">
        <v>243</v>
      </c>
      <c r="I12" s="424" t="s">
        <v>243</v>
      </c>
      <c r="J12" s="425" t="s">
        <v>0</v>
      </c>
    </row>
    <row r="13" spans="1:10" ht="14.45" customHeight="1" x14ac:dyDescent="0.2">
      <c r="A13" s="421" t="s">
        <v>460</v>
      </c>
      <c r="B13" s="422" t="s">
        <v>455</v>
      </c>
      <c r="C13" s="423">
        <v>205.34396000000007</v>
      </c>
      <c r="D13" s="423">
        <v>238.44514000000001</v>
      </c>
      <c r="E13" s="423"/>
      <c r="F13" s="423">
        <v>212.79166999999995</v>
      </c>
      <c r="G13" s="423">
        <v>0</v>
      </c>
      <c r="H13" s="423">
        <v>212.79166999999995</v>
      </c>
      <c r="I13" s="424" t="s">
        <v>243</v>
      </c>
      <c r="J13" s="425" t="s">
        <v>1</v>
      </c>
    </row>
    <row r="14" spans="1:10" ht="14.45" customHeight="1" x14ac:dyDescent="0.2">
      <c r="A14" s="421" t="s">
        <v>460</v>
      </c>
      <c r="B14" s="422" t="s">
        <v>456</v>
      </c>
      <c r="C14" s="423">
        <v>1.6670900000000002</v>
      </c>
      <c r="D14" s="423">
        <v>1.7770099999999998</v>
      </c>
      <c r="E14" s="423"/>
      <c r="F14" s="423">
        <v>1.6899900000000001</v>
      </c>
      <c r="G14" s="423">
        <v>0</v>
      </c>
      <c r="H14" s="423">
        <v>1.6899900000000001</v>
      </c>
      <c r="I14" s="424" t="s">
        <v>243</v>
      </c>
      <c r="J14" s="425" t="s">
        <v>1</v>
      </c>
    </row>
    <row r="15" spans="1:10" ht="14.45" customHeight="1" x14ac:dyDescent="0.2">
      <c r="A15" s="421" t="s">
        <v>460</v>
      </c>
      <c r="B15" s="422" t="s">
        <v>457</v>
      </c>
      <c r="C15" s="423">
        <v>91.632000000000005</v>
      </c>
      <c r="D15" s="423">
        <v>86.767499999999998</v>
      </c>
      <c r="E15" s="423"/>
      <c r="F15" s="423">
        <v>73.657499999999999</v>
      </c>
      <c r="G15" s="423">
        <v>0</v>
      </c>
      <c r="H15" s="423">
        <v>73.657499999999999</v>
      </c>
      <c r="I15" s="424" t="s">
        <v>243</v>
      </c>
      <c r="J15" s="425" t="s">
        <v>1</v>
      </c>
    </row>
    <row r="16" spans="1:10" ht="14.45" customHeight="1" x14ac:dyDescent="0.2">
      <c r="A16" s="421" t="s">
        <v>460</v>
      </c>
      <c r="B16" s="422" t="s">
        <v>462</v>
      </c>
      <c r="C16" s="423">
        <v>298.64305000000007</v>
      </c>
      <c r="D16" s="423">
        <v>326.98964999999998</v>
      </c>
      <c r="E16" s="423"/>
      <c r="F16" s="423">
        <v>288.13915999999995</v>
      </c>
      <c r="G16" s="423">
        <v>0</v>
      </c>
      <c r="H16" s="423">
        <v>288.13915999999995</v>
      </c>
      <c r="I16" s="424" t="s">
        <v>243</v>
      </c>
      <c r="J16" s="425" t="s">
        <v>463</v>
      </c>
    </row>
    <row r="17" spans="1:10" ht="14.45" customHeight="1" x14ac:dyDescent="0.2">
      <c r="A17" s="421" t="s">
        <v>243</v>
      </c>
      <c r="B17" s="422" t="s">
        <v>243</v>
      </c>
      <c r="C17" s="423" t="s">
        <v>243</v>
      </c>
      <c r="D17" s="423" t="s">
        <v>243</v>
      </c>
      <c r="E17" s="423"/>
      <c r="F17" s="423" t="s">
        <v>243</v>
      </c>
      <c r="G17" s="423" t="s">
        <v>243</v>
      </c>
      <c r="H17" s="423" t="s">
        <v>243</v>
      </c>
      <c r="I17" s="424" t="s">
        <v>243</v>
      </c>
      <c r="J17" s="425" t="s">
        <v>464</v>
      </c>
    </row>
    <row r="18" spans="1:10" ht="14.45" customHeight="1" x14ac:dyDescent="0.2">
      <c r="A18" s="421" t="s">
        <v>453</v>
      </c>
      <c r="B18" s="422" t="s">
        <v>458</v>
      </c>
      <c r="C18" s="423">
        <v>298.64305000000007</v>
      </c>
      <c r="D18" s="423">
        <v>326.98964999999998</v>
      </c>
      <c r="E18" s="423"/>
      <c r="F18" s="423">
        <v>288.13915999999995</v>
      </c>
      <c r="G18" s="423">
        <v>0</v>
      </c>
      <c r="H18" s="423">
        <v>288.13915999999995</v>
      </c>
      <c r="I18" s="424" t="s">
        <v>243</v>
      </c>
      <c r="J18" s="425" t="s">
        <v>459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74E8D10D-7012-40FA-9EBE-5CDF2B0A88D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8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1" bestFit="1" customWidth="1" collapsed="1"/>
    <col min="4" max="4" width="18.7109375" style="195" customWidth="1"/>
    <col min="5" max="5" width="9" style="250" bestFit="1" customWidth="1"/>
    <col min="6" max="6" width="18.7109375" style="195" customWidth="1"/>
    <col min="7" max="7" width="5" style="191" customWidth="1"/>
    <col min="8" max="8" width="12.42578125" style="191" hidden="1" customWidth="1" outlineLevel="1"/>
    <col min="9" max="9" width="8.5703125" style="191" hidden="1" customWidth="1" outlineLevel="1"/>
    <col min="10" max="10" width="25.7109375" style="191" customWidth="1" collapsed="1"/>
    <col min="11" max="11" width="8.7109375" style="191" customWidth="1"/>
    <col min="12" max="13" width="7.7109375" style="189" customWidth="1"/>
    <col min="14" max="14" width="12.7109375" style="189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137.05449311280694</v>
      </c>
      <c r="M3" s="84">
        <f>SUBTOTAL(9,M5:M1048576)</f>
        <v>1441.15</v>
      </c>
      <c r="N3" s="85">
        <f>SUBTOTAL(9,N5:N1048576)</f>
        <v>197516.08274952174</v>
      </c>
    </row>
    <row r="4" spans="1:14" s="190" customFormat="1" ht="14.45" customHeight="1" thickBot="1" x14ac:dyDescent="0.2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121</v>
      </c>
      <c r="M4" s="430" t="s">
        <v>13</v>
      </c>
      <c r="N4" s="431" t="s">
        <v>132</v>
      </c>
    </row>
    <row r="5" spans="1:14" ht="14.45" customHeight="1" x14ac:dyDescent="0.2">
      <c r="A5" s="434" t="s">
        <v>453</v>
      </c>
      <c r="B5" s="435" t="s">
        <v>454</v>
      </c>
      <c r="C5" s="436" t="s">
        <v>460</v>
      </c>
      <c r="D5" s="437" t="s">
        <v>461</v>
      </c>
      <c r="E5" s="438">
        <v>50113001</v>
      </c>
      <c r="F5" s="437" t="s">
        <v>465</v>
      </c>
      <c r="G5" s="436" t="s">
        <v>466</v>
      </c>
      <c r="H5" s="436">
        <v>196886</v>
      </c>
      <c r="I5" s="436">
        <v>96886</v>
      </c>
      <c r="J5" s="436" t="s">
        <v>467</v>
      </c>
      <c r="K5" s="436" t="s">
        <v>468</v>
      </c>
      <c r="L5" s="439">
        <v>50.16</v>
      </c>
      <c r="M5" s="439">
        <v>25</v>
      </c>
      <c r="N5" s="440">
        <v>1254</v>
      </c>
    </row>
    <row r="6" spans="1:14" ht="14.45" customHeight="1" x14ac:dyDescent="0.2">
      <c r="A6" s="441" t="s">
        <v>453</v>
      </c>
      <c r="B6" s="442" t="s">
        <v>454</v>
      </c>
      <c r="C6" s="443" t="s">
        <v>460</v>
      </c>
      <c r="D6" s="444" t="s">
        <v>461</v>
      </c>
      <c r="E6" s="445">
        <v>50113001</v>
      </c>
      <c r="F6" s="444" t="s">
        <v>465</v>
      </c>
      <c r="G6" s="443" t="s">
        <v>466</v>
      </c>
      <c r="H6" s="443">
        <v>100362</v>
      </c>
      <c r="I6" s="443">
        <v>362</v>
      </c>
      <c r="J6" s="443" t="s">
        <v>469</v>
      </c>
      <c r="K6" s="443" t="s">
        <v>470</v>
      </c>
      <c r="L6" s="446">
        <v>72.62833333333333</v>
      </c>
      <c r="M6" s="446">
        <v>12</v>
      </c>
      <c r="N6" s="447">
        <v>871.54</v>
      </c>
    </row>
    <row r="7" spans="1:14" ht="14.45" customHeight="1" x14ac:dyDescent="0.2">
      <c r="A7" s="441" t="s">
        <v>453</v>
      </c>
      <c r="B7" s="442" t="s">
        <v>454</v>
      </c>
      <c r="C7" s="443" t="s">
        <v>460</v>
      </c>
      <c r="D7" s="444" t="s">
        <v>461</v>
      </c>
      <c r="E7" s="445">
        <v>50113001</v>
      </c>
      <c r="F7" s="444" t="s">
        <v>465</v>
      </c>
      <c r="G7" s="443" t="s">
        <v>466</v>
      </c>
      <c r="H7" s="443">
        <v>196610</v>
      </c>
      <c r="I7" s="443">
        <v>96610</v>
      </c>
      <c r="J7" s="443" t="s">
        <v>471</v>
      </c>
      <c r="K7" s="443" t="s">
        <v>472</v>
      </c>
      <c r="L7" s="446">
        <v>51.76</v>
      </c>
      <c r="M7" s="446">
        <v>3</v>
      </c>
      <c r="N7" s="447">
        <v>155.28</v>
      </c>
    </row>
    <row r="8" spans="1:14" ht="14.45" customHeight="1" x14ac:dyDescent="0.2">
      <c r="A8" s="441" t="s">
        <v>453</v>
      </c>
      <c r="B8" s="442" t="s">
        <v>454</v>
      </c>
      <c r="C8" s="443" t="s">
        <v>460</v>
      </c>
      <c r="D8" s="444" t="s">
        <v>461</v>
      </c>
      <c r="E8" s="445">
        <v>50113001</v>
      </c>
      <c r="F8" s="444" t="s">
        <v>465</v>
      </c>
      <c r="G8" s="443" t="s">
        <v>466</v>
      </c>
      <c r="H8" s="443">
        <v>156926</v>
      </c>
      <c r="I8" s="443">
        <v>56926</v>
      </c>
      <c r="J8" s="443" t="s">
        <v>473</v>
      </c>
      <c r="K8" s="443" t="s">
        <v>474</v>
      </c>
      <c r="L8" s="446">
        <v>48.4</v>
      </c>
      <c r="M8" s="446">
        <v>24</v>
      </c>
      <c r="N8" s="447">
        <v>1161.5999999999999</v>
      </c>
    </row>
    <row r="9" spans="1:14" ht="14.45" customHeight="1" x14ac:dyDescent="0.2">
      <c r="A9" s="441" t="s">
        <v>453</v>
      </c>
      <c r="B9" s="442" t="s">
        <v>454</v>
      </c>
      <c r="C9" s="443" t="s">
        <v>460</v>
      </c>
      <c r="D9" s="444" t="s">
        <v>461</v>
      </c>
      <c r="E9" s="445">
        <v>50113001</v>
      </c>
      <c r="F9" s="444" t="s">
        <v>465</v>
      </c>
      <c r="G9" s="443" t="s">
        <v>466</v>
      </c>
      <c r="H9" s="443">
        <v>208456</v>
      </c>
      <c r="I9" s="443">
        <v>208456</v>
      </c>
      <c r="J9" s="443" t="s">
        <v>475</v>
      </c>
      <c r="K9" s="443" t="s">
        <v>476</v>
      </c>
      <c r="L9" s="446">
        <v>738.53999999999985</v>
      </c>
      <c r="M9" s="446">
        <v>0.15000000000000002</v>
      </c>
      <c r="N9" s="447">
        <v>110.78099999999999</v>
      </c>
    </row>
    <row r="10" spans="1:14" ht="14.45" customHeight="1" x14ac:dyDescent="0.2">
      <c r="A10" s="441" t="s">
        <v>453</v>
      </c>
      <c r="B10" s="442" t="s">
        <v>454</v>
      </c>
      <c r="C10" s="443" t="s">
        <v>460</v>
      </c>
      <c r="D10" s="444" t="s">
        <v>461</v>
      </c>
      <c r="E10" s="445">
        <v>50113001</v>
      </c>
      <c r="F10" s="444" t="s">
        <v>465</v>
      </c>
      <c r="G10" s="443" t="s">
        <v>466</v>
      </c>
      <c r="H10" s="443">
        <v>100394</v>
      </c>
      <c r="I10" s="443">
        <v>394</v>
      </c>
      <c r="J10" s="443" t="s">
        <v>477</v>
      </c>
      <c r="K10" s="443" t="s">
        <v>478</v>
      </c>
      <c r="L10" s="446">
        <v>65.65000000000002</v>
      </c>
      <c r="M10" s="446">
        <v>2</v>
      </c>
      <c r="N10" s="447">
        <v>131.30000000000004</v>
      </c>
    </row>
    <row r="11" spans="1:14" ht="14.45" customHeight="1" x14ac:dyDescent="0.2">
      <c r="A11" s="441" t="s">
        <v>453</v>
      </c>
      <c r="B11" s="442" t="s">
        <v>454</v>
      </c>
      <c r="C11" s="443" t="s">
        <v>460</v>
      </c>
      <c r="D11" s="444" t="s">
        <v>461</v>
      </c>
      <c r="E11" s="445">
        <v>50113001</v>
      </c>
      <c r="F11" s="444" t="s">
        <v>465</v>
      </c>
      <c r="G11" s="443" t="s">
        <v>466</v>
      </c>
      <c r="H11" s="443">
        <v>112895</v>
      </c>
      <c r="I11" s="443">
        <v>12895</v>
      </c>
      <c r="J11" s="443" t="s">
        <v>479</v>
      </c>
      <c r="K11" s="443" t="s">
        <v>480</v>
      </c>
      <c r="L11" s="446">
        <v>106.54</v>
      </c>
      <c r="M11" s="446">
        <v>3</v>
      </c>
      <c r="N11" s="447">
        <v>319.62</v>
      </c>
    </row>
    <row r="12" spans="1:14" ht="14.45" customHeight="1" x14ac:dyDescent="0.2">
      <c r="A12" s="441" t="s">
        <v>453</v>
      </c>
      <c r="B12" s="442" t="s">
        <v>454</v>
      </c>
      <c r="C12" s="443" t="s">
        <v>460</v>
      </c>
      <c r="D12" s="444" t="s">
        <v>461</v>
      </c>
      <c r="E12" s="445">
        <v>50113001</v>
      </c>
      <c r="F12" s="444" t="s">
        <v>465</v>
      </c>
      <c r="G12" s="443" t="s">
        <v>466</v>
      </c>
      <c r="H12" s="443">
        <v>112892</v>
      </c>
      <c r="I12" s="443">
        <v>12892</v>
      </c>
      <c r="J12" s="443" t="s">
        <v>479</v>
      </c>
      <c r="K12" s="443" t="s">
        <v>481</v>
      </c>
      <c r="L12" s="446">
        <v>104.20999999999997</v>
      </c>
      <c r="M12" s="446">
        <v>1</v>
      </c>
      <c r="N12" s="447">
        <v>104.20999999999997</v>
      </c>
    </row>
    <row r="13" spans="1:14" ht="14.45" customHeight="1" x14ac:dyDescent="0.2">
      <c r="A13" s="441" t="s">
        <v>453</v>
      </c>
      <c r="B13" s="442" t="s">
        <v>454</v>
      </c>
      <c r="C13" s="443" t="s">
        <v>460</v>
      </c>
      <c r="D13" s="444" t="s">
        <v>461</v>
      </c>
      <c r="E13" s="445">
        <v>50113001</v>
      </c>
      <c r="F13" s="444" t="s">
        <v>465</v>
      </c>
      <c r="G13" s="443" t="s">
        <v>466</v>
      </c>
      <c r="H13" s="443">
        <v>112894</v>
      </c>
      <c r="I13" s="443">
        <v>12894</v>
      </c>
      <c r="J13" s="443" t="s">
        <v>479</v>
      </c>
      <c r="K13" s="443" t="s">
        <v>482</v>
      </c>
      <c r="L13" s="446">
        <v>60.509999999999984</v>
      </c>
      <c r="M13" s="446">
        <v>2</v>
      </c>
      <c r="N13" s="447">
        <v>121.01999999999997</v>
      </c>
    </row>
    <row r="14" spans="1:14" ht="14.45" customHeight="1" x14ac:dyDescent="0.2">
      <c r="A14" s="441" t="s">
        <v>453</v>
      </c>
      <c r="B14" s="442" t="s">
        <v>454</v>
      </c>
      <c r="C14" s="443" t="s">
        <v>460</v>
      </c>
      <c r="D14" s="444" t="s">
        <v>461</v>
      </c>
      <c r="E14" s="445">
        <v>50113001</v>
      </c>
      <c r="F14" s="444" t="s">
        <v>465</v>
      </c>
      <c r="G14" s="443" t="s">
        <v>466</v>
      </c>
      <c r="H14" s="443">
        <v>139968</v>
      </c>
      <c r="I14" s="443">
        <v>139968</v>
      </c>
      <c r="J14" s="443" t="s">
        <v>483</v>
      </c>
      <c r="K14" s="443" t="s">
        <v>484</v>
      </c>
      <c r="L14" s="446">
        <v>69.550000000000011</v>
      </c>
      <c r="M14" s="446">
        <v>2</v>
      </c>
      <c r="N14" s="447">
        <v>139.10000000000002</v>
      </c>
    </row>
    <row r="15" spans="1:14" ht="14.45" customHeight="1" x14ac:dyDescent="0.2">
      <c r="A15" s="441" t="s">
        <v>453</v>
      </c>
      <c r="B15" s="442" t="s">
        <v>454</v>
      </c>
      <c r="C15" s="443" t="s">
        <v>460</v>
      </c>
      <c r="D15" s="444" t="s">
        <v>461</v>
      </c>
      <c r="E15" s="445">
        <v>50113001</v>
      </c>
      <c r="F15" s="444" t="s">
        <v>465</v>
      </c>
      <c r="G15" s="443" t="s">
        <v>466</v>
      </c>
      <c r="H15" s="443">
        <v>841498</v>
      </c>
      <c r="I15" s="443">
        <v>31951</v>
      </c>
      <c r="J15" s="443" t="s">
        <v>485</v>
      </c>
      <c r="K15" s="443" t="s">
        <v>486</v>
      </c>
      <c r="L15" s="446">
        <v>50.935000000000016</v>
      </c>
      <c r="M15" s="446">
        <v>4</v>
      </c>
      <c r="N15" s="447">
        <v>203.74000000000007</v>
      </c>
    </row>
    <row r="16" spans="1:14" ht="14.45" customHeight="1" x14ac:dyDescent="0.2">
      <c r="A16" s="441" t="s">
        <v>453</v>
      </c>
      <c r="B16" s="442" t="s">
        <v>454</v>
      </c>
      <c r="C16" s="443" t="s">
        <v>460</v>
      </c>
      <c r="D16" s="444" t="s">
        <v>461</v>
      </c>
      <c r="E16" s="445">
        <v>50113001</v>
      </c>
      <c r="F16" s="444" t="s">
        <v>465</v>
      </c>
      <c r="G16" s="443" t="s">
        <v>466</v>
      </c>
      <c r="H16" s="443">
        <v>193104</v>
      </c>
      <c r="I16" s="443">
        <v>93104</v>
      </c>
      <c r="J16" s="443" t="s">
        <v>487</v>
      </c>
      <c r="K16" s="443" t="s">
        <v>488</v>
      </c>
      <c r="L16" s="446">
        <v>47.27</v>
      </c>
      <c r="M16" s="446">
        <v>1</v>
      </c>
      <c r="N16" s="447">
        <v>47.27</v>
      </c>
    </row>
    <row r="17" spans="1:14" ht="14.45" customHeight="1" x14ac:dyDescent="0.2">
      <c r="A17" s="441" t="s">
        <v>453</v>
      </c>
      <c r="B17" s="442" t="s">
        <v>454</v>
      </c>
      <c r="C17" s="443" t="s">
        <v>460</v>
      </c>
      <c r="D17" s="444" t="s">
        <v>461</v>
      </c>
      <c r="E17" s="445">
        <v>50113001</v>
      </c>
      <c r="F17" s="444" t="s">
        <v>465</v>
      </c>
      <c r="G17" s="443" t="s">
        <v>466</v>
      </c>
      <c r="H17" s="443">
        <v>230423</v>
      </c>
      <c r="I17" s="443">
        <v>230423</v>
      </c>
      <c r="J17" s="443" t="s">
        <v>489</v>
      </c>
      <c r="K17" s="443" t="s">
        <v>490</v>
      </c>
      <c r="L17" s="446">
        <v>39.850000000000009</v>
      </c>
      <c r="M17" s="446">
        <v>1</v>
      </c>
      <c r="N17" s="447">
        <v>39.850000000000009</v>
      </c>
    </row>
    <row r="18" spans="1:14" ht="14.45" customHeight="1" x14ac:dyDescent="0.2">
      <c r="A18" s="441" t="s">
        <v>453</v>
      </c>
      <c r="B18" s="442" t="s">
        <v>454</v>
      </c>
      <c r="C18" s="443" t="s">
        <v>460</v>
      </c>
      <c r="D18" s="444" t="s">
        <v>461</v>
      </c>
      <c r="E18" s="445">
        <v>50113001</v>
      </c>
      <c r="F18" s="444" t="s">
        <v>465</v>
      </c>
      <c r="G18" s="443" t="s">
        <v>466</v>
      </c>
      <c r="H18" s="443">
        <v>154539</v>
      </c>
      <c r="I18" s="443">
        <v>54539</v>
      </c>
      <c r="J18" s="443" t="s">
        <v>491</v>
      </c>
      <c r="K18" s="443" t="s">
        <v>492</v>
      </c>
      <c r="L18" s="446">
        <v>59.885000000000005</v>
      </c>
      <c r="M18" s="446">
        <v>2</v>
      </c>
      <c r="N18" s="447">
        <v>119.77000000000001</v>
      </c>
    </row>
    <row r="19" spans="1:14" ht="14.45" customHeight="1" x14ac:dyDescent="0.2">
      <c r="A19" s="441" t="s">
        <v>453</v>
      </c>
      <c r="B19" s="442" t="s">
        <v>454</v>
      </c>
      <c r="C19" s="443" t="s">
        <v>460</v>
      </c>
      <c r="D19" s="444" t="s">
        <v>461</v>
      </c>
      <c r="E19" s="445">
        <v>50113001</v>
      </c>
      <c r="F19" s="444" t="s">
        <v>465</v>
      </c>
      <c r="G19" s="443" t="s">
        <v>466</v>
      </c>
      <c r="H19" s="443">
        <v>900240</v>
      </c>
      <c r="I19" s="443">
        <v>0</v>
      </c>
      <c r="J19" s="443" t="s">
        <v>493</v>
      </c>
      <c r="K19" s="443" t="s">
        <v>243</v>
      </c>
      <c r="L19" s="446">
        <v>67.759998829602722</v>
      </c>
      <c r="M19" s="446">
        <v>5</v>
      </c>
      <c r="N19" s="447">
        <v>338.79999414801364</v>
      </c>
    </row>
    <row r="20" spans="1:14" ht="14.45" customHeight="1" x14ac:dyDescent="0.2">
      <c r="A20" s="441" t="s">
        <v>453</v>
      </c>
      <c r="B20" s="442" t="s">
        <v>454</v>
      </c>
      <c r="C20" s="443" t="s">
        <v>460</v>
      </c>
      <c r="D20" s="444" t="s">
        <v>461</v>
      </c>
      <c r="E20" s="445">
        <v>50113001</v>
      </c>
      <c r="F20" s="444" t="s">
        <v>465</v>
      </c>
      <c r="G20" s="443" t="s">
        <v>466</v>
      </c>
      <c r="H20" s="443">
        <v>501596</v>
      </c>
      <c r="I20" s="443">
        <v>0</v>
      </c>
      <c r="J20" s="443" t="s">
        <v>494</v>
      </c>
      <c r="K20" s="443" t="s">
        <v>495</v>
      </c>
      <c r="L20" s="446">
        <v>113.26</v>
      </c>
      <c r="M20" s="446">
        <v>6</v>
      </c>
      <c r="N20" s="447">
        <v>679.56000000000006</v>
      </c>
    </row>
    <row r="21" spans="1:14" ht="14.45" customHeight="1" x14ac:dyDescent="0.2">
      <c r="A21" s="441" t="s">
        <v>453</v>
      </c>
      <c r="B21" s="442" t="s">
        <v>454</v>
      </c>
      <c r="C21" s="443" t="s">
        <v>460</v>
      </c>
      <c r="D21" s="444" t="s">
        <v>461</v>
      </c>
      <c r="E21" s="445">
        <v>50113001</v>
      </c>
      <c r="F21" s="444" t="s">
        <v>465</v>
      </c>
      <c r="G21" s="443" t="s">
        <v>466</v>
      </c>
      <c r="H21" s="443">
        <v>140631</v>
      </c>
      <c r="I21" s="443">
        <v>203909</v>
      </c>
      <c r="J21" s="443" t="s">
        <v>496</v>
      </c>
      <c r="K21" s="443" t="s">
        <v>497</v>
      </c>
      <c r="L21" s="446">
        <v>193.20999999999998</v>
      </c>
      <c r="M21" s="446">
        <v>4</v>
      </c>
      <c r="N21" s="447">
        <v>772.83999999999992</v>
      </c>
    </row>
    <row r="22" spans="1:14" ht="14.45" customHeight="1" x14ac:dyDescent="0.2">
      <c r="A22" s="441" t="s">
        <v>453</v>
      </c>
      <c r="B22" s="442" t="s">
        <v>454</v>
      </c>
      <c r="C22" s="443" t="s">
        <v>460</v>
      </c>
      <c r="D22" s="444" t="s">
        <v>461</v>
      </c>
      <c r="E22" s="445">
        <v>50113001</v>
      </c>
      <c r="F22" s="444" t="s">
        <v>465</v>
      </c>
      <c r="G22" s="443" t="s">
        <v>466</v>
      </c>
      <c r="H22" s="443">
        <v>51384</v>
      </c>
      <c r="I22" s="443">
        <v>51384</v>
      </c>
      <c r="J22" s="443" t="s">
        <v>498</v>
      </c>
      <c r="K22" s="443" t="s">
        <v>499</v>
      </c>
      <c r="L22" s="446">
        <v>192.5</v>
      </c>
      <c r="M22" s="446">
        <v>1</v>
      </c>
      <c r="N22" s="447">
        <v>192.5</v>
      </c>
    </row>
    <row r="23" spans="1:14" ht="14.45" customHeight="1" x14ac:dyDescent="0.2">
      <c r="A23" s="441" t="s">
        <v>453</v>
      </c>
      <c r="B23" s="442" t="s">
        <v>454</v>
      </c>
      <c r="C23" s="443" t="s">
        <v>460</v>
      </c>
      <c r="D23" s="444" t="s">
        <v>461</v>
      </c>
      <c r="E23" s="445">
        <v>50113001</v>
      </c>
      <c r="F23" s="444" t="s">
        <v>465</v>
      </c>
      <c r="G23" s="443" t="s">
        <v>466</v>
      </c>
      <c r="H23" s="443">
        <v>51367</v>
      </c>
      <c r="I23" s="443">
        <v>51367</v>
      </c>
      <c r="J23" s="443" t="s">
        <v>498</v>
      </c>
      <c r="K23" s="443" t="s">
        <v>500</v>
      </c>
      <c r="L23" s="446">
        <v>92.950000000000017</v>
      </c>
      <c r="M23" s="446">
        <v>1</v>
      </c>
      <c r="N23" s="447">
        <v>92.950000000000017</v>
      </c>
    </row>
    <row r="24" spans="1:14" ht="14.45" customHeight="1" x14ac:dyDescent="0.2">
      <c r="A24" s="441" t="s">
        <v>453</v>
      </c>
      <c r="B24" s="442" t="s">
        <v>454</v>
      </c>
      <c r="C24" s="443" t="s">
        <v>460</v>
      </c>
      <c r="D24" s="444" t="s">
        <v>461</v>
      </c>
      <c r="E24" s="445">
        <v>50113001</v>
      </c>
      <c r="F24" s="444" t="s">
        <v>465</v>
      </c>
      <c r="G24" s="443" t="s">
        <v>466</v>
      </c>
      <c r="H24" s="443">
        <v>51383</v>
      </c>
      <c r="I24" s="443">
        <v>51383</v>
      </c>
      <c r="J24" s="443" t="s">
        <v>498</v>
      </c>
      <c r="K24" s="443" t="s">
        <v>501</v>
      </c>
      <c r="L24" s="446">
        <v>93.5</v>
      </c>
      <c r="M24" s="446">
        <v>2</v>
      </c>
      <c r="N24" s="447">
        <v>187</v>
      </c>
    </row>
    <row r="25" spans="1:14" ht="14.45" customHeight="1" x14ac:dyDescent="0.2">
      <c r="A25" s="441" t="s">
        <v>453</v>
      </c>
      <c r="B25" s="442" t="s">
        <v>454</v>
      </c>
      <c r="C25" s="443" t="s">
        <v>460</v>
      </c>
      <c r="D25" s="444" t="s">
        <v>461</v>
      </c>
      <c r="E25" s="445">
        <v>50113001</v>
      </c>
      <c r="F25" s="444" t="s">
        <v>465</v>
      </c>
      <c r="G25" s="443" t="s">
        <v>466</v>
      </c>
      <c r="H25" s="443">
        <v>207897</v>
      </c>
      <c r="I25" s="443">
        <v>207897</v>
      </c>
      <c r="J25" s="443" t="s">
        <v>502</v>
      </c>
      <c r="K25" s="443" t="s">
        <v>503</v>
      </c>
      <c r="L25" s="446">
        <v>44.540000000000006</v>
      </c>
      <c r="M25" s="446">
        <v>1</v>
      </c>
      <c r="N25" s="447">
        <v>44.540000000000006</v>
      </c>
    </row>
    <row r="26" spans="1:14" ht="14.45" customHeight="1" x14ac:dyDescent="0.2">
      <c r="A26" s="441" t="s">
        <v>453</v>
      </c>
      <c r="B26" s="442" t="s">
        <v>454</v>
      </c>
      <c r="C26" s="443" t="s">
        <v>460</v>
      </c>
      <c r="D26" s="444" t="s">
        <v>461</v>
      </c>
      <c r="E26" s="445">
        <v>50113001</v>
      </c>
      <c r="F26" s="444" t="s">
        <v>465</v>
      </c>
      <c r="G26" s="443" t="s">
        <v>466</v>
      </c>
      <c r="H26" s="443">
        <v>207898</v>
      </c>
      <c r="I26" s="443">
        <v>207898</v>
      </c>
      <c r="J26" s="443" t="s">
        <v>502</v>
      </c>
      <c r="K26" s="443" t="s">
        <v>504</v>
      </c>
      <c r="L26" s="446">
        <v>65.069999999999993</v>
      </c>
      <c r="M26" s="446">
        <v>4</v>
      </c>
      <c r="N26" s="447">
        <v>260.27999999999997</v>
      </c>
    </row>
    <row r="27" spans="1:14" ht="14.45" customHeight="1" x14ac:dyDescent="0.2">
      <c r="A27" s="441" t="s">
        <v>453</v>
      </c>
      <c r="B27" s="442" t="s">
        <v>454</v>
      </c>
      <c r="C27" s="443" t="s">
        <v>460</v>
      </c>
      <c r="D27" s="444" t="s">
        <v>461</v>
      </c>
      <c r="E27" s="445">
        <v>50113001</v>
      </c>
      <c r="F27" s="444" t="s">
        <v>465</v>
      </c>
      <c r="G27" s="443" t="s">
        <v>466</v>
      </c>
      <c r="H27" s="443">
        <v>202878</v>
      </c>
      <c r="I27" s="443">
        <v>202878</v>
      </c>
      <c r="J27" s="443" t="s">
        <v>505</v>
      </c>
      <c r="K27" s="443" t="s">
        <v>506</v>
      </c>
      <c r="L27" s="446">
        <v>50.640000000000015</v>
      </c>
      <c r="M27" s="446">
        <v>2</v>
      </c>
      <c r="N27" s="447">
        <v>101.28000000000003</v>
      </c>
    </row>
    <row r="28" spans="1:14" ht="14.45" customHeight="1" x14ac:dyDescent="0.2">
      <c r="A28" s="441" t="s">
        <v>453</v>
      </c>
      <c r="B28" s="442" t="s">
        <v>454</v>
      </c>
      <c r="C28" s="443" t="s">
        <v>460</v>
      </c>
      <c r="D28" s="444" t="s">
        <v>461</v>
      </c>
      <c r="E28" s="445">
        <v>50113001</v>
      </c>
      <c r="F28" s="444" t="s">
        <v>465</v>
      </c>
      <c r="G28" s="443" t="s">
        <v>466</v>
      </c>
      <c r="H28" s="443">
        <v>394712</v>
      </c>
      <c r="I28" s="443">
        <v>0</v>
      </c>
      <c r="J28" s="443" t="s">
        <v>507</v>
      </c>
      <c r="K28" s="443" t="s">
        <v>508</v>
      </c>
      <c r="L28" s="446">
        <v>28.75</v>
      </c>
      <c r="M28" s="446">
        <v>144</v>
      </c>
      <c r="N28" s="447">
        <v>4140</v>
      </c>
    </row>
    <row r="29" spans="1:14" ht="14.45" customHeight="1" x14ac:dyDescent="0.2">
      <c r="A29" s="441" t="s">
        <v>453</v>
      </c>
      <c r="B29" s="442" t="s">
        <v>454</v>
      </c>
      <c r="C29" s="443" t="s">
        <v>460</v>
      </c>
      <c r="D29" s="444" t="s">
        <v>461</v>
      </c>
      <c r="E29" s="445">
        <v>50113001</v>
      </c>
      <c r="F29" s="444" t="s">
        <v>465</v>
      </c>
      <c r="G29" s="443" t="s">
        <v>466</v>
      </c>
      <c r="H29" s="443">
        <v>164758</v>
      </c>
      <c r="I29" s="443">
        <v>64758</v>
      </c>
      <c r="J29" s="443" t="s">
        <v>509</v>
      </c>
      <c r="K29" s="443" t="s">
        <v>510</v>
      </c>
      <c r="L29" s="446">
        <v>100.85000000000004</v>
      </c>
      <c r="M29" s="446">
        <v>5</v>
      </c>
      <c r="N29" s="447">
        <v>504.25000000000017</v>
      </c>
    </row>
    <row r="30" spans="1:14" ht="14.45" customHeight="1" x14ac:dyDescent="0.2">
      <c r="A30" s="441" t="s">
        <v>453</v>
      </c>
      <c r="B30" s="442" t="s">
        <v>454</v>
      </c>
      <c r="C30" s="443" t="s">
        <v>460</v>
      </c>
      <c r="D30" s="444" t="s">
        <v>461</v>
      </c>
      <c r="E30" s="445">
        <v>50113001</v>
      </c>
      <c r="F30" s="444" t="s">
        <v>465</v>
      </c>
      <c r="G30" s="443" t="s">
        <v>466</v>
      </c>
      <c r="H30" s="443">
        <v>500326</v>
      </c>
      <c r="I30" s="443">
        <v>1000</v>
      </c>
      <c r="J30" s="443" t="s">
        <v>511</v>
      </c>
      <c r="K30" s="443" t="s">
        <v>243</v>
      </c>
      <c r="L30" s="446">
        <v>155.42341897188683</v>
      </c>
      <c r="M30" s="446">
        <v>1</v>
      </c>
      <c r="N30" s="447">
        <v>155.42341897188683</v>
      </c>
    </row>
    <row r="31" spans="1:14" ht="14.45" customHeight="1" x14ac:dyDescent="0.2">
      <c r="A31" s="441" t="s">
        <v>453</v>
      </c>
      <c r="B31" s="442" t="s">
        <v>454</v>
      </c>
      <c r="C31" s="443" t="s">
        <v>460</v>
      </c>
      <c r="D31" s="444" t="s">
        <v>461</v>
      </c>
      <c r="E31" s="445">
        <v>50113001</v>
      </c>
      <c r="F31" s="444" t="s">
        <v>465</v>
      </c>
      <c r="G31" s="443" t="s">
        <v>466</v>
      </c>
      <c r="H31" s="443">
        <v>930224</v>
      </c>
      <c r="I31" s="443">
        <v>0</v>
      </c>
      <c r="J31" s="443" t="s">
        <v>512</v>
      </c>
      <c r="K31" s="443" t="s">
        <v>243</v>
      </c>
      <c r="L31" s="446">
        <v>247.74239225511408</v>
      </c>
      <c r="M31" s="446">
        <v>1</v>
      </c>
      <c r="N31" s="447">
        <v>247.74239225511408</v>
      </c>
    </row>
    <row r="32" spans="1:14" ht="14.45" customHeight="1" x14ac:dyDescent="0.2">
      <c r="A32" s="441" t="s">
        <v>453</v>
      </c>
      <c r="B32" s="442" t="s">
        <v>454</v>
      </c>
      <c r="C32" s="443" t="s">
        <v>460</v>
      </c>
      <c r="D32" s="444" t="s">
        <v>461</v>
      </c>
      <c r="E32" s="445">
        <v>50113001</v>
      </c>
      <c r="F32" s="444" t="s">
        <v>465</v>
      </c>
      <c r="G32" s="443" t="s">
        <v>466</v>
      </c>
      <c r="H32" s="443">
        <v>502354</v>
      </c>
      <c r="I32" s="443">
        <v>0</v>
      </c>
      <c r="J32" s="443" t="s">
        <v>513</v>
      </c>
      <c r="K32" s="443" t="s">
        <v>243</v>
      </c>
      <c r="L32" s="446">
        <v>87.618319051067402</v>
      </c>
      <c r="M32" s="446">
        <v>15</v>
      </c>
      <c r="N32" s="447">
        <v>1314.2747857660111</v>
      </c>
    </row>
    <row r="33" spans="1:14" ht="14.45" customHeight="1" x14ac:dyDescent="0.2">
      <c r="A33" s="441" t="s">
        <v>453</v>
      </c>
      <c r="B33" s="442" t="s">
        <v>454</v>
      </c>
      <c r="C33" s="443" t="s">
        <v>460</v>
      </c>
      <c r="D33" s="444" t="s">
        <v>461</v>
      </c>
      <c r="E33" s="445">
        <v>50113001</v>
      </c>
      <c r="F33" s="444" t="s">
        <v>465</v>
      </c>
      <c r="G33" s="443" t="s">
        <v>466</v>
      </c>
      <c r="H33" s="443">
        <v>921454</v>
      </c>
      <c r="I33" s="443">
        <v>0</v>
      </c>
      <c r="J33" s="443" t="s">
        <v>514</v>
      </c>
      <c r="K33" s="443" t="s">
        <v>243</v>
      </c>
      <c r="L33" s="446">
        <v>54.771694772136364</v>
      </c>
      <c r="M33" s="446">
        <v>7</v>
      </c>
      <c r="N33" s="447">
        <v>383.40186340495455</v>
      </c>
    </row>
    <row r="34" spans="1:14" ht="14.45" customHeight="1" x14ac:dyDescent="0.2">
      <c r="A34" s="441" t="s">
        <v>453</v>
      </c>
      <c r="B34" s="442" t="s">
        <v>454</v>
      </c>
      <c r="C34" s="443" t="s">
        <v>460</v>
      </c>
      <c r="D34" s="444" t="s">
        <v>461</v>
      </c>
      <c r="E34" s="445">
        <v>50113001</v>
      </c>
      <c r="F34" s="444" t="s">
        <v>465</v>
      </c>
      <c r="G34" s="443" t="s">
        <v>466</v>
      </c>
      <c r="H34" s="443">
        <v>911927</v>
      </c>
      <c r="I34" s="443">
        <v>0</v>
      </c>
      <c r="J34" s="443" t="s">
        <v>515</v>
      </c>
      <c r="K34" s="443" t="s">
        <v>243</v>
      </c>
      <c r="L34" s="446">
        <v>109.17058923670224</v>
      </c>
      <c r="M34" s="446">
        <v>1</v>
      </c>
      <c r="N34" s="447">
        <v>109.17058923670224</v>
      </c>
    </row>
    <row r="35" spans="1:14" ht="14.45" customHeight="1" x14ac:dyDescent="0.2">
      <c r="A35" s="441" t="s">
        <v>453</v>
      </c>
      <c r="B35" s="442" t="s">
        <v>454</v>
      </c>
      <c r="C35" s="443" t="s">
        <v>460</v>
      </c>
      <c r="D35" s="444" t="s">
        <v>461</v>
      </c>
      <c r="E35" s="445">
        <v>50113001</v>
      </c>
      <c r="F35" s="444" t="s">
        <v>465</v>
      </c>
      <c r="G35" s="443" t="s">
        <v>466</v>
      </c>
      <c r="H35" s="443">
        <v>900513</v>
      </c>
      <c r="I35" s="443">
        <v>0</v>
      </c>
      <c r="J35" s="443" t="s">
        <v>516</v>
      </c>
      <c r="K35" s="443" t="s">
        <v>243</v>
      </c>
      <c r="L35" s="446">
        <v>73.609989270925638</v>
      </c>
      <c r="M35" s="446">
        <v>18</v>
      </c>
      <c r="N35" s="447">
        <v>1324.9798068766615</v>
      </c>
    </row>
    <row r="36" spans="1:14" ht="14.45" customHeight="1" x14ac:dyDescent="0.2">
      <c r="A36" s="441" t="s">
        <v>453</v>
      </c>
      <c r="B36" s="442" t="s">
        <v>454</v>
      </c>
      <c r="C36" s="443" t="s">
        <v>460</v>
      </c>
      <c r="D36" s="444" t="s">
        <v>461</v>
      </c>
      <c r="E36" s="445">
        <v>50113001</v>
      </c>
      <c r="F36" s="444" t="s">
        <v>465</v>
      </c>
      <c r="G36" s="443" t="s">
        <v>466</v>
      </c>
      <c r="H36" s="443">
        <v>397238</v>
      </c>
      <c r="I36" s="443">
        <v>0</v>
      </c>
      <c r="J36" s="443" t="s">
        <v>517</v>
      </c>
      <c r="K36" s="443" t="s">
        <v>243</v>
      </c>
      <c r="L36" s="446">
        <v>140.71179456321474</v>
      </c>
      <c r="M36" s="446">
        <v>5</v>
      </c>
      <c r="N36" s="447">
        <v>703.55897281607372</v>
      </c>
    </row>
    <row r="37" spans="1:14" ht="14.45" customHeight="1" x14ac:dyDescent="0.2">
      <c r="A37" s="441" t="s">
        <v>453</v>
      </c>
      <c r="B37" s="442" t="s">
        <v>454</v>
      </c>
      <c r="C37" s="443" t="s">
        <v>460</v>
      </c>
      <c r="D37" s="444" t="s">
        <v>461</v>
      </c>
      <c r="E37" s="445">
        <v>50113001</v>
      </c>
      <c r="F37" s="444" t="s">
        <v>465</v>
      </c>
      <c r="G37" s="443" t="s">
        <v>466</v>
      </c>
      <c r="H37" s="443">
        <v>930589</v>
      </c>
      <c r="I37" s="443">
        <v>0</v>
      </c>
      <c r="J37" s="443" t="s">
        <v>518</v>
      </c>
      <c r="K37" s="443" t="s">
        <v>243</v>
      </c>
      <c r="L37" s="446">
        <v>229.10666584090794</v>
      </c>
      <c r="M37" s="446">
        <v>1</v>
      </c>
      <c r="N37" s="447">
        <v>229.10666584090794</v>
      </c>
    </row>
    <row r="38" spans="1:14" ht="14.45" customHeight="1" x14ac:dyDescent="0.2">
      <c r="A38" s="441" t="s">
        <v>453</v>
      </c>
      <c r="B38" s="442" t="s">
        <v>454</v>
      </c>
      <c r="C38" s="443" t="s">
        <v>460</v>
      </c>
      <c r="D38" s="444" t="s">
        <v>461</v>
      </c>
      <c r="E38" s="445">
        <v>50113001</v>
      </c>
      <c r="F38" s="444" t="s">
        <v>465</v>
      </c>
      <c r="G38" s="443" t="s">
        <v>466</v>
      </c>
      <c r="H38" s="443">
        <v>501828</v>
      </c>
      <c r="I38" s="443">
        <v>0</v>
      </c>
      <c r="J38" s="443" t="s">
        <v>519</v>
      </c>
      <c r="K38" s="443" t="s">
        <v>243</v>
      </c>
      <c r="L38" s="446">
        <v>71.100497975549558</v>
      </c>
      <c r="M38" s="446">
        <v>2</v>
      </c>
      <c r="N38" s="447">
        <v>142.20099595109912</v>
      </c>
    </row>
    <row r="39" spans="1:14" ht="14.45" customHeight="1" x14ac:dyDescent="0.2">
      <c r="A39" s="441" t="s">
        <v>453</v>
      </c>
      <c r="B39" s="442" t="s">
        <v>454</v>
      </c>
      <c r="C39" s="443" t="s">
        <v>460</v>
      </c>
      <c r="D39" s="444" t="s">
        <v>461</v>
      </c>
      <c r="E39" s="445">
        <v>50113001</v>
      </c>
      <c r="F39" s="444" t="s">
        <v>465</v>
      </c>
      <c r="G39" s="443" t="s">
        <v>466</v>
      </c>
      <c r="H39" s="443">
        <v>900857</v>
      </c>
      <c r="I39" s="443">
        <v>0</v>
      </c>
      <c r="J39" s="443" t="s">
        <v>520</v>
      </c>
      <c r="K39" s="443" t="s">
        <v>243</v>
      </c>
      <c r="L39" s="446">
        <v>234.07501006073628</v>
      </c>
      <c r="M39" s="446">
        <v>22</v>
      </c>
      <c r="N39" s="447">
        <v>5149.6502213361982</v>
      </c>
    </row>
    <row r="40" spans="1:14" ht="14.45" customHeight="1" x14ac:dyDescent="0.2">
      <c r="A40" s="441" t="s">
        <v>453</v>
      </c>
      <c r="B40" s="442" t="s">
        <v>454</v>
      </c>
      <c r="C40" s="443" t="s">
        <v>460</v>
      </c>
      <c r="D40" s="444" t="s">
        <v>461</v>
      </c>
      <c r="E40" s="445">
        <v>50113001</v>
      </c>
      <c r="F40" s="444" t="s">
        <v>465</v>
      </c>
      <c r="G40" s="443" t="s">
        <v>466</v>
      </c>
      <c r="H40" s="443">
        <v>930673</v>
      </c>
      <c r="I40" s="443">
        <v>0</v>
      </c>
      <c r="J40" s="443" t="s">
        <v>521</v>
      </c>
      <c r="K40" s="443" t="s">
        <v>522</v>
      </c>
      <c r="L40" s="446">
        <v>149.49764973689244</v>
      </c>
      <c r="M40" s="446">
        <v>13</v>
      </c>
      <c r="N40" s="447">
        <v>1943.4694465796017</v>
      </c>
    </row>
    <row r="41" spans="1:14" ht="14.45" customHeight="1" x14ac:dyDescent="0.2">
      <c r="A41" s="441" t="s">
        <v>453</v>
      </c>
      <c r="B41" s="442" t="s">
        <v>454</v>
      </c>
      <c r="C41" s="443" t="s">
        <v>460</v>
      </c>
      <c r="D41" s="444" t="s">
        <v>461</v>
      </c>
      <c r="E41" s="445">
        <v>50113001</v>
      </c>
      <c r="F41" s="444" t="s">
        <v>465</v>
      </c>
      <c r="G41" s="443" t="s">
        <v>466</v>
      </c>
      <c r="H41" s="443">
        <v>930671</v>
      </c>
      <c r="I41" s="443">
        <v>0</v>
      </c>
      <c r="J41" s="443" t="s">
        <v>523</v>
      </c>
      <c r="K41" s="443" t="s">
        <v>522</v>
      </c>
      <c r="L41" s="446">
        <v>174.55372924412805</v>
      </c>
      <c r="M41" s="446">
        <v>20</v>
      </c>
      <c r="N41" s="447">
        <v>3491.0745848825609</v>
      </c>
    </row>
    <row r="42" spans="1:14" ht="14.45" customHeight="1" x14ac:dyDescent="0.2">
      <c r="A42" s="441" t="s">
        <v>453</v>
      </c>
      <c r="B42" s="442" t="s">
        <v>454</v>
      </c>
      <c r="C42" s="443" t="s">
        <v>460</v>
      </c>
      <c r="D42" s="444" t="s">
        <v>461</v>
      </c>
      <c r="E42" s="445">
        <v>50113001</v>
      </c>
      <c r="F42" s="444" t="s">
        <v>465</v>
      </c>
      <c r="G42" s="443" t="s">
        <v>466</v>
      </c>
      <c r="H42" s="443">
        <v>930670</v>
      </c>
      <c r="I42" s="443">
        <v>0</v>
      </c>
      <c r="J42" s="443" t="s">
        <v>524</v>
      </c>
      <c r="K42" s="443" t="s">
        <v>522</v>
      </c>
      <c r="L42" s="446">
        <v>132.14953207299283</v>
      </c>
      <c r="M42" s="446">
        <v>30</v>
      </c>
      <c r="N42" s="447">
        <v>3964.4859621897849</v>
      </c>
    </row>
    <row r="43" spans="1:14" ht="14.45" customHeight="1" x14ac:dyDescent="0.2">
      <c r="A43" s="441" t="s">
        <v>453</v>
      </c>
      <c r="B43" s="442" t="s">
        <v>454</v>
      </c>
      <c r="C43" s="443" t="s">
        <v>460</v>
      </c>
      <c r="D43" s="444" t="s">
        <v>461</v>
      </c>
      <c r="E43" s="445">
        <v>50113001</v>
      </c>
      <c r="F43" s="444" t="s">
        <v>465</v>
      </c>
      <c r="G43" s="443" t="s">
        <v>466</v>
      </c>
      <c r="H43" s="443">
        <v>501957</v>
      </c>
      <c r="I43" s="443">
        <v>0</v>
      </c>
      <c r="J43" s="443" t="s">
        <v>525</v>
      </c>
      <c r="K43" s="443" t="s">
        <v>243</v>
      </c>
      <c r="L43" s="446">
        <v>138.26251343136272</v>
      </c>
      <c r="M43" s="446">
        <v>11</v>
      </c>
      <c r="N43" s="447">
        <v>1520.8876477449899</v>
      </c>
    </row>
    <row r="44" spans="1:14" ht="14.45" customHeight="1" x14ac:dyDescent="0.2">
      <c r="A44" s="441" t="s">
        <v>453</v>
      </c>
      <c r="B44" s="442" t="s">
        <v>454</v>
      </c>
      <c r="C44" s="443" t="s">
        <v>460</v>
      </c>
      <c r="D44" s="444" t="s">
        <v>461</v>
      </c>
      <c r="E44" s="445">
        <v>50113001</v>
      </c>
      <c r="F44" s="444" t="s">
        <v>465</v>
      </c>
      <c r="G44" s="443" t="s">
        <v>466</v>
      </c>
      <c r="H44" s="443">
        <v>930674</v>
      </c>
      <c r="I44" s="443">
        <v>0</v>
      </c>
      <c r="J44" s="443" t="s">
        <v>526</v>
      </c>
      <c r="K44" s="443" t="s">
        <v>243</v>
      </c>
      <c r="L44" s="446">
        <v>113.76844269264349</v>
      </c>
      <c r="M44" s="446">
        <v>66</v>
      </c>
      <c r="N44" s="447">
        <v>7508.7172177144703</v>
      </c>
    </row>
    <row r="45" spans="1:14" ht="14.45" customHeight="1" x14ac:dyDescent="0.2">
      <c r="A45" s="441" t="s">
        <v>453</v>
      </c>
      <c r="B45" s="442" t="s">
        <v>454</v>
      </c>
      <c r="C45" s="443" t="s">
        <v>460</v>
      </c>
      <c r="D45" s="444" t="s">
        <v>461</v>
      </c>
      <c r="E45" s="445">
        <v>50113001</v>
      </c>
      <c r="F45" s="444" t="s">
        <v>465</v>
      </c>
      <c r="G45" s="443" t="s">
        <v>466</v>
      </c>
      <c r="H45" s="443">
        <v>921272</v>
      </c>
      <c r="I45" s="443">
        <v>0</v>
      </c>
      <c r="J45" s="443" t="s">
        <v>527</v>
      </c>
      <c r="K45" s="443" t="s">
        <v>243</v>
      </c>
      <c r="L45" s="446">
        <v>146.09374370311389</v>
      </c>
      <c r="M45" s="446">
        <v>15</v>
      </c>
      <c r="N45" s="447">
        <v>2191.4061555467083</v>
      </c>
    </row>
    <row r="46" spans="1:14" ht="14.45" customHeight="1" x14ac:dyDescent="0.2">
      <c r="A46" s="441" t="s">
        <v>453</v>
      </c>
      <c r="B46" s="442" t="s">
        <v>454</v>
      </c>
      <c r="C46" s="443" t="s">
        <v>460</v>
      </c>
      <c r="D46" s="444" t="s">
        <v>461</v>
      </c>
      <c r="E46" s="445">
        <v>50113001</v>
      </c>
      <c r="F46" s="444" t="s">
        <v>465</v>
      </c>
      <c r="G46" s="443" t="s">
        <v>466</v>
      </c>
      <c r="H46" s="443">
        <v>900321</v>
      </c>
      <c r="I46" s="443">
        <v>0</v>
      </c>
      <c r="J46" s="443" t="s">
        <v>528</v>
      </c>
      <c r="K46" s="443" t="s">
        <v>243</v>
      </c>
      <c r="L46" s="446">
        <v>280.74599477232806</v>
      </c>
      <c r="M46" s="446">
        <v>21</v>
      </c>
      <c r="N46" s="447">
        <v>5895.6658902188892</v>
      </c>
    </row>
    <row r="47" spans="1:14" ht="14.45" customHeight="1" x14ac:dyDescent="0.2">
      <c r="A47" s="441" t="s">
        <v>453</v>
      </c>
      <c r="B47" s="442" t="s">
        <v>454</v>
      </c>
      <c r="C47" s="443" t="s">
        <v>460</v>
      </c>
      <c r="D47" s="444" t="s">
        <v>461</v>
      </c>
      <c r="E47" s="445">
        <v>50113001</v>
      </c>
      <c r="F47" s="444" t="s">
        <v>465</v>
      </c>
      <c r="G47" s="443" t="s">
        <v>466</v>
      </c>
      <c r="H47" s="443">
        <v>501990</v>
      </c>
      <c r="I47" s="443">
        <v>0</v>
      </c>
      <c r="J47" s="443" t="s">
        <v>529</v>
      </c>
      <c r="K47" s="443" t="s">
        <v>243</v>
      </c>
      <c r="L47" s="446">
        <v>255.24063681180255</v>
      </c>
      <c r="M47" s="446">
        <v>5</v>
      </c>
      <c r="N47" s="447">
        <v>1276.2031840590128</v>
      </c>
    </row>
    <row r="48" spans="1:14" ht="14.45" customHeight="1" x14ac:dyDescent="0.2">
      <c r="A48" s="441" t="s">
        <v>453</v>
      </c>
      <c r="B48" s="442" t="s">
        <v>454</v>
      </c>
      <c r="C48" s="443" t="s">
        <v>460</v>
      </c>
      <c r="D48" s="444" t="s">
        <v>461</v>
      </c>
      <c r="E48" s="445">
        <v>50113001</v>
      </c>
      <c r="F48" s="444" t="s">
        <v>465</v>
      </c>
      <c r="G48" s="443" t="s">
        <v>466</v>
      </c>
      <c r="H48" s="443">
        <v>501065</v>
      </c>
      <c r="I48" s="443">
        <v>0</v>
      </c>
      <c r="J48" s="443" t="s">
        <v>530</v>
      </c>
      <c r="K48" s="443" t="s">
        <v>243</v>
      </c>
      <c r="L48" s="446">
        <v>127.89927225204791</v>
      </c>
      <c r="M48" s="446">
        <v>3</v>
      </c>
      <c r="N48" s="447">
        <v>383.69781675614371</v>
      </c>
    </row>
    <row r="49" spans="1:14" ht="14.45" customHeight="1" x14ac:dyDescent="0.2">
      <c r="A49" s="441" t="s">
        <v>453</v>
      </c>
      <c r="B49" s="442" t="s">
        <v>454</v>
      </c>
      <c r="C49" s="443" t="s">
        <v>460</v>
      </c>
      <c r="D49" s="444" t="s">
        <v>461</v>
      </c>
      <c r="E49" s="445">
        <v>50113001</v>
      </c>
      <c r="F49" s="444" t="s">
        <v>465</v>
      </c>
      <c r="G49" s="443" t="s">
        <v>466</v>
      </c>
      <c r="H49" s="443">
        <v>921241</v>
      </c>
      <c r="I49" s="443">
        <v>0</v>
      </c>
      <c r="J49" s="443" t="s">
        <v>531</v>
      </c>
      <c r="K49" s="443" t="s">
        <v>243</v>
      </c>
      <c r="L49" s="446">
        <v>186.98243877111378</v>
      </c>
      <c r="M49" s="446">
        <v>8</v>
      </c>
      <c r="N49" s="447">
        <v>1495.8595101689102</v>
      </c>
    </row>
    <row r="50" spans="1:14" ht="14.45" customHeight="1" x14ac:dyDescent="0.2">
      <c r="A50" s="441" t="s">
        <v>453</v>
      </c>
      <c r="B50" s="442" t="s">
        <v>454</v>
      </c>
      <c r="C50" s="443" t="s">
        <v>460</v>
      </c>
      <c r="D50" s="444" t="s">
        <v>461</v>
      </c>
      <c r="E50" s="445">
        <v>50113001</v>
      </c>
      <c r="F50" s="444" t="s">
        <v>465</v>
      </c>
      <c r="G50" s="443" t="s">
        <v>466</v>
      </c>
      <c r="H50" s="443">
        <v>920380</v>
      </c>
      <c r="I50" s="443">
        <v>0</v>
      </c>
      <c r="J50" s="443" t="s">
        <v>532</v>
      </c>
      <c r="K50" s="443" t="s">
        <v>243</v>
      </c>
      <c r="L50" s="446">
        <v>75.420439488862158</v>
      </c>
      <c r="M50" s="446">
        <v>7</v>
      </c>
      <c r="N50" s="447">
        <v>527.94307642203512</v>
      </c>
    </row>
    <row r="51" spans="1:14" ht="14.45" customHeight="1" x14ac:dyDescent="0.2">
      <c r="A51" s="441" t="s">
        <v>453</v>
      </c>
      <c r="B51" s="442" t="s">
        <v>454</v>
      </c>
      <c r="C51" s="443" t="s">
        <v>460</v>
      </c>
      <c r="D51" s="444" t="s">
        <v>461</v>
      </c>
      <c r="E51" s="445">
        <v>50113001</v>
      </c>
      <c r="F51" s="444" t="s">
        <v>465</v>
      </c>
      <c r="G51" s="443" t="s">
        <v>466</v>
      </c>
      <c r="H51" s="443">
        <v>921320</v>
      </c>
      <c r="I51" s="443">
        <v>0</v>
      </c>
      <c r="J51" s="443" t="s">
        <v>533</v>
      </c>
      <c r="K51" s="443" t="s">
        <v>243</v>
      </c>
      <c r="L51" s="446">
        <v>44.013997892860758</v>
      </c>
      <c r="M51" s="446">
        <v>20</v>
      </c>
      <c r="N51" s="447">
        <v>880.27995785721521</v>
      </c>
    </row>
    <row r="52" spans="1:14" ht="14.45" customHeight="1" x14ac:dyDescent="0.2">
      <c r="A52" s="441" t="s">
        <v>453</v>
      </c>
      <c r="B52" s="442" t="s">
        <v>454</v>
      </c>
      <c r="C52" s="443" t="s">
        <v>460</v>
      </c>
      <c r="D52" s="444" t="s">
        <v>461</v>
      </c>
      <c r="E52" s="445">
        <v>50113001</v>
      </c>
      <c r="F52" s="444" t="s">
        <v>465</v>
      </c>
      <c r="G52" s="443" t="s">
        <v>466</v>
      </c>
      <c r="H52" s="443">
        <v>920376</v>
      </c>
      <c r="I52" s="443">
        <v>0</v>
      </c>
      <c r="J52" s="443" t="s">
        <v>534</v>
      </c>
      <c r="K52" s="443" t="s">
        <v>243</v>
      </c>
      <c r="L52" s="446">
        <v>79.095285518056087</v>
      </c>
      <c r="M52" s="446">
        <v>31</v>
      </c>
      <c r="N52" s="447">
        <v>2451.9538510597386</v>
      </c>
    </row>
    <row r="53" spans="1:14" ht="14.45" customHeight="1" x14ac:dyDescent="0.2">
      <c r="A53" s="441" t="s">
        <v>453</v>
      </c>
      <c r="B53" s="442" t="s">
        <v>454</v>
      </c>
      <c r="C53" s="443" t="s">
        <v>460</v>
      </c>
      <c r="D53" s="444" t="s">
        <v>461</v>
      </c>
      <c r="E53" s="445">
        <v>50113001</v>
      </c>
      <c r="F53" s="444" t="s">
        <v>465</v>
      </c>
      <c r="G53" s="443" t="s">
        <v>466</v>
      </c>
      <c r="H53" s="443">
        <v>900015</v>
      </c>
      <c r="I53" s="443">
        <v>0</v>
      </c>
      <c r="J53" s="443" t="s">
        <v>535</v>
      </c>
      <c r="K53" s="443" t="s">
        <v>243</v>
      </c>
      <c r="L53" s="446">
        <v>93.342201053830948</v>
      </c>
      <c r="M53" s="446">
        <v>1</v>
      </c>
      <c r="N53" s="447">
        <v>93.342201053830948</v>
      </c>
    </row>
    <row r="54" spans="1:14" ht="14.45" customHeight="1" x14ac:dyDescent="0.2">
      <c r="A54" s="441" t="s">
        <v>453</v>
      </c>
      <c r="B54" s="442" t="s">
        <v>454</v>
      </c>
      <c r="C54" s="443" t="s">
        <v>460</v>
      </c>
      <c r="D54" s="444" t="s">
        <v>461</v>
      </c>
      <c r="E54" s="445">
        <v>50113001</v>
      </c>
      <c r="F54" s="444" t="s">
        <v>465</v>
      </c>
      <c r="G54" s="443" t="s">
        <v>466</v>
      </c>
      <c r="H54" s="443">
        <v>920377</v>
      </c>
      <c r="I54" s="443">
        <v>0</v>
      </c>
      <c r="J54" s="443" t="s">
        <v>536</v>
      </c>
      <c r="K54" s="443" t="s">
        <v>243</v>
      </c>
      <c r="L54" s="446">
        <v>109.78168560674548</v>
      </c>
      <c r="M54" s="446">
        <v>8</v>
      </c>
      <c r="N54" s="447">
        <v>878.25348485396387</v>
      </c>
    </row>
    <row r="55" spans="1:14" ht="14.45" customHeight="1" x14ac:dyDescent="0.2">
      <c r="A55" s="441" t="s">
        <v>453</v>
      </c>
      <c r="B55" s="442" t="s">
        <v>454</v>
      </c>
      <c r="C55" s="443" t="s">
        <v>460</v>
      </c>
      <c r="D55" s="444" t="s">
        <v>461</v>
      </c>
      <c r="E55" s="445">
        <v>50113001</v>
      </c>
      <c r="F55" s="444" t="s">
        <v>465</v>
      </c>
      <c r="G55" s="443" t="s">
        <v>466</v>
      </c>
      <c r="H55" s="443">
        <v>920064</v>
      </c>
      <c r="I55" s="443">
        <v>0</v>
      </c>
      <c r="J55" s="443" t="s">
        <v>537</v>
      </c>
      <c r="K55" s="443" t="s">
        <v>243</v>
      </c>
      <c r="L55" s="446">
        <v>69.020546632097236</v>
      </c>
      <c r="M55" s="446">
        <v>3</v>
      </c>
      <c r="N55" s="447">
        <v>207.06163989629169</v>
      </c>
    </row>
    <row r="56" spans="1:14" ht="14.45" customHeight="1" x14ac:dyDescent="0.2">
      <c r="A56" s="441" t="s">
        <v>453</v>
      </c>
      <c r="B56" s="442" t="s">
        <v>454</v>
      </c>
      <c r="C56" s="443" t="s">
        <v>460</v>
      </c>
      <c r="D56" s="444" t="s">
        <v>461</v>
      </c>
      <c r="E56" s="445">
        <v>50113001</v>
      </c>
      <c r="F56" s="444" t="s">
        <v>465</v>
      </c>
      <c r="G56" s="443" t="s">
        <v>466</v>
      </c>
      <c r="H56" s="443">
        <v>921453</v>
      </c>
      <c r="I56" s="443">
        <v>0</v>
      </c>
      <c r="J56" s="443" t="s">
        <v>538</v>
      </c>
      <c r="K56" s="443" t="s">
        <v>243</v>
      </c>
      <c r="L56" s="446">
        <v>73.521384601643774</v>
      </c>
      <c r="M56" s="446">
        <v>12</v>
      </c>
      <c r="N56" s="447">
        <v>882.25661521972529</v>
      </c>
    </row>
    <row r="57" spans="1:14" ht="14.45" customHeight="1" x14ac:dyDescent="0.2">
      <c r="A57" s="441" t="s">
        <v>453</v>
      </c>
      <c r="B57" s="442" t="s">
        <v>454</v>
      </c>
      <c r="C57" s="443" t="s">
        <v>460</v>
      </c>
      <c r="D57" s="444" t="s">
        <v>461</v>
      </c>
      <c r="E57" s="445">
        <v>50113001</v>
      </c>
      <c r="F57" s="444" t="s">
        <v>465</v>
      </c>
      <c r="G57" s="443" t="s">
        <v>466</v>
      </c>
      <c r="H57" s="443">
        <v>930417</v>
      </c>
      <c r="I57" s="443">
        <v>0</v>
      </c>
      <c r="J57" s="443" t="s">
        <v>539</v>
      </c>
      <c r="K57" s="443" t="s">
        <v>243</v>
      </c>
      <c r="L57" s="446">
        <v>100.63389592121067</v>
      </c>
      <c r="M57" s="446">
        <v>27</v>
      </c>
      <c r="N57" s="447">
        <v>2717.115189872688</v>
      </c>
    </row>
    <row r="58" spans="1:14" ht="14.45" customHeight="1" x14ac:dyDescent="0.2">
      <c r="A58" s="441" t="s">
        <v>453</v>
      </c>
      <c r="B58" s="442" t="s">
        <v>454</v>
      </c>
      <c r="C58" s="443" t="s">
        <v>460</v>
      </c>
      <c r="D58" s="444" t="s">
        <v>461</v>
      </c>
      <c r="E58" s="445">
        <v>50113001</v>
      </c>
      <c r="F58" s="444" t="s">
        <v>465</v>
      </c>
      <c r="G58" s="443" t="s">
        <v>466</v>
      </c>
      <c r="H58" s="443">
        <v>920315</v>
      </c>
      <c r="I58" s="443">
        <v>0</v>
      </c>
      <c r="J58" s="443" t="s">
        <v>540</v>
      </c>
      <c r="K58" s="443" t="s">
        <v>243</v>
      </c>
      <c r="L58" s="446">
        <v>195.86181314286932</v>
      </c>
      <c r="M58" s="446">
        <v>1</v>
      </c>
      <c r="N58" s="447">
        <v>195.86181314286932</v>
      </c>
    </row>
    <row r="59" spans="1:14" ht="14.45" customHeight="1" x14ac:dyDescent="0.2">
      <c r="A59" s="441" t="s">
        <v>453</v>
      </c>
      <c r="B59" s="442" t="s">
        <v>454</v>
      </c>
      <c r="C59" s="443" t="s">
        <v>460</v>
      </c>
      <c r="D59" s="444" t="s">
        <v>461</v>
      </c>
      <c r="E59" s="445">
        <v>50113001</v>
      </c>
      <c r="F59" s="444" t="s">
        <v>465</v>
      </c>
      <c r="G59" s="443" t="s">
        <v>466</v>
      </c>
      <c r="H59" s="443">
        <v>921184</v>
      </c>
      <c r="I59" s="443">
        <v>0</v>
      </c>
      <c r="J59" s="443" t="s">
        <v>541</v>
      </c>
      <c r="K59" s="443" t="s">
        <v>243</v>
      </c>
      <c r="L59" s="446">
        <v>149.74788647449475</v>
      </c>
      <c r="M59" s="446">
        <v>1</v>
      </c>
      <c r="N59" s="447">
        <v>149.74788647449475</v>
      </c>
    </row>
    <row r="60" spans="1:14" ht="14.45" customHeight="1" x14ac:dyDescent="0.2">
      <c r="A60" s="441" t="s">
        <v>453</v>
      </c>
      <c r="B60" s="442" t="s">
        <v>454</v>
      </c>
      <c r="C60" s="443" t="s">
        <v>460</v>
      </c>
      <c r="D60" s="444" t="s">
        <v>461</v>
      </c>
      <c r="E60" s="445">
        <v>50113001</v>
      </c>
      <c r="F60" s="444" t="s">
        <v>465</v>
      </c>
      <c r="G60" s="443" t="s">
        <v>466</v>
      </c>
      <c r="H60" s="443">
        <v>921230</v>
      </c>
      <c r="I60" s="443">
        <v>0</v>
      </c>
      <c r="J60" s="443" t="s">
        <v>542</v>
      </c>
      <c r="K60" s="443" t="s">
        <v>243</v>
      </c>
      <c r="L60" s="446">
        <v>46.644196652251622</v>
      </c>
      <c r="M60" s="446">
        <v>57</v>
      </c>
      <c r="N60" s="447">
        <v>2658.7192091783427</v>
      </c>
    </row>
    <row r="61" spans="1:14" ht="14.45" customHeight="1" x14ac:dyDescent="0.2">
      <c r="A61" s="441" t="s">
        <v>453</v>
      </c>
      <c r="B61" s="442" t="s">
        <v>454</v>
      </c>
      <c r="C61" s="443" t="s">
        <v>460</v>
      </c>
      <c r="D61" s="444" t="s">
        <v>461</v>
      </c>
      <c r="E61" s="445">
        <v>50113001</v>
      </c>
      <c r="F61" s="444" t="s">
        <v>465</v>
      </c>
      <c r="G61" s="443" t="s">
        <v>466</v>
      </c>
      <c r="H61" s="443">
        <v>930095</v>
      </c>
      <c r="I61" s="443">
        <v>0</v>
      </c>
      <c r="J61" s="443" t="s">
        <v>543</v>
      </c>
      <c r="K61" s="443" t="s">
        <v>243</v>
      </c>
      <c r="L61" s="446">
        <v>51.459695407056813</v>
      </c>
      <c r="M61" s="446">
        <v>1</v>
      </c>
      <c r="N61" s="447">
        <v>51.459695407056813</v>
      </c>
    </row>
    <row r="62" spans="1:14" ht="14.45" customHeight="1" x14ac:dyDescent="0.2">
      <c r="A62" s="441" t="s">
        <v>453</v>
      </c>
      <c r="B62" s="442" t="s">
        <v>454</v>
      </c>
      <c r="C62" s="443" t="s">
        <v>460</v>
      </c>
      <c r="D62" s="444" t="s">
        <v>461</v>
      </c>
      <c r="E62" s="445">
        <v>50113001</v>
      </c>
      <c r="F62" s="444" t="s">
        <v>465</v>
      </c>
      <c r="G62" s="443" t="s">
        <v>466</v>
      </c>
      <c r="H62" s="443">
        <v>921403</v>
      </c>
      <c r="I62" s="443">
        <v>0</v>
      </c>
      <c r="J62" s="443" t="s">
        <v>544</v>
      </c>
      <c r="K62" s="443" t="s">
        <v>243</v>
      </c>
      <c r="L62" s="446">
        <v>53.517273328981474</v>
      </c>
      <c r="M62" s="446">
        <v>11</v>
      </c>
      <c r="N62" s="447">
        <v>588.69000661879625</v>
      </c>
    </row>
    <row r="63" spans="1:14" ht="14.45" customHeight="1" x14ac:dyDescent="0.2">
      <c r="A63" s="441" t="s">
        <v>453</v>
      </c>
      <c r="B63" s="442" t="s">
        <v>454</v>
      </c>
      <c r="C63" s="443" t="s">
        <v>460</v>
      </c>
      <c r="D63" s="444" t="s">
        <v>461</v>
      </c>
      <c r="E63" s="445">
        <v>50113001</v>
      </c>
      <c r="F63" s="444" t="s">
        <v>465</v>
      </c>
      <c r="G63" s="443" t="s">
        <v>466</v>
      </c>
      <c r="H63" s="443">
        <v>203092</v>
      </c>
      <c r="I63" s="443">
        <v>203092</v>
      </c>
      <c r="J63" s="443" t="s">
        <v>545</v>
      </c>
      <c r="K63" s="443" t="s">
        <v>546</v>
      </c>
      <c r="L63" s="446">
        <v>150.34</v>
      </c>
      <c r="M63" s="446">
        <v>16</v>
      </c>
      <c r="N63" s="447">
        <v>2405.44</v>
      </c>
    </row>
    <row r="64" spans="1:14" ht="14.45" customHeight="1" x14ac:dyDescent="0.2">
      <c r="A64" s="441" t="s">
        <v>453</v>
      </c>
      <c r="B64" s="442" t="s">
        <v>454</v>
      </c>
      <c r="C64" s="443" t="s">
        <v>460</v>
      </c>
      <c r="D64" s="444" t="s">
        <v>461</v>
      </c>
      <c r="E64" s="445">
        <v>50113001</v>
      </c>
      <c r="F64" s="444" t="s">
        <v>465</v>
      </c>
      <c r="G64" s="443" t="s">
        <v>466</v>
      </c>
      <c r="H64" s="443">
        <v>231544</v>
      </c>
      <c r="I64" s="443">
        <v>231544</v>
      </c>
      <c r="J64" s="443" t="s">
        <v>547</v>
      </c>
      <c r="K64" s="443" t="s">
        <v>548</v>
      </c>
      <c r="L64" s="446">
        <v>80.69</v>
      </c>
      <c r="M64" s="446">
        <v>2</v>
      </c>
      <c r="N64" s="447">
        <v>161.38</v>
      </c>
    </row>
    <row r="65" spans="1:14" ht="14.45" customHeight="1" x14ac:dyDescent="0.2">
      <c r="A65" s="441" t="s">
        <v>453</v>
      </c>
      <c r="B65" s="442" t="s">
        <v>454</v>
      </c>
      <c r="C65" s="443" t="s">
        <v>460</v>
      </c>
      <c r="D65" s="444" t="s">
        <v>461</v>
      </c>
      <c r="E65" s="445">
        <v>50113001</v>
      </c>
      <c r="F65" s="444" t="s">
        <v>465</v>
      </c>
      <c r="G65" s="443" t="s">
        <v>466</v>
      </c>
      <c r="H65" s="443">
        <v>231541</v>
      </c>
      <c r="I65" s="443">
        <v>231541</v>
      </c>
      <c r="J65" s="443" t="s">
        <v>547</v>
      </c>
      <c r="K65" s="443" t="s">
        <v>549</v>
      </c>
      <c r="L65" s="446">
        <v>80.690000000000012</v>
      </c>
      <c r="M65" s="446">
        <v>4</v>
      </c>
      <c r="N65" s="447">
        <v>322.76000000000005</v>
      </c>
    </row>
    <row r="66" spans="1:14" ht="14.45" customHeight="1" x14ac:dyDescent="0.2">
      <c r="A66" s="441" t="s">
        <v>453</v>
      </c>
      <c r="B66" s="442" t="s">
        <v>454</v>
      </c>
      <c r="C66" s="443" t="s">
        <v>460</v>
      </c>
      <c r="D66" s="444" t="s">
        <v>461</v>
      </c>
      <c r="E66" s="445">
        <v>50113001</v>
      </c>
      <c r="F66" s="444" t="s">
        <v>465</v>
      </c>
      <c r="G66" s="443" t="s">
        <v>466</v>
      </c>
      <c r="H66" s="443">
        <v>237329</v>
      </c>
      <c r="I66" s="443">
        <v>237329</v>
      </c>
      <c r="J66" s="443" t="s">
        <v>550</v>
      </c>
      <c r="K66" s="443" t="s">
        <v>551</v>
      </c>
      <c r="L66" s="446">
        <v>108.91142857142857</v>
      </c>
      <c r="M66" s="446">
        <v>7</v>
      </c>
      <c r="N66" s="447">
        <v>762.38</v>
      </c>
    </row>
    <row r="67" spans="1:14" ht="14.45" customHeight="1" x14ac:dyDescent="0.2">
      <c r="A67" s="441" t="s">
        <v>453</v>
      </c>
      <c r="B67" s="442" t="s">
        <v>454</v>
      </c>
      <c r="C67" s="443" t="s">
        <v>460</v>
      </c>
      <c r="D67" s="444" t="s">
        <v>461</v>
      </c>
      <c r="E67" s="445">
        <v>50113001</v>
      </c>
      <c r="F67" s="444" t="s">
        <v>465</v>
      </c>
      <c r="G67" s="443" t="s">
        <v>466</v>
      </c>
      <c r="H67" s="443">
        <v>237330</v>
      </c>
      <c r="I67" s="443">
        <v>237330</v>
      </c>
      <c r="J67" s="443" t="s">
        <v>552</v>
      </c>
      <c r="K67" s="443" t="s">
        <v>553</v>
      </c>
      <c r="L67" s="446">
        <v>105.88000000000002</v>
      </c>
      <c r="M67" s="446">
        <v>2</v>
      </c>
      <c r="N67" s="447">
        <v>211.76000000000005</v>
      </c>
    </row>
    <row r="68" spans="1:14" ht="14.45" customHeight="1" x14ac:dyDescent="0.2">
      <c r="A68" s="441" t="s">
        <v>453</v>
      </c>
      <c r="B68" s="442" t="s">
        <v>454</v>
      </c>
      <c r="C68" s="443" t="s">
        <v>460</v>
      </c>
      <c r="D68" s="444" t="s">
        <v>461</v>
      </c>
      <c r="E68" s="445">
        <v>50113001</v>
      </c>
      <c r="F68" s="444" t="s">
        <v>465</v>
      </c>
      <c r="G68" s="443" t="s">
        <v>466</v>
      </c>
      <c r="H68" s="443">
        <v>234736</v>
      </c>
      <c r="I68" s="443">
        <v>234736</v>
      </c>
      <c r="J68" s="443" t="s">
        <v>554</v>
      </c>
      <c r="K68" s="443" t="s">
        <v>555</v>
      </c>
      <c r="L68" s="446">
        <v>120.54000000000002</v>
      </c>
      <c r="M68" s="446">
        <v>8</v>
      </c>
      <c r="N68" s="447">
        <v>964.32000000000016</v>
      </c>
    </row>
    <row r="69" spans="1:14" ht="14.45" customHeight="1" x14ac:dyDescent="0.2">
      <c r="A69" s="441" t="s">
        <v>453</v>
      </c>
      <c r="B69" s="442" t="s">
        <v>454</v>
      </c>
      <c r="C69" s="443" t="s">
        <v>460</v>
      </c>
      <c r="D69" s="444" t="s">
        <v>461</v>
      </c>
      <c r="E69" s="445">
        <v>50113001</v>
      </c>
      <c r="F69" s="444" t="s">
        <v>465</v>
      </c>
      <c r="G69" s="443" t="s">
        <v>466</v>
      </c>
      <c r="H69" s="443">
        <v>100502</v>
      </c>
      <c r="I69" s="443">
        <v>502</v>
      </c>
      <c r="J69" s="443" t="s">
        <v>556</v>
      </c>
      <c r="K69" s="443" t="s">
        <v>557</v>
      </c>
      <c r="L69" s="446">
        <v>268.94</v>
      </c>
      <c r="M69" s="446">
        <v>1</v>
      </c>
      <c r="N69" s="447">
        <v>268.94</v>
      </c>
    </row>
    <row r="70" spans="1:14" ht="14.45" customHeight="1" x14ac:dyDescent="0.2">
      <c r="A70" s="441" t="s">
        <v>453</v>
      </c>
      <c r="B70" s="442" t="s">
        <v>454</v>
      </c>
      <c r="C70" s="443" t="s">
        <v>460</v>
      </c>
      <c r="D70" s="444" t="s">
        <v>461</v>
      </c>
      <c r="E70" s="445">
        <v>50113001</v>
      </c>
      <c r="F70" s="444" t="s">
        <v>465</v>
      </c>
      <c r="G70" s="443" t="s">
        <v>466</v>
      </c>
      <c r="H70" s="443">
        <v>117187</v>
      </c>
      <c r="I70" s="443">
        <v>17187</v>
      </c>
      <c r="J70" s="443" t="s">
        <v>558</v>
      </c>
      <c r="K70" s="443" t="s">
        <v>559</v>
      </c>
      <c r="L70" s="446">
        <v>88.984999999999999</v>
      </c>
      <c r="M70" s="446">
        <v>2</v>
      </c>
      <c r="N70" s="447">
        <v>177.97</v>
      </c>
    </row>
    <row r="71" spans="1:14" ht="14.45" customHeight="1" x14ac:dyDescent="0.2">
      <c r="A71" s="441" t="s">
        <v>453</v>
      </c>
      <c r="B71" s="442" t="s">
        <v>454</v>
      </c>
      <c r="C71" s="443" t="s">
        <v>460</v>
      </c>
      <c r="D71" s="444" t="s">
        <v>461</v>
      </c>
      <c r="E71" s="445">
        <v>50113001</v>
      </c>
      <c r="F71" s="444" t="s">
        <v>465</v>
      </c>
      <c r="G71" s="443" t="s">
        <v>466</v>
      </c>
      <c r="H71" s="443">
        <v>200863</v>
      </c>
      <c r="I71" s="443">
        <v>200863</v>
      </c>
      <c r="J71" s="443" t="s">
        <v>560</v>
      </c>
      <c r="K71" s="443" t="s">
        <v>561</v>
      </c>
      <c r="L71" s="446">
        <v>79.459999999999994</v>
      </c>
      <c r="M71" s="446">
        <v>1</v>
      </c>
      <c r="N71" s="447">
        <v>79.459999999999994</v>
      </c>
    </row>
    <row r="72" spans="1:14" ht="14.45" customHeight="1" x14ac:dyDescent="0.2">
      <c r="A72" s="441" t="s">
        <v>453</v>
      </c>
      <c r="B72" s="442" t="s">
        <v>454</v>
      </c>
      <c r="C72" s="443" t="s">
        <v>460</v>
      </c>
      <c r="D72" s="444" t="s">
        <v>461</v>
      </c>
      <c r="E72" s="445">
        <v>50113001</v>
      </c>
      <c r="F72" s="444" t="s">
        <v>465</v>
      </c>
      <c r="G72" s="443" t="s">
        <v>466</v>
      </c>
      <c r="H72" s="443">
        <v>101940</v>
      </c>
      <c r="I72" s="443">
        <v>1940</v>
      </c>
      <c r="J72" s="443" t="s">
        <v>562</v>
      </c>
      <c r="K72" s="443" t="s">
        <v>563</v>
      </c>
      <c r="L72" s="446">
        <v>34.655000000000001</v>
      </c>
      <c r="M72" s="446">
        <v>2</v>
      </c>
      <c r="N72" s="447">
        <v>69.31</v>
      </c>
    </row>
    <row r="73" spans="1:14" ht="14.45" customHeight="1" x14ac:dyDescent="0.2">
      <c r="A73" s="441" t="s">
        <v>453</v>
      </c>
      <c r="B73" s="442" t="s">
        <v>454</v>
      </c>
      <c r="C73" s="443" t="s">
        <v>460</v>
      </c>
      <c r="D73" s="444" t="s">
        <v>461</v>
      </c>
      <c r="E73" s="445">
        <v>50113001</v>
      </c>
      <c r="F73" s="444" t="s">
        <v>465</v>
      </c>
      <c r="G73" s="443" t="s">
        <v>466</v>
      </c>
      <c r="H73" s="443">
        <v>207820</v>
      </c>
      <c r="I73" s="443">
        <v>207820</v>
      </c>
      <c r="J73" s="443" t="s">
        <v>564</v>
      </c>
      <c r="K73" s="443" t="s">
        <v>565</v>
      </c>
      <c r="L73" s="446">
        <v>32.203333333333326</v>
      </c>
      <c r="M73" s="446">
        <v>3</v>
      </c>
      <c r="N73" s="447">
        <v>96.609999999999985</v>
      </c>
    </row>
    <row r="74" spans="1:14" ht="14.45" customHeight="1" x14ac:dyDescent="0.2">
      <c r="A74" s="441" t="s">
        <v>453</v>
      </c>
      <c r="B74" s="442" t="s">
        <v>454</v>
      </c>
      <c r="C74" s="443" t="s">
        <v>460</v>
      </c>
      <c r="D74" s="444" t="s">
        <v>461</v>
      </c>
      <c r="E74" s="445">
        <v>50113001</v>
      </c>
      <c r="F74" s="444" t="s">
        <v>465</v>
      </c>
      <c r="G74" s="443" t="s">
        <v>466</v>
      </c>
      <c r="H74" s="443">
        <v>202953</v>
      </c>
      <c r="I74" s="443">
        <v>202953</v>
      </c>
      <c r="J74" s="443" t="s">
        <v>566</v>
      </c>
      <c r="K74" s="443" t="s">
        <v>567</v>
      </c>
      <c r="L74" s="446">
        <v>483.78857142857157</v>
      </c>
      <c r="M74" s="446">
        <v>7</v>
      </c>
      <c r="N74" s="447">
        <v>3386.5200000000009</v>
      </c>
    </row>
    <row r="75" spans="1:14" ht="14.45" customHeight="1" x14ac:dyDescent="0.2">
      <c r="A75" s="441" t="s">
        <v>453</v>
      </c>
      <c r="B75" s="442" t="s">
        <v>454</v>
      </c>
      <c r="C75" s="443" t="s">
        <v>460</v>
      </c>
      <c r="D75" s="444" t="s">
        <v>461</v>
      </c>
      <c r="E75" s="445">
        <v>50113001</v>
      </c>
      <c r="F75" s="444" t="s">
        <v>465</v>
      </c>
      <c r="G75" s="443" t="s">
        <v>466</v>
      </c>
      <c r="H75" s="443">
        <v>232857</v>
      </c>
      <c r="I75" s="443">
        <v>232857</v>
      </c>
      <c r="J75" s="443" t="s">
        <v>568</v>
      </c>
      <c r="K75" s="443" t="s">
        <v>569</v>
      </c>
      <c r="L75" s="446">
        <v>201.73000000000005</v>
      </c>
      <c r="M75" s="446">
        <v>1</v>
      </c>
      <c r="N75" s="447">
        <v>201.73000000000005</v>
      </c>
    </row>
    <row r="76" spans="1:14" ht="14.45" customHeight="1" x14ac:dyDescent="0.2">
      <c r="A76" s="441" t="s">
        <v>453</v>
      </c>
      <c r="B76" s="442" t="s">
        <v>454</v>
      </c>
      <c r="C76" s="443" t="s">
        <v>460</v>
      </c>
      <c r="D76" s="444" t="s">
        <v>461</v>
      </c>
      <c r="E76" s="445">
        <v>50113001</v>
      </c>
      <c r="F76" s="444" t="s">
        <v>465</v>
      </c>
      <c r="G76" s="443" t="s">
        <v>466</v>
      </c>
      <c r="H76" s="443">
        <v>193109</v>
      </c>
      <c r="I76" s="443">
        <v>93109</v>
      </c>
      <c r="J76" s="443" t="s">
        <v>570</v>
      </c>
      <c r="K76" s="443" t="s">
        <v>571</v>
      </c>
      <c r="L76" s="446">
        <v>183.65554531490011</v>
      </c>
      <c r="M76" s="446">
        <v>651</v>
      </c>
      <c r="N76" s="447">
        <v>119559.75999999998</v>
      </c>
    </row>
    <row r="77" spans="1:14" ht="14.45" customHeight="1" x14ac:dyDescent="0.2">
      <c r="A77" s="441" t="s">
        <v>453</v>
      </c>
      <c r="B77" s="442" t="s">
        <v>454</v>
      </c>
      <c r="C77" s="443" t="s">
        <v>460</v>
      </c>
      <c r="D77" s="444" t="s">
        <v>461</v>
      </c>
      <c r="E77" s="445">
        <v>50113001</v>
      </c>
      <c r="F77" s="444" t="s">
        <v>465</v>
      </c>
      <c r="G77" s="443" t="s">
        <v>466</v>
      </c>
      <c r="H77" s="443">
        <v>395294</v>
      </c>
      <c r="I77" s="443">
        <v>180306</v>
      </c>
      <c r="J77" s="443" t="s">
        <v>572</v>
      </c>
      <c r="K77" s="443" t="s">
        <v>573</v>
      </c>
      <c r="L77" s="446">
        <v>210.55799999999999</v>
      </c>
      <c r="M77" s="446">
        <v>15</v>
      </c>
      <c r="N77" s="447">
        <v>3158.37</v>
      </c>
    </row>
    <row r="78" spans="1:14" ht="14.45" customHeight="1" x14ac:dyDescent="0.2">
      <c r="A78" s="441" t="s">
        <v>453</v>
      </c>
      <c r="B78" s="442" t="s">
        <v>454</v>
      </c>
      <c r="C78" s="443" t="s">
        <v>460</v>
      </c>
      <c r="D78" s="444" t="s">
        <v>461</v>
      </c>
      <c r="E78" s="445">
        <v>50113001</v>
      </c>
      <c r="F78" s="444" t="s">
        <v>465</v>
      </c>
      <c r="G78" s="443" t="s">
        <v>574</v>
      </c>
      <c r="H78" s="443">
        <v>231956</v>
      </c>
      <c r="I78" s="443">
        <v>231956</v>
      </c>
      <c r="J78" s="443" t="s">
        <v>575</v>
      </c>
      <c r="K78" s="443" t="s">
        <v>576</v>
      </c>
      <c r="L78" s="446">
        <v>49.76</v>
      </c>
      <c r="M78" s="446">
        <v>3</v>
      </c>
      <c r="N78" s="447">
        <v>149.28</v>
      </c>
    </row>
    <row r="79" spans="1:14" ht="14.45" customHeight="1" x14ac:dyDescent="0.2">
      <c r="A79" s="441" t="s">
        <v>453</v>
      </c>
      <c r="B79" s="442" t="s">
        <v>454</v>
      </c>
      <c r="C79" s="443" t="s">
        <v>460</v>
      </c>
      <c r="D79" s="444" t="s">
        <v>461</v>
      </c>
      <c r="E79" s="445">
        <v>50113001</v>
      </c>
      <c r="F79" s="444" t="s">
        <v>465</v>
      </c>
      <c r="G79" s="443" t="s">
        <v>466</v>
      </c>
      <c r="H79" s="443">
        <v>100643</v>
      </c>
      <c r="I79" s="443">
        <v>643</v>
      </c>
      <c r="J79" s="443" t="s">
        <v>577</v>
      </c>
      <c r="K79" s="443" t="s">
        <v>578</v>
      </c>
      <c r="L79" s="446">
        <v>63.560000000000016</v>
      </c>
      <c r="M79" s="446">
        <v>2</v>
      </c>
      <c r="N79" s="447">
        <v>127.12000000000003</v>
      </c>
    </row>
    <row r="80" spans="1:14" ht="14.45" customHeight="1" x14ac:dyDescent="0.2">
      <c r="A80" s="441" t="s">
        <v>453</v>
      </c>
      <c r="B80" s="442" t="s">
        <v>454</v>
      </c>
      <c r="C80" s="443" t="s">
        <v>460</v>
      </c>
      <c r="D80" s="444" t="s">
        <v>461</v>
      </c>
      <c r="E80" s="445">
        <v>50113001</v>
      </c>
      <c r="F80" s="444" t="s">
        <v>465</v>
      </c>
      <c r="G80" s="443" t="s">
        <v>574</v>
      </c>
      <c r="H80" s="443">
        <v>166030</v>
      </c>
      <c r="I80" s="443">
        <v>66030</v>
      </c>
      <c r="J80" s="443" t="s">
        <v>579</v>
      </c>
      <c r="K80" s="443" t="s">
        <v>580</v>
      </c>
      <c r="L80" s="446">
        <v>29.99</v>
      </c>
      <c r="M80" s="446">
        <v>1</v>
      </c>
      <c r="N80" s="447">
        <v>29.99</v>
      </c>
    </row>
    <row r="81" spans="1:14" ht="14.45" customHeight="1" x14ac:dyDescent="0.2">
      <c r="A81" s="441" t="s">
        <v>453</v>
      </c>
      <c r="B81" s="442" t="s">
        <v>454</v>
      </c>
      <c r="C81" s="443" t="s">
        <v>460</v>
      </c>
      <c r="D81" s="444" t="s">
        <v>461</v>
      </c>
      <c r="E81" s="445">
        <v>50113013</v>
      </c>
      <c r="F81" s="444" t="s">
        <v>581</v>
      </c>
      <c r="G81" s="443" t="s">
        <v>466</v>
      </c>
      <c r="H81" s="443">
        <v>203097</v>
      </c>
      <c r="I81" s="443">
        <v>203097</v>
      </c>
      <c r="J81" s="443" t="s">
        <v>582</v>
      </c>
      <c r="K81" s="443" t="s">
        <v>583</v>
      </c>
      <c r="L81" s="446">
        <v>167.59142857142859</v>
      </c>
      <c r="M81" s="446">
        <v>7</v>
      </c>
      <c r="N81" s="447">
        <v>1173.1400000000001</v>
      </c>
    </row>
    <row r="82" spans="1:14" ht="14.45" customHeight="1" x14ac:dyDescent="0.2">
      <c r="A82" s="441" t="s">
        <v>453</v>
      </c>
      <c r="B82" s="442" t="s">
        <v>454</v>
      </c>
      <c r="C82" s="443" t="s">
        <v>460</v>
      </c>
      <c r="D82" s="444" t="s">
        <v>461</v>
      </c>
      <c r="E82" s="445">
        <v>50113013</v>
      </c>
      <c r="F82" s="444" t="s">
        <v>581</v>
      </c>
      <c r="G82" s="443" t="s">
        <v>574</v>
      </c>
      <c r="H82" s="443">
        <v>105951</v>
      </c>
      <c r="I82" s="443">
        <v>5951</v>
      </c>
      <c r="J82" s="443" t="s">
        <v>584</v>
      </c>
      <c r="K82" s="443" t="s">
        <v>585</v>
      </c>
      <c r="L82" s="446">
        <v>113.75</v>
      </c>
      <c r="M82" s="446">
        <v>1</v>
      </c>
      <c r="N82" s="447">
        <v>113.75</v>
      </c>
    </row>
    <row r="83" spans="1:14" ht="14.45" customHeight="1" thickBot="1" x14ac:dyDescent="0.25">
      <c r="A83" s="448" t="s">
        <v>453</v>
      </c>
      <c r="B83" s="449" t="s">
        <v>454</v>
      </c>
      <c r="C83" s="450" t="s">
        <v>460</v>
      </c>
      <c r="D83" s="451" t="s">
        <v>461</v>
      </c>
      <c r="E83" s="452">
        <v>50113013</v>
      </c>
      <c r="F83" s="451" t="s">
        <v>581</v>
      </c>
      <c r="G83" s="450" t="s">
        <v>466</v>
      </c>
      <c r="H83" s="450">
        <v>844576</v>
      </c>
      <c r="I83" s="450">
        <v>100339</v>
      </c>
      <c r="J83" s="450" t="s">
        <v>586</v>
      </c>
      <c r="K83" s="450" t="s">
        <v>587</v>
      </c>
      <c r="L83" s="453">
        <v>96.45</v>
      </c>
      <c r="M83" s="453">
        <v>3</v>
      </c>
      <c r="N83" s="454">
        <v>289.35000000000002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7902D23-5223-4FD6-B94F-EFCA47AAB6E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9" customWidth="1"/>
    <col min="3" max="3" width="5.5703125" style="192" customWidth="1"/>
    <col min="4" max="4" width="10.85546875" style="189" customWidth="1"/>
    <col min="5" max="5" width="5.5703125" style="192" customWidth="1"/>
    <col min="6" max="6" width="10.85546875" style="189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7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5" t="s">
        <v>122</v>
      </c>
      <c r="B4" s="456" t="s">
        <v>14</v>
      </c>
      <c r="C4" s="457" t="s">
        <v>2</v>
      </c>
      <c r="D4" s="456" t="s">
        <v>14</v>
      </c>
      <c r="E4" s="457" t="s">
        <v>2</v>
      </c>
      <c r="F4" s="458" t="s">
        <v>14</v>
      </c>
    </row>
    <row r="5" spans="1:6" ht="14.45" customHeight="1" thickBot="1" x14ac:dyDescent="0.25">
      <c r="A5" s="467" t="s">
        <v>588</v>
      </c>
      <c r="B5" s="432"/>
      <c r="C5" s="459">
        <v>0</v>
      </c>
      <c r="D5" s="432">
        <v>456.53</v>
      </c>
      <c r="E5" s="459">
        <v>1</v>
      </c>
      <c r="F5" s="433">
        <v>456.53</v>
      </c>
    </row>
    <row r="6" spans="1:6" ht="14.45" customHeight="1" thickBot="1" x14ac:dyDescent="0.25">
      <c r="A6" s="463" t="s">
        <v>3</v>
      </c>
      <c r="B6" s="464"/>
      <c r="C6" s="465">
        <v>0</v>
      </c>
      <c r="D6" s="464">
        <v>456.53</v>
      </c>
      <c r="E6" s="465">
        <v>1</v>
      </c>
      <c r="F6" s="466">
        <v>456.53</v>
      </c>
    </row>
    <row r="7" spans="1:6" ht="14.45" customHeight="1" thickBot="1" x14ac:dyDescent="0.25"/>
    <row r="8" spans="1:6" ht="14.45" customHeight="1" x14ac:dyDescent="0.2">
      <c r="A8" s="473" t="s">
        <v>589</v>
      </c>
      <c r="B8" s="439"/>
      <c r="C8" s="460">
        <v>0</v>
      </c>
      <c r="D8" s="439">
        <v>199.04</v>
      </c>
      <c r="E8" s="460">
        <v>1</v>
      </c>
      <c r="F8" s="440">
        <v>199.04</v>
      </c>
    </row>
    <row r="9" spans="1:6" ht="14.45" customHeight="1" x14ac:dyDescent="0.2">
      <c r="A9" s="474" t="s">
        <v>590</v>
      </c>
      <c r="B9" s="446"/>
      <c r="C9" s="469">
        <v>0</v>
      </c>
      <c r="D9" s="446">
        <v>29.99</v>
      </c>
      <c r="E9" s="469">
        <v>1</v>
      </c>
      <c r="F9" s="447">
        <v>29.99</v>
      </c>
    </row>
    <row r="10" spans="1:6" ht="14.45" customHeight="1" thickBot="1" x14ac:dyDescent="0.25">
      <c r="A10" s="475" t="s">
        <v>591</v>
      </c>
      <c r="B10" s="470"/>
      <c r="C10" s="471">
        <v>0</v>
      </c>
      <c r="D10" s="470">
        <v>227.5</v>
      </c>
      <c r="E10" s="471">
        <v>1</v>
      </c>
      <c r="F10" s="472">
        <v>227.5</v>
      </c>
    </row>
    <row r="11" spans="1:6" ht="14.45" customHeight="1" thickBot="1" x14ac:dyDescent="0.25">
      <c r="A11" s="463" t="s">
        <v>3</v>
      </c>
      <c r="B11" s="464"/>
      <c r="C11" s="465">
        <v>0</v>
      </c>
      <c r="D11" s="464">
        <v>456.53</v>
      </c>
      <c r="E11" s="465">
        <v>1</v>
      </c>
      <c r="F11" s="466">
        <v>456.53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72D485EA-5131-433D-A162-88248BFD6E22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2021-02-08T10:33:03Z</dcterms:modified>
</cp:coreProperties>
</file>