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71A7880-4CAF-494A-9E2D-34FF0E9AA95A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D11" i="431"/>
  <c r="D19" i="431"/>
  <c r="E13" i="431"/>
  <c r="E21" i="431"/>
  <c r="F15" i="431"/>
  <c r="G9" i="431"/>
  <c r="H11" i="431"/>
  <c r="H19" i="431"/>
  <c r="I13" i="431"/>
  <c r="J15" i="431"/>
  <c r="K17" i="431"/>
  <c r="L19" i="431"/>
  <c r="O9" i="431"/>
  <c r="P11" i="431"/>
  <c r="Q13" i="431"/>
  <c r="D20" i="431"/>
  <c r="H20" i="431"/>
  <c r="I22" i="431"/>
  <c r="K18" i="431"/>
  <c r="M14" i="431"/>
  <c r="N16" i="431"/>
  <c r="P20" i="431"/>
  <c r="N9" i="431"/>
  <c r="C10" i="431"/>
  <c r="D12" i="431"/>
  <c r="E14" i="431"/>
  <c r="F16" i="431"/>
  <c r="H12" i="431"/>
  <c r="J16" i="431"/>
  <c r="L20" i="431"/>
  <c r="O10" i="431"/>
  <c r="Q14" i="431"/>
  <c r="O19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O11" i="431"/>
  <c r="P13" i="431"/>
  <c r="P21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G21" i="431"/>
  <c r="J11" i="431"/>
  <c r="K13" i="431"/>
  <c r="L15" i="431"/>
  <c r="M17" i="431"/>
  <c r="N19" i="431"/>
  <c r="O13" i="431"/>
  <c r="P15" i="431"/>
  <c r="Q17" i="431"/>
  <c r="C22" i="431"/>
  <c r="F12" i="431"/>
  <c r="G14" i="431"/>
  <c r="G22" i="431"/>
  <c r="I18" i="431"/>
  <c r="K14" i="431"/>
  <c r="L16" i="431"/>
  <c r="N12" i="431"/>
  <c r="O22" i="431"/>
  <c r="Q10" i="431"/>
  <c r="N13" i="431"/>
  <c r="Q19" i="431"/>
  <c r="C13" i="431"/>
  <c r="C21" i="431"/>
  <c r="D15" i="431"/>
  <c r="E9" i="431"/>
  <c r="E17" i="431"/>
  <c r="F11" i="431"/>
  <c r="F19" i="431"/>
  <c r="G13" i="431"/>
  <c r="H15" i="431"/>
  <c r="I9" i="431"/>
  <c r="I17" i="431"/>
  <c r="J19" i="431"/>
  <c r="K21" i="431"/>
  <c r="M9" i="431"/>
  <c r="N11" i="431"/>
  <c r="O21" i="431"/>
  <c r="Q9" i="431"/>
  <c r="E10" i="431"/>
  <c r="I10" i="431"/>
  <c r="J12" i="431"/>
  <c r="K22" i="431"/>
  <c r="M18" i="431"/>
  <c r="O14" i="431"/>
  <c r="P16" i="431"/>
  <c r="M19" i="431"/>
  <c r="C14" i="431"/>
  <c r="D16" i="431"/>
  <c r="E18" i="431"/>
  <c r="F20" i="431"/>
  <c r="H16" i="431"/>
  <c r="J20" i="431"/>
  <c r="M10" i="431"/>
  <c r="N20" i="431"/>
  <c r="Q18" i="431"/>
  <c r="O15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N21" i="431"/>
  <c r="P9" i="431"/>
  <c r="P17" i="431"/>
  <c r="Q11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G17" i="431"/>
  <c r="I21" i="431"/>
  <c r="K9" i="431"/>
  <c r="L11" i="431"/>
  <c r="M13" i="431"/>
  <c r="M21" i="431"/>
  <c r="N15" i="431"/>
  <c r="O17" i="431"/>
  <c r="P19" i="431"/>
  <c r="Q21" i="431"/>
  <c r="C18" i="431"/>
  <c r="E22" i="431"/>
  <c r="G10" i="431"/>
  <c r="G18" i="431"/>
  <c r="I14" i="431"/>
  <c r="K10" i="431"/>
  <c r="L12" i="431"/>
  <c r="M22" i="431"/>
  <c r="O18" i="431"/>
  <c r="P12" i="431"/>
  <c r="Q22" i="431"/>
  <c r="N17" i="431"/>
  <c r="Q15" i="431"/>
  <c r="R15" i="431" l="1"/>
  <c r="S15" i="431"/>
  <c r="S22" i="431"/>
  <c r="R22" i="431"/>
  <c r="S21" i="431"/>
  <c r="R21" i="431"/>
  <c r="S20" i="431"/>
  <c r="R20" i="431"/>
  <c r="S12" i="431"/>
  <c r="R12" i="431"/>
  <c r="S11" i="431"/>
  <c r="R11" i="431"/>
  <c r="S18" i="431"/>
  <c r="R18" i="431"/>
  <c r="R9" i="431"/>
  <c r="S9" i="431"/>
  <c r="R19" i="431"/>
  <c r="S19" i="431"/>
  <c r="S10" i="431"/>
  <c r="R10" i="431"/>
  <c r="S17" i="431"/>
  <c r="R17" i="431"/>
  <c r="R16" i="431"/>
  <c r="S16" i="431"/>
  <c r="S14" i="431"/>
  <c r="R14" i="431"/>
  <c r="S13" i="431"/>
  <c r="R13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1" i="414" l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G3" i="387"/>
  <c r="H3" i="387" s="1"/>
  <c r="F3" i="387"/>
  <c r="N3" i="220"/>
  <c r="L3" i="220" s="1"/>
  <c r="D21" i="414"/>
  <c r="C21" i="414"/>
  <c r="K3" i="387" l="1"/>
  <c r="I12" i="339"/>
  <c r="I13" i="339" s="1"/>
  <c r="H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<sst xmlns="http://schemas.openxmlformats.org/spreadsheetml/2006/main" count="8454" uniqueCount="1825">
  <si>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</si>
  <si>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</si>
  <si>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</si>
  <si>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</si>
  <si>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</si>
  <si>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</si>
  <si>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</si>
  <si>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</si>
  <si>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</si>
  <si>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</si>
  <si>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</si>
  <si>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</si>
  <si>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</si>
  <si>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</si>
  <si>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</si>
  <si>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</si>
  <si>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</si>
  <si>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</si>
  <si>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</si>
  <si>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</si>
  <si>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</si>
  <si>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</si>
  <si>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</si>
  <si>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</si>
  <si>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</si>
  <si>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</si>
  <si>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</si>
  <si>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</si>
  <si>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</si>
  <si>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</si>
  <si>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</si>
  <si>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</si>
  <si>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</si>
  <si>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</si>
  <si>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</si>
  <si>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</si>
  <si>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</si>
  <si>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</si>
  <si>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</si>
  <si>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</si>
  <si>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</si>
  <si>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</si>
  <si>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</si>
  <si>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</si>
  <si>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</si>
  <si>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</si>
  <si>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</si>
  <si>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</si>
  <si>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</si>
  <si>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</si>
  <si>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</si>
  <si>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</si>
  <si>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</si>
  <si>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</si>
  <si>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</si>
  <si>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</si>
  <si>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</si>
  <si>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</si>
  <si>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</si>
  <si>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</si>
  <si>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</si>
  <si>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</si>
  <si>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</si>
  <si>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</si>
  <si>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</si>
  <si>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</si>
  <si>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</si>
  <si>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</si>
  <si>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</si>
  <si>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</si>
  <si>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</si>
  <si>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</si>
  <si>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</si>
  <si>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</si>
  <si>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</si>
  <si>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</si>
  <si>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</si>
  <si>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</si>
  <si>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</si>
  <si>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</si>
  <si>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</si>
  <si>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</si>
  <si>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</si>
  <si>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</si>
  <si>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</si>
  <si>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</si>
  <si>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</si>
  <si>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</si>
  <si>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</si>
  <si>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</si>
  <si>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</si>
  <si>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</si>
  <si>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</si>
  <si>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</si>
  <si>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</si>
  <si>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</si>
  <si>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</si>
  <si>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</si>
  <si>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</si>
  <si>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</si>
  <si>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</si>
  <si>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</si>
  <si>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</si>
  <si>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</si>
  <si>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</si>
  <si>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</si>
  <si>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</si>
  <si>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</si>
  <si>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</si>
  <si>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</si>
  <si>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</si>
  <si>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</si>
  <si>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</si>
  <si>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</si>
  <si>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</si>
  <si>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</si>
  <si>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</si>
  <si>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</si>
  <si>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</si>
  <si>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</si>
  <si>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</si>
  <si>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</si>
  <si>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</si>
  <si>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</si>
  <si>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</si>
  <si>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</si>
  <si>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</si>
  <si>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</si>
  <si>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</si>
  <si>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</si>
  <si>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</si>
  <si>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</si>
  <si>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</si>
  <si>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</si>
  <si>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</si>
  <si>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</si>
  <si>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</si>
  <si>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</si>
  <si>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</si>
  <si>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</si>
  <si>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</si>
  <si>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</si>
  <si>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</si>
  <si>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</si>
  <si>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</si>
  <si>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</si>
  <si>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</si>
  <si>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</si>
  <si>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</si>
  <si>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</si>
  <si>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</si>
  <si>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</si>
  <si>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</si>
  <si>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</si>
  <si>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</si>
  <si>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</si>
  <si>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</si>
  <si>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</si>
  <si>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</si>
  <si>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</si>
  <si>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</si>
  <si>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</si>
  <si>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</si>
  <si>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</si>
  <si>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</si>
  <si>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</si>
  <si>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</si>
  <si>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</si>
  <si>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</si>
  <si>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</si>
  <si>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</si>
  <si>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</si>
  <si>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</si>
  <si>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</si>
  <si>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</si>
  <si>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</si>
  <si>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</si>
  <si>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</si>
  <si>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</si>
  <si>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</si>
  <si>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</si>
  <si>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</si>
  <si>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</si>
  <si>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</si>
  <si>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</si>
  <si>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</si>
  <si>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</si>
  <si>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</si>
  <si>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</si>
  <si>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</si>
  <si>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</si>
  <si>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</si>
  <si>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</si>
  <si>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</si>
  <si>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</si>
  <si>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</si>
  <si>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</si>
  <si>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</si>
  <si>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</si>
  <si>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</si>
  <si>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</si>
  <si>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</si>
  <si>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</si>
  <si>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</si>
  <si>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</si>
  <si>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</si>
  <si>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</si>
  <si>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</si>
  <si>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</si>
  <si>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</si>
  <si>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</si>
  <si>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</si>
  <si>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</si>
  <si>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</si>
  <si>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</si>
  <si>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</si>
  <si>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</si>
  <si>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</si>
  <si>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</si>
  <si>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</si>
  <si>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</si>
  <si>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</si>
  <si>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</si>
  <si>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</si>
  <si>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</si>
  <si>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</si>
  <si>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</si>
  <si>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</si>
  <si>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</si>
  <si>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</si>
  <si>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</si>
  <si>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</si>
  <si>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</si>
  <si>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</si>
  <si>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</si>
  <si>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</si>
  <si>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</si>
  <si>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</si>
  <si>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</si>
  <si>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</si>
  <si>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</si>
  <si>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</si>
  <si>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zubního lékařství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</si>
  <si>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</si>
  <si>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</si>
  <si>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</si>
  <si>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</si>
  <si>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</si>
  <si>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</si>
  <si>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</si>
  <si>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</si>
  <si>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</si>
  <si>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     50113013     Léky - antibiotika (LEK)</t>
  </si>
  <si>
    <t xml:space="preserve">                         50113190     Léky - medicinální plyny (sklad SVM)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</si>
  <si>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</si>
  <si>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</si>
  <si>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50115040     Laboratorní materiál (Z505)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</si>
  <si>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</si>
  <si>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</si>
  <si>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50115064     ZPr - šicí materiál (Z529)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</si>
  <si>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</si>
  <si>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</si>
  <si>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50115079     ZPr - internzivní péče (Z542)</t>
  </si>
  <si>
    <t xml:space="preserve">                         50115090     ZPr - zubolékařský materiál (Z509)</t>
  </si>
  <si>
    <t xml:space="preserve">                         50115022     antigenní testy zaměstnanců FNOL</t>
  </si>
  <si>
    <t xml:space="preserve">                         50115100     ZPr - jehly COVID 19 (Z557)</t>
  </si>
  <si>
    <t xml:space="preserve">                         50115101     ZPr - ostatní COVID 19 (Z558)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</si>
  <si>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</si>
  <si>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</si>
  <si>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</si>
  <si>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</si>
  <si>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</si>
  <si>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</si>
  <si>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50117009     Spotřební materiál k ZPr. (sk.V21)</t>
  </si>
  <si>
    <t xml:space="preserve">                         50117011     Obalový mat. pro sterilizaci (sk.V20)</t>
  </si>
  <si>
    <t xml:space="preserve">                         50117015     IT - spotřební materiál (sk. P37, 38, 48)</t>
  </si>
  <si>
    <t xml:space="preserve">                         50117020     Všeob.mat. - nábytek (V30) do 1tis.</t>
  </si>
  <si>
    <t xml:space="preserve">                         50117022     Všeob.mat. - kuchyň tech. (V33) od 1tis do 2999,99</t>
  </si>
  <si>
    <t xml:space="preserve">                         50117024     Všeob.mat. - ostatní-vyjímky (V44) od 0,01 do 999,99</t>
  </si>
  <si>
    <t xml:space="preserve">                    50118     Náhradní díly</t>
  </si>
  <si>
    <t xml:space="preserve">                         50118002     ND - zdravot.techn.(sklad) (sk.Z39)</t>
  </si>
  <si>
    <t xml:space="preserve">                         50118003     ND - ostatní techn.(OSBTK, vč.metrologa)</t>
  </si>
  <si>
    <t xml:space="preserve">                         50118004     ND - zdravotní techn. (OSBTK, vč.metrologa)</t>
  </si>
  <si>
    <t xml:space="preserve">                         50118006     ND - ZVIT (sk.B63)</t>
  </si>
  <si>
    <t xml:space="preserve">                         50118009     ND - ostatní technika (UTZ)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</si>
  <si>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</si>
  <si>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</si>
  <si>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50119090     OOPP pro pacienty a doprovod (sk.T11)</t>
  </si>
  <si>
    <t xml:space="preserve">                         50119092     Pokojový textil (sk. T15)</t>
  </si>
  <si>
    <t xml:space="preserve">                         50119100     Jednorázové ochranné pomůcky (sk.T18A)</t>
  </si>
  <si>
    <t xml:space="preserve">                         50119101     Jednorázový operační materiál (sk.T18B)</t>
  </si>
  <si>
    <t xml:space="preserve">                         50119102     Jednorázové hygienické potřeby (sk.T18C)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</si>
  <si>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</si>
  <si>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</si>
  <si>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     50119105     Jednorázové ochranné pomůcky COVID19 - respirátory FFP 3 (sk.T18F)</t>
  </si>
  <si>
    <t xml:space="preserve">                         50119078     OOPP a prádlo pro zaměstnance COVID19 - ochranné pláště (sk.T14A)</t>
  </si>
  <si>
    <t xml:space="preserve">                         50119079     OOPP a prádlo pro zaměstnance COVID19 - ochranné brýle (sk.T14B)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</si>
  <si>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</si>
  <si>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</si>
  <si>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</si>
  <si>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50210072     Vodné, stočné</t>
  </si>
  <si>
    <t xml:space="preserve">                         50210073     Pára</t>
  </si>
  <si>
    <t xml:space="preserve">                         50210075     Plyn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</si>
  <si>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</si>
  <si>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</si>
  <si>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</si>
  <si>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</si>
  <si>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51102023     Opravy ostatní techniky - OSBTK, vč.metrologa</t>
  </si>
  <si>
    <t xml:space="preserve">                         51102024     Opravy - správa budov</t>
  </si>
  <si>
    <t xml:space="preserve">                         51102025     Opravy - hl.energetik</t>
  </si>
  <si>
    <t xml:space="preserve">                         51102033     Opravy ostatní techniky - UTZ</t>
  </si>
  <si>
    <t xml:space="preserve">                         51102034     Opravy ostatní techniky - ELSYS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</si>
  <si>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</si>
  <si>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</si>
  <si>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</si>
  <si>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518     Ostatní služby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</si>
  <si>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</si>
  <si>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</si>
  <si>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</si>
  <si>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</si>
  <si>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</si>
  <si>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     51804005     Náj. plynových lahví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</si>
  <si>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</si>
  <si>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</si>
  <si>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51806002     Úklid. služby - více práce</t>
  </si>
  <si>
    <t xml:space="preserve">                         51806004     Popl. za DDD a ostatní služby</t>
  </si>
  <si>
    <t xml:space="preserve">                         51806005     Odpad (spalovna)</t>
  </si>
  <si>
    <t xml:space="preserve">                         51806007     Praní prádla</t>
  </si>
  <si>
    <t xml:space="preserve">                    51808     Revize a smluvní servisy majetku</t>
  </si>
  <si>
    <t xml:space="preserve">                         51808007     Revize, sml.servis - energetik</t>
  </si>
  <si>
    <t xml:space="preserve">                         51808008     Revize, tech.kontroly, prev.prohl.- OSBTK</t>
  </si>
  <si>
    <t xml:space="preserve">                         51808009     Revize, sml.servis PO - OBKR</t>
  </si>
  <si>
    <t xml:space="preserve">                         51808013     Revize - kalibrace - metrolog</t>
  </si>
  <si>
    <t xml:space="preserve">                         51808018     Smluvní servis - OSBTK</t>
  </si>
  <si>
    <t xml:space="preserve">                         51808020     Smluvní servis - UTZ</t>
  </si>
  <si>
    <t xml:space="preserve">                         51808021     Revize, tech.kontroly, prev.prohl.- UTZ</t>
  </si>
  <si>
    <t xml:space="preserve">                    51874     Ostatní služby</t>
  </si>
  <si>
    <t xml:space="preserve">                         51874004     Služby poradenské (odborní poradci)</t>
  </si>
  <si>
    <t xml:space="preserve">                         51874010     Ostatní služby - zdravotní</t>
  </si>
  <si>
    <t xml:space="preserve">                         51874011     Zkoušky kvality</t>
  </si>
  <si>
    <t xml:space="preserve">                         51874018     Propagace, reklama, tisk (TM)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</si>
  <si>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</si>
  <si>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</si>
  <si>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</si>
  <si>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</si>
  <si>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</si>
  <si>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</si>
  <si>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</si>
  <si>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</si>
  <si>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</si>
  <si>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</si>
  <si>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</si>
  <si>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</si>
  <si>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</si>
  <si>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</si>
  <si>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</si>
  <si>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</si>
  <si>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</si>
  <si>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</si>
  <si>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</si>
  <si>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</si>
  <si>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</si>
  <si>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</si>
  <si>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</si>
  <si>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</si>
  <si>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</si>
  <si>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</si>
  <si>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</si>
  <si>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</si>
  <si>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</si>
  <si>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</si>
  <si>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54910003     Práce výrobní povahy(výroba klíčů,tabulek)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</si>
  <si>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</si>
  <si>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</si>
  <si>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     54910010     Školení - nezdrav.pracov.</t>
  </si>
  <si>
    <t xml:space="preserve">                    54972     Školení, kongres.popl.tuzemské - lékaři (pouze OPMČ)</t>
  </si>
  <si>
    <t xml:space="preserve">                         54972000     Školení, kongres.popl.tuzemské - lékaři 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</si>
  <si>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</si>
  <si>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</si>
  <si>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</si>
  <si>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</si>
  <si>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          55110004     Odpisy DHM - zdravot.techn. z odpisů</t>
  </si>
  <si>
    <t xml:space="preserve">                         55110005     Odpisy DHM - ostatní z odpisů</t>
  </si>
  <si>
    <t xml:space="preserve">                         55110013     Odpisy DHM - budovy z dotací</t>
  </si>
  <si>
    <t xml:space="preserve">                    55120     ZC vyřazeného DM</t>
  </si>
  <si>
    <t xml:space="preserve">                         55120004     ZC DHM - zdravot.techn. z odpisů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</si>
  <si>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</si>
  <si>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</si>
  <si>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</si>
  <si>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               55802     DDHM - provozní</t>
  </si>
  <si>
    <t xml:space="preserve">                         55802001     DDHM - kuchyňské zařízení a nádobí (sk.V_26)</t>
  </si>
  <si>
    <t xml:space="preserve">                         55802003     DDHM - kacelářská technika (sk.V_37)</t>
  </si>
  <si>
    <t xml:space="preserve">                    55805     DDHM - inventář</t>
  </si>
  <si>
    <t xml:space="preserve">                         55805001     DDHM - ostatní (sk.T_19)</t>
  </si>
  <si>
    <t xml:space="preserve">                         55805002     DDHM - nábytek (sk.V_31)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</si>
  <si>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</si>
  <si>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</si>
  <si>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</si>
  <si>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60210     Zdravotní služby samoplátcům a právnickým osobám</t>
  </si>
  <si>
    <t xml:space="preserve">                         60210322     Zdr.služby - právn.osoby</t>
  </si>
  <si>
    <t xml:space="preserve">                         60210323     Zdr.služby - státní orgány</t>
  </si>
  <si>
    <t xml:space="preserve">                         60210354     Zdr.služby - cizinci</t>
  </si>
  <si>
    <t xml:space="preserve">                         60210359     Zdr.služby - tuzemci (plastika atd. ...)</t>
  </si>
  <si>
    <t xml:space="preserve">                    60229     Zdr. výkony - ost. ZP sled.položky  OZPI</t>
  </si>
  <si>
    <t xml:space="preserve">                         60229201     Výkony + mater. - ZP ma výkon</t>
  </si>
  <si>
    <t xml:space="preserve">                         60229202     Výkony pojišť.EHS, výkony za cizinci (mimo EHS)</t>
  </si>
  <si>
    <t xml:space="preserve">                    60241     Odmítnutí vykázané péče     OZPI</t>
  </si>
  <si>
    <t xml:space="preserve">                         60241201     Odmítnutí vykázané péče, receptů, poukázek PZt, Tr - ZP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</si>
  <si>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</si>
  <si>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</si>
  <si>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64     Jiné provozní výnosy</t>
  </si>
  <si>
    <t xml:space="preserve">               648     Čerpání fondů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</si>
  <si>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</si>
  <si>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</si>
  <si>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</si>
  <si>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64908     Ostatní výnosy z činnosti</t>
  </si>
  <si>
    <t xml:space="preserve">                         64908000     Rozdíly v zaokrouhlení</t>
  </si>
  <si>
    <t xml:space="preserve">                         64908007     Ostatní výnosy</t>
  </si>
  <si>
    <t xml:space="preserve">                    64924     Ostatní služby - mimo zdrav.výkony  FAKTURACE</t>
  </si>
  <si>
    <t xml:space="preserve">                         64924442     Telekom.služby, soukr. hovory</t>
  </si>
  <si>
    <t xml:space="preserve">                         64924459     Školení, stáže, odb. semináře, konference</t>
  </si>
  <si>
    <t xml:space="preserve">                    64911     </t>
  </si>
  <si>
    <t xml:space="preserve">                         64911001     kompenzace od ZP - odměny COVID 19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</si>
  <si>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</si>
  <si>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</si>
  <si>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</si>
  <si>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67101009     transfery MZ - mimořádné fin.ohodnocení COVID-19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</si>
  <si>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</si>
  <si>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</si>
  <si>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</si>
  <si>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79901     VPN - lékárna</t>
  </si>
  <si>
    <t xml:space="preserve">                         79901002     Výdej HVLP</t>
  </si>
  <si>
    <t xml:space="preserve">                    79902     VPN - ZVIT technická údržba</t>
  </si>
  <si>
    <t xml:space="preserve">                         79902000     Výkony údržby</t>
  </si>
  <si>
    <t xml:space="preserve">                         79902001     výkony stavební údržby</t>
  </si>
  <si>
    <t xml:space="preserve">                    79903     VPN - doprava</t>
  </si>
  <si>
    <t xml:space="preserve">                         79903001     Doprava - sanitní</t>
  </si>
  <si>
    <t xml:space="preserve">                         79903002     Doprava - osobní</t>
  </si>
  <si>
    <t xml:space="preserve">                         79903003     Doprava - nákladní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</si>
  <si>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</si>
  <si>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</si>
  <si>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79907     VPN - sklad</t>
  </si>
  <si>
    <t xml:space="preserve">                         79907002     Tisk tiskopisů</t>
  </si>
  <si>
    <t xml:space="preserve">                    79910     VPN - informační technologie</t>
  </si>
  <si>
    <t xml:space="preserve">                         79910001     Výkony IT</t>
  </si>
  <si>
    <t xml:space="preserve">                    79920     VPN - mezistřediskové převody</t>
  </si>
  <si>
    <t xml:space="preserve">                         79920001     Agregované výkony</t>
  </si>
  <si>
    <t xml:space="preserve">                    79950     VPN - správní režie</t>
  </si>
  <si>
    <t xml:space="preserve">                         79950001     Rozúčtování režie HTS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</si>
  <si>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</si>
  <si>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</si>
  <si>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</si>
  <si>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</si>
  <si>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89920000     Střediskové převody</t>
  </si>
  <si>
    <t>24</t>
  </si>
  <si>
    <t>ZUBNI: Klinika zubního lékařství</t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</si>
  <si>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</si>
  <si>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</si>
  <si>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</si>
  <si>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</si>
  <si>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</si>
  <si>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</si>
  <si>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</si>
  <si>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</si>
  <si>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</si>
  <si>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</si>
  <si>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</si>
  <si>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</si>
  <si>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</si>
  <si>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</si>
  <si>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</si>
  <si>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</si>
  <si>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</si>
  <si>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10X1000ML-PE</t>
  </si>
  <si>
    <t>INJ SOL 20X10ML-PLA</t>
  </si>
  <si>
    <t>ARDEANUTRISOL G 40</t>
  </si>
  <si>
    <t>400G/L INF SOL 20X80ML</t>
  </si>
  <si>
    <t>ATROPIN BBP</t>
  </si>
  <si>
    <t>1MG/ML INJ SOL 10X1ML</t>
  </si>
  <si>
    <t>AULIN</t>
  </si>
  <si>
    <t>POR GRA SOL30SÁČKŮ</t>
  </si>
  <si>
    <t>POR TBL NOB 30X100MG</t>
  </si>
  <si>
    <t>TBL 15X100MG</t>
  </si>
  <si>
    <t>BUPIVACAINE GRINDEKS</t>
  </si>
  <si>
    <t>5MG/ML INJ SOL 5X10ML</t>
  </si>
  <si>
    <t>Carbo medicinalis PharmaSwiss tbl.20</t>
  </si>
  <si>
    <t>CARBOSORB</t>
  </si>
  <si>
    <t>320MG TBL NOB 20</t>
  </si>
  <si>
    <t>DIAZEPAM SLOVAKOFARMA</t>
  </si>
  <si>
    <t>5MG TBL NOB 20(1X20)</t>
  </si>
  <si>
    <t>DITHIADEN</t>
  </si>
  <si>
    <t>TBL 20X2MG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</si>
  <si>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</si>
  <si>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</si>
  <si>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</si>
  <si>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</si>
  <si>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</si>
  <si>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</si>
  <si>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INF SOL 10X500MLPELAH</t>
  </si>
  <si>
    <t>INF SOL 10X1000MLPLAH</t>
  </si>
  <si>
    <t>IBALGIN PLUS</t>
  </si>
  <si>
    <t>400MG/100MG TBL FLM 24</t>
  </si>
  <si>
    <t>IBALGIN RAPIDCAPS</t>
  </si>
  <si>
    <t>400MG CPS MOL 30</t>
  </si>
  <si>
    <t>400MG CPS MOL 20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</si>
  <si>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</si>
  <si>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</si>
  <si>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</si>
  <si>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</si>
  <si>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</si>
  <si>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</si>
  <si>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KAMISTAD SENZITIV</t>
  </si>
  <si>
    <t>ORM GEL 1X10GM</t>
  </si>
  <si>
    <t>KL AQUA PURIF. KUL., FAG. 1 kg</t>
  </si>
  <si>
    <t>KL BENZINUM 900ml/ 600g</t>
  </si>
  <si>
    <t>KL ETHANOL.C.BENZINO 100g ROZPRAŠOVAČ</t>
  </si>
  <si>
    <t>KL ETHANOL.C.BENZINO 10G</t>
  </si>
  <si>
    <t>KL ETHANOL.C.BENZINO 200G</t>
  </si>
  <si>
    <t>KL ETHANOL.C.BENZINO 75G</t>
  </si>
  <si>
    <t>KL ETHANOLUM 96%</t>
  </si>
  <si>
    <t>KL ETHANOLUM BENZ.DENAT. 500ml  /400g/</t>
  </si>
  <si>
    <t>KL ETHANOLUM BENZ.DENAT. 900ml /720g/</t>
  </si>
  <si>
    <t>KL ETHANOLUM BENZ.DENAT. SPRAY 100g</t>
  </si>
  <si>
    <t>KL CHLORHEXIDIN SOL.  0,1% 100 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</si>
  <si>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</si>
  <si>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</si>
  <si>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</si>
  <si>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</si>
  <si>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</si>
  <si>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100g v sirokohrdle lahvi</t>
  </si>
  <si>
    <t>KL CHLORNAN SODNÝ 1% 300g v sirokohrdle lahvi</t>
  </si>
  <si>
    <t>KL JODOVY OLEJ 10G</t>
  </si>
  <si>
    <t>KL MS HYDROG.PEROX. 3% 500g</t>
  </si>
  <si>
    <t>KL PRIPRAVEK</t>
  </si>
  <si>
    <t>KL ROZTOK</t>
  </si>
  <si>
    <t>KL SIGNATURY</t>
  </si>
  <si>
    <t>KL SOL.ARG.NITR.10% 10G</t>
  </si>
  <si>
    <t>KL SOL.HYD.PEROX.3% 100G</t>
  </si>
  <si>
    <t>KL SOL.HYD.PEROX.3% 100G v sirokohrdle lahvi</t>
  </si>
  <si>
    <t>KL SOL.HYD.PEROX.3% 200G v sirokohrdle lahvi</t>
  </si>
  <si>
    <t>KL SOL.HYD.PEROX.3% 300G v sirokohrdle lahvi</t>
  </si>
  <si>
    <t>KL SOL.HYD.PEROX.3%20gr</t>
  </si>
  <si>
    <t>KL SOL.METHYLROS.CHL.1% 10G</t>
  </si>
  <si>
    <t>KL SOL.PHENOLI CAMPHOR. 10g</t>
  </si>
  <si>
    <t>KL SOL.ZINCI CHLOR.10% 10 g</t>
  </si>
  <si>
    <t>KL VASELINUM ALBUM STERILNI, 200G</t>
  </si>
  <si>
    <t>KL VASELINUM ALBUM, 20G</t>
  </si>
  <si>
    <t>-KYS.SIROVA P.A.</t>
  </si>
  <si>
    <t>UN 1830   1000 ML</t>
  </si>
  <si>
    <t>LIDOCAIN EGIS 10 %</t>
  </si>
  <si>
    <t>DRM SPR SOL 1X38GM</t>
  </si>
  <si>
    <t>MAGNESIUM SULFATE KALCEKS</t>
  </si>
  <si>
    <t>100MG/ML INJ/INF SOL 5X10ML</t>
  </si>
  <si>
    <t>200MG/ML INJ/INF SOL 5X10ML</t>
  </si>
  <si>
    <t>MAGNOSOLV</t>
  </si>
  <si>
    <t>365MG POR GRA SOL SCC 30</t>
  </si>
  <si>
    <t>OXAZEPAM TBL.20X10MG</t>
  </si>
  <si>
    <t>TBL 20X10MG(BLISTR)</t>
  </si>
  <si>
    <t>SEPTANEST S ADRENALINEM 1:200 000</t>
  </si>
  <si>
    <t>40MG/ML+5MCG/ML INJ SOL 50X1,7ML+BLISTR</t>
  </si>
  <si>
    <t>SOLCOSERYL (orální pasta)</t>
  </si>
  <si>
    <t>2,125MG/G+10MG/G ORM PST 1X5G</t>
  </si>
  <si>
    <t>SUPRACAIN 4%</t>
  </si>
  <si>
    <t>INJ 10X2ML</t>
  </si>
  <si>
    <t>TANTUM VERDE</t>
  </si>
  <si>
    <t>1,5MG/ML GGR 240 ML</t>
  </si>
  <si>
    <t>TORECAN</t>
  </si>
  <si>
    <t>DRG 50X6.5MG</t>
  </si>
  <si>
    <t>VITAMIN B12 LECIVA 1000RG</t>
  </si>
  <si>
    <t>INJ 5X1ML/1000RG</t>
  </si>
  <si>
    <t>P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</si>
  <si>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</si>
  <si>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</si>
  <si>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</si>
  <si>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</si>
  <si>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</si>
  <si>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</si>
  <si>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</si>
  <si>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 xml:space="preserve">2421 - ZUBNI: ambulance </t>
  </si>
  <si>
    <t>R06AE07 - CETIRIZIN</t>
  </si>
  <si>
    <t>J01CR02 - AMOXICILIN A  INHIBITOR BETA-LAKTAMASY</t>
  </si>
  <si>
    <t>J01CR02</t>
  </si>
  <si>
    <t>5951</t>
  </si>
  <si>
    <t>AMOKSIKLAV 1 G</t>
  </si>
  <si>
    <t>875MG/125MG TBL FLM 14</t>
  </si>
  <si>
    <t>R06AE07</t>
  </si>
  <si>
    <t>66030</t>
  </si>
  <si>
    <t>10MG TBL FLM 30</t>
  </si>
  <si>
    <t>Přehled plnění pozitivního listu - spotřeba léčivých přípravků - orientační přehled</t>
  </si>
  <si>
    <t>24 - ZUBNI: Klinika zubního lékařství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</si>
  <si>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</si>
  <si>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</si>
  <si>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</si>
  <si>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</si>
  <si>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</si>
  <si>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</si>
  <si>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</si>
  <si>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</si>
  <si>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</si>
  <si>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</si>
  <si>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50115100 - ZPr - jehly COVID 19 (Z557)</t>
  </si>
  <si>
    <t>50115101 - ZPr - ostatní COVID 19 (Z558)</t>
  </si>
  <si>
    <t>2401</t>
  </si>
  <si>
    <t>ZUBNI: vedení klinického pracoviště</t>
  </si>
  <si>
    <t>ZUBNI: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</si>
  <si>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</si>
  <si>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</si>
  <si>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</si>
  <si>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</si>
  <si>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</si>
  <si>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</si>
  <si>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ZA603</t>
  </si>
  <si>
    <t>Kompresa gĂˇza 7,5 x 7,5 cm/2 ks sterilnĂ­ karton Ăˇ 1000 ks 26005</t>
  </si>
  <si>
    <t>ZD740</t>
  </si>
  <si>
    <t>Kompresa gĂˇza sterilkompres 7,5 x 7,5 cm/5 ks, 100% bavlna, sterilnĂ­ 1325019265(1230119225)</t>
  </si>
  <si>
    <t>ZC506</t>
  </si>
  <si>
    <t>Kompresa NT 10 x 10 cm/5 ks sterilnĂ­ 1325020275</t>
  </si>
  <si>
    <t>ZC845</t>
  </si>
  <si>
    <t>Kompresa NT 10 x 20 cm/5 ks sterilnĂ­ 26621</t>
  </si>
  <si>
    <t>ZD482</t>
  </si>
  <si>
    <t>KrytĂ­ filmovĂ© transparentnĂ­ Opsite spray 240 ml bal. Ăˇ 12 ks 66004980</t>
  </si>
  <si>
    <t>ZN200</t>
  </si>
  <si>
    <t>KrytĂ­ hemostatickĂ© traumacel new dent kostky bal. Ăˇ 50 ks 10115</t>
  </si>
  <si>
    <t>ZC399</t>
  </si>
  <si>
    <t>KrytĂ­ hemostatickĂ© traumacel taf light 1,5 x 5 cm bal. Ăˇ 10 ks sĂ­ĹĄka 10295</t>
  </si>
  <si>
    <t>ZC334</t>
  </si>
  <si>
    <t>KrytĂ­ mastnĂ˝ tyl s vaselinou   5 x  5 cm 0300</t>
  </si>
  <si>
    <t>ZA443</t>
  </si>
  <si>
    <t>Ĺ Ăˇtek trojcĂ­pĂ˝ NT 136 x 96 x 96 cm 20002</t>
  </si>
  <si>
    <t>ZB404</t>
  </si>
  <si>
    <t>NĂˇplast cosmos 8 cm x 1 m 5403353</t>
  </si>
  <si>
    <t>ZI599</t>
  </si>
  <si>
    <t>NĂˇplast curapor 10 x   8 cm 32913 ( 22121,  nĂˇhrada za cosmopor )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</si>
  <si>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</si>
  <si>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</si>
  <si>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</si>
  <si>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</si>
  <si>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</si>
  <si>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</si>
  <si>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</si>
  <si>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</si>
  <si>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</si>
  <si>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</si>
  <si>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ZG538</t>
  </si>
  <si>
    <t>Obvaz ran po chir. zĂˇkrocĂ­ch COE PACK 530315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</si>
  <si>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</si>
  <si>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</si>
  <si>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</si>
  <si>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</si>
  <si>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</si>
  <si>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</si>
  <si>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</si>
  <si>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</si>
  <si>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</si>
  <si>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ZA090</t>
  </si>
  <si>
    <t>Vata buniÄŤitĂˇ pĹ™Ă­Ĺ™ezy 37 x 57 cm 9130670</t>
  </si>
  <si>
    <t>Vata buniÄŤitĂˇ pĹ™Ă­Ĺ™ezy 37 x 57 cm pehazell 5 kg 9130670</t>
  </si>
  <si>
    <t>ZM000</t>
  </si>
  <si>
    <t>Vata obvazovĂˇ sklĂˇdanĂˇ 50 g 1102323</t>
  </si>
  <si>
    <t>50115060</t>
  </si>
  <si>
    <t>ZPr - ostatní (Z503)</t>
  </si>
  <si>
    <t>ZG735</t>
  </si>
  <si>
    <t>ÄŚep vodĂ­cĂ­ bi-pin krĂˇtkĂ˝, Ăˇ 100 ks RE326.1000</t>
  </si>
  <si>
    <t>ZD131</t>
  </si>
  <si>
    <t>ÄŚepelka skalpelovĂˇ 12 BB512</t>
  </si>
  <si>
    <t>ZC752</t>
  </si>
  <si>
    <t>ÄŚepelka skalpelovĂˇ 15 BB515</t>
  </si>
  <si>
    <t>ZQ836</t>
  </si>
  <si>
    <t>ÄŚepelka skalpelovĂˇ fig.15c bal. Ăˇ 100 ks B397112910026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</si>
  <si>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</si>
  <si>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</si>
  <si>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</si>
  <si>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</si>
  <si>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ZA728</t>
  </si>
  <si>
    <t>Lopatka ĂşstnĂ­ dĹ™evÄ›nĂˇ lĂ©kaĹ™skĂˇ nesterilnĂ­ bal. Ăˇ 100 ks 1320100655</t>
  </si>
  <si>
    <t>ZF549</t>
  </si>
  <si>
    <t>NĂˇĂşstek s filtrem vĂ˝mÄ›nnĂ˝ k plynu Entonox 1043178 (ref.828-0002)</t>
  </si>
  <si>
    <t>NĂˇĂşstek s filtrem vĂ˝mÄ›nnĂ˝ k plynu Entonox 1043178 (ref.828-0002) - nahrazena ZU650</t>
  </si>
  <si>
    <t>ZH808</t>
  </si>
  <si>
    <t>NĂˇdoba na histologickĂ˝ mat. s pufrovanĂ˝m formalĂ­nem HISTOFOR 20 ml bal. Ăˇ 100 ks BFS-20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</si>
  <si>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</si>
  <si>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</si>
  <si>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</si>
  <si>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</si>
  <si>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</si>
  <si>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</si>
  <si>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</si>
  <si>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</si>
  <si>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</si>
  <si>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</si>
  <si>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</si>
  <si>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</si>
  <si>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</si>
  <si>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ZA944</t>
  </si>
  <si>
    <t>Vzduchovod ĂşstnĂ­ ÄŤ. 2 zelenĂ˝ vel. 8 jednorĂˇzovĂ˝ sterilnĂ­ bal. Ăˇ 25 ks 73.900.00.200</t>
  </si>
  <si>
    <t>ZJ096</t>
  </si>
  <si>
    <t>Vzduchovod nosnĂ­ 6,0 mm bal. Ăˇ 10 ks 321060</t>
  </si>
  <si>
    <t>ZJ098</t>
  </si>
  <si>
    <t>Vzduchovod nosnĂ­ 7,0 mm bal. Ăˇ 10 ks 321070</t>
  </si>
  <si>
    <t>ZI179</t>
  </si>
  <si>
    <t>Zkumavka s mediem + flovakovanĂ˝ tampon eSwab rĹŻĹľovĂ˝ (nos,krk,vagina,koneÄŤnĂ­k,rĂˇny,fekĂˇlnĂ­ vzo) 490CE.A</t>
  </si>
  <si>
    <t>50115064</t>
  </si>
  <si>
    <t>ZPr - šicí materiál (Z529)</t>
  </si>
  <si>
    <t>ZN643</t>
  </si>
  <si>
    <t>Ĺ itĂ­  PGA-RESORBA vstĹ™ebatelnĂ©  4/0 fialovĂˇ HS 22 70 cm bal. Ăˇ 24 ks PA11119</t>
  </si>
  <si>
    <t>ZQ067</t>
  </si>
  <si>
    <t>Ĺ itĂ­ dafilon modrĂ˝ 3/0 (2) 75 cm DS16 bal. Ăˇ 36 ks C0935107</t>
  </si>
  <si>
    <t>ZC992</t>
  </si>
  <si>
    <t>Ĺ itĂ­ dafilon modrĂ˝ 4/0 (1.5) bal. Ăˇ 36 ks C0932132</t>
  </si>
  <si>
    <t>ZB978</t>
  </si>
  <si>
    <t>Ĺ itĂ­ dafilon modrĂ˝ 5/0 (1) bal. Ăˇ 36 ks C0932124</t>
  </si>
  <si>
    <t>ZO261</t>
  </si>
  <si>
    <t>Ĺ itĂ­ Glycolon violet , sĂ­la vlĂˇkna 4-0, dĂ©lka vlĂˇkna 70 cm, jehla HRT 18, bal. Ăˇ 24 ks PB40605</t>
  </si>
  <si>
    <t>ZP245</t>
  </si>
  <si>
    <t>Ĺ itĂ­ GLYCOLON violet HR 12 6/0 USP 45 cm bal. Ăˇ 24 ks PB40204</t>
  </si>
  <si>
    <t>ZQ686</t>
  </si>
  <si>
    <t>Ĺ itĂ­ mopylen 2 x HRT 18, sĂ­la 5-0, dĂ©lka 0,90 m, PP, nevstĹ™ebatelnĂ©, barva modrĂˇ, bal. Ăˇ 36 ks 70612</t>
  </si>
  <si>
    <t>ZT842</t>
  </si>
  <si>
    <t>Ĺ itĂ­ novosyn fialovĂ˝ (violet) 3/0 (1,5) bal. Ăˇ 36 ks C0068030N1</t>
  </si>
  <si>
    <t>ZO350</t>
  </si>
  <si>
    <t>Ĺ itĂ­ PGA-RESORBA pletenĂ© potahovanĂ© syntetickĂ© vstĹ™ebatelnĂ© vlĂˇkno jehla DS 24 nebarvenĂˇ 4/0 70 cm bal. Ăˇ 24 ks PA1143</t>
  </si>
  <si>
    <t>ZO348</t>
  </si>
  <si>
    <t>Ĺ itĂ­ PGA-RESORBA pletenĂ© potahovanĂ© syntetickĂ© vstĹ™ebatelnĂ© vlĂˇkno jehla DS 30 nebarvenĂˇ 3/0 70 cm bal. Ăˇ 24 ks PA11421</t>
  </si>
  <si>
    <t>50115065</t>
  </si>
  <si>
    <t>ZPr - vpichovací materiál (Z530)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</si>
  <si>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</si>
  <si>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</si>
  <si>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</si>
  <si>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</si>
  <si>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</si>
  <si>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</si>
  <si>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ZA833</t>
  </si>
  <si>
    <t>Jehla injekÄŤnĂ­ 0,8 x 40 mm zelenĂˇ 4657527</t>
  </si>
  <si>
    <t>ZD515</t>
  </si>
  <si>
    <t>Jehla jednorĂˇzovĂˇ septoject modrĂˇ G30 0,3 x 25 mm Ăˇ 100 ks 0038505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</si>
  <si>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</si>
  <si>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</si>
  <si>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</si>
  <si>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</si>
  <si>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</si>
  <si>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</si>
  <si>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</si>
  <si>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</si>
  <si>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ZC063</t>
  </si>
  <si>
    <t>Rukavice vyĹˇetĹ™ovacĂ­ latex bez pudru nesterilnĂ­ M 9421615 - povoleno pouze pro ĂšÄŚOCH a KZL - jiĹľ nebudou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</si>
  <si>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</si>
  <si>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</si>
  <si>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</si>
  <si>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</si>
  <si>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</si>
  <si>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</si>
  <si>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ZP363</t>
  </si>
  <si>
    <t>Rukavice vyĹˇetĹ™ovacĂ­ latex bez pudru nesterilnĂ­ superlife Xvel. S bal. Ăˇ 100 ks 8951480 - povoleno pouze pro ĂšÄŚOCH a KZL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</si>
  <si>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</si>
  <si>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</si>
  <si>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</si>
  <si>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</si>
  <si>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</si>
  <si>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</si>
  <si>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</si>
  <si>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</si>
  <si>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</si>
  <si>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</si>
  <si>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</si>
  <si>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</si>
  <si>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</si>
  <si>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ZP949</t>
  </si>
  <si>
    <t>Rukavice vyĹˇetĹ™ovacĂ­ nitril nesterilnĂ­ bez pudru basic modrĂ© vel. XL bal. Ăˇ 170 ks (44753) 44744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</si>
  <si>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</si>
  <si>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</si>
  <si>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</si>
  <si>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</si>
  <si>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ZT231</t>
  </si>
  <si>
    <t>Rukavice vyĹˇetĹ™ovacĂ­ nitril nesterilnĂ­ bez pudru Nitrylex Classic vel. L RD30096004</t>
  </si>
  <si>
    <t>ZT230</t>
  </si>
  <si>
    <t>Rukavice vyĹˇetĹ™ovacĂ­ nitril nesterilnĂ­ bez pudru Nitrylex Classic vel. S RD30096003</t>
  </si>
  <si>
    <t>ZT097</t>
  </si>
  <si>
    <t>Rukavice vyĹˇetĹ™ovacĂ­ nitril nesterilnĂ­ bez pudru Nitrylex Classic vel. XS bal. Ăˇ 100 ks RD30019001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</si>
  <si>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</si>
  <si>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</si>
  <si>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</si>
  <si>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</si>
  <si>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ZT478</t>
  </si>
  <si>
    <t>Rukavice vyĹˇetĹ™ovacĂ­ nitril nesterilnĂ­ bez pudru OPTIVIZION modrĂ© vel. M bal. Ăˇ 100 ks 2.308.001</t>
  </si>
  <si>
    <t>ZT386</t>
  </si>
  <si>
    <t>Rukavice vyĹˇetĹ™ovacĂ­ nitril nesterilnĂ­ bez pudru Peha-Soft  PF vel. XL Ăˇ 90 ks 941933</t>
  </si>
  <si>
    <t>ZT358</t>
  </si>
  <si>
    <t>Rukavice vyĹˇetĹ™ovacĂ­ nitril nesterilnĂ­ bez pudru Peha-Soft white vel. M Ăˇ 200 ks 9422073</t>
  </si>
  <si>
    <t>ZT466</t>
  </si>
  <si>
    <t>Rukavice vyĹˇetĹ™ovacĂ­ nitril nesterilnĂ­ bez pudru Peha-Soft white vel. S Ăˇ 200 ks 9422063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</si>
  <si>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</si>
  <si>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</si>
  <si>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</si>
  <si>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</si>
  <si>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ZT575</t>
  </si>
  <si>
    <t>Rukavice vyĹˇetĹ™ovacĂ­ nitril nesterilnĂ­ bez pudru tmavÄ› modrĂ© KOSSAN vel. M bal. Ăˇ 200 ks 1323805828</t>
  </si>
  <si>
    <t>ZT080</t>
  </si>
  <si>
    <t>Rukavice vyĹˇetĹ™ovacĂ­ nitril nesterilnĂ­ modrĂ© vel. L bal. Ăˇ 100 ks Renmed06</t>
  </si>
  <si>
    <t>50115090</t>
  </si>
  <si>
    <t>ZPr - zubolékařský materiál (Z509)</t>
  </si>
  <si>
    <t>ZU263</t>
  </si>
  <si>
    <t>AdaptĂ©r Handpiece - surginal instrument Leone LE156-1002-01</t>
  </si>
  <si>
    <t>ZT669</t>
  </si>
  <si>
    <t>Adhezivum dentĂˇlnĂ­ Primer Composit Visio.link PMMA 10 ml BRVLPMMA10</t>
  </si>
  <si>
    <t>ZJ299</t>
  </si>
  <si>
    <t>Adisil Rose 1:1 silikon 2x1 101201</t>
  </si>
  <si>
    <t>ZU512</t>
  </si>
  <si>
    <t>AktivĂˇtor Leone Abutment seater with straight tips LE 156-1008-03</t>
  </si>
  <si>
    <t>ZE370</t>
  </si>
  <si>
    <t>Alphaflex 0040</t>
  </si>
  <si>
    <t>ZL893</t>
  </si>
  <si>
    <t>AplikĂˇtor M+W MicroTips ĹľlutĂ© 0500508</t>
  </si>
  <si>
    <t>ZL894</t>
  </si>
  <si>
    <t>AplikĂˇtor M+W MicroTips modrĂ˝ 0500507</t>
  </si>
  <si>
    <t>ZD680</t>
  </si>
  <si>
    <t>Aqua cem, fix. materiĂˇl pro zub.nĂˇhrady 30 g 88115</t>
  </si>
  <si>
    <t>ZA144</t>
  </si>
  <si>
    <t>Aquasil soft putty DT60578320</t>
  </si>
  <si>
    <t>ZD767</t>
  </si>
  <si>
    <t>Aquasil Ultra+Putty stand.tuhnoucĂ­ DT678709</t>
  </si>
  <si>
    <t>ZE911</t>
  </si>
  <si>
    <t>ÄŚep 06 papĂ­rovĂ˝ 30 dentaclean Ăˇ 100 ks P64030 9019139</t>
  </si>
  <si>
    <t>ZM836</t>
  </si>
  <si>
    <t>ÄŚep 06 papĂ­rovĂ˝ 40 dentacean 9019141</t>
  </si>
  <si>
    <t>ZK682</t>
  </si>
  <si>
    <t>ÄŚep 06 papĂ­rovĂ˝ 60 dentacean 9019144</t>
  </si>
  <si>
    <t>ZI052</t>
  </si>
  <si>
    <t>ÄŚep gutaperÄŤovĂ˝ 04 vel. 15 dentaclean 9003552</t>
  </si>
  <si>
    <t>ZI056</t>
  </si>
  <si>
    <t>ÄŚep gutaperÄŤovĂ˝ 04 vel. 35 dentaclean 9003560</t>
  </si>
  <si>
    <t>ZH725</t>
  </si>
  <si>
    <t>ÄŚep gutaperÄŤovĂ˝ 04 vel. 50 dentaclean 9003566</t>
  </si>
  <si>
    <t>ZM871</t>
  </si>
  <si>
    <t>ÄŚep gutaperÄŤovĂ˝ 06 vel. 20 dentaclean bal. Ăˇ 60 ks 9003555</t>
  </si>
  <si>
    <t>ZJ245</t>
  </si>
  <si>
    <t>ÄŚep gutaperÄŤovĂ˝ 06 vel. 30 dentaclean bal. Ăˇ 60 ks 9003559</t>
  </si>
  <si>
    <t>ZF377</t>
  </si>
  <si>
    <t>ÄŚep gutaperÄŤovĂ˝ 06 vel. 40 dentaclean 9003563</t>
  </si>
  <si>
    <t>ZM870</t>
  </si>
  <si>
    <t>ÄŚep gutaperÄŤovĂ˝ Dentaclean .06  vel. 15 bal. Ăˇ 60 ks 9003553</t>
  </si>
  <si>
    <t>ZI516</t>
  </si>
  <si>
    <t>ÄŚep papĂ­rovĂ˝ 06  25 dentaclean Ăˇ 100 ks 9019138</t>
  </si>
  <si>
    <t>ZS868</t>
  </si>
  <si>
    <t>ÄŚep papĂ­rovĂ˝ 06  70 Dentaclean, bal. Ăˇ 100ks 9019145</t>
  </si>
  <si>
    <t>ZS869</t>
  </si>
  <si>
    <t>ÄŚep papĂ­rovĂ˝ 06  80 Dentaclean, bal. Ăˇ 100ks 9019146</t>
  </si>
  <si>
    <t>ZI514</t>
  </si>
  <si>
    <t>ÄŚep papĂ­rovĂ˝ 06 15 dentaclean 9019136</t>
  </si>
  <si>
    <t>ZI515</t>
  </si>
  <si>
    <t>ÄŚep papĂ­rovĂ˝ 06 20 dentaclean Ăˇ 100 ks 9019137</t>
  </si>
  <si>
    <t>ZD524</t>
  </si>
  <si>
    <t>ÄŚep vodĂ­cĂ­ stĹ™ednĂ­ 302</t>
  </si>
  <si>
    <t>ZC524</t>
  </si>
  <si>
    <t>Begosol HE 5 lit. BG51096</t>
  </si>
  <si>
    <t>ZC663</t>
  </si>
  <si>
    <t>Calcimol LC 2 x 5 g tuba 1047</t>
  </si>
  <si>
    <t>ZD124</t>
  </si>
  <si>
    <t>Caries detector 6 ml 152010</t>
  </si>
  <si>
    <t>ZF508</t>
  </si>
  <si>
    <t>Cement vĂ˝plĹovĂ˝ provizornĂ­ 40 g 5304520</t>
  </si>
  <si>
    <t>ZD789</t>
  </si>
  <si>
    <t>Clip clip /voco/prov.vĂ˝plĹovĂ˝ materiĂˇl stĹ™Ă­kaÄŤka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</si>
  <si>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</si>
  <si>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</si>
  <si>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</si>
  <si>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</si>
  <si>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</si>
  <si>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</si>
  <si>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</si>
  <si>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</si>
  <si>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ZL955</t>
  </si>
  <si>
    <t>Deep dentin A3,0 Ăˇ 20 g IV593212</t>
  </si>
  <si>
    <t>ZL956</t>
  </si>
  <si>
    <t>Deep dentin A3,5 Ăˇ 20 g IV593213</t>
  </si>
  <si>
    <t>ZD336</t>
  </si>
  <si>
    <t>Dentalon plus liquid 250 ml HK65041138</t>
  </si>
  <si>
    <t>ZD335</t>
  </si>
  <si>
    <t>Dentalon plus-barva HK650410L</t>
  </si>
  <si>
    <t>ZG694</t>
  </si>
  <si>
    <t>Deska bazĂˇlnĂ­ - dolnĂ­ transparentnĂ­ bal.Ăˇ 50 ks 9002526</t>
  </si>
  <si>
    <t>ZG693</t>
  </si>
  <si>
    <t>Deska bazĂˇlnĂ­ - hornĂ­ transparentnĂ­ bal.Ăˇ 50 ks 9002525</t>
  </si>
  <si>
    <t>ZB823</t>
  </si>
  <si>
    <t>DrĂˇt kulatĂ˝ 0,8 mm IN0308</t>
  </si>
  <si>
    <t>ZC383</t>
  </si>
  <si>
    <t>DrĂˇt kulatĂ˝ pr. 9 mm IN0309</t>
  </si>
  <si>
    <t>ZF061</t>
  </si>
  <si>
    <t>DrĂˇt NiTi 012 101-431</t>
  </si>
  <si>
    <t>ZE060</t>
  </si>
  <si>
    <t>DrĂˇt NiTi 012 upper oval form III 101-430</t>
  </si>
  <si>
    <t>ZD392</t>
  </si>
  <si>
    <t>DrĂˇt NiTi 014 lower oval form III 101-433</t>
  </si>
  <si>
    <t>ZD391</t>
  </si>
  <si>
    <t>DrĂˇt NiTi 014 upper oval form III 101-432</t>
  </si>
  <si>
    <t>ZF690</t>
  </si>
  <si>
    <t>DrĂˇt NiTi 016 lower oval form III 101-435</t>
  </si>
  <si>
    <t>ZD393</t>
  </si>
  <si>
    <t>DrĂˇt NiTi 016 upper oval form III 101-434</t>
  </si>
  <si>
    <t>ZF496</t>
  </si>
  <si>
    <t>DrĂˇt NiTi 018 101-436</t>
  </si>
  <si>
    <t>ZF484</t>
  </si>
  <si>
    <t>DrĂˇt NiTi 018 101-437</t>
  </si>
  <si>
    <t>ZF692</t>
  </si>
  <si>
    <t>DrĂˇt NiTi 16 x 22 101-443</t>
  </si>
  <si>
    <t>ZF691</t>
  </si>
  <si>
    <t>DrĂˇt NiTi 16 x 22 upper oval form III 101-442</t>
  </si>
  <si>
    <t>ZE673</t>
  </si>
  <si>
    <t>DrĂˇt NiTi 17 x 25 101-444</t>
  </si>
  <si>
    <t>ZH889</t>
  </si>
  <si>
    <t>DrĂˇt NiTi 17 x 25 101-445</t>
  </si>
  <si>
    <t>ZE061</t>
  </si>
  <si>
    <t>DrĂˇt NiTi 18 x 25 101-449</t>
  </si>
  <si>
    <t>ZE675</t>
  </si>
  <si>
    <t>DrĂˇt NiTi 19 x 25 101-451</t>
  </si>
  <si>
    <t>ZF063</t>
  </si>
  <si>
    <t>DrĂˇt ocelovĂ˝ 16 x 22 101-413</t>
  </si>
  <si>
    <t>ZE063</t>
  </si>
  <si>
    <t>DrĂˇt ocelovĂ˝ 17 x 25 101-414</t>
  </si>
  <si>
    <t>ZF064</t>
  </si>
  <si>
    <t>DrĂˇt ocelovĂ˝ 17 x 25 101-415</t>
  </si>
  <si>
    <t>ZF065</t>
  </si>
  <si>
    <t>DrĂˇt ocelovĂ˝ 18 x 25 (101-419) WSE7279</t>
  </si>
  <si>
    <t>ZQ734</t>
  </si>
  <si>
    <t>DrĂˇt ortodontickĂ˝ Leowire, pruĹľnĂ˝, prĹŻm. 0,7 mm, dĂ©lka 25 m LEC0400-07</t>
  </si>
  <si>
    <t>ZG421</t>
  </si>
  <si>
    <t>DrĂˇt tvrdĂ˝ Interdent 0,6 mm, 3 m</t>
  </si>
  <si>
    <t>ZG410</t>
  </si>
  <si>
    <t>DrĂˇt voskovĂ˝ kulatĂ˝ pr.4,0 mm zelenĂ˝ IN0255</t>
  </si>
  <si>
    <t>ZU513</t>
  </si>
  <si>
    <t>DrĹľĂˇk na ĹˇroubovĂˇk Leone Surginal Hand Screwdriver LE 156-1001-01</t>
  </si>
  <si>
    <t>ZP793</t>
  </si>
  <si>
    <t>Equator OT (titanovĂ˝ abutment) kompatibilnĂ­ se vĹˇemi systĂ©my implantĂˇtĹŻ manĹľeta 3 mm 993030/manĹľeta 3 mm</t>
  </si>
  <si>
    <t>ZS123</t>
  </si>
  <si>
    <t>Equator OT (titanovĂ˝ abutment) pro implantĂˇt Lasak 3,7 mm, dĂ©lka 12 mm, vĂ˝Ĺˇka g.m. 5 mm 993030IMP375</t>
  </si>
  <si>
    <t>ZE181</t>
  </si>
  <si>
    <t>FĂłlie erkodur 1,0 mm/120 mm ER521210</t>
  </si>
  <si>
    <t>ZM736</t>
  </si>
  <si>
    <t>FĂłlie erkoflex 1,0 mm/120 mm ER581210</t>
  </si>
  <si>
    <t>ZD288</t>
  </si>
  <si>
    <t>FĂłlie erkoflex 4,0 mm/120 mm ER581240</t>
  </si>
  <si>
    <t>ZE417</t>
  </si>
  <si>
    <t>FĂłlie termopl. Erkodur 1,5/120 mm, bal.Ăˇ 50 ks,  ER524215</t>
  </si>
  <si>
    <t>ZD218</t>
  </si>
  <si>
    <t>FrĂ©za DLC 5610.045</t>
  </si>
  <si>
    <t>ZD526</t>
  </si>
  <si>
    <t>FrĂ©za DLC 5710.040</t>
  </si>
  <si>
    <t>ZJ767</t>
  </si>
  <si>
    <t>FrĂ©za fisura spirĂˇlovĂˇ bal. Ăˇ 2 ks ER110836</t>
  </si>
  <si>
    <t>ZE225</t>
  </si>
  <si>
    <t>FrĂ©za na silikon S187QG23</t>
  </si>
  <si>
    <t>ZF181</t>
  </si>
  <si>
    <t>FrĂ©za na silikon S237QG65</t>
  </si>
  <si>
    <t>ZF226</t>
  </si>
  <si>
    <t>FrĂ©za na silikon S263QG60</t>
  </si>
  <si>
    <t>ZC325</t>
  </si>
  <si>
    <t>Gel etching 4122505</t>
  </si>
  <si>
    <t>ZA934</t>
  </si>
  <si>
    <t>GranulĂˇt BOI-OSS 0,25-1 mm 0,5 g 500079 (30643.3)  DGD460306107E</t>
  </si>
  <si>
    <t>ZF575</t>
  </si>
  <si>
    <t>GranulĂˇt BOI-OSS spongiosa granulĂˇt 1- 2 mm Ăˇ 0,5 g AT500095(DGD46B307098E)</t>
  </si>
  <si>
    <t>ZL521</t>
  </si>
  <si>
    <t>GranulĂˇt spongioznĂ­ ACE Nu Oss Collagen blok 6 x 7 x 8 mm 100 mg 509-9100</t>
  </si>
  <si>
    <t>ZG953</t>
  </si>
  <si>
    <t>Guma leĹˇtĂ­cĂ­ stargloss pro opracovĂˇnĂ­ keramiky disk ĹˇedĂ˝ EDR1540</t>
  </si>
  <si>
    <t>ZG949</t>
  </si>
  <si>
    <t>Guma leĹˇtĂ­cĂ­ stargloss pro opracovĂˇnĂ­ keramiky disk modrĂ˝ EDR1520</t>
  </si>
  <si>
    <t>ZG951</t>
  </si>
  <si>
    <t>Guma leĹˇtĂ­cĂ­ stargloss pro opracovĂˇnĂ­ keramiky disk rĹŻĹľovĂ˝ EDR1530</t>
  </si>
  <si>
    <t>ZG954</t>
  </si>
  <si>
    <t>Guma leĹˇtĂ­cĂ­ stargloss pro opracovĂˇnĂ­ keramiky ĹˇpiÄŤka ĹˇedĂˇ EDR2040</t>
  </si>
  <si>
    <t>ZG950</t>
  </si>
  <si>
    <t>Guma leĹˇtĂ­cĂ­ stargloss pro opracovĂˇnĂ­ keramiky ĹˇpiÄŤka modrĂˇ EDR2020</t>
  </si>
  <si>
    <t>ZG952</t>
  </si>
  <si>
    <t>Guma leĹˇtĂ­cĂ­ stargloss pro opracovĂˇnĂ­ keramiky ĹˇpiÄŤka rĹŻĹľovĂˇ EDR2030</t>
  </si>
  <si>
    <t>ZF457</t>
  </si>
  <si>
    <t>Guttasolw 15 ml</t>
  </si>
  <si>
    <t>ZT491</t>
  </si>
  <si>
    <t>Hmota kondenzaÄŤnĂ­ silikonovĂˇ Interlabosil - bĂˇze, tvrdost Shore A 85- extra pevnĂˇ, bal.  1,5 kg IN0925</t>
  </si>
  <si>
    <t>ZD133</t>
  </si>
  <si>
    <t>Hmota otiskovacĂ­ kettenbach 0137221</t>
  </si>
  <si>
    <t>ZC538</t>
  </si>
  <si>
    <t>Hmota zatmelovacĂ­ Bellvest SH 12,8 kg BG54252</t>
  </si>
  <si>
    <t>ZD890</t>
  </si>
  <si>
    <t>Hmota zatmelovacĂ­ Shera Cast 20 kg /8x2,5/</t>
  </si>
  <si>
    <t>ZC452</t>
  </si>
  <si>
    <t>Hmota zatmelovacĂ­ sherafina rapid 6 kg 1084SH</t>
  </si>
  <si>
    <t>ZT171</t>
  </si>
  <si>
    <t>ImplantĂˇt zubnĂ­ Astra Tech Dentsply Attachment components locator Process Kit 24483</t>
  </si>
  <si>
    <t>ZT167</t>
  </si>
  <si>
    <t>ImplantĂˇt zubnĂ­ Astra Tech Dentsply Locator Abutment EV 3.6, 4 mm 25660</t>
  </si>
  <si>
    <t>ZP097</t>
  </si>
  <si>
    <t>ImplantĂˇt zubnĂ­ Astra Tech Dentsply OsseoSpeed EV S pr. 4,8 mm dĂ©lka 11 mm 26343</t>
  </si>
  <si>
    <t>ZO445</t>
  </si>
  <si>
    <t>ImplantĂˇt zubnĂ­ Astra Tech Dentsply OsseoSpeed EV S pr.3,6 dĂ©lka 9 mm 25223</t>
  </si>
  <si>
    <t>ZO442</t>
  </si>
  <si>
    <t>ImplantĂˇt zubnĂ­ Astra Tech Dentsply OsseoSpeed EV S pr.4,2 dĂ©lka 11 mm 26323</t>
  </si>
  <si>
    <t>ZO443</t>
  </si>
  <si>
    <t>ImplantĂˇt zubnĂ­ Astra Tech Dentsply OsseoSpeed EV S pr.4,2 dĂ©lka 9 mm 26322</t>
  </si>
  <si>
    <t>ZO771</t>
  </si>
  <si>
    <t>ImplantĂˇt zubnĂ­ Astra Tech Dentsply OsseoSpeed EV S pr.4,8 dĂ©lka 9 mm 26342</t>
  </si>
  <si>
    <t>ZO916</t>
  </si>
  <si>
    <t>ImplantĂˇt zubnĂ­ Astra Tech Dentsply OsseoSpeed EV S, pr. 3,6 dĂ©lka 11mm 26313</t>
  </si>
  <si>
    <t>ZR930</t>
  </si>
  <si>
    <t>ImplantĂˇt zubnĂ­ Astra Tech Dentsply OsseoSpeed Profile EV pr. 4.8S mm, dĂ©lka 11mm 25448</t>
  </si>
  <si>
    <t>ZP819</t>
  </si>
  <si>
    <t>ImplantĂˇt zubnĂ­ Astra Tech Dentsply OsseoSpeed Profile PS pr. 4,8 mm dĂ©lka 9 mm 25447</t>
  </si>
  <si>
    <t>ZU251</t>
  </si>
  <si>
    <t>ImplantĂˇt zubnĂ­ Leone Classix s krycĂ­m vĂ­ÄŤkem prĹŻmÄ›r 4,1 mm/dĂ©lka 10 mm LE110-4110-02</t>
  </si>
  <si>
    <t>ZU267</t>
  </si>
  <si>
    <t>ImplantĂˇt zubnĂ­ Leone Classix s krycĂ­m vĂ­ÄŤkem prĹŻmÄ›r 4,1 mm/dĂ©lka 12 mm LE110-4112-02</t>
  </si>
  <si>
    <t>ZU252</t>
  </si>
  <si>
    <t>ImplantĂˇt zubnĂ­ Leone Classix s krycĂ­m vĂ­ÄŤkem prĹŻmÄ›r 4,1 mm/dĂ©lka 8 mm LE110-4108-02</t>
  </si>
  <si>
    <t>ZU381</t>
  </si>
  <si>
    <t>ImplantĂˇt zubnĂ­ Leone Classix s krycĂ­m vĂ­ÄŤkem prĹŻmÄ›r 4,8 mm/8mm LE110-4808-30</t>
  </si>
  <si>
    <t>ZU265</t>
  </si>
  <si>
    <t>ImplantĂˇt zubnĂ­ Leone Classix s krycĂ­m vĂ­ÄŤkem prĹŻmÄ›r 4,8 mm/dĂ©lka 10 mm LE110-4810-30</t>
  </si>
  <si>
    <t>ZU266</t>
  </si>
  <si>
    <t>ImplantĂˇt zubnĂ­ Leone Classix s krycĂ­m vĂ­ÄŤkem prĹŻmÄ›r 4,8 mm/dĂ©lka 12 mm LE110-4812-30</t>
  </si>
  <si>
    <t>ZU379</t>
  </si>
  <si>
    <t>ImplantĂˇt zubnĂ­ Leone Max Stability s krycĂ­m vĂ­ÄŤkem prĹŻmÄ›r 3,75 mm/8mm LE110-3808-02</t>
  </si>
  <si>
    <t>ZU268</t>
  </si>
  <si>
    <t>ImplantĂˇt zubnĂ­ Leone Max Stability s krycĂ­m vĂ­ÄŤkem prĹŻmÄ›r 3,75 mm/dĂ©lka 10 mm LE110-3810-02</t>
  </si>
  <si>
    <t>ZU269</t>
  </si>
  <si>
    <t>ImplantĂˇt zubnĂ­ Leone Max Stability s krycĂ­m vĂ­ÄŤkem prĹŻmÄ›r 3,75 mm/dĂ©lka 12 mm LE110-3812-02</t>
  </si>
  <si>
    <t>ZU380</t>
  </si>
  <si>
    <t>ImplantĂˇt zubnĂ­ Leone Max Stability s krycĂ­m vĂ­ÄŤkem prĹŻmÄ›r 4,5 mm/10mm LE110-4510-02</t>
  </si>
  <si>
    <t>ZU378</t>
  </si>
  <si>
    <t>ImplantĂˇt zubnĂ­ Leone Max Stability s krycĂ­m vĂ­ÄŤkem prĹŻmÄ›r 4,5 mm/8mm LE110-4508-02</t>
  </si>
  <si>
    <t>ZU382</t>
  </si>
  <si>
    <t>ImplantĂˇt zubnĂ­ Leone s krycĂ­m vĂ­ÄŤkem prĹŻmÄ›r 2,9 mm/12mm LE110-2912-02</t>
  </si>
  <si>
    <t>ZU385</t>
  </si>
  <si>
    <t>ImplantĂˇt zubnĂ­ Leone s krycĂ­m vĂ­ÄŤkem prĹŻmÄ›r 3,3 mm/10mm LE110-3310-02</t>
  </si>
  <si>
    <t>ZU383</t>
  </si>
  <si>
    <t>ImplantĂˇt zubnĂ­ Leone Short s krycĂ­m vĂ­ÄŤkem prĹŻmÄ›r 5 mm/6,5mm LE110-5065-02</t>
  </si>
  <si>
    <t>ZU510</t>
  </si>
  <si>
    <t>ImplantĂˇt zubnĂ­ Leone Short s krycĂ­m vĂ­ÄŤkem prĹŻmÄ›r 5 mm/dĂ©lka 6,5 mm LE 110-5065-02</t>
  </si>
  <si>
    <t>ZC299</t>
  </si>
  <si>
    <t>Impression Compound, bal. Ăˇ 5 ks, 1DDCEIC</t>
  </si>
  <si>
    <t>ZC535</t>
  </si>
  <si>
    <t>Induret gel C100700</t>
  </si>
  <si>
    <t>ZQ663</t>
  </si>
  <si>
    <t>Ingoty LT IPS e.max Press barva A1, bal. Ăˇ 5 ks 9024639</t>
  </si>
  <si>
    <t>ZC415</t>
  </si>
  <si>
    <t>Interwaxit s rozpraĹˇovaÄŤem Ăˇ 200 ml 413</t>
  </si>
  <si>
    <t>ZL702</t>
  </si>
  <si>
    <t>IPS PressVest Speed lig.Premium IV685588</t>
  </si>
  <si>
    <t>ZM869</t>
  </si>
  <si>
    <t>Jehla jednorĂˇzovĂˇ septoject zelenĂˇ G 30 0,3 x 16 mm bal. Ăˇ 100 ks 9009059</t>
  </si>
  <si>
    <t>ZH080</t>
  </si>
  <si>
    <t>KamĂ­nek na Zirkonoxid-ĂşzkĂ˝ vĂˇleÄŤek Z638</t>
  </si>
  <si>
    <t>ZH084</t>
  </si>
  <si>
    <t>KamĂ­nek na Zirkonoxid-ÄŤoÄŤka Z772</t>
  </si>
  <si>
    <t>ZH086</t>
  </si>
  <si>
    <t>KamĂ­nek na Zirkonoxid-kĂłnus Z736</t>
  </si>
  <si>
    <t>ZH078</t>
  </si>
  <si>
    <t>KamĂ­nek na Zirkonoxid-kuliÄŤka Z602</t>
  </si>
  <si>
    <t>ZH081</t>
  </si>
  <si>
    <t>KamĂ­nek na Zirkonoxid-ĹˇpiÄŤka Z652R</t>
  </si>
  <si>
    <t>ZH083</t>
  </si>
  <si>
    <t>KamĂ­nek na Zirkonoxid-malĂ© vajĂ­ÄŤko Z667</t>
  </si>
  <si>
    <t>ZH079</t>
  </si>
  <si>
    <t>KamĂ­nek na Zirkonoxid-nĂ­zkĂ˝ vĂˇleÄŤek Z623</t>
  </si>
  <si>
    <t>ZH082</t>
  </si>
  <si>
    <t>KamĂ­nek na Zirkonoxid-vajĂ­ÄŤko Z660</t>
  </si>
  <si>
    <t>ZH085</t>
  </si>
  <si>
    <t>KamĂ­nek na Zirkonoxid-vysokĂ˝ vĂˇleÄŤek Z732</t>
  </si>
  <si>
    <t>ZF632</t>
  </si>
  <si>
    <t>Kanyla NaViTip 0 bal. Ăˇ 20 ks 498581</t>
  </si>
  <si>
    <t>ZK616</t>
  </si>
  <si>
    <t>Kanyla RMO FLI 16 A08734</t>
  </si>
  <si>
    <t>ZK608</t>
  </si>
  <si>
    <t>Kanyla RMO FLI 26 A08735</t>
  </si>
  <si>
    <t>ZK609</t>
  </si>
  <si>
    <t>Kanyla RMO FLI 36 A08744</t>
  </si>
  <si>
    <t>ZK607</t>
  </si>
  <si>
    <t>Kanyla RMO FLI 37 A08746</t>
  </si>
  <si>
    <t>ZK605</t>
  </si>
  <si>
    <t>Kanyla RMO FLI 46 A08745</t>
  </si>
  <si>
    <t>ZK611</t>
  </si>
  <si>
    <t>Kanyla RMO FLI 47 A08747</t>
  </si>
  <si>
    <t>ZC455</t>
  </si>
  <si>
    <t>KartĂˇÄŤek nylon do kolĂ©nka BT260.23N</t>
  </si>
  <si>
    <t>ZE896</t>
  </si>
  <si>
    <t>KartĂˇÄŤek zubnĂ­ leĹˇtĂ­cĂ­ Taurus kozĂ­ chlup pro leĹˇtÄ›nĂ­ dentĂˇlnĂ­ch slitin, kompozitĹŻ a keramiky, mÄ›kkĂ˝, prĹŻm. 19 mm, DoporuÄŤenĂ© otĂˇÄŤky: 16 000 ot./min., bal. Ăˇ 12 ks BT1100.1</t>
  </si>
  <si>
    <t>ZT492</t>
  </si>
  <si>
    <t>KatalyzĂˇtor pastovĂ˝ Interlabosil, bal. 40 g IN0927</t>
  </si>
  <si>
    <t>ZC570</t>
  </si>
  <si>
    <t>Kavitan LC A2 12 g prĂˇĹˇku + 5 g tekutiny 4113411</t>
  </si>
  <si>
    <t>ZC387</t>
  </si>
  <si>
    <t>Kavitan plus A2 4113231</t>
  </si>
  <si>
    <t>ZU264</t>
  </si>
  <si>
    <t>Kazeta chirurgickĂˇ Leone â€“ kompletnĂ­ LE156-0066-04</t>
  </si>
  <si>
    <t>ZD448</t>
  </si>
  <si>
    <t>KelĂ­mek odlĂ©v. fornax D5 1205004116</t>
  </si>
  <si>
    <t>ZP922</t>
  </si>
  <si>
    <t>Keramika IPS c.max Ceram Zir Liner ÄŤ. 1 5 g  IV596839</t>
  </si>
  <si>
    <t>ZQ351</t>
  </si>
  <si>
    <t>Keramika IPS e.max Ceram ZirLiner Build liquid bal. Ăˇ 60 ml 597050 9024633</t>
  </si>
  <si>
    <t>ZD698</t>
  </si>
  <si>
    <t>Keramika IPS InLine PoM Opaquer A-D A1 3 g IV593160</t>
  </si>
  <si>
    <t>ZM575</t>
  </si>
  <si>
    <t>Keramika IPS InLine PoM Opaquer A-D B2 3 g IV593166</t>
  </si>
  <si>
    <t>ZU515</t>
  </si>
  <si>
    <t>KlĂ­ÄŤ Leone Hex Head Extractor for healing caps LE 156-1006-00</t>
  </si>
  <si>
    <t>ZI811</t>
  </si>
  <si>
    <t>KlĂ­nek derotaÄŤnĂ­ 400-301</t>
  </si>
  <si>
    <t>ZF100</t>
  </si>
  <si>
    <t>KnoflĂ­k Opti-MIM 430-001</t>
  </si>
  <si>
    <t>ZQ787</t>
  </si>
  <si>
    <t>KnoflĂ­k titanovĂ˝ s pozlacenĂ˝m Ĺ™etĂ­zkem GOLD EXTRUSION HOOK WITH CHAIN (14 KARAT), pro urychlenĂ­ proĹ™ezĂˇnĂ­ -  vytaĹľenĂ­, neproĹ™ezenĂ©ho zoubku, kulatĂˇ bĂˇze 4250-00</t>
  </si>
  <si>
    <t>ZC308</t>
  </si>
  <si>
    <t>KotouÄŤ leĹˇtĂ­cĂ­ liskoid ER223205</t>
  </si>
  <si>
    <t>ZT305</t>
  </si>
  <si>
    <t>KotouÄŤ leĹˇtĂ­cĂ­ na leĹˇtÄ›nĂ­ detailĹŻ, prĹŻm. 80 mm, 5 vrstev Ă 80mm (5 vrstev) 350 0036 0</t>
  </si>
  <si>
    <t>ZT306</t>
  </si>
  <si>
    <t>KotouÄŤ leĹˇtĂ­cĂ­ na leĹˇtÄ›nĂ­ detailĹŻprĹŻm. 100 mm, 5 vrstev Ă 100mm (5 vrstev) 350 0035 0</t>
  </si>
  <si>
    <t>ZT304</t>
  </si>
  <si>
    <t>KotouÄŤ leĹˇtĂ­cĂ­ na leĹˇtÄ›nĂ­ pro vysokĂ˝ lesk pryskyĹ™ice, prĹŻm. 100 mm, 35 vrstev Ă 100mm (35 vrstev) 350 0082 0</t>
  </si>
  <si>
    <t>ZT302</t>
  </si>
  <si>
    <t>KotouÄŤ leĹˇtĂ­cĂ­ na pĹ™edleĹˇtÄ›nĂ­ zubnĂ­ nĂˇhrady z pryskyĹ™ice, prĹŻm. 60 mm, 24 vrstev Ă 60mm (24 vrstev) 350 0098 0</t>
  </si>
  <si>
    <t>ZT301</t>
  </si>
  <si>
    <t>KotouÄŤ leĹˇtĂ­cĂ­ na pĹ™edleĹˇtÄ›nĂ­ zubnĂ­ nĂˇhrady z pryskyĹ™ice, prĹŻm. 80 mm, 24 vrstev Ă 80mm (24 vrstev) 350 0099 1</t>
  </si>
  <si>
    <t>ZT303</t>
  </si>
  <si>
    <t>KotouÄŤ leĹˇtĂ­cĂ­ pro vysokĂ˝ lesk pryskyĹ™ice prĹŻm. 60 mm, 40 vrstev Ă 60mm (40 vrstev) 350 0094 0</t>
  </si>
  <si>
    <t>ZC518</t>
  </si>
  <si>
    <t>Kromopan 100 450 g, 1/X2710</t>
  </si>
  <si>
    <t>ZF578</t>
  </si>
  <si>
    <t>KuĹľel plstÄ›nĂ˝ 30 x 15 mm malĂ˝ BT121</t>
  </si>
  <si>
    <t>ZH306</t>
  </si>
  <si>
    <t>Ĺ pendlĂ­k-spona 0,7 mm Ăˇ 100 ks 620-107 00</t>
  </si>
  <si>
    <t>ZH307</t>
  </si>
  <si>
    <t>Ĺ pendlĂ­k-spona 0,8 mm Ăˇ 100 ks 620-108 00</t>
  </si>
  <si>
    <t>ZO446</t>
  </si>
  <si>
    <t>Ĺ roub krycĂ­ EV 3,6 25281</t>
  </si>
  <si>
    <t>ZO447</t>
  </si>
  <si>
    <t>Ĺ roub krycĂ­ EV 4,2 25282</t>
  </si>
  <si>
    <t>ZO448</t>
  </si>
  <si>
    <t>Ĺ roub krycĂ­ EV 4,8 25283</t>
  </si>
  <si>
    <t>ZE858</t>
  </si>
  <si>
    <t>Ĺ roub ortodontickĂ˝ 600-300</t>
  </si>
  <si>
    <t>ZJ200</t>
  </si>
  <si>
    <t>Ĺ roub ortodontickĂ˝ 600-301</t>
  </si>
  <si>
    <t>ZB044</t>
  </si>
  <si>
    <t>Ĺ roub ortodontickĂ˝ Bertoni 602-606-1</t>
  </si>
  <si>
    <t>ZG393</t>
  </si>
  <si>
    <t>Ĺ roub ortodontickĂ˝ Hyrax Ăˇ 10 ks 602-801-30</t>
  </si>
  <si>
    <t>ZU259</t>
  </si>
  <si>
    <t>Ĺ roub uzdravovacĂ­  Leone MUA ĹľlutĂ˝ 5,0 / 4 mm LE126-4100-00</t>
  </si>
  <si>
    <t>ZU511</t>
  </si>
  <si>
    <t>Ĺ roub uzdravovacĂ­ Leone zelenĂ˝ MUA 4,5 mm / 4 mm LE 126-3300-00</t>
  </si>
  <si>
    <t>ZU514</t>
  </si>
  <si>
    <t>Ĺ roubovĂˇk Leone Screw Adapters LE 126-0003-01</t>
  </si>
  <si>
    <t>ZB933</t>
  </si>
  <si>
    <t>Ĺ tÄ›teÄŤky aplikaÄŤnĂ­, Ăˇ 400 ks, SD8100123</t>
  </si>
  <si>
    <t>ZK532</t>
  </si>
  <si>
    <t>LahviÄŤka na ortocryl 16210000</t>
  </si>
  <si>
    <t>ZK602</t>
  </si>
  <si>
    <t>Lepidlo na perly INO372</t>
  </si>
  <si>
    <t>ZE739</t>
  </si>
  <si>
    <t>ĹetĂ­zek elast. ÄŤirĂ˝-light 400-316LF</t>
  </si>
  <si>
    <t>ZF002</t>
  </si>
  <si>
    <t>Light bond primer 7cc LBS/7F</t>
  </si>
  <si>
    <t>ZD798</t>
  </si>
  <si>
    <t>Light bond stĹ™Ă­kaÄŤky Ăˇ 4 ks LBPPF</t>
  </si>
  <si>
    <t>ZN774</t>
  </si>
  <si>
    <t>MateriĂˇl fotokompozitnĂ­ pro bezkovovĂ© nĂˇhrady Signum ceramis dentin A3 bal. 4g Her66022943</t>
  </si>
  <si>
    <t>ZN775</t>
  </si>
  <si>
    <t>MateriĂˇl fotokompozitnĂ­ pro bezkovovĂ© nĂˇhrady Signum ceramis dentin A3,5 bal. 4g Her66022944</t>
  </si>
  <si>
    <t>ZN882</t>
  </si>
  <si>
    <t>MateriĂˇl fotokompozitnĂ­ pro bezkovovĂ© nĂˇhrady Signum ceramis dentin A4 bal. 4g HK66022945</t>
  </si>
  <si>
    <t>ZN776</t>
  </si>
  <si>
    <t>MateriĂˇl fotokompozitnĂ­ pro bezkovovĂ© nĂˇhrady Signum ceramis dentin B2 bal. 4g Her66022947</t>
  </si>
  <si>
    <t>ZN777</t>
  </si>
  <si>
    <t>MateriĂˇl fotokompozitnĂ­ pro bezkovovĂ© nĂˇhrady Signum ceramis dentin B3 bal. 4g Her66022948</t>
  </si>
  <si>
    <t>ZP112</t>
  </si>
  <si>
    <t>MateriĂˇl fotokompozitnĂ­ pro bezkovovĂ© nĂˇhrady Signum ceramis dentin B4 bal. 4g HK66022949</t>
  </si>
  <si>
    <t>ZN778</t>
  </si>
  <si>
    <t>MateriĂˇl fotokompozitnĂ­ pro bezkovovĂ© nĂˇhrady Signum ceramis dentin C2 bal. 4g Her66022951</t>
  </si>
  <si>
    <t>ZN779</t>
  </si>
  <si>
    <t>MateriĂˇl fotokompozitnĂ­ pro bezkovovĂ© nĂˇhrady Signum ceramis dentin C3 bal. 4g Her66022952</t>
  </si>
  <si>
    <t>ZN883</t>
  </si>
  <si>
    <t>MateriĂˇl fotokompozitnĂ­ pro bezkovovĂ© nĂˇhrady Signum ceramis dentin D2 bal. 4g Her66022954</t>
  </si>
  <si>
    <t>ZP113</t>
  </si>
  <si>
    <t>MateriĂˇl fotokompozitnĂ­ pro bezkovovĂ© nĂˇhrady Signum ceramis dentin D4 bal. 4g HK66022956</t>
  </si>
  <si>
    <t>ZN884</t>
  </si>
  <si>
    <t>MateriĂˇl fotokompozitnĂ­ pro bezkovovĂ© nĂˇhrady Signum ceramis dentin EL bal. 4g Her66022957</t>
  </si>
  <si>
    <t>ZN885</t>
  </si>
  <si>
    <t>MateriĂˇl fotokompozitnĂ­ pro bezkovovĂ© nĂˇhrady Signum ceramis dentin EM bal. 4g Her66022958</t>
  </si>
  <si>
    <t>ZT165</t>
  </si>
  <si>
    <t>MateriĂˇl fotokompozitnĂ­ pro simulaci detailĹŻ na zubnĂ­ sklovinÄ› Signum  cre â€“active T1, bal.Ăˇ 3 g HK66020059</t>
  </si>
  <si>
    <t>ZT166</t>
  </si>
  <si>
    <t>MateriĂˇl fotokompozitnĂ­ pro simulaci detailĹŻ na zubnĂ­ sklovinÄ› Signum  cre â€“active T2, bal.Ăˇ 3 g HK66020060</t>
  </si>
  <si>
    <t>ZR793</t>
  </si>
  <si>
    <t>MateriĂˇl fotokompozitnĂ­ pro uĹˇlechtilĂ© i nĂˇhradnĂ­ slitiny nĂˇhrad Signum ceramis enamel ED bal. Ăˇ 4g HK66022959</t>
  </si>
  <si>
    <t>ZR879</t>
  </si>
  <si>
    <t>MateriĂˇl glazovacĂ­ pro keramiku IPS, IPS Ivocolor mixing liquid Allround Ăˇ 15 ml IVV667694</t>
  </si>
  <si>
    <t>ZT116</t>
  </si>
  <si>
    <t>MateriĂˇl zubnĂ­ izolaÄŤnĂ­ Vitafol  H â€“ pasta, bal. Ăˇ 70 ml VI9462</t>
  </si>
  <si>
    <t>ZT118</t>
  </si>
  <si>
    <t>MateriĂˇl zubnĂ­ izolaÄŤnĂ­ Vitafol  H â€“ retenÄŤnĂ­ krystaly, bal.Ăˇ 80 g VIA9F50</t>
  </si>
  <si>
    <t>ZT117</t>
  </si>
  <si>
    <t>MateriĂˇl zubnĂ­ izolaÄŤnĂ­ Vitafol H â€“ vytvrzovacĂ­ roztok, bal.Ăˇ 15 ml VIA9F15</t>
  </si>
  <si>
    <t>ZL447</t>
  </si>
  <si>
    <t>Matrice Hawe adapt 0,038 mm bal. Ăˇ 30 ks 581207</t>
  </si>
  <si>
    <t>ZE521</t>
  </si>
  <si>
    <t>Matrice Hawe adapt 1202581203</t>
  </si>
  <si>
    <t>ZL448</t>
  </si>
  <si>
    <t>Matrice Hawe adapt 1205581205</t>
  </si>
  <si>
    <t>ZP797</t>
  </si>
  <si>
    <t>Matrice pro OT Equator, sada - retenÄŤnĂ­ matrice (bĂ­lĂˇ - standardnĂ­),  1,8 kg, bal. Ăˇ 4 ks 993140CET</t>
  </si>
  <si>
    <t>ZP796</t>
  </si>
  <si>
    <t>Matrice pro OT Equator, sada - retenÄŤnĂ­ matrice (fialovĂˇ- pevnĂˇ),  2,7 kg, bal. Ăˇ 4 ks 993140CEV</t>
  </si>
  <si>
    <t>ZP799</t>
  </si>
  <si>
    <t>Matrice pro OT Equator, sada - retenÄŤnĂ­ matrice (ĹľlutĂˇ - extra mÄ›kkĂˇ), 0,6 kg, bal. Ăˇ 4 ks 993140CEG</t>
  </si>
  <si>
    <t>ZP798</t>
  </si>
  <si>
    <t>Matrice pro OT Equator, sada - retenÄŤnĂ­ matrice (rĹŻĹľovĂˇ -mÄ›kkĂˇ ), 1,2 kg, bal. Ăˇ 4 ks 993140CER</t>
  </si>
  <si>
    <t>ZP795</t>
  </si>
  <si>
    <t>Matrice pro OT Equator, sada (1 x nerez pouzdro, 1 x laboratornĂ­ matrice -ÄŤernĂˇ, 4 x retenÄŤnĂ­ matrice -ĹľlutĂˇ 0,6 kg, fialovĂˇ 2,7 kg, bĂ­lĂˇ 1,8 kg, rĹŻĹľovĂˇ 1,2 kg, 1 x ochrannĂ˝ disk) 993192ECE</t>
  </si>
  <si>
    <t>ZR082</t>
  </si>
  <si>
    <t>Matrice retenÄŤnĂ­ mikro k systĂ©mu OT CAP Rhein 83 OT, pouzdro nerez, prĹŻm. 1,8 mm, bal. Ăˇ 2 ks 993041CAM</t>
  </si>
  <si>
    <t>ZT337</t>
  </si>
  <si>
    <t>Matrice retenÄŤnĂ­ mikro k systĂ©mu OT CAP Rhein 83, ĹľlutĂˇ, prĹŻmÄ›r 1,8 mm, extra mÄ›kkĂˇ retence 450g, bal. Ăˇ 6 ks 993060CRMAY</t>
  </si>
  <si>
    <t>ZT338</t>
  </si>
  <si>
    <t>Matrice retenÄŤnĂ­ mikro k systĂ©mu OT CAP Rhein 83, rĹŻĹľovĂˇ, prĹŻmÄ›r 1,8 mm, mÄ›kkĂˇ retence 800g, bal. Ăˇ 6 ks 993040CRMSN</t>
  </si>
  <si>
    <t>ZT340</t>
  </si>
  <si>
    <t>Matrice retenÄŤnĂ­ mikro k systĂ©mu OT CAP Rhein 83, titan, prĹŻmÄ›r 1,8 mm, bal. Ăˇ 2 ks 993040TCM</t>
  </si>
  <si>
    <t>ZT339</t>
  </si>
  <si>
    <t>Matrice retenÄŤnĂ­ mikro k systĂ©mu OT CAP Rhein 83, zelenĂˇ, prĹŻmÄ›r 1,8 mm, velmi flexibilnĂ­  retence 200g bal. Ăˇ 6 ks 993049PCM</t>
  </si>
  <si>
    <t>ZU343</t>
  </si>
  <si>
    <t>MembrĂˇna ACE conFORM 30 x 40 / 0,6 mm (ACE312078) 5093040</t>
  </si>
  <si>
    <t>ZU342</t>
  </si>
  <si>
    <t>MembrĂˇna ACE RCM6 30 x 40 / 0,3 mm (ACE312081) 5098000</t>
  </si>
  <si>
    <t>ZL146</t>
  </si>
  <si>
    <t>MembrĂˇna Bio-Gide 25 x 25 mm DGD460308033E</t>
  </si>
  <si>
    <t>ZQ687</t>
  </si>
  <si>
    <t>MembrĂˇna Bio-Gide Compressed 20x30mm AT500372 (500620)</t>
  </si>
  <si>
    <t>ZE058</t>
  </si>
  <si>
    <t>MembrĂˇna kolagenovĂˇ Parasorb Resodont 22 x 25 mm RD2502</t>
  </si>
  <si>
    <t>ZP820</t>
  </si>
  <si>
    <t>MembrĂˇna kolagenovĂˇ Parasorb Resodont forte 32 x 25mm RDF3503</t>
  </si>
  <si>
    <t>ZT671</t>
  </si>
  <si>
    <t>MembrĂˇna kolagenovĂˇ Parasorb Resodont Forte, vstĹ™ebatelnĂˇ  16 x 25 mm RDF1502</t>
  </si>
  <si>
    <t>ZE860</t>
  </si>
  <si>
    <t>NĂˇstroj modelovacĂ­ ÄŤervenĂ˝ HSL033-00</t>
  </si>
  <si>
    <t>ZF585</t>
  </si>
  <si>
    <t>NĂˇstroj modelovacĂ­ HSL032-00</t>
  </si>
  <si>
    <t>ZG166</t>
  </si>
  <si>
    <t>NĂˇstroj modelovacĂ­ Zahle zelenĂ˝ HSL030-00</t>
  </si>
  <si>
    <t>ZE412</t>
  </si>
  <si>
    <t>NĹŻĹľ modelovacĂ­ 175 mm 397155520222</t>
  </si>
  <si>
    <t>ZE413</t>
  </si>
  <si>
    <t>NĹŻĹľ na sĂˇdru 180 mm 121520050</t>
  </si>
  <si>
    <t>ZC922</t>
  </si>
  <si>
    <t>OÄŤko Opti-MIM 430-005</t>
  </si>
  <si>
    <t>ZF659</t>
  </si>
  <si>
    <t>ObrĂˇzek do ortodontickĂ˝ch aparĂˇtkĹŻ motocykl 160-100-14</t>
  </si>
  <si>
    <t>ZC821</t>
  </si>
  <si>
    <t>Occlu spray zelenĂ˝ 75 ml 00093</t>
  </si>
  <si>
    <t>ZL703</t>
  </si>
  <si>
    <t>Opaquer A4 Ăˇ 3g IV593164</t>
  </si>
  <si>
    <t>ZL704</t>
  </si>
  <si>
    <t>Opaquer D2 Ăˇ 3g IV593173</t>
  </si>
  <si>
    <t>ZE575</t>
  </si>
  <si>
    <t>Opaquer IPS-InLine C2 Ăˇ 3g IV593170</t>
  </si>
  <si>
    <t>ZC485</t>
  </si>
  <si>
    <t>Oralium 1000 g 1600/0</t>
  </si>
  <si>
    <t>ZA477</t>
  </si>
  <si>
    <t>Orthocryl  tekutina pro vĂ˝robu ortodontickĂ˝ch aparĂˇtĹŻ, oranĹľovĂˇ neon, 250ml 161-136-00</t>
  </si>
  <si>
    <t>ZU506</t>
  </si>
  <si>
    <t>Orthocryl  tekutina pro vĂ˝robu ortodontickĂ˝ch aparĂˇtĹŻ, transparentnĂ­ pink, 1000ml 161-350-00</t>
  </si>
  <si>
    <t>ZU375</t>
  </si>
  <si>
    <t>Orthocryl  tekutina pro vĂ˝robu ortodontickĂ˝ch aparĂˇtĹŻ, zelenĂˇ, 250ml 161-128-00</t>
  </si>
  <si>
    <t>ZC451</t>
  </si>
  <si>
    <t>Orthocryl E Q prĂˇĹˇek transparent 1kg 160-300</t>
  </si>
  <si>
    <t>ZD386</t>
  </si>
  <si>
    <t>Orthocryl lig.ÄŤirĂ© 500 161-100</t>
  </si>
  <si>
    <t>ZC377</t>
  </si>
  <si>
    <t>Orthocryl lig.modrĂ˝ 250 ml 161-129</t>
  </si>
  <si>
    <t>ZD264</t>
  </si>
  <si>
    <t>Orthocryl Neon ĹľlutĂˇ Ăˇ 1 kg 160-002</t>
  </si>
  <si>
    <t>ZU377</t>
  </si>
  <si>
    <t>Orthocryl tekutina pro vĂ˝robu ortodontickĂ˝ch aparĂˇtĹŻ, ĹľlutĂˇ neon, 250ml 161-135-00</t>
  </si>
  <si>
    <t>ZD140</t>
  </si>
  <si>
    <t>PĂˇjka univerzĂˇlnĂ­ stĹ™Ă­brnĂˇ - 700Â°C 380-604-50</t>
  </si>
  <si>
    <t>ZC319</t>
  </si>
  <si>
    <t>PapĂ­r artikulaÄŤnĂ­ modroÄŤerv. l 12 x 10 listĹŻ 102</t>
  </si>
  <si>
    <t>ZD357</t>
  </si>
  <si>
    <t>PapĂ­r artikulaÄŤnĂ­ modroÄŤerv. U 6 x 10 listĹŻ 103</t>
  </si>
  <si>
    <t>ZC320</t>
  </si>
  <si>
    <t>PĂ­sek Cobra White 50 my 1 kg</t>
  </si>
  <si>
    <t>ZC462</t>
  </si>
  <si>
    <t>PĂ­sek Interalox 250 7 kg 00404</t>
  </si>
  <si>
    <t>ZS213</t>
  </si>
  <si>
    <t>Pasta ApexCal pro pĹ™Ă­pravu vloĹľky dezinfekÄŤnĂ­ provizornĂ­, na bĂˇzi hydroxidu vĂˇpenatĂ©ho, balenĂ­ 2 x 2,5g stĹ™Ă­kaÄŤka, 15 x aplikaÄŤnĂ­ kanyla 0091330</t>
  </si>
  <si>
    <t>ZC300</t>
  </si>
  <si>
    <t>Pasta Depural Neo 60 g 4816210</t>
  </si>
  <si>
    <t>ZE019</t>
  </si>
  <si>
    <t>Pasta leĹˇtĂ­cĂ­ Opal 35 g 520.0000RE</t>
  </si>
  <si>
    <t>ZQ478</t>
  </si>
  <si>
    <t>Pasta leĹˇtĂ­cĂ­ zubnĂ­ SuperPolish Hawe  ÄŤervenĂˇ, 50 g, 0025854</t>
  </si>
  <si>
    <t>ZJ765</t>
  </si>
  <si>
    <t>Pasta pro vypalovĂˇnĂ­ v keramickĂ© peci Ăˇ 12 g VIEFP12</t>
  </si>
  <si>
    <t>ZC477</t>
  </si>
  <si>
    <t>Pemza leĹˇtĂ­cĂ­  5kg 260000013</t>
  </si>
  <si>
    <t>ZG718</t>
  </si>
  <si>
    <t>PilĂ­Ĺ™ attachment locator D3.7/L3 01210</t>
  </si>
  <si>
    <t>ZD465</t>
  </si>
  <si>
    <t>PilnĂ­k K - File 397144518762</t>
  </si>
  <si>
    <t>ZI685</t>
  </si>
  <si>
    <t>PilnĂ­k K - File 397144518772</t>
  </si>
  <si>
    <t>ZD417</t>
  </si>
  <si>
    <t>PilnĂ­k K - File 397144518782</t>
  </si>
  <si>
    <t>ZU258</t>
  </si>
  <si>
    <t>PĹ™enaĹˇeÄŤ+Ĺˇroub PICK-UP Leone H 8 mm  L12 mm M1,6 LE144-2608-01</t>
  </si>
  <si>
    <t>ZH675</t>
  </si>
  <si>
    <t>PodloĹľky mĂ­chacĂ­ v blocĂ­ch 0000239</t>
  </si>
  <si>
    <t>ZE945</t>
  </si>
  <si>
    <t>PolĂ­rka elastickĂˇ meisinger 9573S</t>
  </si>
  <si>
    <t>ZE944</t>
  </si>
  <si>
    <t>PolĂ­rka elastickĂˇ meisinger 9573U</t>
  </si>
  <si>
    <t>ZE943</t>
  </si>
  <si>
    <t>PolĂ­rka meisinger 9742M H 040</t>
  </si>
  <si>
    <t>ZO907</t>
  </si>
  <si>
    <t>PomĹŻcka k odtaĹľenĂ­ rtĹŻ Optragate Regular bezlatexovĂˇ bal. Ăˇ 80 ks 0091611</t>
  </si>
  <si>
    <t>ZQ255</t>
  </si>
  <si>
    <t>PomĹŻcka k odtaĹľenĂ­ rtĹŻ Optragate small bezlatexovĂˇ bal. Ăˇ 80 ks 0091612</t>
  </si>
  <si>
    <t>ZG153</t>
  </si>
  <si>
    <t>Poresorb-TCP 1.0 g/1.0 ml 0,6-1,0 mm materiĂˇl pro regeneraci kosti 21:2</t>
  </si>
  <si>
    <t>ZC193</t>
  </si>
  <si>
    <t>Poresorb-TCP 1.0 g/1.2 ml 1,0-2,0 mm 41:2</t>
  </si>
  <si>
    <t>ZP801</t>
  </si>
  <si>
    <t>Pouzdro nerez pro matrice 993140, bal. Ăˇ 2 kusy 993141CAE</t>
  </si>
  <si>
    <t>ZG406</t>
  </si>
  <si>
    <t>Preci-clix Female yellow Ăˇ 6 ks 1231</t>
  </si>
  <si>
    <t>ZE020</t>
  </si>
  <si>
    <t>Preci-vertix P sada (6 ks patric 1813, 6 ks ĹľlutĂ˝ch matric, 1 ks zavadÄ›ÄŤ) AD1811</t>
  </si>
  <si>
    <t>ZC360</t>
  </si>
  <si>
    <t>Premacryl liq.bezbarvĂ˝ 250 ml 4342921</t>
  </si>
  <si>
    <t>ZC565</t>
  </si>
  <si>
    <t>Premacryl prĂˇĹˇek rĹŻĹľovĂ˝ 500 g 4342405</t>
  </si>
  <si>
    <t>ZD470</t>
  </si>
  <si>
    <t>Premacryl prĂˇĹˇek transparent 500 g 4342400</t>
  </si>
  <si>
    <t>ZC453</t>
  </si>
  <si>
    <t>Prime-bond 60667240</t>
  </si>
  <si>
    <t>ZB277</t>
  </si>
  <si>
    <t>PronikaÄŤ K - File 063025015</t>
  </si>
  <si>
    <t>ZB278</t>
  </si>
  <si>
    <t>PronikaÄŤ K - Files 025 020</t>
  </si>
  <si>
    <t>ZK658</t>
  </si>
  <si>
    <t>Protemp 4 50 ml A3 ES46957</t>
  </si>
  <si>
    <t>ZC921</t>
  </si>
  <si>
    <t>PruĹľina open v cĂ­vce (100-751) F00062, 700-000</t>
  </si>
  <si>
    <t>ZJ766</t>
  </si>
  <si>
    <t>PryskyĹ™ice LC Block-out resin sada UD240</t>
  </si>
  <si>
    <t>ZQ915</t>
  </si>
  <si>
    <t>PryskyĹ™ice licĂ­ INTERACRYL CAST pro zhotovovĂˇnĂ­ zubnĂ­ch nĂˇhrad tekutina bal. 500 ml IN1550</t>
  </si>
  <si>
    <t>ZU509</t>
  </si>
  <si>
    <t>RaÄŤna Leone Prosthetic Torque wrench 25 Ncm, autoklĂˇvovatelnĂˇ LE 156-1014-26</t>
  </si>
  <si>
    <t>ZC313</t>
  </si>
  <si>
    <t>Repin 800 g orig. 4241110</t>
  </si>
  <si>
    <t>ZQ059</t>
  </si>
  <si>
    <t>Roztok k ochranÄ› gigivy Rubber Dam Liquid - tekutĂ˝ kofferdam, bal. 1 x 1,2 ml 9033141</t>
  </si>
  <si>
    <t>ZC527</t>
  </si>
  <si>
    <t>SĂˇdra alabastr. 0301/25 Ăˇ 25 kg</t>
  </si>
  <si>
    <t>ZC450</t>
  </si>
  <si>
    <t>SĂˇdra efektor otisk 25 kg 4251135</t>
  </si>
  <si>
    <t>ZC441</t>
  </si>
  <si>
    <t>SĂˇdra Hinridur 0208/25 Ăˇ 25 kg</t>
  </si>
  <si>
    <t>ZA277</t>
  </si>
  <si>
    <t>SĂˇdra Hinristone zelenĂ˝ 25 kg 0612/25</t>
  </si>
  <si>
    <t>ZD469</t>
  </si>
  <si>
    <t>SĂˇdra Hinristone zlatoh. 25 kg 0613/25</t>
  </si>
  <si>
    <t>SĂˇdra marmodent 0208/25 Ăˇ 25 kg</t>
  </si>
  <si>
    <t>ZN548</t>
  </si>
  <si>
    <t>Sada flexistone Plus DC005115</t>
  </si>
  <si>
    <t>ZC484</t>
  </si>
  <si>
    <t>Sada vestogum ES86020</t>
  </si>
  <si>
    <t>ZQ678</t>
  </si>
  <si>
    <t>Savka Hygovac V 1000G zelenĂ©, PP, dĂ©lka 140 mm konce 45Â° a S autoklĂˇvovatelnĂ© bal. Ăˇ 100 ks V1000G</t>
  </si>
  <si>
    <t>ZL468</t>
  </si>
  <si>
    <t>Savka s odnĂ­m.koncovkou - transp. bal.Ăˇ 100 ks,  MSF6007</t>
  </si>
  <si>
    <t>ZD005</t>
  </si>
  <si>
    <t>Separating fluid 500 ml 1/V3651</t>
  </si>
  <si>
    <t>ZE581</t>
  </si>
  <si>
    <t>Signum - insulating gel Ăˇ 10g HK64706307</t>
  </si>
  <si>
    <t>ZD576</t>
  </si>
  <si>
    <t>Signum c+b opaque lig.4 ml HK64714198</t>
  </si>
  <si>
    <t>ZF267</t>
  </si>
  <si>
    <t>Signum Dentin 1x4g A3 HK66020008 (4950994A)</t>
  </si>
  <si>
    <t>ZF058</t>
  </si>
  <si>
    <t>Signum Dentin 1x4g D3 HK66020020 (4951000A)</t>
  </si>
  <si>
    <t>ZD013</t>
  </si>
  <si>
    <t>Signum Dentin 1x4g D4 HK66020021 (4951065A)</t>
  </si>
  <si>
    <t>ZD114</t>
  </si>
  <si>
    <t>Signum Dentin Ăˇ 4 g HK660200 (4950993A)</t>
  </si>
  <si>
    <t>ZD235</t>
  </si>
  <si>
    <t>Signum metal bond 2 4 ml HK66033916</t>
  </si>
  <si>
    <t>ZD543</t>
  </si>
  <si>
    <t>Speedex Light Body IX4980</t>
  </si>
  <si>
    <t>ZD351</t>
  </si>
  <si>
    <t>Speedex Universal Aktivator 1 x 60 ml - 60 g IX4990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</si>
  <si>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</si>
  <si>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</si>
  <si>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</si>
  <si>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</si>
  <si>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</si>
  <si>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</si>
  <si>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</si>
  <si>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Ăˇ 6 ks (6 lahvĂ­) KaVo QUATTROcare spreje a 500 ml 1.011.5720</t>
  </si>
  <si>
    <t>ZM898</t>
  </si>
  <si>
    <t>Sprej pro skenovĂˇnĂ­ 3D bal. Ăˇ 400 ml Laserscanning Anti-clare-spray 119990001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</si>
  <si>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</si>
  <si>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</si>
  <si>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</si>
  <si>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</si>
  <si>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</si>
  <si>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</si>
  <si>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ZF689</t>
  </si>
  <si>
    <t>Tahy gumovĂ© intraor.-medium 1/8" 407-021S</t>
  </si>
  <si>
    <t>ZD390</t>
  </si>
  <si>
    <t>Tahy gumovĂ© intraor.-medium 3/16" 407-031S</t>
  </si>
  <si>
    <t>ZL705</t>
  </si>
  <si>
    <t>Tekutina Build-UP liquid IV593352</t>
  </si>
  <si>
    <t>ZD095</t>
  </si>
  <si>
    <t>Tekutina expanznĂ­ sheraifina 1l 1501SH</t>
  </si>
  <si>
    <t>ZG079</t>
  </si>
  <si>
    <t>Tekutina Invex liquid 1000 ml ivo597064</t>
  </si>
  <si>
    <t>ZT617</t>
  </si>
  <si>
    <t>Tekutina ke keramice IPS Margin Build-Up Liquid allround 60 ml 0741917</t>
  </si>
  <si>
    <t>ZQ795</t>
  </si>
  <si>
    <t>Tekutina pro vĂ˝robu pryskyĹ™iÄŤnĂ©ho tÄ›sta Leocryl liquid E purple 0,5 l LER6135-00</t>
  </si>
  <si>
    <t>ZR074</t>
  </si>
  <si>
    <t>Tekutina pro vĂ˝robu pryskyĹ™iÄŤnĂ©ho tÄ›sta Leocryl liquid monomer M blue 0,5 l LER6141-00</t>
  </si>
  <si>
    <t>ZD290</t>
  </si>
  <si>
    <t>Tetric Evo 2g Flow A2</t>
  </si>
  <si>
    <t>ZF188</t>
  </si>
  <si>
    <t>Tetric Evo Flow 2 g  A1</t>
  </si>
  <si>
    <t>ZC563</t>
  </si>
  <si>
    <t>Tokuso rebase 1/X7045</t>
  </si>
  <si>
    <t>ZK601</t>
  </si>
  <si>
    <t>Top Gloss sortiment ED1945</t>
  </si>
  <si>
    <t>ZL965</t>
  </si>
  <si>
    <t>Transpa incizal TI 1 Ăˇ 20 g IV593262</t>
  </si>
  <si>
    <t>ZI924</t>
  </si>
  <si>
    <t>Tryska rozpraĹˇovacĂ­ na Orthocryl 162-751-00</t>
  </si>
  <si>
    <t>ZT571</t>
  </si>
  <si>
    <t>VĂˇleÄŤek  vhojovacĂ­ HealDesign  EV 3.6, prĹŻm. 5 mm, vĂ˝Ĺˇka 6,5  mm, bez antirotaÄŤnĂ­ho prvku, titan, sterilnĂ­ 25905</t>
  </si>
  <si>
    <t>ZT572</t>
  </si>
  <si>
    <t>VĂˇleÄŤek  vhojovacĂ­ HealDesign EV 4,8,  prĹŻm. 7,5 mm, vĂ˝Ĺˇka 4,5mm, posterior, bez antirotaÄŤnĂ­ho prvku, titan, sterilnĂ­ 25919</t>
  </si>
  <si>
    <t>ZU257</t>
  </si>
  <si>
    <t>VĂˇleÄŤek otiskovacĂ­ Leone pro MUA standard ĹľlutĂ˝ 3,0 /4,1/ 8 mm LE141-4108-41</t>
  </si>
  <si>
    <t>ZU272</t>
  </si>
  <si>
    <t>VĂˇleÄŤek otiskovacĂ­ Leone pro MUA, , 8mm/12mm, zelenĂ˝ LE144-3308-01</t>
  </si>
  <si>
    <t>ZU273</t>
  </si>
  <si>
    <t>VĂˇleÄŤek otiskovacĂ­ Leone pro MUA, 8mm/12mm, ĹľlutĂ˝ LE144-4108-01</t>
  </si>
  <si>
    <t>ZU256</t>
  </si>
  <si>
    <t>VĂˇleÄŤek otiskovacĂ­ pro MUA standard zelenĂ˝ 2,2 /3,3/ 8 mm LE141-3308-33</t>
  </si>
  <si>
    <t>ZR475</t>
  </si>
  <si>
    <t>VĂˇleÄŤek vhojovacĂ­  EV Dentsply 3,0 pr. 4 vĂ˝Ĺˇka 6,5 mm bez antirotaÄŤnĂ­ho prvku 25796</t>
  </si>
  <si>
    <t>ZP821</t>
  </si>
  <si>
    <t>VĂˇleÄŤek vhojovacĂ­ Dentsply EV 4,2 pr. 5,0, vĂ˝Ĺˇka 6,5 mm 25797</t>
  </si>
  <si>
    <t>ZO995</t>
  </si>
  <si>
    <t>VĂˇleÄŤek vhojovacĂ­ Dentsply EV 4.2 pr. 5.0 mm vĂ˝Ĺˇka 3.5 mm 25501</t>
  </si>
  <si>
    <t>ZO997</t>
  </si>
  <si>
    <t>VĂˇleÄŤek vhojovacĂ­ Dentsply EV 4.8 pr. 6.5 mm vĂ˝Ĺˇka 6.5 mm 25798</t>
  </si>
  <si>
    <t>ZT454</t>
  </si>
  <si>
    <t>VĂˇleÄŤek vhojovacĂ­ HealDesign  EV 4.2, prĹŻm. 6,5mm, vĂ˝Ĺˇka 6,5 mm, bez antirotaÄŤnĂ­ho prvku, titan, sterilnĂ­ 25912</t>
  </si>
  <si>
    <t>ZU254</t>
  </si>
  <si>
    <t>VĂˇleÄŤek vhojovacĂ­ Leone standard ĹľlutĂ˝ 4,1/gingiva 5 mm LE131-4105-41</t>
  </si>
  <si>
    <t>ZU253</t>
  </si>
  <si>
    <t>VĂˇleÄŤek vhojovacĂ­ Leone standard zelenĂ˝ 3,3/gingiva 5 mm LE131-3305-33</t>
  </si>
  <si>
    <t>ZU517</t>
  </si>
  <si>
    <t>VĂˇleÄŤek vhojovacĂ­ Leone std. ĹľlutĂ˝ 3,0/gingiva 1,5 mm LE 133-4101-41</t>
  </si>
  <si>
    <t>ZU270</t>
  </si>
  <si>
    <t>VĂˇleÄŤek vhojovacĂ­ Leone std. ĹľlutĂ˝ 4,1/gingiva 3mm LE131-4103-41</t>
  </si>
  <si>
    <t>ZU516</t>
  </si>
  <si>
    <t>VĂˇleÄŤek vhojovacĂ­ Leone std. zelenĂ˝ 2,2/gingiva 1,5 mm LE 133-3301-33</t>
  </si>
  <si>
    <t>ZU255</t>
  </si>
  <si>
    <t>VĂˇleÄŤek vhojovacĂ­ Leone velkĂ˝ ĹľlutĂ˝ 5,5/gingiva 5 mm LE131-4105-55</t>
  </si>
  <si>
    <t>ZU271</t>
  </si>
  <si>
    <t>VĂˇleÄŤek vhojovacĂ­ Leone velkĂ˝ zelenĂ˝ 2,2/gingiva 5 mm LE131-3305-45</t>
  </si>
  <si>
    <t>ZU384</t>
  </si>
  <si>
    <t>VĂˇleÄŤek vhojovacĂ­ std. zelenĂˇ 3,3/gingiva 3mm LE 131-3303-33</t>
  </si>
  <si>
    <t>ZQ424</t>
  </si>
  <si>
    <t>VĂˇleÄŤek zubnĂ­ DENTALPAD vel. 1 prĹŻm. 8 mm bal. Ăˇ 750 ks 1320100502</t>
  </si>
  <si>
    <t>ZQ425</t>
  </si>
  <si>
    <t>VĂˇleÄŤek zubnĂ­ DENTALPAD vel. 2 prĹŻm. 10 mm bal. Ăˇ 750 ks 1320200503</t>
  </si>
  <si>
    <t>ZG158</t>
  </si>
  <si>
    <t>VlĂˇkno wedjets na kofferdam 2,1 m barva ĹľlutĂˇ 0035117</t>
  </si>
  <si>
    <t>ZL943</t>
  </si>
  <si>
    <t>VlĂˇkno zubnĂ­ super floss 0098890</t>
  </si>
  <si>
    <t>ZC555</t>
  </si>
  <si>
    <t>Vosk mÄ›kkĂ˝ modelovacĂ­ ceradent 1000 g vosku v destiÄŤkĂˇch 155 x 75 mm s tlouĹˇĹĄkou 1,2 - 1,4 mm 4411115</t>
  </si>
  <si>
    <t>ZG695</t>
  </si>
  <si>
    <t>Vosk modelovacĂ­ - speciĂˇl letnĂ­ 1,5 mm 2500 g 9001516</t>
  </si>
  <si>
    <t>ZK722</t>
  </si>
  <si>
    <t>Vosk vykrĂ˝vacĂ­ bĂ­lĂ˝ 50g IN0194</t>
  </si>
  <si>
    <t>ZT404</t>
  </si>
  <si>
    <t>Vosk vykrĂ˝vacĂ­ bĂ­lĂ˝, bal. Ăˇ 50g 0219905</t>
  </si>
  <si>
    <t>ZU261</t>
  </si>
  <si>
    <t>VrtĂˇk Leone Pilot Drill DLC long prĹŻm.2,2 mm, dĂ©lka 39 mm LE151-2222-42</t>
  </si>
  <si>
    <t>ZU260</t>
  </si>
  <si>
    <t>VrtĂˇk Leone Pilot Drill DLC short prĹŻm.2,2 mm, dĂ©lka 33 mm LE151-2216-52</t>
  </si>
  <si>
    <t>ZC301</t>
  </si>
  <si>
    <t>Ypeen 800 g dĂłza 100066</t>
  </si>
  <si>
    <t>ZC920</t>
  </si>
  <si>
    <t>ZĂˇmky elite medium twin set. 022 707-398</t>
  </si>
  <si>
    <t>ZN016</t>
  </si>
  <si>
    <t>ZĂˇtka pro ÄŤepy BiPin bal. Ăˇ 500 ks RE322000</t>
  </si>
  <si>
    <t>ZE025</t>
  </si>
  <si>
    <t>Zuby primodent pĹ™ednĂ­ PO609</t>
  </si>
  <si>
    <t>ZD528</t>
  </si>
  <si>
    <t>Zuby primodent zadnĂ­ PO610</t>
  </si>
  <si>
    <t>50115100</t>
  </si>
  <si>
    <t>ZPr - jehly COVID 19 (Z557)</t>
  </si>
  <si>
    <t>ZU275</t>
  </si>
  <si>
    <t>Jehla injekÄŤnĂ­ 25G 0,5 x 25 mm oranĹľovĂˇ sterilnĂ­, bal. Ăˇ 100 ks 77U-PZ02590</t>
  </si>
  <si>
    <t>50115101</t>
  </si>
  <si>
    <t>ZPr - ostatní COVID 19 (Z558)</t>
  </si>
  <si>
    <t>ZU277</t>
  </si>
  <si>
    <t>StĹ™Ă­kaÄŤka injekÄŤnĂ­ 2-dĂ­lnĂˇ 2 ml  L CHIRANA 77U-PZ02603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</si>
  <si>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</si>
  <si>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</si>
  <si>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</si>
  <si>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</si>
  <si>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</si>
  <si>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</si>
  <si>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</si>
  <si>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</si>
  <si>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</si>
  <si>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</si>
  <si>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</si>
  <si>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</si>
  <si>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</si>
  <si>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</si>
  <si>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</si>
  <si>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</si>
  <si>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</si>
  <si>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</si>
  <si>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</si>
  <si>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</si>
  <si>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</si>
  <si>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</si>
  <si>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sanitáři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</si>
  <si>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</si>
  <si>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</si>
  <si>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</si>
  <si>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</si>
  <si>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</si>
  <si>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</si>
  <si>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</si>
  <si>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se jménem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</si>
  <si>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</si>
  <si>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</si>
  <si>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</si>
  <si>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</si>
  <si>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</si>
  <si>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</si>
  <si>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</si>
  <si>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Doležel Michal</t>
  </si>
  <si>
    <t>Zdravotní výkony vykázané na pracovišti v rámci ambulantní péče dle lékařů *</t>
  </si>
  <si>
    <t>014</t>
  </si>
  <si>
    <t>4</t>
  </si>
  <si>
    <t>0070001</t>
  </si>
  <si>
    <t>0072001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</si>
  <si>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</si>
  <si>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</si>
  <si>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</si>
  <si>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</si>
  <si>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</si>
  <si>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</si>
  <si>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</si>
  <si>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</si>
  <si>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</si>
  <si>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</si>
  <si>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</si>
  <si>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</si>
  <si>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</si>
  <si>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</si>
  <si>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</si>
  <si>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</si>
  <si>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</si>
  <si>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</si>
  <si>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</si>
  <si>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</si>
  <si>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</si>
  <si>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</si>
  <si>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</si>
  <si>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</si>
  <si>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</si>
  <si>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</si>
  <si>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</si>
  <si>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</si>
  <si>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</si>
  <si>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</si>
  <si>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</si>
  <si>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</si>
  <si>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</si>
  <si>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</si>
  <si>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</si>
  <si>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</si>
  <si>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</si>
  <si>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</si>
  <si>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</si>
  <si>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</si>
  <si>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</si>
  <si>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</si>
  <si>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</si>
  <si>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</si>
  <si>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</si>
  <si>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</si>
  <si>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</si>
  <si>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0081301</t>
  </si>
  <si>
    <t>0082204</t>
  </si>
  <si>
    <t>0082353</t>
  </si>
  <si>
    <t>0081203</t>
  </si>
  <si>
    <t>0081032</t>
  </si>
  <si>
    <t>0070002</t>
  </si>
  <si>
    <t>0082032</t>
  </si>
  <si>
    <t>0081411</t>
  </si>
  <si>
    <t>0082205</t>
  </si>
  <si>
    <t>0081401</t>
  </si>
  <si>
    <t>0081521</t>
  </si>
  <si>
    <t>0081212</t>
  </si>
  <si>
    <t>0081201</t>
  </si>
  <si>
    <t>0082021</t>
  </si>
  <si>
    <t>0082351</t>
  </si>
  <si>
    <t>0081041</t>
  </si>
  <si>
    <t>0082104</t>
  </si>
  <si>
    <t>0081072</t>
  </si>
  <si>
    <t>0060060</t>
  </si>
  <si>
    <t>0072201</t>
  </si>
  <si>
    <t>0071114</t>
  </si>
  <si>
    <t>0081033</t>
  </si>
  <si>
    <t>0082203</t>
  </si>
  <si>
    <t>0081253</t>
  </si>
  <si>
    <t>0072211</t>
  </si>
  <si>
    <t>0082022</t>
  </si>
  <si>
    <t>0081321</t>
  </si>
  <si>
    <t>0081532</t>
  </si>
  <si>
    <t>0071102</t>
  </si>
  <si>
    <t>0083003</t>
  </si>
  <si>
    <t>0082214</t>
  </si>
  <si>
    <t>0071511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</si>
  <si>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</si>
  <si>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</si>
  <si>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</si>
  <si>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</si>
  <si>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</si>
  <si>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</si>
  <si>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</si>
  <si>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</si>
  <si>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</si>
  <si>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</si>
  <si>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</si>
  <si>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</si>
  <si>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ANESTÉZIE NA FORAMEN MANDIBULAE A INFRAORBITALE</t>
  </si>
  <si>
    <t>00920</t>
  </si>
  <si>
    <t>OŠETŘENÍ STÁLÉHO ZUBU FOTOKOMPOZITNÍ VÝPLNÍ</t>
  </si>
  <si>
    <t>00921</t>
  </si>
  <si>
    <t>OŠETŘENÍ STÁLÉHO ZUBU PLASTICKOU VÝPLNÍ</t>
  </si>
  <si>
    <t>00925</t>
  </si>
  <si>
    <t>PRIMÁRNÍ ENDODONTICKÉ OŠETŘENÍ - STÁLÝ ZUB - V ROZ</t>
  </si>
  <si>
    <t>00945</t>
  </si>
  <si>
    <t>CÍLENÉ VYŠETŘENÍ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</si>
  <si>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</si>
  <si>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</si>
  <si>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</si>
  <si>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</si>
  <si>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</si>
  <si>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</si>
  <si>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</si>
  <si>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</si>
  <si>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</si>
  <si>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</si>
  <si>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</si>
  <si>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</si>
  <si>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</si>
  <si>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</si>
  <si>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</si>
  <si>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</si>
  <si>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</si>
  <si>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</si>
  <si>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</si>
  <si>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</si>
  <si>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</si>
  <si>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</si>
  <si>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 M., I. V., I. D., S. C.</t>
  </si>
  <si>
    <t>00914</t>
  </si>
  <si>
    <t>VYHODNOCENÍ EXTRAORÁLNÍHO RENTGENOVÉHO SNÍMKU</t>
  </si>
  <si>
    <t>99999</t>
  </si>
  <si>
    <t>Nespecifikovany vykon</t>
  </si>
  <si>
    <t>00932</t>
  </si>
  <si>
    <t>LÉČBA CHRONICKÝCH ONEMOCNĚNÍ PARODONTU</t>
  </si>
  <si>
    <t>00917</t>
  </si>
  <si>
    <t>ANESTÉZIE INFILTRAČNÍ</t>
  </si>
  <si>
    <t>00973</t>
  </si>
  <si>
    <t>ÚPRAVA SNÍMATELNÉ NÁHRADY V ORDINACI</t>
  </si>
  <si>
    <t>00949</t>
  </si>
  <si>
    <t>BĚŽNÁ EXTRAKCE DOČASNÉHO ZUBU</t>
  </si>
  <si>
    <t>00922</t>
  </si>
  <si>
    <t>OŠETŘENÍ DOČASNÉHO ZUBU PLASTICKOU VÝPLNÍ</t>
  </si>
  <si>
    <t>00907</t>
  </si>
  <si>
    <t xml:space="preserve">STOMATOLOGICKÉ OŠETŘENÍ REGISTROVANÉHO POJIŠTĚNCE </t>
  </si>
  <si>
    <t>00959</t>
  </si>
  <si>
    <t>INTRAORÁLNÍ INCIZE</t>
  </si>
  <si>
    <t>00938</t>
  </si>
  <si>
    <t>PŘECHODNÉ DLAHY KE STABILIZACI ZUBŮ S OSLABENÝM PA</t>
  </si>
  <si>
    <t>00908</t>
  </si>
  <si>
    <t>AKUTNÍ VYŠETŘENÍ A OŠETŘENÍ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</si>
  <si>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</si>
  <si>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</si>
  <si>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</si>
  <si>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</si>
  <si>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</si>
  <si>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</si>
  <si>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00918</t>
  </si>
  <si>
    <t>OŠETŘENÍ ZUBNÍHO KAZU U DĚTÍ DO 15 LET, U TĚHOTNÝC</t>
  </si>
  <si>
    <t>00948</t>
  </si>
  <si>
    <t>ZAJIŠTĚNÍ SUTUROU V RÁMCI VÝKONU EXTRAKCE</t>
  </si>
  <si>
    <t>00937</t>
  </si>
  <si>
    <t>ARTIKULACE CHRUPU</t>
  </si>
  <si>
    <t>00944</t>
  </si>
  <si>
    <t>SIGNÁLNÍ VÝKON EPIZODY PÉČE/KONTAKTU U PACIENTŮ OD</t>
  </si>
  <si>
    <t>00923</t>
  </si>
  <si>
    <t>KONZERVATIVNÍ LÉČBA KOMPLIKACÍ ZUBNÍHO KAZU - STÁL</t>
  </si>
  <si>
    <t>00906</t>
  </si>
  <si>
    <t>STOMATOLOGICKÉ VYŠETŘENÍ A OŠETŘENÍ REGISTROVANÉHO</t>
  </si>
  <si>
    <t>00902</t>
  </si>
  <si>
    <t>PÉČE O REGISTROVANÉHO POJIŠTĚNCE NAD 18 LET VĚKU</t>
  </si>
  <si>
    <t>00976</t>
  </si>
  <si>
    <t>STOMATOLOGICKÉ VYŠETŘENÍ A OŠETŘENÍ POJIŠTĚNCE S P</t>
  </si>
  <si>
    <t>00926</t>
  </si>
  <si>
    <t>00924</t>
  </si>
  <si>
    <t>ENDODONTICKÉ OŠETŘENÍ - DOČASNÝ ZUB</t>
  </si>
  <si>
    <t>0072041</t>
  </si>
  <si>
    <t>0070011</t>
  </si>
  <si>
    <t>0071111</t>
  </si>
  <si>
    <t>0071112</t>
  </si>
  <si>
    <t>00956</t>
  </si>
  <si>
    <t>00953</t>
  </si>
  <si>
    <t>CHIRURGICKÉ OŠETŘOVÁNÍ RETENCE ZUBŮ OTEVŘENÝMI MET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</si>
  <si>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</si>
  <si>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</si>
  <si>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</si>
  <si>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</si>
  <si>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</si>
  <si>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PERIAPIKÁLNÍ CHIRURGIE</t>
  </si>
  <si>
    <t>00979</t>
  </si>
  <si>
    <t>SEDACE NEZLETILÉHO POJIŠTĚNCE OXIDEM DUSNÝM PŘI AM</t>
  </si>
  <si>
    <t>00977</t>
  </si>
  <si>
    <t>APLIKACE PREFABRIKOVANÉ KORUNKY NA DOČASNÝ ZUB</t>
  </si>
  <si>
    <t>00931</t>
  </si>
  <si>
    <t>KOMPLEXNÍ LÉČBA CHRONICKÝCH ONEMOCNĚNÍ PARODONTU V</t>
  </si>
  <si>
    <t>00935</t>
  </si>
  <si>
    <t>SUBGINGIVÁLNÍ OŠETŘENÍ</t>
  </si>
  <si>
    <t>00936</t>
  </si>
  <si>
    <t>ODEBRÁNÍ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</si>
  <si>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</si>
  <si>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</si>
  <si>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</si>
  <si>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</si>
  <si>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</si>
  <si>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</si>
  <si>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00962</t>
  </si>
  <si>
    <t>KONZERVATIVNÍ LÉČBA TEMPOROMANDIBULÁRNÍCH PORUCH</t>
  </si>
  <si>
    <t>00933</t>
  </si>
  <si>
    <t>CHIRURGICKÁ LÉČBA ONEMOCNĚNÍ PARODONTU MALÉHO ROZS</t>
  </si>
  <si>
    <t>00943</t>
  </si>
  <si>
    <t>MĚŘENÍ GALVANICKÝCH PROUDŮ</t>
  </si>
  <si>
    <t>00912</t>
  </si>
  <si>
    <t>NÁPLŇ SLINNÉ ŽLÁZY KONTRASTNÍ LÁTKOU</t>
  </si>
  <si>
    <t>015</t>
  </si>
  <si>
    <t>0074021</t>
  </si>
  <si>
    <t>0076001</t>
  </si>
  <si>
    <t>0076011</t>
  </si>
  <si>
    <t>0076017</t>
  </si>
  <si>
    <t>0076030</t>
  </si>
  <si>
    <t>0076031</t>
  </si>
  <si>
    <t>0076034</t>
  </si>
  <si>
    <t>0076041</t>
  </si>
  <si>
    <t>0076070</t>
  </si>
  <si>
    <t>0076071</t>
  </si>
  <si>
    <t>0076081</t>
  </si>
  <si>
    <t>0080004</t>
  </si>
  <si>
    <t>0086001</t>
  </si>
  <si>
    <t>0086031</t>
  </si>
  <si>
    <t>0086034</t>
  </si>
  <si>
    <t>0086071</t>
  </si>
  <si>
    <t>0086081</t>
  </si>
  <si>
    <t>9999999</t>
  </si>
  <si>
    <t>0086030</t>
  </si>
  <si>
    <t>0070004</t>
  </si>
  <si>
    <t>0084034</t>
  </si>
  <si>
    <t>0074034</t>
  </si>
  <si>
    <t>0086033</t>
  </si>
  <si>
    <t>0076014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</si>
  <si>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</si>
  <si>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</si>
  <si>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</si>
  <si>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</si>
  <si>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</si>
  <si>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</si>
  <si>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</si>
  <si>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</si>
  <si>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</si>
  <si>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</si>
  <si>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</si>
  <si>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</si>
  <si>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09547</t>
  </si>
  <si>
    <t>(VZP) SIGNÁLNÍ VÝKON REGULAČNÍ POPLATEK - POJIŠTĚN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</si>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</sst>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32" fillId="11" borderId="0" xfId="0" applyFont="1" applyFill="1"/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  <tableStyle name="TableStyleMedium2 2" pivot="0" count="7" xr9:uid="{00000000-0011-0000-FFFF-FFFF01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0.44717788276662712</c:v>
                </c:pt>
                <c:pt idx="1">
                  <c:v>0.49428081826337061</c:v>
                </c:pt>
                <c:pt idx="2">
                  <c:v>0.52838838691242984</c:v>
                </c:pt>
                <c:pt idx="3">
                  <c:v>0.42705991957321326</c:v>
                </c:pt>
                <c:pt idx="4">
                  <c:v>0.44200624543107342</c:v>
                </c:pt>
                <c:pt idx="5">
                  <c:v>0.43640259551786148</c:v>
                </c:pt>
                <c:pt idx="6">
                  <c:v>0.40155455360201636</c:v>
                </c:pt>
                <c:pt idx="7">
                  <c:v>0.38680800954255545</c:v>
                </c:pt>
                <c:pt idx="8">
                  <c:v>0.38702974809992957</c:v>
                </c:pt>
                <c:pt idx="9">
                  <c:v>0.4055619564128165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81" tableBorderDxfId="80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9"/>
    <tableColumn id="2" xr3:uid="{00000000-0010-0000-0000-000002000000}" name="popis" dataDxfId="78"/>
    <tableColumn id="3" xr3:uid="{00000000-0010-0000-0000-000003000000}" name="01 uv_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3" totalsRowShown="0">
  <autoFilter ref="C3:S14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4" bestFit="1" customWidth="1"/>
    <col min="2" max="2" width="102.28515625" style="114" bestFit="1" customWidth="1"/>
    <col min="3" max="3" width="16.140625" style="47" hidden="1" customWidth="1"/>
    <col min="4" max="16384" width="8.85546875" style="114"/>
  </cols>
  <sheetData>
    <row r="1" spans="1:3" ht="18.600000000000001" customHeight="1" thickBot="1" x14ac:dyDescent="0.35">
      <c r="A1" s="304" t="s">
        <v>92</v>
      </c>
      <c r="B1" s="304"/>
    </row>
    <row r="2" spans="1:3" ht="14.45" customHeight="1" thickBot="1" x14ac:dyDescent="0.25">
      <c r="A2" s="206" t="s">
        <v>242</v>
      </c>
      <c r="B2" s="46"/>
    </row>
    <row r="3" spans="1:3" ht="14.45" customHeight="1" thickBot="1" x14ac:dyDescent="0.25">
      <c r="A3" s="300" t="s">
        <v>119</v>
      </c>
      <c r="B3" s="301"/>
    </row>
    <row r="4" spans="1:3" ht="14.45" customHeight="1" x14ac:dyDescent="0.2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5" customHeight="1" x14ac:dyDescent="0.2">
      <c r="A5" s="128" t="str">
        <f t="shared" si="0"/>
        <v>HI</v>
      </c>
      <c r="B5" s="75" t="s">
        <v>116</v>
      </c>
      <c r="C5" s="47" t="s">
        <v>95</v>
      </c>
    </row>
    <row r="6" spans="1:3" ht="14.45" customHeight="1" x14ac:dyDescent="0.2">
      <c r="A6" s="129" t="str">
        <f t="shared" si="0"/>
        <v>HI Graf</v>
      </c>
      <c r="B6" s="76" t="s">
        <v>89</v>
      </c>
      <c r="C6" s="47" t="s">
        <v>96</v>
      </c>
    </row>
    <row r="7" spans="1:3" ht="14.45" customHeight="1" x14ac:dyDescent="0.2">
      <c r="A7" s="129" t="str">
        <f t="shared" si="0"/>
        <v>Man Tab</v>
      </c>
      <c r="B7" s="76" t="s">
        <v>244</v>
      </c>
      <c r="C7" s="47" t="s">
        <v>97</v>
      </c>
    </row>
    <row r="8" spans="1:3" ht="14.45" customHeight="1" thickBot="1" x14ac:dyDescent="0.25">
      <c r="A8" s="130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2" t="s">
        <v>93</v>
      </c>
      <c r="B10" s="301"/>
    </row>
    <row r="11" spans="1:3" ht="14.45" customHeight="1" x14ac:dyDescent="0.2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5" customHeight="1" x14ac:dyDescent="0.2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9" customHeight="1" x14ac:dyDescent="0.2">
      <c r="A13" s="129" t="str">
        <f t="shared" si="2"/>
        <v>LŽ PL</v>
      </c>
      <c r="B13" s="468" t="s">
        <v>137</v>
      </c>
      <c r="C13" s="47" t="s">
        <v>123</v>
      </c>
    </row>
    <row r="14" spans="1:3" ht="14.45" customHeight="1" x14ac:dyDescent="0.2">
      <c r="A14" s="129" t="str">
        <f t="shared" si="2"/>
        <v>LŽ PL Detail</v>
      </c>
      <c r="B14" s="76" t="s">
        <v>588</v>
      </c>
      <c r="C14" s="47" t="s">
        <v>124</v>
      </c>
    </row>
    <row r="15" spans="1:3" ht="14.45" customHeight="1" x14ac:dyDescent="0.2">
      <c r="A15" s="129" t="str">
        <f t="shared" si="2"/>
        <v>LŽ Statim</v>
      </c>
      <c r="B15" s="228" t="s">
        <v>168</v>
      </c>
      <c r="C15" s="47" t="s">
        <v>178</v>
      </c>
    </row>
    <row r="16" spans="1:3" ht="14.45" customHeight="1" x14ac:dyDescent="0.2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5" customHeight="1" x14ac:dyDescent="0.2">
      <c r="A17" s="129" t="str">
        <f t="shared" si="2"/>
        <v>MŽ Detail</v>
      </c>
      <c r="B17" s="76" t="s">
        <v>1521</v>
      </c>
      <c r="C17" s="47" t="s">
        <v>101</v>
      </c>
    </row>
    <row r="18" spans="1:3" ht="14.45" customHeight="1" thickBot="1" x14ac:dyDescent="0.2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3" t="s">
        <v>94</v>
      </c>
      <c r="B20" s="301"/>
    </row>
    <row r="21" spans="1:3" ht="14.45" customHeight="1" x14ac:dyDescent="0.2">
      <c r="A21" s="132" t="str">
        <f t="shared" ref="A21:A23" si="4">HYPERLINK("#'"&amp;C21&amp;"'!A1",C21)</f>
        <v>ZV Vykáz.-A</v>
      </c>
      <c r="B21" s="75" t="s">
        <v>1549</v>
      </c>
      <c r="C21" s="47" t="s">
        <v>105</v>
      </c>
    </row>
    <row r="22" spans="1:3" ht="14.45" customHeight="1" x14ac:dyDescent="0.2">
      <c r="A22" s="129" t="str">
        <f t="shared" ref="A22" si="5">HYPERLINK("#'"&amp;C22&amp;"'!A1",C22)</f>
        <v>ZV Vykáz.-A Lékaři</v>
      </c>
      <c r="B22" s="76" t="s">
        <v>1560</v>
      </c>
      <c r="C22" s="47" t="s">
        <v>181</v>
      </c>
    </row>
    <row r="23" spans="1:3" ht="14.45" customHeight="1" x14ac:dyDescent="0.2">
      <c r="A23" s="129" t="str">
        <f t="shared" si="4"/>
        <v>ZV Vykáz.-A Detail</v>
      </c>
      <c r="B23" s="76" t="s">
        <v>1823</v>
      </c>
      <c r="C23" s="47" t="s">
        <v>106</v>
      </c>
    </row>
    <row r="24" spans="1:3" ht="14.45" customHeight="1" x14ac:dyDescent="0.25">
      <c r="A24" s="241" t="str">
        <f>HYPERLINK("#'"&amp;C24&amp;"'!A1",C24)</f>
        <v>ZV Vykáz.-A Det.Lék.</v>
      </c>
      <c r="B24" s="76" t="s">
        <v>1824</v>
      </c>
      <c r="C24" s="47" t="s">
        <v>184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FF4A82D7-E3A9-42D6-9E83-8494A524C24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4" bestFit="1" customWidth="1"/>
    <col min="2" max="2" width="8.85546875" style="114" bestFit="1" customWidth="1"/>
    <col min="3" max="3" width="7" style="114" bestFit="1" customWidth="1"/>
    <col min="4" max="4" width="53.42578125" style="114" bestFit="1" customWidth="1"/>
    <col min="5" max="5" width="28.42578125" style="114" bestFit="1" customWidth="1"/>
    <col min="6" max="6" width="6.7109375" style="188" customWidth="1"/>
    <col min="7" max="7" width="10" style="188" customWidth="1"/>
    <col min="8" max="8" width="6.7109375" style="191" bestFit="1" customWidth="1"/>
    <col min="9" max="9" width="6.7109375" style="188" customWidth="1"/>
    <col min="10" max="10" width="10.85546875" style="188" customWidth="1"/>
    <col min="11" max="11" width="6.7109375" style="191" bestFit="1" customWidth="1"/>
    <col min="12" max="12" width="6.7109375" style="188" customWidth="1"/>
    <col min="13" max="13" width="10.85546875" style="188" customWidth="1"/>
    <col min="14" max="16384" width="8.85546875" style="114"/>
  </cols>
  <sheetData>
    <row r="1" spans="1:13" ht="18.600000000000001" customHeight="1" thickBot="1" x14ac:dyDescent="0.35">
      <c r="A1" s="343" t="s">
        <v>588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5" customHeight="1" thickBot="1" x14ac:dyDescent="0.25">
      <c r="A2" s="206" t="s">
        <v>242</v>
      </c>
      <c r="B2" s="187"/>
      <c r="C2" s="187"/>
      <c r="D2" s="187"/>
      <c r="E2" s="187"/>
      <c r="F2" s="195"/>
      <c r="G2" s="195"/>
      <c r="H2" s="196"/>
      <c r="I2" s="195"/>
      <c r="J2" s="195"/>
      <c r="K2" s="196"/>
      <c r="L2" s="195"/>
    </row>
    <row r="3" spans="1:13" ht="14.45" customHeight="1" thickBot="1" x14ac:dyDescent="0.2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939.98</v>
      </c>
      <c r="K3" s="44">
        <f>IF(M3=0,0,J3/M3)</f>
        <v>1</v>
      </c>
      <c r="L3" s="43">
        <f>SUBTOTAL(9,L6:L1048576)</f>
        <v>9</v>
      </c>
      <c r="M3" s="45">
        <f>SUBTOTAL(9,M6:M1048576)</f>
        <v>939.98</v>
      </c>
    </row>
    <row r="4" spans="1:13" ht="14.45" customHeight="1" thickBot="1" x14ac:dyDescent="0.2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5" customHeight="1" thickBot="1" x14ac:dyDescent="0.25">
      <c r="A5" s="456" t="s">
        <v>110</v>
      </c>
      <c r="B5" s="475" t="s">
        <v>111</v>
      </c>
      <c r="C5" s="475" t="s">
        <v>57</v>
      </c>
      <c r="D5" s="475" t="s">
        <v>112</v>
      </c>
      <c r="E5" s="475" t="s">
        <v>113</v>
      </c>
      <c r="F5" s="476" t="s">
        <v>15</v>
      </c>
      <c r="G5" s="476" t="s">
        <v>14</v>
      </c>
      <c r="H5" s="458" t="s">
        <v>114</v>
      </c>
      <c r="I5" s="457" t="s">
        <v>15</v>
      </c>
      <c r="J5" s="476" t="s">
        <v>14</v>
      </c>
      <c r="K5" s="458" t="s">
        <v>114</v>
      </c>
      <c r="L5" s="457" t="s">
        <v>15</v>
      </c>
      <c r="M5" s="477" t="s">
        <v>14</v>
      </c>
    </row>
    <row r="6" spans="1:13" ht="14.45" customHeight="1" x14ac:dyDescent="0.2">
      <c r="A6" s="435" t="s">
        <v>461</v>
      </c>
      <c r="B6" s="436" t="s">
        <v>581</v>
      </c>
      <c r="C6" s="436" t="s">
        <v>582</v>
      </c>
      <c r="D6" s="436" t="s">
        <v>583</v>
      </c>
      <c r="E6" s="436" t="s">
        <v>584</v>
      </c>
      <c r="F6" s="440"/>
      <c r="G6" s="440"/>
      <c r="H6" s="461">
        <v>0</v>
      </c>
      <c r="I6" s="440">
        <v>8</v>
      </c>
      <c r="J6" s="440">
        <v>910</v>
      </c>
      <c r="K6" s="461">
        <v>1</v>
      </c>
      <c r="L6" s="440">
        <v>8</v>
      </c>
      <c r="M6" s="441">
        <v>910</v>
      </c>
    </row>
    <row r="7" spans="1:13" ht="14.45" customHeight="1" thickBot="1" x14ac:dyDescent="0.25">
      <c r="A7" s="449" t="s">
        <v>461</v>
      </c>
      <c r="B7" s="450" t="s">
        <v>585</v>
      </c>
      <c r="C7" s="450" t="s">
        <v>586</v>
      </c>
      <c r="D7" s="450" t="s">
        <v>571</v>
      </c>
      <c r="E7" s="450" t="s">
        <v>587</v>
      </c>
      <c r="F7" s="454"/>
      <c r="G7" s="454"/>
      <c r="H7" s="462">
        <v>0</v>
      </c>
      <c r="I7" s="454">
        <v>1</v>
      </c>
      <c r="J7" s="454">
        <v>29.98</v>
      </c>
      <c r="K7" s="462">
        <v>1</v>
      </c>
      <c r="L7" s="454">
        <v>1</v>
      </c>
      <c r="M7" s="455">
        <v>29.98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B708C201-C205-4A39-908D-F5FF2770568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2" customWidth="1"/>
    <col min="2" max="2" width="5.42578125" style="188" bestFit="1" customWidth="1"/>
    <col min="3" max="3" width="6.140625" style="188" bestFit="1" customWidth="1"/>
    <col min="4" max="4" width="7.42578125" style="188" bestFit="1" customWidth="1"/>
    <col min="5" max="5" width="6.28515625" style="188" bestFit="1" customWidth="1"/>
    <col min="6" max="6" width="6.28515625" style="191" bestFit="1" customWidth="1"/>
    <col min="7" max="7" width="6.140625" style="191" bestFit="1" customWidth="1"/>
    <col min="8" max="8" width="7.42578125" style="191" bestFit="1" customWidth="1"/>
    <col min="9" max="9" width="6.28515625" style="191" bestFit="1" customWidth="1"/>
    <col min="10" max="10" width="5.42578125" style="188" bestFit="1" customWidth="1"/>
    <col min="11" max="11" width="6.140625" style="188" bestFit="1" customWidth="1"/>
    <col min="12" max="12" width="7.42578125" style="188" bestFit="1" customWidth="1"/>
    <col min="13" max="13" width="6.28515625" style="188" bestFit="1" customWidth="1"/>
    <col min="14" max="14" width="5.28515625" style="191" bestFit="1" customWidth="1"/>
    <col min="15" max="15" width="6.140625" style="191" bestFit="1" customWidth="1"/>
    <col min="16" max="16" width="7.42578125" style="191" bestFit="1" customWidth="1"/>
    <col min="17" max="17" width="6.28515625" style="191" bestFit="1" customWidth="1"/>
    <col min="18" max="16384" width="8.85546875" style="114"/>
  </cols>
  <sheetData>
    <row r="1" spans="1:17" ht="18.600000000000001" customHeight="1" thickBot="1" x14ac:dyDescent="0.35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5" customHeight="1" thickBot="1" x14ac:dyDescent="0.25">
      <c r="A2" s="206" t="s">
        <v>242</v>
      </c>
      <c r="B2" s="195"/>
      <c r="C2" s="195"/>
      <c r="D2" s="195"/>
      <c r="E2" s="195"/>
    </row>
    <row r="3" spans="1:17" ht="14.45" customHeight="1" thickBot="1" x14ac:dyDescent="0.25">
      <c r="A3" s="221" t="s">
        <v>3</v>
      </c>
      <c r="B3" s="225">
        <f>SUM(B6:B1048576)</f>
        <v>691</v>
      </c>
      <c r="C3" s="226">
        <f>SUM(C6:C1048576)</f>
        <v>0</v>
      </c>
      <c r="D3" s="226">
        <f>SUM(D6:D1048576)</f>
        <v>0</v>
      </c>
      <c r="E3" s="227">
        <f>SUM(E6:E1048576)</f>
        <v>0</v>
      </c>
      <c r="F3" s="224">
        <f>IF(SUM($B3:$E3)=0,"",B3/SUM($B3:$E3))</f>
        <v>1</v>
      </c>
      <c r="G3" s="222">
        <f t="shared" ref="G3:I3" si="0">IF(SUM($B3:$E3)=0,"",C3/SUM($B3:$E3))</f>
        <v>0</v>
      </c>
      <c r="H3" s="222">
        <f t="shared" si="0"/>
        <v>0</v>
      </c>
      <c r="I3" s="223">
        <f t="shared" si="0"/>
        <v>0</v>
      </c>
      <c r="J3" s="226">
        <f>SUM(J6:J1048576)</f>
        <v>80</v>
      </c>
      <c r="K3" s="226">
        <f>SUM(K6:K1048576)</f>
        <v>0</v>
      </c>
      <c r="L3" s="226">
        <f>SUM(L6:L1048576)</f>
        <v>0</v>
      </c>
      <c r="M3" s="227">
        <f>SUM(M6:M1048576)</f>
        <v>0</v>
      </c>
      <c r="N3" s="224">
        <f>IF(SUM($J3:$M3)=0,"",J3/SUM($J3:$M3))</f>
        <v>1</v>
      </c>
      <c r="O3" s="222">
        <f t="shared" ref="O3:Q3" si="1">IF(SUM($J3:$M3)=0,"",K3/SUM($J3:$M3))</f>
        <v>0</v>
      </c>
      <c r="P3" s="222">
        <f t="shared" si="1"/>
        <v>0</v>
      </c>
      <c r="Q3" s="223">
        <f t="shared" si="1"/>
        <v>0</v>
      </c>
    </row>
    <row r="4" spans="1:17" ht="14.45" customHeight="1" thickBot="1" x14ac:dyDescent="0.25">
      <c r="A4" s="220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5" customHeight="1" thickBot="1" x14ac:dyDescent="0.25">
      <c r="A5" s="478" t="s">
        <v>169</v>
      </c>
      <c r="B5" s="479" t="s">
        <v>171</v>
      </c>
      <c r="C5" s="479" t="s">
        <v>172</v>
      </c>
      <c r="D5" s="479" t="s">
        <v>173</v>
      </c>
      <c r="E5" s="480" t="s">
        <v>174</v>
      </c>
      <c r="F5" s="481" t="s">
        <v>171</v>
      </c>
      <c r="G5" s="482" t="s">
        <v>172</v>
      </c>
      <c r="H5" s="482" t="s">
        <v>173</v>
      </c>
      <c r="I5" s="483" t="s">
        <v>174</v>
      </c>
      <c r="J5" s="479" t="s">
        <v>171</v>
      </c>
      <c r="K5" s="479" t="s">
        <v>172</v>
      </c>
      <c r="L5" s="479" t="s">
        <v>173</v>
      </c>
      <c r="M5" s="480" t="s">
        <v>174</v>
      </c>
      <c r="N5" s="481" t="s">
        <v>171</v>
      </c>
      <c r="O5" s="482" t="s">
        <v>172</v>
      </c>
      <c r="P5" s="482" t="s">
        <v>173</v>
      </c>
      <c r="Q5" s="483" t="s">
        <v>174</v>
      </c>
    </row>
    <row r="6" spans="1:17" ht="14.45" customHeight="1" x14ac:dyDescent="0.2">
      <c r="A6" s="486" t="s">
        <v>589</v>
      </c>
      <c r="B6" s="490"/>
      <c r="C6" s="440"/>
      <c r="D6" s="440"/>
      <c r="E6" s="441"/>
      <c r="F6" s="488"/>
      <c r="G6" s="461"/>
      <c r="H6" s="461"/>
      <c r="I6" s="492"/>
      <c r="J6" s="490"/>
      <c r="K6" s="440"/>
      <c r="L6" s="440"/>
      <c r="M6" s="441"/>
      <c r="N6" s="488"/>
      <c r="O6" s="461"/>
      <c r="P6" s="461"/>
      <c r="Q6" s="484"/>
    </row>
    <row r="7" spans="1:17" ht="14.45" customHeight="1" thickBot="1" x14ac:dyDescent="0.25">
      <c r="A7" s="487" t="s">
        <v>578</v>
      </c>
      <c r="B7" s="491">
        <v>691</v>
      </c>
      <c r="C7" s="454"/>
      <c r="D7" s="454"/>
      <c r="E7" s="455"/>
      <c r="F7" s="489">
        <v>1</v>
      </c>
      <c r="G7" s="462">
        <v>0</v>
      </c>
      <c r="H7" s="462">
        <v>0</v>
      </c>
      <c r="I7" s="493">
        <v>0</v>
      </c>
      <c r="J7" s="491">
        <v>80</v>
      </c>
      <c r="K7" s="454"/>
      <c r="L7" s="454"/>
      <c r="M7" s="455"/>
      <c r="N7" s="489">
        <v>1</v>
      </c>
      <c r="O7" s="462">
        <v>0</v>
      </c>
      <c r="P7" s="462">
        <v>0</v>
      </c>
      <c r="Q7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93D4D035-40AB-4C32-AA18-03376300DE1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12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2" t="s">
        <v>454</v>
      </c>
      <c r="B5" s="423" t="s">
        <v>455</v>
      </c>
      <c r="C5" s="424" t="s">
        <v>243</v>
      </c>
      <c r="D5" s="424" t="s">
        <v>243</v>
      </c>
      <c r="E5" s="424"/>
      <c r="F5" s="424" t="s">
        <v>243</v>
      </c>
      <c r="G5" s="424" t="s">
        <v>243</v>
      </c>
      <c r="H5" s="424" t="s">
        <v>243</v>
      </c>
      <c r="I5" s="425" t="s">
        <v>243</v>
      </c>
      <c r="J5" s="426" t="s">
        <v>55</v>
      </c>
    </row>
    <row r="6" spans="1:10" ht="14.45" customHeight="1" x14ac:dyDescent="0.2">
      <c r="A6" s="422" t="s">
        <v>454</v>
      </c>
      <c r="B6" s="423" t="s">
        <v>590</v>
      </c>
      <c r="C6" s="424">
        <v>0.24137</v>
      </c>
      <c r="D6" s="424">
        <v>0</v>
      </c>
      <c r="E6" s="424"/>
      <c r="F6" s="424">
        <v>0</v>
      </c>
      <c r="G6" s="424">
        <v>0</v>
      </c>
      <c r="H6" s="424">
        <v>0</v>
      </c>
      <c r="I6" s="425" t="s">
        <v>243</v>
      </c>
      <c r="J6" s="426" t="s">
        <v>1</v>
      </c>
    </row>
    <row r="7" spans="1:10" ht="14.45" customHeight="1" x14ac:dyDescent="0.2">
      <c r="A7" s="422" t="s">
        <v>454</v>
      </c>
      <c r="B7" s="423" t="s">
        <v>591</v>
      </c>
      <c r="C7" s="424">
        <v>0</v>
      </c>
      <c r="D7" s="424">
        <v>0</v>
      </c>
      <c r="E7" s="424"/>
      <c r="F7" s="424">
        <v>21.95</v>
      </c>
      <c r="G7" s="424">
        <v>0</v>
      </c>
      <c r="H7" s="424">
        <v>21.95</v>
      </c>
      <c r="I7" s="425" t="s">
        <v>243</v>
      </c>
      <c r="J7" s="426" t="s">
        <v>1</v>
      </c>
    </row>
    <row r="8" spans="1:10" ht="14.45" customHeight="1" x14ac:dyDescent="0.2">
      <c r="A8" s="422" t="s">
        <v>454</v>
      </c>
      <c r="B8" s="423" t="s">
        <v>592</v>
      </c>
      <c r="C8" s="424">
        <v>1.0384599999999999</v>
      </c>
      <c r="D8" s="424">
        <v>0</v>
      </c>
      <c r="E8" s="424"/>
      <c r="F8" s="424">
        <v>0</v>
      </c>
      <c r="G8" s="424">
        <v>0</v>
      </c>
      <c r="H8" s="424">
        <v>0</v>
      </c>
      <c r="I8" s="425" t="s">
        <v>243</v>
      </c>
      <c r="J8" s="426" t="s">
        <v>1</v>
      </c>
    </row>
    <row r="9" spans="1:10" ht="14.45" customHeight="1" x14ac:dyDescent="0.2">
      <c r="A9" s="422" t="s">
        <v>454</v>
      </c>
      <c r="B9" s="423" t="s">
        <v>593</v>
      </c>
      <c r="C9" s="424">
        <v>19.228810000000003</v>
      </c>
      <c r="D9" s="424">
        <v>27.066170000000003</v>
      </c>
      <c r="E9" s="424"/>
      <c r="F9" s="424">
        <v>23.596019999999999</v>
      </c>
      <c r="G9" s="424">
        <v>0</v>
      </c>
      <c r="H9" s="424">
        <v>23.596019999999999</v>
      </c>
      <c r="I9" s="425" t="s">
        <v>243</v>
      </c>
      <c r="J9" s="426" t="s">
        <v>1</v>
      </c>
    </row>
    <row r="10" spans="1:10" ht="14.45" customHeight="1" x14ac:dyDescent="0.2">
      <c r="A10" s="422" t="s">
        <v>454</v>
      </c>
      <c r="B10" s="423" t="s">
        <v>594</v>
      </c>
      <c r="C10" s="424">
        <v>48.821990000000014</v>
      </c>
      <c r="D10" s="424">
        <v>47.989390000000014</v>
      </c>
      <c r="E10" s="424"/>
      <c r="F10" s="424">
        <v>66.873370000000008</v>
      </c>
      <c r="G10" s="424">
        <v>0</v>
      </c>
      <c r="H10" s="424">
        <v>66.873370000000008</v>
      </c>
      <c r="I10" s="425" t="s">
        <v>243</v>
      </c>
      <c r="J10" s="426" t="s">
        <v>1</v>
      </c>
    </row>
    <row r="11" spans="1:10" ht="14.45" customHeight="1" x14ac:dyDescent="0.2">
      <c r="A11" s="422" t="s">
        <v>454</v>
      </c>
      <c r="B11" s="423" t="s">
        <v>595</v>
      </c>
      <c r="C11" s="424">
        <v>56.819680000000005</v>
      </c>
      <c r="D11" s="424">
        <v>36.678910000000002</v>
      </c>
      <c r="E11" s="424"/>
      <c r="F11" s="424">
        <v>41.465739999999997</v>
      </c>
      <c r="G11" s="424">
        <v>0</v>
      </c>
      <c r="H11" s="424">
        <v>41.465739999999997</v>
      </c>
      <c r="I11" s="425" t="s">
        <v>243</v>
      </c>
      <c r="J11" s="426" t="s">
        <v>1</v>
      </c>
    </row>
    <row r="12" spans="1:10" ht="14.45" customHeight="1" x14ac:dyDescent="0.2">
      <c r="A12" s="422" t="s">
        <v>454</v>
      </c>
      <c r="B12" s="423" t="s">
        <v>596</v>
      </c>
      <c r="C12" s="424">
        <v>10.127229999999999</v>
      </c>
      <c r="D12" s="424">
        <v>8.3613900000000001</v>
      </c>
      <c r="E12" s="424"/>
      <c r="F12" s="424">
        <v>8.0959900000000005</v>
      </c>
      <c r="G12" s="424">
        <v>0</v>
      </c>
      <c r="H12" s="424">
        <v>8.0959900000000005</v>
      </c>
      <c r="I12" s="425" t="s">
        <v>243</v>
      </c>
      <c r="J12" s="426" t="s">
        <v>1</v>
      </c>
    </row>
    <row r="13" spans="1:10" ht="14.45" customHeight="1" x14ac:dyDescent="0.2">
      <c r="A13" s="422" t="s">
        <v>454</v>
      </c>
      <c r="B13" s="423" t="s">
        <v>597</v>
      </c>
      <c r="C13" s="424">
        <v>112.44972999999999</v>
      </c>
      <c r="D13" s="424">
        <v>120.64442000000001</v>
      </c>
      <c r="E13" s="424"/>
      <c r="F13" s="424">
        <v>235.33435</v>
      </c>
      <c r="G13" s="424">
        <v>0</v>
      </c>
      <c r="H13" s="424">
        <v>235.33435</v>
      </c>
      <c r="I13" s="425" t="s">
        <v>243</v>
      </c>
      <c r="J13" s="426" t="s">
        <v>1</v>
      </c>
    </row>
    <row r="14" spans="1:10" ht="14.45" customHeight="1" x14ac:dyDescent="0.2">
      <c r="A14" s="422" t="s">
        <v>454</v>
      </c>
      <c r="B14" s="423" t="s">
        <v>598</v>
      </c>
      <c r="C14" s="424">
        <v>0</v>
      </c>
      <c r="D14" s="424">
        <v>0</v>
      </c>
      <c r="E14" s="424"/>
      <c r="F14" s="424">
        <v>0</v>
      </c>
      <c r="G14" s="424">
        <v>0</v>
      </c>
      <c r="H14" s="424">
        <v>0</v>
      </c>
      <c r="I14" s="425" t="s">
        <v>243</v>
      </c>
      <c r="J14" s="426" t="s">
        <v>1</v>
      </c>
    </row>
    <row r="15" spans="1:10" ht="14.45" customHeight="1" x14ac:dyDescent="0.2">
      <c r="A15" s="422" t="s">
        <v>454</v>
      </c>
      <c r="B15" s="423" t="s">
        <v>599</v>
      </c>
      <c r="C15" s="424">
        <v>2160.0516799999996</v>
      </c>
      <c r="D15" s="424">
        <v>1790.6853599999988</v>
      </c>
      <c r="E15" s="424"/>
      <c r="F15" s="424">
        <v>2429.359910000001</v>
      </c>
      <c r="G15" s="424">
        <v>0</v>
      </c>
      <c r="H15" s="424">
        <v>2429.359910000001</v>
      </c>
      <c r="I15" s="425" t="s">
        <v>243</v>
      </c>
      <c r="J15" s="426" t="s">
        <v>1</v>
      </c>
    </row>
    <row r="16" spans="1:10" ht="14.45" customHeight="1" x14ac:dyDescent="0.2">
      <c r="A16" s="422" t="s">
        <v>454</v>
      </c>
      <c r="B16" s="423" t="s">
        <v>600</v>
      </c>
      <c r="C16" s="424">
        <v>0</v>
      </c>
      <c r="D16" s="424">
        <v>0</v>
      </c>
      <c r="E16" s="424"/>
      <c r="F16" s="424">
        <v>0.28999999999999998</v>
      </c>
      <c r="G16" s="424">
        <v>0</v>
      </c>
      <c r="H16" s="424">
        <v>0.28999999999999998</v>
      </c>
      <c r="I16" s="425" t="s">
        <v>243</v>
      </c>
      <c r="J16" s="426" t="s">
        <v>1</v>
      </c>
    </row>
    <row r="17" spans="1:10" ht="14.45" customHeight="1" x14ac:dyDescent="0.2">
      <c r="A17" s="422" t="s">
        <v>454</v>
      </c>
      <c r="B17" s="423" t="s">
        <v>601</v>
      </c>
      <c r="C17" s="424">
        <v>0</v>
      </c>
      <c r="D17" s="424">
        <v>0</v>
      </c>
      <c r="E17" s="424"/>
      <c r="F17" s="424">
        <v>0.38400000000000001</v>
      </c>
      <c r="G17" s="424">
        <v>0</v>
      </c>
      <c r="H17" s="424">
        <v>0.38400000000000001</v>
      </c>
      <c r="I17" s="425" t="s">
        <v>243</v>
      </c>
      <c r="J17" s="426" t="s">
        <v>1</v>
      </c>
    </row>
    <row r="18" spans="1:10" ht="14.45" customHeight="1" x14ac:dyDescent="0.2">
      <c r="A18" s="422" t="s">
        <v>454</v>
      </c>
      <c r="B18" s="423" t="s">
        <v>459</v>
      </c>
      <c r="C18" s="424">
        <v>2408.7789499999994</v>
      </c>
      <c r="D18" s="424">
        <v>2031.4256399999988</v>
      </c>
      <c r="E18" s="424"/>
      <c r="F18" s="424">
        <v>2827.349380000001</v>
      </c>
      <c r="G18" s="424">
        <v>0</v>
      </c>
      <c r="H18" s="424">
        <v>2827.349380000001</v>
      </c>
      <c r="I18" s="425" t="s">
        <v>243</v>
      </c>
      <c r="J18" s="426" t="s">
        <v>460</v>
      </c>
    </row>
    <row r="20" spans="1:10" ht="14.45" customHeight="1" x14ac:dyDescent="0.2">
      <c r="A20" s="422" t="s">
        <v>454</v>
      </c>
      <c r="B20" s="423" t="s">
        <v>455</v>
      </c>
      <c r="C20" s="424" t="s">
        <v>243</v>
      </c>
      <c r="D20" s="424" t="s">
        <v>243</v>
      </c>
      <c r="E20" s="424"/>
      <c r="F20" s="424" t="s">
        <v>243</v>
      </c>
      <c r="G20" s="424" t="s">
        <v>243</v>
      </c>
      <c r="H20" s="424" t="s">
        <v>243</v>
      </c>
      <c r="I20" s="425" t="s">
        <v>243</v>
      </c>
      <c r="J20" s="426" t="s">
        <v>55</v>
      </c>
    </row>
    <row r="21" spans="1:10" ht="14.45" customHeight="1" x14ac:dyDescent="0.2">
      <c r="A21" s="422" t="s">
        <v>602</v>
      </c>
      <c r="B21" s="423" t="s">
        <v>603</v>
      </c>
      <c r="C21" s="424" t="s">
        <v>243</v>
      </c>
      <c r="D21" s="424" t="s">
        <v>243</v>
      </c>
      <c r="E21" s="424"/>
      <c r="F21" s="424" t="s">
        <v>243</v>
      </c>
      <c r="G21" s="424" t="s">
        <v>243</v>
      </c>
      <c r="H21" s="424" t="s">
        <v>243</v>
      </c>
      <c r="I21" s="425" t="s">
        <v>243</v>
      </c>
      <c r="J21" s="426" t="s">
        <v>0</v>
      </c>
    </row>
    <row r="22" spans="1:10" ht="14.45" customHeight="1" x14ac:dyDescent="0.2">
      <c r="A22" s="422" t="s">
        <v>602</v>
      </c>
      <c r="B22" s="423" t="s">
        <v>591</v>
      </c>
      <c r="C22" s="424">
        <v>0</v>
      </c>
      <c r="D22" s="424">
        <v>0</v>
      </c>
      <c r="E22" s="424"/>
      <c r="F22" s="424">
        <v>21.95</v>
      </c>
      <c r="G22" s="424">
        <v>0</v>
      </c>
      <c r="H22" s="424">
        <v>21.95</v>
      </c>
      <c r="I22" s="425" t="s">
        <v>243</v>
      </c>
      <c r="J22" s="426" t="s">
        <v>1</v>
      </c>
    </row>
    <row r="23" spans="1:10" ht="14.45" customHeight="1" x14ac:dyDescent="0.2">
      <c r="A23" s="422" t="s">
        <v>602</v>
      </c>
      <c r="B23" s="423" t="s">
        <v>604</v>
      </c>
      <c r="C23" s="424">
        <v>0</v>
      </c>
      <c r="D23" s="424">
        <v>0</v>
      </c>
      <c r="E23" s="424"/>
      <c r="F23" s="424">
        <v>21.95</v>
      </c>
      <c r="G23" s="424">
        <v>0</v>
      </c>
      <c r="H23" s="424">
        <v>21.95</v>
      </c>
      <c r="I23" s="425" t="s">
        <v>243</v>
      </c>
      <c r="J23" s="426" t="s">
        <v>464</v>
      </c>
    </row>
    <row r="24" spans="1:10" ht="14.45" customHeight="1" x14ac:dyDescent="0.2">
      <c r="A24" s="422" t="s">
        <v>243</v>
      </c>
      <c r="B24" s="423" t="s">
        <v>243</v>
      </c>
      <c r="C24" s="424" t="s">
        <v>243</v>
      </c>
      <c r="D24" s="424" t="s">
        <v>243</v>
      </c>
      <c r="E24" s="424"/>
      <c r="F24" s="424" t="s">
        <v>243</v>
      </c>
      <c r="G24" s="424" t="s">
        <v>243</v>
      </c>
      <c r="H24" s="424" t="s">
        <v>243</v>
      </c>
      <c r="I24" s="425" t="s">
        <v>243</v>
      </c>
      <c r="J24" s="426" t="s">
        <v>465</v>
      </c>
    </row>
    <row r="25" spans="1:10" ht="14.45" customHeight="1" x14ac:dyDescent="0.2">
      <c r="A25" s="422" t="s">
        <v>461</v>
      </c>
      <c r="B25" s="423" t="s">
        <v>462</v>
      </c>
      <c r="C25" s="424" t="s">
        <v>243</v>
      </c>
      <c r="D25" s="424" t="s">
        <v>243</v>
      </c>
      <c r="E25" s="424"/>
      <c r="F25" s="424" t="s">
        <v>243</v>
      </c>
      <c r="G25" s="424" t="s">
        <v>243</v>
      </c>
      <c r="H25" s="424" t="s">
        <v>243</v>
      </c>
      <c r="I25" s="425" t="s">
        <v>243</v>
      </c>
      <c r="J25" s="426" t="s">
        <v>0</v>
      </c>
    </row>
    <row r="26" spans="1:10" ht="14.45" customHeight="1" x14ac:dyDescent="0.2">
      <c r="A26" s="422" t="s">
        <v>461</v>
      </c>
      <c r="B26" s="423" t="s">
        <v>590</v>
      </c>
      <c r="C26" s="424">
        <v>0.24137</v>
      </c>
      <c r="D26" s="424">
        <v>0</v>
      </c>
      <c r="E26" s="424"/>
      <c r="F26" s="424">
        <v>0</v>
      </c>
      <c r="G26" s="424">
        <v>0</v>
      </c>
      <c r="H26" s="424">
        <v>0</v>
      </c>
      <c r="I26" s="425" t="s">
        <v>243</v>
      </c>
      <c r="J26" s="426" t="s">
        <v>1</v>
      </c>
    </row>
    <row r="27" spans="1:10" ht="14.45" customHeight="1" x14ac:dyDescent="0.2">
      <c r="A27" s="422" t="s">
        <v>461</v>
      </c>
      <c r="B27" s="423" t="s">
        <v>592</v>
      </c>
      <c r="C27" s="424">
        <v>1.0384599999999999</v>
      </c>
      <c r="D27" s="424">
        <v>0</v>
      </c>
      <c r="E27" s="424"/>
      <c r="F27" s="424">
        <v>0</v>
      </c>
      <c r="G27" s="424">
        <v>0</v>
      </c>
      <c r="H27" s="424">
        <v>0</v>
      </c>
      <c r="I27" s="425" t="s">
        <v>243</v>
      </c>
      <c r="J27" s="426" t="s">
        <v>1</v>
      </c>
    </row>
    <row r="28" spans="1:10" ht="14.45" customHeight="1" x14ac:dyDescent="0.2">
      <c r="A28" s="422" t="s">
        <v>461</v>
      </c>
      <c r="B28" s="423" t="s">
        <v>593</v>
      </c>
      <c r="C28" s="424">
        <v>19.228810000000003</v>
      </c>
      <c r="D28" s="424">
        <v>27.066170000000003</v>
      </c>
      <c r="E28" s="424"/>
      <c r="F28" s="424">
        <v>23.596019999999999</v>
      </c>
      <c r="G28" s="424">
        <v>0</v>
      </c>
      <c r="H28" s="424">
        <v>23.596019999999999</v>
      </c>
      <c r="I28" s="425" t="s">
        <v>243</v>
      </c>
      <c r="J28" s="426" t="s">
        <v>1</v>
      </c>
    </row>
    <row r="29" spans="1:10" ht="14.45" customHeight="1" x14ac:dyDescent="0.2">
      <c r="A29" s="422" t="s">
        <v>461</v>
      </c>
      <c r="B29" s="423" t="s">
        <v>594</v>
      </c>
      <c r="C29" s="424">
        <v>48.821990000000014</v>
      </c>
      <c r="D29" s="424">
        <v>47.989390000000014</v>
      </c>
      <c r="E29" s="424"/>
      <c r="F29" s="424">
        <v>66.873370000000008</v>
      </c>
      <c r="G29" s="424">
        <v>0</v>
      </c>
      <c r="H29" s="424">
        <v>66.873370000000008</v>
      </c>
      <c r="I29" s="425" t="s">
        <v>243</v>
      </c>
      <c r="J29" s="426" t="s">
        <v>1</v>
      </c>
    </row>
    <row r="30" spans="1:10" ht="14.45" customHeight="1" x14ac:dyDescent="0.2">
      <c r="A30" s="422" t="s">
        <v>461</v>
      </c>
      <c r="B30" s="423" t="s">
        <v>595</v>
      </c>
      <c r="C30" s="424">
        <v>56.819680000000005</v>
      </c>
      <c r="D30" s="424">
        <v>36.678910000000002</v>
      </c>
      <c r="E30" s="424"/>
      <c r="F30" s="424">
        <v>41.465739999999997</v>
      </c>
      <c r="G30" s="424">
        <v>0</v>
      </c>
      <c r="H30" s="424">
        <v>41.465739999999997</v>
      </c>
      <c r="I30" s="425" t="s">
        <v>243</v>
      </c>
      <c r="J30" s="426" t="s">
        <v>1</v>
      </c>
    </row>
    <row r="31" spans="1:10" ht="14.45" customHeight="1" x14ac:dyDescent="0.2">
      <c r="A31" s="422" t="s">
        <v>461</v>
      </c>
      <c r="B31" s="423" t="s">
        <v>596</v>
      </c>
      <c r="C31" s="424">
        <v>10.127229999999999</v>
      </c>
      <c r="D31" s="424">
        <v>8.3613900000000001</v>
      </c>
      <c r="E31" s="424"/>
      <c r="F31" s="424">
        <v>8.0959900000000005</v>
      </c>
      <c r="G31" s="424">
        <v>0</v>
      </c>
      <c r="H31" s="424">
        <v>8.0959900000000005</v>
      </c>
      <c r="I31" s="425" t="s">
        <v>243</v>
      </c>
      <c r="J31" s="426" t="s">
        <v>1</v>
      </c>
    </row>
    <row r="32" spans="1:10" ht="14.45" customHeight="1" x14ac:dyDescent="0.2">
      <c r="A32" s="422" t="s">
        <v>461</v>
      </c>
      <c r="B32" s="423" t="s">
        <v>597</v>
      </c>
      <c r="C32" s="424">
        <v>112.44972999999999</v>
      </c>
      <c r="D32" s="424">
        <v>120.64442000000001</v>
      </c>
      <c r="E32" s="424"/>
      <c r="F32" s="424">
        <v>235.33435</v>
      </c>
      <c r="G32" s="424">
        <v>0</v>
      </c>
      <c r="H32" s="424">
        <v>235.33435</v>
      </c>
      <c r="I32" s="425" t="s">
        <v>243</v>
      </c>
      <c r="J32" s="426" t="s">
        <v>1</v>
      </c>
    </row>
    <row r="33" spans="1:10" ht="14.45" customHeight="1" x14ac:dyDescent="0.2">
      <c r="A33" s="422" t="s">
        <v>461</v>
      </c>
      <c r="B33" s="423" t="s">
        <v>598</v>
      </c>
      <c r="C33" s="424">
        <v>0</v>
      </c>
      <c r="D33" s="424">
        <v>0</v>
      </c>
      <c r="E33" s="424"/>
      <c r="F33" s="424">
        <v>0</v>
      </c>
      <c r="G33" s="424">
        <v>0</v>
      </c>
      <c r="H33" s="424">
        <v>0</v>
      </c>
      <c r="I33" s="425" t="s">
        <v>243</v>
      </c>
      <c r="J33" s="426" t="s">
        <v>1</v>
      </c>
    </row>
    <row r="34" spans="1:10" ht="14.45" customHeight="1" x14ac:dyDescent="0.2">
      <c r="A34" s="422" t="s">
        <v>461</v>
      </c>
      <c r="B34" s="423" t="s">
        <v>599</v>
      </c>
      <c r="C34" s="424">
        <v>2160.0516799999996</v>
      </c>
      <c r="D34" s="424">
        <v>1790.6853599999988</v>
      </c>
      <c r="E34" s="424"/>
      <c r="F34" s="424">
        <v>2429.359910000001</v>
      </c>
      <c r="G34" s="424">
        <v>0</v>
      </c>
      <c r="H34" s="424">
        <v>2429.359910000001</v>
      </c>
      <c r="I34" s="425" t="s">
        <v>243</v>
      </c>
      <c r="J34" s="426" t="s">
        <v>1</v>
      </c>
    </row>
    <row r="35" spans="1:10" ht="14.45" customHeight="1" x14ac:dyDescent="0.2">
      <c r="A35" s="422" t="s">
        <v>461</v>
      </c>
      <c r="B35" s="423" t="s">
        <v>600</v>
      </c>
      <c r="C35" s="424">
        <v>0</v>
      </c>
      <c r="D35" s="424">
        <v>0</v>
      </c>
      <c r="E35" s="424"/>
      <c r="F35" s="424">
        <v>0.28999999999999998</v>
      </c>
      <c r="G35" s="424">
        <v>0</v>
      </c>
      <c r="H35" s="424">
        <v>0.28999999999999998</v>
      </c>
      <c r="I35" s="425" t="s">
        <v>243</v>
      </c>
      <c r="J35" s="426" t="s">
        <v>1</v>
      </c>
    </row>
    <row r="36" spans="1:10" ht="14.45" customHeight="1" x14ac:dyDescent="0.2">
      <c r="A36" s="422" t="s">
        <v>461</v>
      </c>
      <c r="B36" s="423" t="s">
        <v>601</v>
      </c>
      <c r="C36" s="424">
        <v>0</v>
      </c>
      <c r="D36" s="424">
        <v>0</v>
      </c>
      <c r="E36" s="424"/>
      <c r="F36" s="424">
        <v>0.38400000000000001</v>
      </c>
      <c r="G36" s="424">
        <v>0</v>
      </c>
      <c r="H36" s="424">
        <v>0.38400000000000001</v>
      </c>
      <c r="I36" s="425" t="s">
        <v>243</v>
      </c>
      <c r="J36" s="426" t="s">
        <v>1</v>
      </c>
    </row>
    <row r="37" spans="1:10" ht="14.45" customHeight="1" x14ac:dyDescent="0.2">
      <c r="A37" s="422" t="s">
        <v>461</v>
      </c>
      <c r="B37" s="423" t="s">
        <v>463</v>
      </c>
      <c r="C37" s="424">
        <v>2408.7789499999994</v>
      </c>
      <c r="D37" s="424">
        <v>2031.4256399999988</v>
      </c>
      <c r="E37" s="424"/>
      <c r="F37" s="424">
        <v>2805.3993800000012</v>
      </c>
      <c r="G37" s="424">
        <v>0</v>
      </c>
      <c r="H37" s="424">
        <v>2805.3993800000012</v>
      </c>
      <c r="I37" s="425" t="s">
        <v>243</v>
      </c>
      <c r="J37" s="426" t="s">
        <v>464</v>
      </c>
    </row>
    <row r="38" spans="1:10" ht="14.45" customHeight="1" x14ac:dyDescent="0.2">
      <c r="A38" s="422" t="s">
        <v>243</v>
      </c>
      <c r="B38" s="423" t="s">
        <v>243</v>
      </c>
      <c r="C38" s="424" t="s">
        <v>243</v>
      </c>
      <c r="D38" s="424" t="s">
        <v>243</v>
      </c>
      <c r="E38" s="424"/>
      <c r="F38" s="424" t="s">
        <v>243</v>
      </c>
      <c r="G38" s="424" t="s">
        <v>243</v>
      </c>
      <c r="H38" s="424" t="s">
        <v>243</v>
      </c>
      <c r="I38" s="425" t="s">
        <v>243</v>
      </c>
      <c r="J38" s="426" t="s">
        <v>465</v>
      </c>
    </row>
    <row r="39" spans="1:10" ht="14.45" customHeight="1" x14ac:dyDescent="0.2">
      <c r="A39" s="422" t="s">
        <v>454</v>
      </c>
      <c r="B39" s="423" t="s">
        <v>459</v>
      </c>
      <c r="C39" s="424">
        <v>2408.7789499999994</v>
      </c>
      <c r="D39" s="424">
        <v>2031.4256399999988</v>
      </c>
      <c r="E39" s="424"/>
      <c r="F39" s="424">
        <v>2827.349380000001</v>
      </c>
      <c r="G39" s="424">
        <v>0</v>
      </c>
      <c r="H39" s="424">
        <v>2827.349380000001</v>
      </c>
      <c r="I39" s="425" t="s">
        <v>243</v>
      </c>
      <c r="J39" s="426" t="s">
        <v>460</v>
      </c>
    </row>
  </sheetData>
  <mergeCells count="3">
    <mergeCell ref="A1:I1"/>
    <mergeCell ref="F3:I3"/>
    <mergeCell ref="C4:D4"/>
  </mergeCells>
  <conditionalFormatting sqref="F19 F40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39">
    <cfRule type="expression" dxfId="11" priority="6">
      <formula>$H20&gt;0</formula>
    </cfRule>
  </conditionalFormatting>
  <conditionalFormatting sqref="A20:A39">
    <cfRule type="expression" dxfId="10" priority="5">
      <formula>AND($J20&lt;&gt;"mezeraKL",$J20&lt;&gt;"")</formula>
    </cfRule>
  </conditionalFormatting>
  <conditionalFormatting sqref="I20:I39">
    <cfRule type="expression" dxfId="9" priority="7">
      <formula>$I20&gt;1</formula>
    </cfRule>
  </conditionalFormatting>
  <conditionalFormatting sqref="B20:B39">
    <cfRule type="expression" dxfId="8" priority="4">
      <formula>OR($J20="NS",$J20="SumaNS",$J20="Účet")</formula>
    </cfRule>
  </conditionalFormatting>
  <conditionalFormatting sqref="A20:D39 F20:I39">
    <cfRule type="expression" dxfId="7" priority="8">
      <formula>AND($J20&lt;&gt;"",$J20&lt;&gt;"mezeraKL")</formula>
    </cfRule>
  </conditionalFormatting>
  <conditionalFormatting sqref="B20:D39 F20:I39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9 F20:I39">
    <cfRule type="expression" dxfId="5" priority="2">
      <formula>OR($J20="SumaNS",$J20="NS")</formula>
    </cfRule>
  </conditionalFormatting>
  <hyperlinks>
    <hyperlink ref="A2" location="Obsah!A1" display="Zpět na Obsah  KL 01  1.-4.měsíc" xr:uid="{10CB8333-01FA-479D-A93D-30F9C04A5B1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190" bestFit="1" customWidth="1"/>
    <col min="6" max="6" width="18.7109375" style="194" customWidth="1"/>
    <col min="7" max="7" width="12.42578125" style="190" hidden="1" customWidth="1" outlineLevel="1"/>
    <col min="8" max="8" width="25.7109375" style="190" customWidth="1" collapsed="1"/>
    <col min="9" max="9" width="7.7109375" style="188" customWidth="1"/>
    <col min="10" max="10" width="10" style="188" customWidth="1"/>
    <col min="11" max="11" width="11.140625" style="188" customWidth="1"/>
    <col min="12" max="16384" width="8.85546875" style="114"/>
  </cols>
  <sheetData>
    <row r="1" spans="1:11" ht="18.600000000000001" customHeight="1" thickBot="1" x14ac:dyDescent="0.35">
      <c r="A1" s="341" t="s">
        <v>1521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5" customHeight="1" thickBot="1" x14ac:dyDescent="0.25">
      <c r="A2" s="206" t="s">
        <v>242</v>
      </c>
      <c r="B2" s="62"/>
      <c r="C2" s="192"/>
      <c r="D2" s="192"/>
      <c r="E2" s="192"/>
      <c r="F2" s="192"/>
      <c r="G2" s="192"/>
      <c r="H2" s="192"/>
      <c r="I2" s="193"/>
      <c r="J2" s="193"/>
      <c r="K2" s="193"/>
    </row>
    <row r="3" spans="1:11" ht="14.45" customHeight="1" thickBot="1" x14ac:dyDescent="0.2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17.793598238433695</v>
      </c>
      <c r="J3" s="84">
        <f>SUBTOTAL(9,J5:J1048576)</f>
        <v>158897</v>
      </c>
      <c r="K3" s="85">
        <f>SUBTOTAL(9,K5:K1048576)</f>
        <v>2827349.3792923987</v>
      </c>
    </row>
    <row r="4" spans="1:11" s="189" customFormat="1" ht="14.45" customHeight="1" thickBot="1" x14ac:dyDescent="0.2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57</v>
      </c>
      <c r="H4" s="430" t="s">
        <v>11</v>
      </c>
      <c r="I4" s="431" t="s">
        <v>121</v>
      </c>
      <c r="J4" s="431" t="s">
        <v>13</v>
      </c>
      <c r="K4" s="432" t="s">
        <v>132</v>
      </c>
    </row>
    <row r="5" spans="1:11" ht="14.45" customHeight="1" x14ac:dyDescent="0.2">
      <c r="A5" s="435" t="s">
        <v>454</v>
      </c>
      <c r="B5" s="436" t="s">
        <v>455</v>
      </c>
      <c r="C5" s="437" t="s">
        <v>602</v>
      </c>
      <c r="D5" s="438" t="s">
        <v>603</v>
      </c>
      <c r="E5" s="437" t="s">
        <v>605</v>
      </c>
      <c r="F5" s="438" t="s">
        <v>606</v>
      </c>
      <c r="G5" s="437" t="s">
        <v>607</v>
      </c>
      <c r="H5" s="437" t="s">
        <v>608</v>
      </c>
      <c r="I5" s="440">
        <v>1531.8181818181818</v>
      </c>
      <c r="J5" s="440">
        <v>14</v>
      </c>
      <c r="K5" s="441">
        <v>21950</v>
      </c>
    </row>
    <row r="6" spans="1:11" ht="14.45" customHeight="1" x14ac:dyDescent="0.2">
      <c r="A6" s="442" t="s">
        <v>454</v>
      </c>
      <c r="B6" s="443" t="s">
        <v>455</v>
      </c>
      <c r="C6" s="444" t="s">
        <v>461</v>
      </c>
      <c r="D6" s="445" t="s">
        <v>462</v>
      </c>
      <c r="E6" s="444" t="s">
        <v>609</v>
      </c>
      <c r="F6" s="445" t="s">
        <v>610</v>
      </c>
      <c r="G6" s="444" t="s">
        <v>611</v>
      </c>
      <c r="H6" s="444" t="s">
        <v>612</v>
      </c>
      <c r="I6" s="447">
        <v>0.74000000953674316</v>
      </c>
      <c r="J6" s="447">
        <v>4000</v>
      </c>
      <c r="K6" s="448">
        <v>2944</v>
      </c>
    </row>
    <row r="7" spans="1:11" ht="14.45" customHeight="1" x14ac:dyDescent="0.2">
      <c r="A7" s="442" t="s">
        <v>454</v>
      </c>
      <c r="B7" s="443" t="s">
        <v>455</v>
      </c>
      <c r="C7" s="444" t="s">
        <v>461</v>
      </c>
      <c r="D7" s="445" t="s">
        <v>462</v>
      </c>
      <c r="E7" s="444" t="s">
        <v>609</v>
      </c>
      <c r="F7" s="445" t="s">
        <v>610</v>
      </c>
      <c r="G7" s="444" t="s">
        <v>613</v>
      </c>
      <c r="H7" s="444" t="s">
        <v>614</v>
      </c>
      <c r="I7" s="447">
        <v>0.60750001668930054</v>
      </c>
      <c r="J7" s="447">
        <v>7500</v>
      </c>
      <c r="K7" s="448">
        <v>4555</v>
      </c>
    </row>
    <row r="8" spans="1:11" ht="14.45" customHeight="1" x14ac:dyDescent="0.2">
      <c r="A8" s="442" t="s">
        <v>454</v>
      </c>
      <c r="B8" s="443" t="s">
        <v>455</v>
      </c>
      <c r="C8" s="444" t="s">
        <v>461</v>
      </c>
      <c r="D8" s="445" t="s">
        <v>462</v>
      </c>
      <c r="E8" s="444" t="s">
        <v>609</v>
      </c>
      <c r="F8" s="445" t="s">
        <v>610</v>
      </c>
      <c r="G8" s="444" t="s">
        <v>615</v>
      </c>
      <c r="H8" s="444" t="s">
        <v>616</v>
      </c>
      <c r="I8" s="447">
        <v>0.64999997615814209</v>
      </c>
      <c r="J8" s="447">
        <v>500</v>
      </c>
      <c r="K8" s="448">
        <v>325</v>
      </c>
    </row>
    <row r="9" spans="1:11" ht="14.45" customHeight="1" x14ac:dyDescent="0.2">
      <c r="A9" s="442" t="s">
        <v>454</v>
      </c>
      <c r="B9" s="443" t="s">
        <v>455</v>
      </c>
      <c r="C9" s="444" t="s">
        <v>461</v>
      </c>
      <c r="D9" s="445" t="s">
        <v>462</v>
      </c>
      <c r="E9" s="444" t="s">
        <v>609</v>
      </c>
      <c r="F9" s="445" t="s">
        <v>610</v>
      </c>
      <c r="G9" s="444" t="s">
        <v>617</v>
      </c>
      <c r="H9" s="444" t="s">
        <v>618</v>
      </c>
      <c r="I9" s="447">
        <v>1.4900000095367432</v>
      </c>
      <c r="J9" s="447">
        <v>100</v>
      </c>
      <c r="K9" s="448">
        <v>149</v>
      </c>
    </row>
    <row r="10" spans="1:11" ht="14.45" customHeight="1" x14ac:dyDescent="0.2">
      <c r="A10" s="442" t="s">
        <v>454</v>
      </c>
      <c r="B10" s="443" t="s">
        <v>455</v>
      </c>
      <c r="C10" s="444" t="s">
        <v>461</v>
      </c>
      <c r="D10" s="445" t="s">
        <v>462</v>
      </c>
      <c r="E10" s="444" t="s">
        <v>609</v>
      </c>
      <c r="F10" s="445" t="s">
        <v>610</v>
      </c>
      <c r="G10" s="444" t="s">
        <v>619</v>
      </c>
      <c r="H10" s="444" t="s">
        <v>620</v>
      </c>
      <c r="I10" s="447">
        <v>109.61000061035156</v>
      </c>
      <c r="J10" s="447">
        <v>1</v>
      </c>
      <c r="K10" s="448">
        <v>109.61000061035156</v>
      </c>
    </row>
    <row r="11" spans="1:11" ht="14.45" customHeight="1" x14ac:dyDescent="0.2">
      <c r="A11" s="442" t="s">
        <v>454</v>
      </c>
      <c r="B11" s="443" t="s">
        <v>455</v>
      </c>
      <c r="C11" s="444" t="s">
        <v>461</v>
      </c>
      <c r="D11" s="445" t="s">
        <v>462</v>
      </c>
      <c r="E11" s="444" t="s">
        <v>609</v>
      </c>
      <c r="F11" s="445" t="s">
        <v>610</v>
      </c>
      <c r="G11" s="444" t="s">
        <v>621</v>
      </c>
      <c r="H11" s="444" t="s">
        <v>622</v>
      </c>
      <c r="I11" s="447">
        <v>18.399999618530273</v>
      </c>
      <c r="J11" s="447">
        <v>250</v>
      </c>
      <c r="K11" s="448">
        <v>4600</v>
      </c>
    </row>
    <row r="12" spans="1:11" ht="14.45" customHeight="1" x14ac:dyDescent="0.2">
      <c r="A12" s="442" t="s">
        <v>454</v>
      </c>
      <c r="B12" s="443" t="s">
        <v>455</v>
      </c>
      <c r="C12" s="444" t="s">
        <v>461</v>
      </c>
      <c r="D12" s="445" t="s">
        <v>462</v>
      </c>
      <c r="E12" s="444" t="s">
        <v>609</v>
      </c>
      <c r="F12" s="445" t="s">
        <v>610</v>
      </c>
      <c r="G12" s="444" t="s">
        <v>623</v>
      </c>
      <c r="H12" s="444" t="s">
        <v>624</v>
      </c>
      <c r="I12" s="447">
        <v>123.27999877929688</v>
      </c>
      <c r="J12" s="447">
        <v>10</v>
      </c>
      <c r="K12" s="448">
        <v>1232.800048828125</v>
      </c>
    </row>
    <row r="13" spans="1:11" ht="14.45" customHeight="1" x14ac:dyDescent="0.2">
      <c r="A13" s="442" t="s">
        <v>454</v>
      </c>
      <c r="B13" s="443" t="s">
        <v>455</v>
      </c>
      <c r="C13" s="444" t="s">
        <v>461</v>
      </c>
      <c r="D13" s="445" t="s">
        <v>462</v>
      </c>
      <c r="E13" s="444" t="s">
        <v>609</v>
      </c>
      <c r="F13" s="445" t="s">
        <v>610</v>
      </c>
      <c r="G13" s="444" t="s">
        <v>625</v>
      </c>
      <c r="H13" s="444" t="s">
        <v>626</v>
      </c>
      <c r="I13" s="447">
        <v>9.8000001907348633</v>
      </c>
      <c r="J13" s="447">
        <v>10</v>
      </c>
      <c r="K13" s="448">
        <v>97.959999084472656</v>
      </c>
    </row>
    <row r="14" spans="1:11" ht="14.45" customHeight="1" x14ac:dyDescent="0.2">
      <c r="A14" s="442" t="s">
        <v>454</v>
      </c>
      <c r="B14" s="443" t="s">
        <v>455</v>
      </c>
      <c r="C14" s="444" t="s">
        <v>461</v>
      </c>
      <c r="D14" s="445" t="s">
        <v>462</v>
      </c>
      <c r="E14" s="444" t="s">
        <v>609</v>
      </c>
      <c r="F14" s="445" t="s">
        <v>610</v>
      </c>
      <c r="G14" s="444" t="s">
        <v>627</v>
      </c>
      <c r="H14" s="444" t="s">
        <v>628</v>
      </c>
      <c r="I14" s="447">
        <v>11.640000343322754</v>
      </c>
      <c r="J14" s="447">
        <v>1</v>
      </c>
      <c r="K14" s="448">
        <v>11.640000343322754</v>
      </c>
    </row>
    <row r="15" spans="1:11" ht="14.45" customHeight="1" x14ac:dyDescent="0.2">
      <c r="A15" s="442" t="s">
        <v>454</v>
      </c>
      <c r="B15" s="443" t="s">
        <v>455</v>
      </c>
      <c r="C15" s="444" t="s">
        <v>461</v>
      </c>
      <c r="D15" s="445" t="s">
        <v>462</v>
      </c>
      <c r="E15" s="444" t="s">
        <v>609</v>
      </c>
      <c r="F15" s="445" t="s">
        <v>610</v>
      </c>
      <c r="G15" s="444" t="s">
        <v>629</v>
      </c>
      <c r="H15" s="444" t="s">
        <v>630</v>
      </c>
      <c r="I15" s="447">
        <v>13.020000457763672</v>
      </c>
      <c r="J15" s="447">
        <v>18</v>
      </c>
      <c r="K15" s="448">
        <v>234.36000061035156</v>
      </c>
    </row>
    <row r="16" spans="1:11" ht="14.45" customHeight="1" x14ac:dyDescent="0.2">
      <c r="A16" s="442" t="s">
        <v>454</v>
      </c>
      <c r="B16" s="443" t="s">
        <v>455</v>
      </c>
      <c r="C16" s="444" t="s">
        <v>461</v>
      </c>
      <c r="D16" s="445" t="s">
        <v>462</v>
      </c>
      <c r="E16" s="444" t="s">
        <v>609</v>
      </c>
      <c r="F16" s="445" t="s">
        <v>610</v>
      </c>
      <c r="G16" s="444" t="s">
        <v>631</v>
      </c>
      <c r="H16" s="444" t="s">
        <v>632</v>
      </c>
      <c r="I16" s="447">
        <v>1.5099999904632568</v>
      </c>
      <c r="J16" s="447">
        <v>5</v>
      </c>
      <c r="K16" s="448">
        <v>7.5500001907348633</v>
      </c>
    </row>
    <row r="17" spans="1:11" ht="14.45" customHeight="1" x14ac:dyDescent="0.2">
      <c r="A17" s="442" t="s">
        <v>454</v>
      </c>
      <c r="B17" s="443" t="s">
        <v>455</v>
      </c>
      <c r="C17" s="444" t="s">
        <v>461</v>
      </c>
      <c r="D17" s="445" t="s">
        <v>462</v>
      </c>
      <c r="E17" s="444" t="s">
        <v>609</v>
      </c>
      <c r="F17" s="445" t="s">
        <v>610</v>
      </c>
      <c r="G17" s="444" t="s">
        <v>633</v>
      </c>
      <c r="H17" s="444" t="s">
        <v>634</v>
      </c>
      <c r="I17" s="447">
        <v>0.37999999523162842</v>
      </c>
      <c r="J17" s="447">
        <v>60</v>
      </c>
      <c r="K17" s="448">
        <v>22.799999713897705</v>
      </c>
    </row>
    <row r="18" spans="1:11" ht="14.45" customHeight="1" x14ac:dyDescent="0.2">
      <c r="A18" s="442" t="s">
        <v>454</v>
      </c>
      <c r="B18" s="443" t="s">
        <v>455</v>
      </c>
      <c r="C18" s="444" t="s">
        <v>461</v>
      </c>
      <c r="D18" s="445" t="s">
        <v>462</v>
      </c>
      <c r="E18" s="444" t="s">
        <v>609</v>
      </c>
      <c r="F18" s="445" t="s">
        <v>610</v>
      </c>
      <c r="G18" s="444" t="s">
        <v>635</v>
      </c>
      <c r="H18" s="444" t="s">
        <v>636</v>
      </c>
      <c r="I18" s="447">
        <v>7.820000171661377</v>
      </c>
      <c r="J18" s="447">
        <v>6</v>
      </c>
      <c r="K18" s="448">
        <v>46.919998168945313</v>
      </c>
    </row>
    <row r="19" spans="1:11" ht="14.45" customHeight="1" x14ac:dyDescent="0.2">
      <c r="A19" s="442" t="s">
        <v>454</v>
      </c>
      <c r="B19" s="443" t="s">
        <v>455</v>
      </c>
      <c r="C19" s="444" t="s">
        <v>461</v>
      </c>
      <c r="D19" s="445" t="s">
        <v>462</v>
      </c>
      <c r="E19" s="444" t="s">
        <v>609</v>
      </c>
      <c r="F19" s="445" t="s">
        <v>610</v>
      </c>
      <c r="G19" s="444" t="s">
        <v>637</v>
      </c>
      <c r="H19" s="444" t="s">
        <v>638</v>
      </c>
      <c r="I19" s="447">
        <v>7.0799999237060547</v>
      </c>
      <c r="J19" s="447">
        <v>6</v>
      </c>
      <c r="K19" s="448">
        <v>42.479999542236328</v>
      </c>
    </row>
    <row r="20" spans="1:11" ht="14.45" customHeight="1" x14ac:dyDescent="0.2">
      <c r="A20" s="442" t="s">
        <v>454</v>
      </c>
      <c r="B20" s="443" t="s">
        <v>455</v>
      </c>
      <c r="C20" s="444" t="s">
        <v>461</v>
      </c>
      <c r="D20" s="445" t="s">
        <v>462</v>
      </c>
      <c r="E20" s="444" t="s">
        <v>609</v>
      </c>
      <c r="F20" s="445" t="s">
        <v>610</v>
      </c>
      <c r="G20" s="444" t="s">
        <v>639</v>
      </c>
      <c r="H20" s="444" t="s">
        <v>640</v>
      </c>
      <c r="I20" s="447">
        <v>8.3400001525878906</v>
      </c>
      <c r="J20" s="447">
        <v>6</v>
      </c>
      <c r="K20" s="448">
        <v>50.029998779296875</v>
      </c>
    </row>
    <row r="21" spans="1:11" ht="14.45" customHeight="1" x14ac:dyDescent="0.2">
      <c r="A21" s="442" t="s">
        <v>454</v>
      </c>
      <c r="B21" s="443" t="s">
        <v>455</v>
      </c>
      <c r="C21" s="444" t="s">
        <v>461</v>
      </c>
      <c r="D21" s="445" t="s">
        <v>462</v>
      </c>
      <c r="E21" s="444" t="s">
        <v>609</v>
      </c>
      <c r="F21" s="445" t="s">
        <v>610</v>
      </c>
      <c r="G21" s="444" t="s">
        <v>641</v>
      </c>
      <c r="H21" s="444" t="s">
        <v>642</v>
      </c>
      <c r="I21" s="447">
        <v>9.5900001525878906</v>
      </c>
      <c r="J21" s="447">
        <v>9</v>
      </c>
      <c r="K21" s="448">
        <v>86.319999694824219</v>
      </c>
    </row>
    <row r="22" spans="1:11" ht="14.45" customHeight="1" x14ac:dyDescent="0.2">
      <c r="A22" s="442" t="s">
        <v>454</v>
      </c>
      <c r="B22" s="443" t="s">
        <v>455</v>
      </c>
      <c r="C22" s="444" t="s">
        <v>461</v>
      </c>
      <c r="D22" s="445" t="s">
        <v>462</v>
      </c>
      <c r="E22" s="444" t="s">
        <v>609</v>
      </c>
      <c r="F22" s="445" t="s">
        <v>610</v>
      </c>
      <c r="G22" s="444" t="s">
        <v>643</v>
      </c>
      <c r="H22" s="444" t="s">
        <v>644</v>
      </c>
      <c r="I22" s="447">
        <v>1578.1575317382813</v>
      </c>
      <c r="J22" s="447">
        <v>4</v>
      </c>
      <c r="K22" s="448">
        <v>6312.630126953125</v>
      </c>
    </row>
    <row r="23" spans="1:11" ht="14.45" customHeight="1" x14ac:dyDescent="0.2">
      <c r="A23" s="442" t="s">
        <v>454</v>
      </c>
      <c r="B23" s="443" t="s">
        <v>455</v>
      </c>
      <c r="C23" s="444" t="s">
        <v>461</v>
      </c>
      <c r="D23" s="445" t="s">
        <v>462</v>
      </c>
      <c r="E23" s="444" t="s">
        <v>609</v>
      </c>
      <c r="F23" s="445" t="s">
        <v>610</v>
      </c>
      <c r="G23" s="444" t="s">
        <v>645</v>
      </c>
      <c r="H23" s="444" t="s">
        <v>646</v>
      </c>
      <c r="I23" s="447">
        <v>19.959999084472656</v>
      </c>
      <c r="J23" s="447">
        <v>5</v>
      </c>
      <c r="K23" s="448">
        <v>99.819999694824219</v>
      </c>
    </row>
    <row r="24" spans="1:11" ht="14.45" customHeight="1" x14ac:dyDescent="0.2">
      <c r="A24" s="442" t="s">
        <v>454</v>
      </c>
      <c r="B24" s="443" t="s">
        <v>455</v>
      </c>
      <c r="C24" s="444" t="s">
        <v>461</v>
      </c>
      <c r="D24" s="445" t="s">
        <v>462</v>
      </c>
      <c r="E24" s="444" t="s">
        <v>609</v>
      </c>
      <c r="F24" s="445" t="s">
        <v>610</v>
      </c>
      <c r="G24" s="444" t="s">
        <v>647</v>
      </c>
      <c r="H24" s="444" t="s">
        <v>648</v>
      </c>
      <c r="I24" s="447">
        <v>28.77666727701823</v>
      </c>
      <c r="J24" s="447">
        <v>6</v>
      </c>
      <c r="K24" s="448">
        <v>172.6400032043457</v>
      </c>
    </row>
    <row r="25" spans="1:11" ht="14.45" customHeight="1" x14ac:dyDescent="0.2">
      <c r="A25" s="442" t="s">
        <v>454</v>
      </c>
      <c r="B25" s="443" t="s">
        <v>455</v>
      </c>
      <c r="C25" s="444" t="s">
        <v>461</v>
      </c>
      <c r="D25" s="445" t="s">
        <v>462</v>
      </c>
      <c r="E25" s="444" t="s">
        <v>609</v>
      </c>
      <c r="F25" s="445" t="s">
        <v>610</v>
      </c>
      <c r="G25" s="444" t="s">
        <v>649</v>
      </c>
      <c r="H25" s="444" t="s">
        <v>650</v>
      </c>
      <c r="I25" s="447">
        <v>31.422500133514404</v>
      </c>
      <c r="J25" s="447">
        <v>54</v>
      </c>
      <c r="K25" s="448">
        <v>1696.8300170898438</v>
      </c>
    </row>
    <row r="26" spans="1:11" ht="14.45" customHeight="1" x14ac:dyDescent="0.2">
      <c r="A26" s="442" t="s">
        <v>454</v>
      </c>
      <c r="B26" s="443" t="s">
        <v>455</v>
      </c>
      <c r="C26" s="444" t="s">
        <v>461</v>
      </c>
      <c r="D26" s="445" t="s">
        <v>462</v>
      </c>
      <c r="E26" s="444" t="s">
        <v>609</v>
      </c>
      <c r="F26" s="445" t="s">
        <v>610</v>
      </c>
      <c r="G26" s="444" t="s">
        <v>651</v>
      </c>
      <c r="H26" s="444" t="s">
        <v>652</v>
      </c>
      <c r="I26" s="447">
        <v>41.290000915527344</v>
      </c>
      <c r="J26" s="447">
        <v>3</v>
      </c>
      <c r="K26" s="448">
        <v>123.87000274658203</v>
      </c>
    </row>
    <row r="27" spans="1:11" ht="14.45" customHeight="1" x14ac:dyDescent="0.2">
      <c r="A27" s="442" t="s">
        <v>454</v>
      </c>
      <c r="B27" s="443" t="s">
        <v>455</v>
      </c>
      <c r="C27" s="444" t="s">
        <v>461</v>
      </c>
      <c r="D27" s="445" t="s">
        <v>462</v>
      </c>
      <c r="E27" s="444" t="s">
        <v>609</v>
      </c>
      <c r="F27" s="445" t="s">
        <v>610</v>
      </c>
      <c r="G27" s="444" t="s">
        <v>651</v>
      </c>
      <c r="H27" s="444" t="s">
        <v>653</v>
      </c>
      <c r="I27" s="447">
        <v>30.780000686645508</v>
      </c>
      <c r="J27" s="447">
        <v>4</v>
      </c>
      <c r="K27" s="448">
        <v>123.12000274658203</v>
      </c>
    </row>
    <row r="28" spans="1:11" ht="14.45" customHeight="1" x14ac:dyDescent="0.2">
      <c r="A28" s="442" t="s">
        <v>454</v>
      </c>
      <c r="B28" s="443" t="s">
        <v>455</v>
      </c>
      <c r="C28" s="444" t="s">
        <v>461</v>
      </c>
      <c r="D28" s="445" t="s">
        <v>462</v>
      </c>
      <c r="E28" s="444" t="s">
        <v>609</v>
      </c>
      <c r="F28" s="445" t="s">
        <v>610</v>
      </c>
      <c r="G28" s="444" t="s">
        <v>654</v>
      </c>
      <c r="H28" s="444" t="s">
        <v>655</v>
      </c>
      <c r="I28" s="447">
        <v>260.29000854492188</v>
      </c>
      <c r="J28" s="447">
        <v>1</v>
      </c>
      <c r="K28" s="448">
        <v>260.29000854492188</v>
      </c>
    </row>
    <row r="29" spans="1:11" ht="14.45" customHeight="1" x14ac:dyDescent="0.2">
      <c r="A29" s="442" t="s">
        <v>454</v>
      </c>
      <c r="B29" s="443" t="s">
        <v>455</v>
      </c>
      <c r="C29" s="444" t="s">
        <v>461</v>
      </c>
      <c r="D29" s="445" t="s">
        <v>462</v>
      </c>
      <c r="E29" s="444" t="s">
        <v>609</v>
      </c>
      <c r="F29" s="445" t="s">
        <v>610</v>
      </c>
      <c r="G29" s="444" t="s">
        <v>654</v>
      </c>
      <c r="H29" s="444" t="s">
        <v>656</v>
      </c>
      <c r="I29" s="447">
        <v>260.29998779296875</v>
      </c>
      <c r="J29" s="447">
        <v>1</v>
      </c>
      <c r="K29" s="448">
        <v>260.29998779296875</v>
      </c>
    </row>
    <row r="30" spans="1:11" ht="14.45" customHeight="1" x14ac:dyDescent="0.2">
      <c r="A30" s="442" t="s">
        <v>454</v>
      </c>
      <c r="B30" s="443" t="s">
        <v>455</v>
      </c>
      <c r="C30" s="444" t="s">
        <v>461</v>
      </c>
      <c r="D30" s="445" t="s">
        <v>462</v>
      </c>
      <c r="E30" s="444" t="s">
        <v>609</v>
      </c>
      <c r="F30" s="445" t="s">
        <v>610</v>
      </c>
      <c r="G30" s="444" t="s">
        <v>657</v>
      </c>
      <c r="H30" s="444" t="s">
        <v>658</v>
      </c>
      <c r="I30" s="447">
        <v>10.350000381469727</v>
      </c>
      <c r="J30" s="447">
        <v>3</v>
      </c>
      <c r="K30" s="448">
        <v>31.049999237060547</v>
      </c>
    </row>
    <row r="31" spans="1:11" ht="14.45" customHeight="1" x14ac:dyDescent="0.2">
      <c r="A31" s="442" t="s">
        <v>454</v>
      </c>
      <c r="B31" s="443" t="s">
        <v>455</v>
      </c>
      <c r="C31" s="444" t="s">
        <v>461</v>
      </c>
      <c r="D31" s="445" t="s">
        <v>462</v>
      </c>
      <c r="E31" s="444" t="s">
        <v>659</v>
      </c>
      <c r="F31" s="445" t="s">
        <v>660</v>
      </c>
      <c r="G31" s="444" t="s">
        <v>661</v>
      </c>
      <c r="H31" s="444" t="s">
        <v>662</v>
      </c>
      <c r="I31" s="447">
        <v>8.5799999237060547</v>
      </c>
      <c r="J31" s="447">
        <v>100</v>
      </c>
      <c r="K31" s="448">
        <v>858.40997314453125</v>
      </c>
    </row>
    <row r="32" spans="1:11" ht="14.45" customHeight="1" x14ac:dyDescent="0.2">
      <c r="A32" s="442" t="s">
        <v>454</v>
      </c>
      <c r="B32" s="443" t="s">
        <v>455</v>
      </c>
      <c r="C32" s="444" t="s">
        <v>461</v>
      </c>
      <c r="D32" s="445" t="s">
        <v>462</v>
      </c>
      <c r="E32" s="444" t="s">
        <v>659</v>
      </c>
      <c r="F32" s="445" t="s">
        <v>660</v>
      </c>
      <c r="G32" s="444" t="s">
        <v>663</v>
      </c>
      <c r="H32" s="444" t="s">
        <v>664</v>
      </c>
      <c r="I32" s="447">
        <v>2.9000000953674316</v>
      </c>
      <c r="J32" s="447">
        <v>200</v>
      </c>
      <c r="K32" s="448">
        <v>580.79998779296875</v>
      </c>
    </row>
    <row r="33" spans="1:11" ht="14.45" customHeight="1" x14ac:dyDescent="0.2">
      <c r="A33" s="442" t="s">
        <v>454</v>
      </c>
      <c r="B33" s="443" t="s">
        <v>455</v>
      </c>
      <c r="C33" s="444" t="s">
        <v>461</v>
      </c>
      <c r="D33" s="445" t="s">
        <v>462</v>
      </c>
      <c r="E33" s="444" t="s">
        <v>659</v>
      </c>
      <c r="F33" s="445" t="s">
        <v>660</v>
      </c>
      <c r="G33" s="444" t="s">
        <v>665</v>
      </c>
      <c r="H33" s="444" t="s">
        <v>666</v>
      </c>
      <c r="I33" s="447">
        <v>2.9000000953674316</v>
      </c>
      <c r="J33" s="447">
        <v>200</v>
      </c>
      <c r="K33" s="448">
        <v>580</v>
      </c>
    </row>
    <row r="34" spans="1:11" ht="14.45" customHeight="1" x14ac:dyDescent="0.2">
      <c r="A34" s="442" t="s">
        <v>454</v>
      </c>
      <c r="B34" s="443" t="s">
        <v>455</v>
      </c>
      <c r="C34" s="444" t="s">
        <v>461</v>
      </c>
      <c r="D34" s="445" t="s">
        <v>462</v>
      </c>
      <c r="E34" s="444" t="s">
        <v>659</v>
      </c>
      <c r="F34" s="445" t="s">
        <v>660</v>
      </c>
      <c r="G34" s="444" t="s">
        <v>667</v>
      </c>
      <c r="H34" s="444" t="s">
        <v>668</v>
      </c>
      <c r="I34" s="447">
        <v>3.809999942779541</v>
      </c>
      <c r="J34" s="447">
        <v>500</v>
      </c>
      <c r="K34" s="448">
        <v>1905.7499694824219</v>
      </c>
    </row>
    <row r="35" spans="1:11" ht="14.45" customHeight="1" x14ac:dyDescent="0.2">
      <c r="A35" s="442" t="s">
        <v>454</v>
      </c>
      <c r="B35" s="443" t="s">
        <v>455</v>
      </c>
      <c r="C35" s="444" t="s">
        <v>461</v>
      </c>
      <c r="D35" s="445" t="s">
        <v>462</v>
      </c>
      <c r="E35" s="444" t="s">
        <v>659</v>
      </c>
      <c r="F35" s="445" t="s">
        <v>660</v>
      </c>
      <c r="G35" s="444" t="s">
        <v>669</v>
      </c>
      <c r="H35" s="444" t="s">
        <v>670</v>
      </c>
      <c r="I35" s="447">
        <v>2.3599998950958252</v>
      </c>
      <c r="J35" s="447">
        <v>8</v>
      </c>
      <c r="K35" s="448">
        <v>18.879999160766602</v>
      </c>
    </row>
    <row r="36" spans="1:11" ht="14.45" customHeight="1" x14ac:dyDescent="0.2">
      <c r="A36" s="442" t="s">
        <v>454</v>
      </c>
      <c r="B36" s="443" t="s">
        <v>455</v>
      </c>
      <c r="C36" s="444" t="s">
        <v>461</v>
      </c>
      <c r="D36" s="445" t="s">
        <v>462</v>
      </c>
      <c r="E36" s="444" t="s">
        <v>659</v>
      </c>
      <c r="F36" s="445" t="s">
        <v>660</v>
      </c>
      <c r="G36" s="444" t="s">
        <v>671</v>
      </c>
      <c r="H36" s="444" t="s">
        <v>672</v>
      </c>
      <c r="I36" s="447">
        <v>2.3599998950958252</v>
      </c>
      <c r="J36" s="447">
        <v>8</v>
      </c>
      <c r="K36" s="448">
        <v>18.879999160766602</v>
      </c>
    </row>
    <row r="37" spans="1:11" ht="14.45" customHeight="1" x14ac:dyDescent="0.2">
      <c r="A37" s="442" t="s">
        <v>454</v>
      </c>
      <c r="B37" s="443" t="s">
        <v>455</v>
      </c>
      <c r="C37" s="444" t="s">
        <v>461</v>
      </c>
      <c r="D37" s="445" t="s">
        <v>462</v>
      </c>
      <c r="E37" s="444" t="s">
        <v>659</v>
      </c>
      <c r="F37" s="445" t="s">
        <v>660</v>
      </c>
      <c r="G37" s="444" t="s">
        <v>673</v>
      </c>
      <c r="H37" s="444" t="s">
        <v>674</v>
      </c>
      <c r="I37" s="447">
        <v>0.25999999046325684</v>
      </c>
      <c r="J37" s="447">
        <v>100</v>
      </c>
      <c r="K37" s="448">
        <v>26</v>
      </c>
    </row>
    <row r="38" spans="1:11" ht="14.45" customHeight="1" x14ac:dyDescent="0.2">
      <c r="A38" s="442" t="s">
        <v>454</v>
      </c>
      <c r="B38" s="443" t="s">
        <v>455</v>
      </c>
      <c r="C38" s="444" t="s">
        <v>461</v>
      </c>
      <c r="D38" s="445" t="s">
        <v>462</v>
      </c>
      <c r="E38" s="444" t="s">
        <v>659</v>
      </c>
      <c r="F38" s="445" t="s">
        <v>660</v>
      </c>
      <c r="G38" s="444" t="s">
        <v>675</v>
      </c>
      <c r="H38" s="444" t="s">
        <v>676</v>
      </c>
      <c r="I38" s="447">
        <v>67.388182900168673</v>
      </c>
      <c r="J38" s="447">
        <v>620</v>
      </c>
      <c r="K38" s="448">
        <v>41783.4599609375</v>
      </c>
    </row>
    <row r="39" spans="1:11" ht="14.45" customHeight="1" x14ac:dyDescent="0.2">
      <c r="A39" s="442" t="s">
        <v>454</v>
      </c>
      <c r="B39" s="443" t="s">
        <v>455</v>
      </c>
      <c r="C39" s="444" t="s">
        <v>461</v>
      </c>
      <c r="D39" s="445" t="s">
        <v>462</v>
      </c>
      <c r="E39" s="444" t="s">
        <v>659</v>
      </c>
      <c r="F39" s="445" t="s">
        <v>660</v>
      </c>
      <c r="G39" s="444" t="s">
        <v>675</v>
      </c>
      <c r="H39" s="444" t="s">
        <v>677</v>
      </c>
      <c r="I39" s="447">
        <v>68.160003662109375</v>
      </c>
      <c r="J39" s="447">
        <v>80</v>
      </c>
      <c r="K39" s="448">
        <v>5452.5</v>
      </c>
    </row>
    <row r="40" spans="1:11" ht="14.45" customHeight="1" x14ac:dyDescent="0.2">
      <c r="A40" s="442" t="s">
        <v>454</v>
      </c>
      <c r="B40" s="443" t="s">
        <v>455</v>
      </c>
      <c r="C40" s="444" t="s">
        <v>461</v>
      </c>
      <c r="D40" s="445" t="s">
        <v>462</v>
      </c>
      <c r="E40" s="444" t="s">
        <v>659</v>
      </c>
      <c r="F40" s="445" t="s">
        <v>660</v>
      </c>
      <c r="G40" s="444" t="s">
        <v>678</v>
      </c>
      <c r="H40" s="444" t="s">
        <v>679</v>
      </c>
      <c r="I40" s="447">
        <v>6.1999998092651367</v>
      </c>
      <c r="J40" s="447">
        <v>100</v>
      </c>
      <c r="K40" s="448">
        <v>620</v>
      </c>
    </row>
    <row r="41" spans="1:11" ht="14.45" customHeight="1" x14ac:dyDescent="0.2">
      <c r="A41" s="442" t="s">
        <v>454</v>
      </c>
      <c r="B41" s="443" t="s">
        <v>455</v>
      </c>
      <c r="C41" s="444" t="s">
        <v>461</v>
      </c>
      <c r="D41" s="445" t="s">
        <v>462</v>
      </c>
      <c r="E41" s="444" t="s">
        <v>659</v>
      </c>
      <c r="F41" s="445" t="s">
        <v>660</v>
      </c>
      <c r="G41" s="444" t="s">
        <v>680</v>
      </c>
      <c r="H41" s="444" t="s">
        <v>681</v>
      </c>
      <c r="I41" s="447">
        <v>11.734999656677246</v>
      </c>
      <c r="J41" s="447">
        <v>69</v>
      </c>
      <c r="K41" s="448">
        <v>809.68000030517578</v>
      </c>
    </row>
    <row r="42" spans="1:11" ht="14.45" customHeight="1" x14ac:dyDescent="0.2">
      <c r="A42" s="442" t="s">
        <v>454</v>
      </c>
      <c r="B42" s="443" t="s">
        <v>455</v>
      </c>
      <c r="C42" s="444" t="s">
        <v>461</v>
      </c>
      <c r="D42" s="445" t="s">
        <v>462</v>
      </c>
      <c r="E42" s="444" t="s">
        <v>659</v>
      </c>
      <c r="F42" s="445" t="s">
        <v>660</v>
      </c>
      <c r="G42" s="444" t="s">
        <v>680</v>
      </c>
      <c r="H42" s="444" t="s">
        <v>682</v>
      </c>
      <c r="I42" s="447">
        <v>11.739999771118164</v>
      </c>
      <c r="J42" s="447">
        <v>15</v>
      </c>
      <c r="K42" s="448">
        <v>176.10000610351563</v>
      </c>
    </row>
    <row r="43" spans="1:11" ht="14.45" customHeight="1" x14ac:dyDescent="0.2">
      <c r="A43" s="442" t="s">
        <v>454</v>
      </c>
      <c r="B43" s="443" t="s">
        <v>455</v>
      </c>
      <c r="C43" s="444" t="s">
        <v>461</v>
      </c>
      <c r="D43" s="445" t="s">
        <v>462</v>
      </c>
      <c r="E43" s="444" t="s">
        <v>659</v>
      </c>
      <c r="F43" s="445" t="s">
        <v>660</v>
      </c>
      <c r="G43" s="444" t="s">
        <v>683</v>
      </c>
      <c r="H43" s="444" t="s">
        <v>684</v>
      </c>
      <c r="I43" s="447">
        <v>0.5</v>
      </c>
      <c r="J43" s="447">
        <v>500</v>
      </c>
      <c r="K43" s="448">
        <v>250</v>
      </c>
    </row>
    <row r="44" spans="1:11" ht="14.45" customHeight="1" x14ac:dyDescent="0.2">
      <c r="A44" s="442" t="s">
        <v>454</v>
      </c>
      <c r="B44" s="443" t="s">
        <v>455</v>
      </c>
      <c r="C44" s="444" t="s">
        <v>461</v>
      </c>
      <c r="D44" s="445" t="s">
        <v>462</v>
      </c>
      <c r="E44" s="444" t="s">
        <v>659</v>
      </c>
      <c r="F44" s="445" t="s">
        <v>660</v>
      </c>
      <c r="G44" s="444" t="s">
        <v>685</v>
      </c>
      <c r="H44" s="444" t="s">
        <v>686</v>
      </c>
      <c r="I44" s="447">
        <v>0.43500000238418579</v>
      </c>
      <c r="J44" s="447">
        <v>5000</v>
      </c>
      <c r="K44" s="448">
        <v>2176</v>
      </c>
    </row>
    <row r="45" spans="1:11" ht="14.45" customHeight="1" x14ac:dyDescent="0.2">
      <c r="A45" s="442" t="s">
        <v>454</v>
      </c>
      <c r="B45" s="443" t="s">
        <v>455</v>
      </c>
      <c r="C45" s="444" t="s">
        <v>461</v>
      </c>
      <c r="D45" s="445" t="s">
        <v>462</v>
      </c>
      <c r="E45" s="444" t="s">
        <v>659</v>
      </c>
      <c r="F45" s="445" t="s">
        <v>660</v>
      </c>
      <c r="G45" s="444" t="s">
        <v>685</v>
      </c>
      <c r="H45" s="444" t="s">
        <v>687</v>
      </c>
      <c r="I45" s="447">
        <v>0.43999999761581421</v>
      </c>
      <c r="J45" s="447">
        <v>1600</v>
      </c>
      <c r="K45" s="448">
        <v>704</v>
      </c>
    </row>
    <row r="46" spans="1:11" ht="14.45" customHeight="1" x14ac:dyDescent="0.2">
      <c r="A46" s="442" t="s">
        <v>454</v>
      </c>
      <c r="B46" s="443" t="s">
        <v>455</v>
      </c>
      <c r="C46" s="444" t="s">
        <v>461</v>
      </c>
      <c r="D46" s="445" t="s">
        <v>462</v>
      </c>
      <c r="E46" s="444" t="s">
        <v>659</v>
      </c>
      <c r="F46" s="445" t="s">
        <v>660</v>
      </c>
      <c r="G46" s="444" t="s">
        <v>688</v>
      </c>
      <c r="H46" s="444" t="s">
        <v>689</v>
      </c>
      <c r="I46" s="447">
        <v>0.56999999284744263</v>
      </c>
      <c r="J46" s="447">
        <v>2600</v>
      </c>
      <c r="K46" s="448">
        <v>1482</v>
      </c>
    </row>
    <row r="47" spans="1:11" ht="14.45" customHeight="1" x14ac:dyDescent="0.2">
      <c r="A47" s="442" t="s">
        <v>454</v>
      </c>
      <c r="B47" s="443" t="s">
        <v>455</v>
      </c>
      <c r="C47" s="444" t="s">
        <v>461</v>
      </c>
      <c r="D47" s="445" t="s">
        <v>462</v>
      </c>
      <c r="E47" s="444" t="s">
        <v>659</v>
      </c>
      <c r="F47" s="445" t="s">
        <v>660</v>
      </c>
      <c r="G47" s="444" t="s">
        <v>690</v>
      </c>
      <c r="H47" s="444" t="s">
        <v>691</v>
      </c>
      <c r="I47" s="447">
        <v>0.58499997854232788</v>
      </c>
      <c r="J47" s="447">
        <v>5200</v>
      </c>
      <c r="K47" s="448">
        <v>3044</v>
      </c>
    </row>
    <row r="48" spans="1:11" ht="14.45" customHeight="1" x14ac:dyDescent="0.2">
      <c r="A48" s="442" t="s">
        <v>454</v>
      </c>
      <c r="B48" s="443" t="s">
        <v>455</v>
      </c>
      <c r="C48" s="444" t="s">
        <v>461</v>
      </c>
      <c r="D48" s="445" t="s">
        <v>462</v>
      </c>
      <c r="E48" s="444" t="s">
        <v>659</v>
      </c>
      <c r="F48" s="445" t="s">
        <v>660</v>
      </c>
      <c r="G48" s="444" t="s">
        <v>690</v>
      </c>
      <c r="H48" s="444" t="s">
        <v>692</v>
      </c>
      <c r="I48" s="447">
        <v>0.5899999737739563</v>
      </c>
      <c r="J48" s="447">
        <v>1000</v>
      </c>
      <c r="K48" s="448">
        <v>590</v>
      </c>
    </row>
    <row r="49" spans="1:11" ht="14.45" customHeight="1" x14ac:dyDescent="0.2">
      <c r="A49" s="442" t="s">
        <v>454</v>
      </c>
      <c r="B49" s="443" t="s">
        <v>455</v>
      </c>
      <c r="C49" s="444" t="s">
        <v>461</v>
      </c>
      <c r="D49" s="445" t="s">
        <v>462</v>
      </c>
      <c r="E49" s="444" t="s">
        <v>659</v>
      </c>
      <c r="F49" s="445" t="s">
        <v>660</v>
      </c>
      <c r="G49" s="444" t="s">
        <v>693</v>
      </c>
      <c r="H49" s="444" t="s">
        <v>694</v>
      </c>
      <c r="I49" s="447">
        <v>10.890000343322754</v>
      </c>
      <c r="J49" s="447">
        <v>5</v>
      </c>
      <c r="K49" s="448">
        <v>54.450000762939453</v>
      </c>
    </row>
    <row r="50" spans="1:11" ht="14.45" customHeight="1" x14ac:dyDescent="0.2">
      <c r="A50" s="442" t="s">
        <v>454</v>
      </c>
      <c r="B50" s="443" t="s">
        <v>455</v>
      </c>
      <c r="C50" s="444" t="s">
        <v>461</v>
      </c>
      <c r="D50" s="445" t="s">
        <v>462</v>
      </c>
      <c r="E50" s="444" t="s">
        <v>659</v>
      </c>
      <c r="F50" s="445" t="s">
        <v>660</v>
      </c>
      <c r="G50" s="444" t="s">
        <v>695</v>
      </c>
      <c r="H50" s="444" t="s">
        <v>696</v>
      </c>
      <c r="I50" s="447">
        <v>49.970001220703125</v>
      </c>
      <c r="J50" s="447">
        <v>10</v>
      </c>
      <c r="K50" s="448">
        <v>499.73001098632813</v>
      </c>
    </row>
    <row r="51" spans="1:11" ht="14.45" customHeight="1" x14ac:dyDescent="0.2">
      <c r="A51" s="442" t="s">
        <v>454</v>
      </c>
      <c r="B51" s="443" t="s">
        <v>455</v>
      </c>
      <c r="C51" s="444" t="s">
        <v>461</v>
      </c>
      <c r="D51" s="445" t="s">
        <v>462</v>
      </c>
      <c r="E51" s="444" t="s">
        <v>659</v>
      </c>
      <c r="F51" s="445" t="s">
        <v>660</v>
      </c>
      <c r="G51" s="444" t="s">
        <v>697</v>
      </c>
      <c r="H51" s="444" t="s">
        <v>698</v>
      </c>
      <c r="I51" s="447">
        <v>49.970001220703125</v>
      </c>
      <c r="J51" s="447">
        <v>10</v>
      </c>
      <c r="K51" s="448">
        <v>499.73001098632813</v>
      </c>
    </row>
    <row r="52" spans="1:11" ht="14.45" customHeight="1" x14ac:dyDescent="0.2">
      <c r="A52" s="442" t="s">
        <v>454</v>
      </c>
      <c r="B52" s="443" t="s">
        <v>455</v>
      </c>
      <c r="C52" s="444" t="s">
        <v>461</v>
      </c>
      <c r="D52" s="445" t="s">
        <v>462</v>
      </c>
      <c r="E52" s="444" t="s">
        <v>659</v>
      </c>
      <c r="F52" s="445" t="s">
        <v>660</v>
      </c>
      <c r="G52" s="444" t="s">
        <v>699</v>
      </c>
      <c r="H52" s="444" t="s">
        <v>700</v>
      </c>
      <c r="I52" s="447">
        <v>23.714999198913574</v>
      </c>
      <c r="J52" s="447">
        <v>200</v>
      </c>
      <c r="K52" s="448">
        <v>4743</v>
      </c>
    </row>
    <row r="53" spans="1:11" ht="14.45" customHeight="1" x14ac:dyDescent="0.2">
      <c r="A53" s="442" t="s">
        <v>454</v>
      </c>
      <c r="B53" s="443" t="s">
        <v>455</v>
      </c>
      <c r="C53" s="444" t="s">
        <v>461</v>
      </c>
      <c r="D53" s="445" t="s">
        <v>462</v>
      </c>
      <c r="E53" s="444" t="s">
        <v>701</v>
      </c>
      <c r="F53" s="445" t="s">
        <v>702</v>
      </c>
      <c r="G53" s="444" t="s">
        <v>703</v>
      </c>
      <c r="H53" s="444" t="s">
        <v>704</v>
      </c>
      <c r="I53" s="447">
        <v>63.130001068115234</v>
      </c>
      <c r="J53" s="447">
        <v>48</v>
      </c>
      <c r="K53" s="448">
        <v>3030.260009765625</v>
      </c>
    </row>
    <row r="54" spans="1:11" ht="14.45" customHeight="1" x14ac:dyDescent="0.2">
      <c r="A54" s="442" t="s">
        <v>454</v>
      </c>
      <c r="B54" s="443" t="s">
        <v>455</v>
      </c>
      <c r="C54" s="444" t="s">
        <v>461</v>
      </c>
      <c r="D54" s="445" t="s">
        <v>462</v>
      </c>
      <c r="E54" s="444" t="s">
        <v>701</v>
      </c>
      <c r="F54" s="445" t="s">
        <v>702</v>
      </c>
      <c r="G54" s="444" t="s">
        <v>705</v>
      </c>
      <c r="H54" s="444" t="s">
        <v>706</v>
      </c>
      <c r="I54" s="447">
        <v>36.5</v>
      </c>
      <c r="J54" s="447">
        <v>36</v>
      </c>
      <c r="K54" s="448">
        <v>1313.8199462890625</v>
      </c>
    </row>
    <row r="55" spans="1:11" ht="14.45" customHeight="1" x14ac:dyDescent="0.2">
      <c r="A55" s="442" t="s">
        <v>454</v>
      </c>
      <c r="B55" s="443" t="s">
        <v>455</v>
      </c>
      <c r="C55" s="444" t="s">
        <v>461</v>
      </c>
      <c r="D55" s="445" t="s">
        <v>462</v>
      </c>
      <c r="E55" s="444" t="s">
        <v>701</v>
      </c>
      <c r="F55" s="445" t="s">
        <v>702</v>
      </c>
      <c r="G55" s="444" t="s">
        <v>707</v>
      </c>
      <c r="H55" s="444" t="s">
        <v>708</v>
      </c>
      <c r="I55" s="447">
        <v>37.720001220703125</v>
      </c>
      <c r="J55" s="447">
        <v>72</v>
      </c>
      <c r="K55" s="448">
        <v>2715.840087890625</v>
      </c>
    </row>
    <row r="56" spans="1:11" ht="14.45" customHeight="1" x14ac:dyDescent="0.2">
      <c r="A56" s="442" t="s">
        <v>454</v>
      </c>
      <c r="B56" s="443" t="s">
        <v>455</v>
      </c>
      <c r="C56" s="444" t="s">
        <v>461</v>
      </c>
      <c r="D56" s="445" t="s">
        <v>462</v>
      </c>
      <c r="E56" s="444" t="s">
        <v>701</v>
      </c>
      <c r="F56" s="445" t="s">
        <v>702</v>
      </c>
      <c r="G56" s="444" t="s">
        <v>709</v>
      </c>
      <c r="H56" s="444" t="s">
        <v>710</v>
      </c>
      <c r="I56" s="447">
        <v>39.680000305175781</v>
      </c>
      <c r="J56" s="447">
        <v>36</v>
      </c>
      <c r="K56" s="448">
        <v>1428.300048828125</v>
      </c>
    </row>
    <row r="57" spans="1:11" ht="14.45" customHeight="1" x14ac:dyDescent="0.2">
      <c r="A57" s="442" t="s">
        <v>454</v>
      </c>
      <c r="B57" s="443" t="s">
        <v>455</v>
      </c>
      <c r="C57" s="444" t="s">
        <v>461</v>
      </c>
      <c r="D57" s="445" t="s">
        <v>462</v>
      </c>
      <c r="E57" s="444" t="s">
        <v>701</v>
      </c>
      <c r="F57" s="445" t="s">
        <v>702</v>
      </c>
      <c r="G57" s="444" t="s">
        <v>711</v>
      </c>
      <c r="H57" s="444" t="s">
        <v>712</v>
      </c>
      <c r="I57" s="447">
        <v>93.279998779296875</v>
      </c>
      <c r="J57" s="447">
        <v>72</v>
      </c>
      <c r="K57" s="448">
        <v>6716</v>
      </c>
    </row>
    <row r="58" spans="1:11" ht="14.45" customHeight="1" x14ac:dyDescent="0.2">
      <c r="A58" s="442" t="s">
        <v>454</v>
      </c>
      <c r="B58" s="443" t="s">
        <v>455</v>
      </c>
      <c r="C58" s="444" t="s">
        <v>461</v>
      </c>
      <c r="D58" s="445" t="s">
        <v>462</v>
      </c>
      <c r="E58" s="444" t="s">
        <v>701</v>
      </c>
      <c r="F58" s="445" t="s">
        <v>702</v>
      </c>
      <c r="G58" s="444" t="s">
        <v>713</v>
      </c>
      <c r="H58" s="444" t="s">
        <v>714</v>
      </c>
      <c r="I58" s="447">
        <v>96.30999755859375</v>
      </c>
      <c r="J58" s="447">
        <v>24</v>
      </c>
      <c r="K58" s="448">
        <v>2311.5</v>
      </c>
    </row>
    <row r="59" spans="1:11" ht="14.45" customHeight="1" x14ac:dyDescent="0.2">
      <c r="A59" s="442" t="s">
        <v>454</v>
      </c>
      <c r="B59" s="443" t="s">
        <v>455</v>
      </c>
      <c r="C59" s="444" t="s">
        <v>461</v>
      </c>
      <c r="D59" s="445" t="s">
        <v>462</v>
      </c>
      <c r="E59" s="444" t="s">
        <v>701</v>
      </c>
      <c r="F59" s="445" t="s">
        <v>702</v>
      </c>
      <c r="G59" s="444" t="s">
        <v>715</v>
      </c>
      <c r="H59" s="444" t="s">
        <v>716</v>
      </c>
      <c r="I59" s="447">
        <v>113.08000183105469</v>
      </c>
      <c r="J59" s="447">
        <v>144</v>
      </c>
      <c r="K59" s="448">
        <v>16284</v>
      </c>
    </row>
    <row r="60" spans="1:11" ht="14.45" customHeight="1" x14ac:dyDescent="0.2">
      <c r="A60" s="442" t="s">
        <v>454</v>
      </c>
      <c r="B60" s="443" t="s">
        <v>455</v>
      </c>
      <c r="C60" s="444" t="s">
        <v>461</v>
      </c>
      <c r="D60" s="445" t="s">
        <v>462</v>
      </c>
      <c r="E60" s="444" t="s">
        <v>701</v>
      </c>
      <c r="F60" s="445" t="s">
        <v>702</v>
      </c>
      <c r="G60" s="444" t="s">
        <v>717</v>
      </c>
      <c r="H60" s="444" t="s">
        <v>718</v>
      </c>
      <c r="I60" s="447">
        <v>91.330001831054688</v>
      </c>
      <c r="J60" s="447">
        <v>36</v>
      </c>
      <c r="K60" s="448">
        <v>3287.969970703125</v>
      </c>
    </row>
    <row r="61" spans="1:11" ht="14.45" customHeight="1" x14ac:dyDescent="0.2">
      <c r="A61" s="442" t="s">
        <v>454</v>
      </c>
      <c r="B61" s="443" t="s">
        <v>455</v>
      </c>
      <c r="C61" s="444" t="s">
        <v>461</v>
      </c>
      <c r="D61" s="445" t="s">
        <v>462</v>
      </c>
      <c r="E61" s="444" t="s">
        <v>701</v>
      </c>
      <c r="F61" s="445" t="s">
        <v>702</v>
      </c>
      <c r="G61" s="444" t="s">
        <v>719</v>
      </c>
      <c r="H61" s="444" t="s">
        <v>720</v>
      </c>
      <c r="I61" s="447">
        <v>59.080001831054688</v>
      </c>
      <c r="J61" s="447">
        <v>24</v>
      </c>
      <c r="K61" s="448">
        <v>1417.949951171875</v>
      </c>
    </row>
    <row r="62" spans="1:11" ht="14.45" customHeight="1" x14ac:dyDescent="0.2">
      <c r="A62" s="442" t="s">
        <v>454</v>
      </c>
      <c r="B62" s="443" t="s">
        <v>455</v>
      </c>
      <c r="C62" s="444" t="s">
        <v>461</v>
      </c>
      <c r="D62" s="445" t="s">
        <v>462</v>
      </c>
      <c r="E62" s="444" t="s">
        <v>701</v>
      </c>
      <c r="F62" s="445" t="s">
        <v>702</v>
      </c>
      <c r="G62" s="444" t="s">
        <v>721</v>
      </c>
      <c r="H62" s="444" t="s">
        <v>722</v>
      </c>
      <c r="I62" s="447">
        <v>61.669998168945313</v>
      </c>
      <c r="J62" s="447">
        <v>48</v>
      </c>
      <c r="K62" s="448">
        <v>2960.10009765625</v>
      </c>
    </row>
    <row r="63" spans="1:11" ht="14.45" customHeight="1" x14ac:dyDescent="0.2">
      <c r="A63" s="442" t="s">
        <v>454</v>
      </c>
      <c r="B63" s="443" t="s">
        <v>455</v>
      </c>
      <c r="C63" s="444" t="s">
        <v>461</v>
      </c>
      <c r="D63" s="445" t="s">
        <v>462</v>
      </c>
      <c r="E63" s="444" t="s">
        <v>723</v>
      </c>
      <c r="F63" s="445" t="s">
        <v>724</v>
      </c>
      <c r="G63" s="444" t="s">
        <v>725</v>
      </c>
      <c r="H63" s="444" t="s">
        <v>726</v>
      </c>
      <c r="I63" s="447">
        <v>0.47999998927116394</v>
      </c>
      <c r="J63" s="447">
        <v>2100</v>
      </c>
      <c r="K63" s="448">
        <v>1008</v>
      </c>
    </row>
    <row r="64" spans="1:11" ht="14.45" customHeight="1" x14ac:dyDescent="0.2">
      <c r="A64" s="442" t="s">
        <v>454</v>
      </c>
      <c r="B64" s="443" t="s">
        <v>455</v>
      </c>
      <c r="C64" s="444" t="s">
        <v>461</v>
      </c>
      <c r="D64" s="445" t="s">
        <v>462</v>
      </c>
      <c r="E64" s="444" t="s">
        <v>723</v>
      </c>
      <c r="F64" s="445" t="s">
        <v>724</v>
      </c>
      <c r="G64" s="444" t="s">
        <v>727</v>
      </c>
      <c r="H64" s="444" t="s">
        <v>728</v>
      </c>
      <c r="I64" s="447">
        <v>0.96857145002910072</v>
      </c>
      <c r="J64" s="447">
        <v>3500</v>
      </c>
      <c r="K64" s="448">
        <v>3390</v>
      </c>
    </row>
    <row r="65" spans="1:11" ht="14.45" customHeight="1" x14ac:dyDescent="0.2">
      <c r="A65" s="442" t="s">
        <v>454</v>
      </c>
      <c r="B65" s="443" t="s">
        <v>455</v>
      </c>
      <c r="C65" s="444" t="s">
        <v>461</v>
      </c>
      <c r="D65" s="445" t="s">
        <v>462</v>
      </c>
      <c r="E65" s="444" t="s">
        <v>723</v>
      </c>
      <c r="F65" s="445" t="s">
        <v>724</v>
      </c>
      <c r="G65" s="444" t="s">
        <v>729</v>
      </c>
      <c r="H65" s="444" t="s">
        <v>730</v>
      </c>
      <c r="I65" s="447">
        <v>0.30500000715255737</v>
      </c>
      <c r="J65" s="447">
        <v>2200</v>
      </c>
      <c r="K65" s="448">
        <v>671</v>
      </c>
    </row>
    <row r="66" spans="1:11" ht="14.45" customHeight="1" x14ac:dyDescent="0.2">
      <c r="A66" s="442" t="s">
        <v>454</v>
      </c>
      <c r="B66" s="443" t="s">
        <v>455</v>
      </c>
      <c r="C66" s="444" t="s">
        <v>461</v>
      </c>
      <c r="D66" s="445" t="s">
        <v>462</v>
      </c>
      <c r="E66" s="444" t="s">
        <v>723</v>
      </c>
      <c r="F66" s="445" t="s">
        <v>724</v>
      </c>
      <c r="G66" s="444" t="s">
        <v>731</v>
      </c>
      <c r="H66" s="444" t="s">
        <v>732</v>
      </c>
      <c r="I66" s="447">
        <v>0.30500000715255737</v>
      </c>
      <c r="J66" s="447">
        <v>3000</v>
      </c>
      <c r="K66" s="448">
        <v>915</v>
      </c>
    </row>
    <row r="67" spans="1:11" ht="14.45" customHeight="1" x14ac:dyDescent="0.2">
      <c r="A67" s="442" t="s">
        <v>454</v>
      </c>
      <c r="B67" s="443" t="s">
        <v>455</v>
      </c>
      <c r="C67" s="444" t="s">
        <v>461</v>
      </c>
      <c r="D67" s="445" t="s">
        <v>462</v>
      </c>
      <c r="E67" s="444" t="s">
        <v>723</v>
      </c>
      <c r="F67" s="445" t="s">
        <v>724</v>
      </c>
      <c r="G67" s="444" t="s">
        <v>733</v>
      </c>
      <c r="H67" s="444" t="s">
        <v>734</v>
      </c>
      <c r="I67" s="447">
        <v>4.2199997901916504</v>
      </c>
      <c r="J67" s="447">
        <v>500</v>
      </c>
      <c r="K67" s="448">
        <v>2111.9899291992188</v>
      </c>
    </row>
    <row r="68" spans="1:11" ht="14.45" customHeight="1" x14ac:dyDescent="0.2">
      <c r="A68" s="442" t="s">
        <v>454</v>
      </c>
      <c r="B68" s="443" t="s">
        <v>455</v>
      </c>
      <c r="C68" s="444" t="s">
        <v>461</v>
      </c>
      <c r="D68" s="445" t="s">
        <v>462</v>
      </c>
      <c r="E68" s="444" t="s">
        <v>735</v>
      </c>
      <c r="F68" s="445" t="s">
        <v>736</v>
      </c>
      <c r="G68" s="444" t="s">
        <v>737</v>
      </c>
      <c r="H68" s="444" t="s">
        <v>738</v>
      </c>
      <c r="I68" s="447">
        <v>7.0100002288818359</v>
      </c>
      <c r="J68" s="447">
        <v>100</v>
      </c>
      <c r="K68" s="448">
        <v>701</v>
      </c>
    </row>
    <row r="69" spans="1:11" ht="14.45" customHeight="1" x14ac:dyDescent="0.2">
      <c r="A69" s="442" t="s">
        <v>454</v>
      </c>
      <c r="B69" s="443" t="s">
        <v>455</v>
      </c>
      <c r="C69" s="444" t="s">
        <v>461</v>
      </c>
      <c r="D69" s="445" t="s">
        <v>462</v>
      </c>
      <c r="E69" s="444" t="s">
        <v>735</v>
      </c>
      <c r="F69" s="445" t="s">
        <v>736</v>
      </c>
      <c r="G69" s="444" t="s">
        <v>739</v>
      </c>
      <c r="H69" s="444" t="s">
        <v>740</v>
      </c>
      <c r="I69" s="447">
        <v>13.693333307902018</v>
      </c>
      <c r="J69" s="447">
        <v>350</v>
      </c>
      <c r="K69" s="448">
        <v>4798.5</v>
      </c>
    </row>
    <row r="70" spans="1:11" ht="14.45" customHeight="1" x14ac:dyDescent="0.2">
      <c r="A70" s="442" t="s">
        <v>454</v>
      </c>
      <c r="B70" s="443" t="s">
        <v>455</v>
      </c>
      <c r="C70" s="444" t="s">
        <v>461</v>
      </c>
      <c r="D70" s="445" t="s">
        <v>462</v>
      </c>
      <c r="E70" s="444" t="s">
        <v>735</v>
      </c>
      <c r="F70" s="445" t="s">
        <v>736</v>
      </c>
      <c r="G70" s="444" t="s">
        <v>741</v>
      </c>
      <c r="H70" s="444" t="s">
        <v>742</v>
      </c>
      <c r="I70" s="447">
        <v>12.963333447774252</v>
      </c>
      <c r="J70" s="447">
        <v>350</v>
      </c>
      <c r="K70" s="448">
        <v>4583.5</v>
      </c>
    </row>
    <row r="71" spans="1:11" ht="14.45" customHeight="1" x14ac:dyDescent="0.2">
      <c r="A71" s="442" t="s">
        <v>454</v>
      </c>
      <c r="B71" s="443" t="s">
        <v>455</v>
      </c>
      <c r="C71" s="444" t="s">
        <v>461</v>
      </c>
      <c r="D71" s="445" t="s">
        <v>462</v>
      </c>
      <c r="E71" s="444" t="s">
        <v>735</v>
      </c>
      <c r="F71" s="445" t="s">
        <v>736</v>
      </c>
      <c r="G71" s="444" t="s">
        <v>743</v>
      </c>
      <c r="H71" s="444" t="s">
        <v>744</v>
      </c>
      <c r="I71" s="447">
        <v>1.2200000286102295</v>
      </c>
      <c r="J71" s="447">
        <v>500</v>
      </c>
      <c r="K71" s="448">
        <v>609.54998779296875</v>
      </c>
    </row>
    <row r="72" spans="1:11" ht="14.45" customHeight="1" x14ac:dyDescent="0.2">
      <c r="A72" s="442" t="s">
        <v>454</v>
      </c>
      <c r="B72" s="443" t="s">
        <v>455</v>
      </c>
      <c r="C72" s="444" t="s">
        <v>461</v>
      </c>
      <c r="D72" s="445" t="s">
        <v>462</v>
      </c>
      <c r="E72" s="444" t="s">
        <v>735</v>
      </c>
      <c r="F72" s="445" t="s">
        <v>736</v>
      </c>
      <c r="G72" s="444" t="s">
        <v>745</v>
      </c>
      <c r="H72" s="444" t="s">
        <v>746</v>
      </c>
      <c r="I72" s="447">
        <v>1.690000057220459</v>
      </c>
      <c r="J72" s="447">
        <v>3500</v>
      </c>
      <c r="K72" s="448">
        <v>5915</v>
      </c>
    </row>
    <row r="73" spans="1:11" ht="14.45" customHeight="1" x14ac:dyDescent="0.2">
      <c r="A73" s="442" t="s">
        <v>454</v>
      </c>
      <c r="B73" s="443" t="s">
        <v>455</v>
      </c>
      <c r="C73" s="444" t="s">
        <v>461</v>
      </c>
      <c r="D73" s="445" t="s">
        <v>462</v>
      </c>
      <c r="E73" s="444" t="s">
        <v>735</v>
      </c>
      <c r="F73" s="445" t="s">
        <v>736</v>
      </c>
      <c r="G73" s="444" t="s">
        <v>747</v>
      </c>
      <c r="H73" s="444" t="s">
        <v>748</v>
      </c>
      <c r="I73" s="447">
        <v>1.7000000476837158</v>
      </c>
      <c r="J73" s="447">
        <v>1500</v>
      </c>
      <c r="K73" s="448">
        <v>2550</v>
      </c>
    </row>
    <row r="74" spans="1:11" ht="14.45" customHeight="1" x14ac:dyDescent="0.2">
      <c r="A74" s="442" t="s">
        <v>454</v>
      </c>
      <c r="B74" s="443" t="s">
        <v>455</v>
      </c>
      <c r="C74" s="444" t="s">
        <v>461</v>
      </c>
      <c r="D74" s="445" t="s">
        <v>462</v>
      </c>
      <c r="E74" s="444" t="s">
        <v>735</v>
      </c>
      <c r="F74" s="445" t="s">
        <v>736</v>
      </c>
      <c r="G74" s="444" t="s">
        <v>749</v>
      </c>
      <c r="H74" s="444" t="s">
        <v>750</v>
      </c>
      <c r="I74" s="447">
        <v>1.7000000476837158</v>
      </c>
      <c r="J74" s="447">
        <v>1500</v>
      </c>
      <c r="K74" s="448">
        <v>2545.199951171875</v>
      </c>
    </row>
    <row r="75" spans="1:11" ht="14.45" customHeight="1" x14ac:dyDescent="0.2">
      <c r="A75" s="442" t="s">
        <v>454</v>
      </c>
      <c r="B75" s="443" t="s">
        <v>455</v>
      </c>
      <c r="C75" s="444" t="s">
        <v>461</v>
      </c>
      <c r="D75" s="445" t="s">
        <v>462</v>
      </c>
      <c r="E75" s="444" t="s">
        <v>735</v>
      </c>
      <c r="F75" s="445" t="s">
        <v>736</v>
      </c>
      <c r="G75" s="444" t="s">
        <v>751</v>
      </c>
      <c r="H75" s="444" t="s">
        <v>752</v>
      </c>
      <c r="I75" s="447">
        <v>0.93999999761581421</v>
      </c>
      <c r="J75" s="447">
        <v>400</v>
      </c>
      <c r="K75" s="448">
        <v>375.10000610351563</v>
      </c>
    </row>
    <row r="76" spans="1:11" ht="14.45" customHeight="1" x14ac:dyDescent="0.2">
      <c r="A76" s="442" t="s">
        <v>454</v>
      </c>
      <c r="B76" s="443" t="s">
        <v>455</v>
      </c>
      <c r="C76" s="444" t="s">
        <v>461</v>
      </c>
      <c r="D76" s="445" t="s">
        <v>462</v>
      </c>
      <c r="E76" s="444" t="s">
        <v>735</v>
      </c>
      <c r="F76" s="445" t="s">
        <v>736</v>
      </c>
      <c r="G76" s="444" t="s">
        <v>753</v>
      </c>
      <c r="H76" s="444" t="s">
        <v>754</v>
      </c>
      <c r="I76" s="447">
        <v>2.9028571673801968</v>
      </c>
      <c r="J76" s="447">
        <v>9600</v>
      </c>
      <c r="K76" s="448">
        <v>27738</v>
      </c>
    </row>
    <row r="77" spans="1:11" ht="14.45" customHeight="1" x14ac:dyDescent="0.2">
      <c r="A77" s="442" t="s">
        <v>454</v>
      </c>
      <c r="B77" s="443" t="s">
        <v>455</v>
      </c>
      <c r="C77" s="444" t="s">
        <v>461</v>
      </c>
      <c r="D77" s="445" t="s">
        <v>462</v>
      </c>
      <c r="E77" s="444" t="s">
        <v>735</v>
      </c>
      <c r="F77" s="445" t="s">
        <v>736</v>
      </c>
      <c r="G77" s="444" t="s">
        <v>755</v>
      </c>
      <c r="H77" s="444" t="s">
        <v>756</v>
      </c>
      <c r="I77" s="447">
        <v>2.9266667366027832</v>
      </c>
      <c r="J77" s="447">
        <v>6600</v>
      </c>
      <c r="K77" s="448">
        <v>19120</v>
      </c>
    </row>
    <row r="78" spans="1:11" ht="14.45" customHeight="1" x14ac:dyDescent="0.2">
      <c r="A78" s="442" t="s">
        <v>454</v>
      </c>
      <c r="B78" s="443" t="s">
        <v>455</v>
      </c>
      <c r="C78" s="444" t="s">
        <v>461</v>
      </c>
      <c r="D78" s="445" t="s">
        <v>462</v>
      </c>
      <c r="E78" s="444" t="s">
        <v>735</v>
      </c>
      <c r="F78" s="445" t="s">
        <v>736</v>
      </c>
      <c r="G78" s="444" t="s">
        <v>757</v>
      </c>
      <c r="H78" s="444" t="s">
        <v>758</v>
      </c>
      <c r="I78" s="447">
        <v>2.892500102519989</v>
      </c>
      <c r="J78" s="447">
        <v>10800</v>
      </c>
      <c r="K78" s="448">
        <v>31232</v>
      </c>
    </row>
    <row r="79" spans="1:11" ht="14.45" customHeight="1" x14ac:dyDescent="0.2">
      <c r="A79" s="442" t="s">
        <v>454</v>
      </c>
      <c r="B79" s="443" t="s">
        <v>455</v>
      </c>
      <c r="C79" s="444" t="s">
        <v>461</v>
      </c>
      <c r="D79" s="445" t="s">
        <v>462</v>
      </c>
      <c r="E79" s="444" t="s">
        <v>735</v>
      </c>
      <c r="F79" s="445" t="s">
        <v>736</v>
      </c>
      <c r="G79" s="444" t="s">
        <v>759</v>
      </c>
      <c r="H79" s="444" t="s">
        <v>760</v>
      </c>
      <c r="I79" s="447">
        <v>2.2999999523162842</v>
      </c>
      <c r="J79" s="447">
        <v>2000</v>
      </c>
      <c r="K79" s="448">
        <v>4600</v>
      </c>
    </row>
    <row r="80" spans="1:11" ht="14.45" customHeight="1" x14ac:dyDescent="0.2">
      <c r="A80" s="442" t="s">
        <v>454</v>
      </c>
      <c r="B80" s="443" t="s">
        <v>455</v>
      </c>
      <c r="C80" s="444" t="s">
        <v>461</v>
      </c>
      <c r="D80" s="445" t="s">
        <v>462</v>
      </c>
      <c r="E80" s="444" t="s">
        <v>735</v>
      </c>
      <c r="F80" s="445" t="s">
        <v>736</v>
      </c>
      <c r="G80" s="444" t="s">
        <v>761</v>
      </c>
      <c r="H80" s="444" t="s">
        <v>762</v>
      </c>
      <c r="I80" s="447">
        <v>2.2999999523162842</v>
      </c>
      <c r="J80" s="447">
        <v>5000</v>
      </c>
      <c r="K80" s="448">
        <v>11500</v>
      </c>
    </row>
    <row r="81" spans="1:11" ht="14.45" customHeight="1" x14ac:dyDescent="0.2">
      <c r="A81" s="442" t="s">
        <v>454</v>
      </c>
      <c r="B81" s="443" t="s">
        <v>455</v>
      </c>
      <c r="C81" s="444" t="s">
        <v>461</v>
      </c>
      <c r="D81" s="445" t="s">
        <v>462</v>
      </c>
      <c r="E81" s="444" t="s">
        <v>735</v>
      </c>
      <c r="F81" s="445" t="s">
        <v>736</v>
      </c>
      <c r="G81" s="444" t="s">
        <v>761</v>
      </c>
      <c r="H81" s="444" t="s">
        <v>763</v>
      </c>
      <c r="I81" s="447">
        <v>2.2949999570846558</v>
      </c>
      <c r="J81" s="447">
        <v>4500</v>
      </c>
      <c r="K81" s="448">
        <v>10330</v>
      </c>
    </row>
    <row r="82" spans="1:11" ht="14.45" customHeight="1" x14ac:dyDescent="0.2">
      <c r="A82" s="442" t="s">
        <v>454</v>
      </c>
      <c r="B82" s="443" t="s">
        <v>455</v>
      </c>
      <c r="C82" s="444" t="s">
        <v>461</v>
      </c>
      <c r="D82" s="445" t="s">
        <v>462</v>
      </c>
      <c r="E82" s="444" t="s">
        <v>735</v>
      </c>
      <c r="F82" s="445" t="s">
        <v>736</v>
      </c>
      <c r="G82" s="444" t="s">
        <v>764</v>
      </c>
      <c r="H82" s="444" t="s">
        <v>765</v>
      </c>
      <c r="I82" s="447">
        <v>2.2999999523162842</v>
      </c>
      <c r="J82" s="447">
        <v>4000</v>
      </c>
      <c r="K82" s="448">
        <v>9200</v>
      </c>
    </row>
    <row r="83" spans="1:11" ht="14.45" customHeight="1" x14ac:dyDescent="0.2">
      <c r="A83" s="442" t="s">
        <v>454</v>
      </c>
      <c r="B83" s="443" t="s">
        <v>455</v>
      </c>
      <c r="C83" s="444" t="s">
        <v>461</v>
      </c>
      <c r="D83" s="445" t="s">
        <v>462</v>
      </c>
      <c r="E83" s="444" t="s">
        <v>735</v>
      </c>
      <c r="F83" s="445" t="s">
        <v>736</v>
      </c>
      <c r="G83" s="444" t="s">
        <v>766</v>
      </c>
      <c r="H83" s="444" t="s">
        <v>767</v>
      </c>
      <c r="I83" s="447">
        <v>1.3500000238418579</v>
      </c>
      <c r="J83" s="447">
        <v>170</v>
      </c>
      <c r="K83" s="448">
        <v>229.5</v>
      </c>
    </row>
    <row r="84" spans="1:11" ht="14.45" customHeight="1" x14ac:dyDescent="0.2">
      <c r="A84" s="442" t="s">
        <v>454</v>
      </c>
      <c r="B84" s="443" t="s">
        <v>455</v>
      </c>
      <c r="C84" s="444" t="s">
        <v>461</v>
      </c>
      <c r="D84" s="445" t="s">
        <v>462</v>
      </c>
      <c r="E84" s="444" t="s">
        <v>735</v>
      </c>
      <c r="F84" s="445" t="s">
        <v>736</v>
      </c>
      <c r="G84" s="444" t="s">
        <v>768</v>
      </c>
      <c r="H84" s="444" t="s">
        <v>769</v>
      </c>
      <c r="I84" s="447">
        <v>4.8299999237060547</v>
      </c>
      <c r="J84" s="447">
        <v>6000</v>
      </c>
      <c r="K84" s="448">
        <v>28980</v>
      </c>
    </row>
    <row r="85" spans="1:11" ht="14.45" customHeight="1" x14ac:dyDescent="0.2">
      <c r="A85" s="442" t="s">
        <v>454</v>
      </c>
      <c r="B85" s="443" t="s">
        <v>455</v>
      </c>
      <c r="C85" s="444" t="s">
        <v>461</v>
      </c>
      <c r="D85" s="445" t="s">
        <v>462</v>
      </c>
      <c r="E85" s="444" t="s">
        <v>735</v>
      </c>
      <c r="F85" s="445" t="s">
        <v>736</v>
      </c>
      <c r="G85" s="444" t="s">
        <v>770</v>
      </c>
      <c r="H85" s="444" t="s">
        <v>771</v>
      </c>
      <c r="I85" s="447">
        <v>3.0299999713897705</v>
      </c>
      <c r="J85" s="447">
        <v>2000</v>
      </c>
      <c r="K85" s="448">
        <v>6060</v>
      </c>
    </row>
    <row r="86" spans="1:11" ht="14.45" customHeight="1" x14ac:dyDescent="0.2">
      <c r="A86" s="442" t="s">
        <v>454</v>
      </c>
      <c r="B86" s="443" t="s">
        <v>455</v>
      </c>
      <c r="C86" s="444" t="s">
        <v>461</v>
      </c>
      <c r="D86" s="445" t="s">
        <v>462</v>
      </c>
      <c r="E86" s="444" t="s">
        <v>735</v>
      </c>
      <c r="F86" s="445" t="s">
        <v>736</v>
      </c>
      <c r="G86" s="444" t="s">
        <v>772</v>
      </c>
      <c r="H86" s="444" t="s">
        <v>773</v>
      </c>
      <c r="I86" s="447">
        <v>4.130000114440918</v>
      </c>
      <c r="J86" s="447">
        <v>1000</v>
      </c>
      <c r="K86" s="448">
        <v>4130</v>
      </c>
    </row>
    <row r="87" spans="1:11" ht="14.45" customHeight="1" x14ac:dyDescent="0.2">
      <c r="A87" s="442" t="s">
        <v>454</v>
      </c>
      <c r="B87" s="443" t="s">
        <v>455</v>
      </c>
      <c r="C87" s="444" t="s">
        <v>461</v>
      </c>
      <c r="D87" s="445" t="s">
        <v>462</v>
      </c>
      <c r="E87" s="444" t="s">
        <v>735</v>
      </c>
      <c r="F87" s="445" t="s">
        <v>736</v>
      </c>
      <c r="G87" s="444" t="s">
        <v>774</v>
      </c>
      <c r="H87" s="444" t="s">
        <v>775</v>
      </c>
      <c r="I87" s="447">
        <v>4.119999885559082</v>
      </c>
      <c r="J87" s="447">
        <v>2000</v>
      </c>
      <c r="K87" s="448">
        <v>8240</v>
      </c>
    </row>
    <row r="88" spans="1:11" ht="14.45" customHeight="1" x14ac:dyDescent="0.2">
      <c r="A88" s="442" t="s">
        <v>454</v>
      </c>
      <c r="B88" s="443" t="s">
        <v>455</v>
      </c>
      <c r="C88" s="444" t="s">
        <v>461</v>
      </c>
      <c r="D88" s="445" t="s">
        <v>462</v>
      </c>
      <c r="E88" s="444" t="s">
        <v>735</v>
      </c>
      <c r="F88" s="445" t="s">
        <v>736</v>
      </c>
      <c r="G88" s="444" t="s">
        <v>776</v>
      </c>
      <c r="H88" s="444" t="s">
        <v>777</v>
      </c>
      <c r="I88" s="447">
        <v>2.8399999141693115</v>
      </c>
      <c r="J88" s="447">
        <v>2100</v>
      </c>
      <c r="K88" s="448">
        <v>5964</v>
      </c>
    </row>
    <row r="89" spans="1:11" ht="14.45" customHeight="1" x14ac:dyDescent="0.2">
      <c r="A89" s="442" t="s">
        <v>454</v>
      </c>
      <c r="B89" s="443" t="s">
        <v>455</v>
      </c>
      <c r="C89" s="444" t="s">
        <v>461</v>
      </c>
      <c r="D89" s="445" t="s">
        <v>462</v>
      </c>
      <c r="E89" s="444" t="s">
        <v>735</v>
      </c>
      <c r="F89" s="445" t="s">
        <v>736</v>
      </c>
      <c r="G89" s="444" t="s">
        <v>778</v>
      </c>
      <c r="H89" s="444" t="s">
        <v>779</v>
      </c>
      <c r="I89" s="447">
        <v>3.869999885559082</v>
      </c>
      <c r="J89" s="447">
        <v>2000</v>
      </c>
      <c r="K89" s="448">
        <v>7740</v>
      </c>
    </row>
    <row r="90" spans="1:11" ht="14.45" customHeight="1" x14ac:dyDescent="0.2">
      <c r="A90" s="442" t="s">
        <v>454</v>
      </c>
      <c r="B90" s="443" t="s">
        <v>455</v>
      </c>
      <c r="C90" s="444" t="s">
        <v>461</v>
      </c>
      <c r="D90" s="445" t="s">
        <v>462</v>
      </c>
      <c r="E90" s="444" t="s">
        <v>735</v>
      </c>
      <c r="F90" s="445" t="s">
        <v>736</v>
      </c>
      <c r="G90" s="444" t="s">
        <v>780</v>
      </c>
      <c r="H90" s="444" t="s">
        <v>781</v>
      </c>
      <c r="I90" s="447">
        <v>3.869999885559082</v>
      </c>
      <c r="J90" s="447">
        <v>3000</v>
      </c>
      <c r="K90" s="448">
        <v>11610</v>
      </c>
    </row>
    <row r="91" spans="1:11" ht="14.45" customHeight="1" x14ac:dyDescent="0.2">
      <c r="A91" s="442" t="s">
        <v>454</v>
      </c>
      <c r="B91" s="443" t="s">
        <v>455</v>
      </c>
      <c r="C91" s="444" t="s">
        <v>461</v>
      </c>
      <c r="D91" s="445" t="s">
        <v>462</v>
      </c>
      <c r="E91" s="444" t="s">
        <v>735</v>
      </c>
      <c r="F91" s="445" t="s">
        <v>736</v>
      </c>
      <c r="G91" s="444" t="s">
        <v>782</v>
      </c>
      <c r="H91" s="444" t="s">
        <v>783</v>
      </c>
      <c r="I91" s="447">
        <v>3.1400001049041748</v>
      </c>
      <c r="J91" s="447">
        <v>1200</v>
      </c>
      <c r="K91" s="448">
        <v>3768</v>
      </c>
    </row>
    <row r="92" spans="1:11" ht="14.45" customHeight="1" x14ac:dyDescent="0.2">
      <c r="A92" s="442" t="s">
        <v>454</v>
      </c>
      <c r="B92" s="443" t="s">
        <v>455</v>
      </c>
      <c r="C92" s="444" t="s">
        <v>461</v>
      </c>
      <c r="D92" s="445" t="s">
        <v>462</v>
      </c>
      <c r="E92" s="444" t="s">
        <v>735</v>
      </c>
      <c r="F92" s="445" t="s">
        <v>736</v>
      </c>
      <c r="G92" s="444" t="s">
        <v>784</v>
      </c>
      <c r="H92" s="444" t="s">
        <v>785</v>
      </c>
      <c r="I92" s="447">
        <v>3.3900001049041748</v>
      </c>
      <c r="J92" s="447">
        <v>360</v>
      </c>
      <c r="K92" s="448">
        <v>1220.4000244140625</v>
      </c>
    </row>
    <row r="93" spans="1:11" ht="14.45" customHeight="1" x14ac:dyDescent="0.2">
      <c r="A93" s="442" t="s">
        <v>454</v>
      </c>
      <c r="B93" s="443" t="s">
        <v>455</v>
      </c>
      <c r="C93" s="444" t="s">
        <v>461</v>
      </c>
      <c r="D93" s="445" t="s">
        <v>462</v>
      </c>
      <c r="E93" s="444" t="s">
        <v>735</v>
      </c>
      <c r="F93" s="445" t="s">
        <v>736</v>
      </c>
      <c r="G93" s="444" t="s">
        <v>786</v>
      </c>
      <c r="H93" s="444" t="s">
        <v>787</v>
      </c>
      <c r="I93" s="447">
        <v>3.0199999809265137</v>
      </c>
      <c r="J93" s="447">
        <v>1000</v>
      </c>
      <c r="K93" s="448">
        <v>3020</v>
      </c>
    </row>
    <row r="94" spans="1:11" ht="14.45" customHeight="1" x14ac:dyDescent="0.2">
      <c r="A94" s="442" t="s">
        <v>454</v>
      </c>
      <c r="B94" s="443" t="s">
        <v>455</v>
      </c>
      <c r="C94" s="444" t="s">
        <v>461</v>
      </c>
      <c r="D94" s="445" t="s">
        <v>462</v>
      </c>
      <c r="E94" s="444" t="s">
        <v>735</v>
      </c>
      <c r="F94" s="445" t="s">
        <v>736</v>
      </c>
      <c r="G94" s="444" t="s">
        <v>788</v>
      </c>
      <c r="H94" s="444" t="s">
        <v>789</v>
      </c>
      <c r="I94" s="447">
        <v>3.0299999713897705</v>
      </c>
      <c r="J94" s="447">
        <v>2000</v>
      </c>
      <c r="K94" s="448">
        <v>6060</v>
      </c>
    </row>
    <row r="95" spans="1:11" ht="14.45" customHeight="1" x14ac:dyDescent="0.2">
      <c r="A95" s="442" t="s">
        <v>454</v>
      </c>
      <c r="B95" s="443" t="s">
        <v>455</v>
      </c>
      <c r="C95" s="444" t="s">
        <v>461</v>
      </c>
      <c r="D95" s="445" t="s">
        <v>462</v>
      </c>
      <c r="E95" s="444" t="s">
        <v>735</v>
      </c>
      <c r="F95" s="445" t="s">
        <v>736</v>
      </c>
      <c r="G95" s="444" t="s">
        <v>790</v>
      </c>
      <c r="H95" s="444" t="s">
        <v>791</v>
      </c>
      <c r="I95" s="447">
        <v>3.1500000953674316</v>
      </c>
      <c r="J95" s="447">
        <v>180</v>
      </c>
      <c r="K95" s="448">
        <v>567</v>
      </c>
    </row>
    <row r="96" spans="1:11" ht="14.45" customHeight="1" x14ac:dyDescent="0.2">
      <c r="A96" s="442" t="s">
        <v>454</v>
      </c>
      <c r="B96" s="443" t="s">
        <v>455</v>
      </c>
      <c r="C96" s="444" t="s">
        <v>461</v>
      </c>
      <c r="D96" s="445" t="s">
        <v>462</v>
      </c>
      <c r="E96" s="444" t="s">
        <v>735</v>
      </c>
      <c r="F96" s="445" t="s">
        <v>736</v>
      </c>
      <c r="G96" s="444" t="s">
        <v>792</v>
      </c>
      <c r="H96" s="444" t="s">
        <v>793</v>
      </c>
      <c r="I96" s="447">
        <v>3.0199999809265137</v>
      </c>
      <c r="J96" s="447">
        <v>180</v>
      </c>
      <c r="K96" s="448">
        <v>543.5999755859375</v>
      </c>
    </row>
    <row r="97" spans="1:11" ht="14.45" customHeight="1" x14ac:dyDescent="0.2">
      <c r="A97" s="442" t="s">
        <v>454</v>
      </c>
      <c r="B97" s="443" t="s">
        <v>455</v>
      </c>
      <c r="C97" s="444" t="s">
        <v>461</v>
      </c>
      <c r="D97" s="445" t="s">
        <v>462</v>
      </c>
      <c r="E97" s="444" t="s">
        <v>735</v>
      </c>
      <c r="F97" s="445" t="s">
        <v>736</v>
      </c>
      <c r="G97" s="444" t="s">
        <v>794</v>
      </c>
      <c r="H97" s="444" t="s">
        <v>795</v>
      </c>
      <c r="I97" s="447">
        <v>2.809999942779541</v>
      </c>
      <c r="J97" s="447">
        <v>3800</v>
      </c>
      <c r="K97" s="448">
        <v>10678</v>
      </c>
    </row>
    <row r="98" spans="1:11" ht="14.45" customHeight="1" x14ac:dyDescent="0.2">
      <c r="A98" s="442" t="s">
        <v>454</v>
      </c>
      <c r="B98" s="443" t="s">
        <v>455</v>
      </c>
      <c r="C98" s="444" t="s">
        <v>461</v>
      </c>
      <c r="D98" s="445" t="s">
        <v>462</v>
      </c>
      <c r="E98" s="444" t="s">
        <v>735</v>
      </c>
      <c r="F98" s="445" t="s">
        <v>736</v>
      </c>
      <c r="G98" s="444" t="s">
        <v>796</v>
      </c>
      <c r="H98" s="444" t="s">
        <v>797</v>
      </c>
      <c r="I98" s="447">
        <v>3.630000114440918</v>
      </c>
      <c r="J98" s="447">
        <v>200</v>
      </c>
      <c r="K98" s="448">
        <v>726</v>
      </c>
    </row>
    <row r="99" spans="1:11" ht="14.45" customHeight="1" x14ac:dyDescent="0.2">
      <c r="A99" s="442" t="s">
        <v>454</v>
      </c>
      <c r="B99" s="443" t="s">
        <v>455</v>
      </c>
      <c r="C99" s="444" t="s">
        <v>461</v>
      </c>
      <c r="D99" s="445" t="s">
        <v>462</v>
      </c>
      <c r="E99" s="444" t="s">
        <v>798</v>
      </c>
      <c r="F99" s="445" t="s">
        <v>799</v>
      </c>
      <c r="G99" s="444" t="s">
        <v>800</v>
      </c>
      <c r="H99" s="444" t="s">
        <v>801</v>
      </c>
      <c r="I99" s="447">
        <v>676</v>
      </c>
      <c r="J99" s="447">
        <v>1</v>
      </c>
      <c r="K99" s="448">
        <v>676</v>
      </c>
    </row>
    <row r="100" spans="1:11" ht="14.45" customHeight="1" x14ac:dyDescent="0.2">
      <c r="A100" s="442" t="s">
        <v>454</v>
      </c>
      <c r="B100" s="443" t="s">
        <v>455</v>
      </c>
      <c r="C100" s="444" t="s">
        <v>461</v>
      </c>
      <c r="D100" s="445" t="s">
        <v>462</v>
      </c>
      <c r="E100" s="444" t="s">
        <v>798</v>
      </c>
      <c r="F100" s="445" t="s">
        <v>799</v>
      </c>
      <c r="G100" s="444" t="s">
        <v>802</v>
      </c>
      <c r="H100" s="444" t="s">
        <v>803</v>
      </c>
      <c r="I100" s="447">
        <v>2989</v>
      </c>
      <c r="J100" s="447">
        <v>1</v>
      </c>
      <c r="K100" s="448">
        <v>2989</v>
      </c>
    </row>
    <row r="101" spans="1:11" ht="14.45" customHeight="1" x14ac:dyDescent="0.2">
      <c r="A101" s="442" t="s">
        <v>454</v>
      </c>
      <c r="B101" s="443" t="s">
        <v>455</v>
      </c>
      <c r="C101" s="444" t="s">
        <v>461</v>
      </c>
      <c r="D101" s="445" t="s">
        <v>462</v>
      </c>
      <c r="E101" s="444" t="s">
        <v>798</v>
      </c>
      <c r="F101" s="445" t="s">
        <v>799</v>
      </c>
      <c r="G101" s="444" t="s">
        <v>804</v>
      </c>
      <c r="H101" s="444" t="s">
        <v>805</v>
      </c>
      <c r="I101" s="447">
        <v>2178</v>
      </c>
      <c r="J101" s="447">
        <v>3</v>
      </c>
      <c r="K101" s="448">
        <v>6534</v>
      </c>
    </row>
    <row r="102" spans="1:11" ht="14.45" customHeight="1" x14ac:dyDescent="0.2">
      <c r="A102" s="442" t="s">
        <v>454</v>
      </c>
      <c r="B102" s="443" t="s">
        <v>455</v>
      </c>
      <c r="C102" s="444" t="s">
        <v>461</v>
      </c>
      <c r="D102" s="445" t="s">
        <v>462</v>
      </c>
      <c r="E102" s="444" t="s">
        <v>798</v>
      </c>
      <c r="F102" s="445" t="s">
        <v>799</v>
      </c>
      <c r="G102" s="444" t="s">
        <v>806</v>
      </c>
      <c r="H102" s="444" t="s">
        <v>807</v>
      </c>
      <c r="I102" s="447">
        <v>4340</v>
      </c>
      <c r="J102" s="447">
        <v>1</v>
      </c>
      <c r="K102" s="448">
        <v>4340</v>
      </c>
    </row>
    <row r="103" spans="1:11" ht="14.45" customHeight="1" x14ac:dyDescent="0.2">
      <c r="A103" s="442" t="s">
        <v>454</v>
      </c>
      <c r="B103" s="443" t="s">
        <v>455</v>
      </c>
      <c r="C103" s="444" t="s">
        <v>461</v>
      </c>
      <c r="D103" s="445" t="s">
        <v>462</v>
      </c>
      <c r="E103" s="444" t="s">
        <v>798</v>
      </c>
      <c r="F103" s="445" t="s">
        <v>799</v>
      </c>
      <c r="G103" s="444" t="s">
        <v>808</v>
      </c>
      <c r="H103" s="444" t="s">
        <v>809</v>
      </c>
      <c r="I103" s="447">
        <v>41.369998931884766</v>
      </c>
      <c r="J103" s="447">
        <v>100</v>
      </c>
      <c r="K103" s="448">
        <v>4136.990234375</v>
      </c>
    </row>
    <row r="104" spans="1:11" ht="14.45" customHeight="1" x14ac:dyDescent="0.2">
      <c r="A104" s="442" t="s">
        <v>454</v>
      </c>
      <c r="B104" s="443" t="s">
        <v>455</v>
      </c>
      <c r="C104" s="444" t="s">
        <v>461</v>
      </c>
      <c r="D104" s="445" t="s">
        <v>462</v>
      </c>
      <c r="E104" s="444" t="s">
        <v>798</v>
      </c>
      <c r="F104" s="445" t="s">
        <v>799</v>
      </c>
      <c r="G104" s="444" t="s">
        <v>810</v>
      </c>
      <c r="H104" s="444" t="s">
        <v>811</v>
      </c>
      <c r="I104" s="447">
        <v>187.19999694824219</v>
      </c>
      <c r="J104" s="447">
        <v>36</v>
      </c>
      <c r="K104" s="448">
        <v>6739.2099609375</v>
      </c>
    </row>
    <row r="105" spans="1:11" ht="14.45" customHeight="1" x14ac:dyDescent="0.2">
      <c r="A105" s="442" t="s">
        <v>454</v>
      </c>
      <c r="B105" s="443" t="s">
        <v>455</v>
      </c>
      <c r="C105" s="444" t="s">
        <v>461</v>
      </c>
      <c r="D105" s="445" t="s">
        <v>462</v>
      </c>
      <c r="E105" s="444" t="s">
        <v>798</v>
      </c>
      <c r="F105" s="445" t="s">
        <v>799</v>
      </c>
      <c r="G105" s="444" t="s">
        <v>812</v>
      </c>
      <c r="H105" s="444" t="s">
        <v>813</v>
      </c>
      <c r="I105" s="447">
        <v>187.19999694824219</v>
      </c>
      <c r="J105" s="447">
        <v>17</v>
      </c>
      <c r="K105" s="448">
        <v>3182.389892578125</v>
      </c>
    </row>
    <row r="106" spans="1:11" ht="14.45" customHeight="1" x14ac:dyDescent="0.2">
      <c r="A106" s="442" t="s">
        <v>454</v>
      </c>
      <c r="B106" s="443" t="s">
        <v>455</v>
      </c>
      <c r="C106" s="444" t="s">
        <v>461</v>
      </c>
      <c r="D106" s="445" t="s">
        <v>462</v>
      </c>
      <c r="E106" s="444" t="s">
        <v>798</v>
      </c>
      <c r="F106" s="445" t="s">
        <v>799</v>
      </c>
      <c r="G106" s="444" t="s">
        <v>814</v>
      </c>
      <c r="H106" s="444" t="s">
        <v>815</v>
      </c>
      <c r="I106" s="447">
        <v>2582.89990234375</v>
      </c>
      <c r="J106" s="447">
        <v>7</v>
      </c>
      <c r="K106" s="448">
        <v>18080.2998046875</v>
      </c>
    </row>
    <row r="107" spans="1:11" ht="14.45" customHeight="1" x14ac:dyDescent="0.2">
      <c r="A107" s="442" t="s">
        <v>454</v>
      </c>
      <c r="B107" s="443" t="s">
        <v>455</v>
      </c>
      <c r="C107" s="444" t="s">
        <v>461</v>
      </c>
      <c r="D107" s="445" t="s">
        <v>462</v>
      </c>
      <c r="E107" s="444" t="s">
        <v>798</v>
      </c>
      <c r="F107" s="445" t="s">
        <v>799</v>
      </c>
      <c r="G107" s="444" t="s">
        <v>816</v>
      </c>
      <c r="H107" s="444" t="s">
        <v>817</v>
      </c>
      <c r="I107" s="447">
        <v>2214.300048828125</v>
      </c>
      <c r="J107" s="447">
        <v>1</v>
      </c>
      <c r="K107" s="448">
        <v>2214.300048828125</v>
      </c>
    </row>
    <row r="108" spans="1:11" ht="14.45" customHeight="1" x14ac:dyDescent="0.2">
      <c r="A108" s="442" t="s">
        <v>454</v>
      </c>
      <c r="B108" s="443" t="s">
        <v>455</v>
      </c>
      <c r="C108" s="444" t="s">
        <v>461</v>
      </c>
      <c r="D108" s="445" t="s">
        <v>462</v>
      </c>
      <c r="E108" s="444" t="s">
        <v>798</v>
      </c>
      <c r="F108" s="445" t="s">
        <v>799</v>
      </c>
      <c r="G108" s="444" t="s">
        <v>818</v>
      </c>
      <c r="H108" s="444" t="s">
        <v>819</v>
      </c>
      <c r="I108" s="447">
        <v>2214.300048828125</v>
      </c>
      <c r="J108" s="447">
        <v>6</v>
      </c>
      <c r="K108" s="448">
        <v>13285.80029296875</v>
      </c>
    </row>
    <row r="109" spans="1:11" ht="14.45" customHeight="1" x14ac:dyDescent="0.2">
      <c r="A109" s="442" t="s">
        <v>454</v>
      </c>
      <c r="B109" s="443" t="s">
        <v>455</v>
      </c>
      <c r="C109" s="444" t="s">
        <v>461</v>
      </c>
      <c r="D109" s="445" t="s">
        <v>462</v>
      </c>
      <c r="E109" s="444" t="s">
        <v>798</v>
      </c>
      <c r="F109" s="445" t="s">
        <v>799</v>
      </c>
      <c r="G109" s="444" t="s">
        <v>820</v>
      </c>
      <c r="H109" s="444" t="s">
        <v>821</v>
      </c>
      <c r="I109" s="447">
        <v>1.4099999666213989</v>
      </c>
      <c r="J109" s="447">
        <v>200</v>
      </c>
      <c r="K109" s="448">
        <v>282</v>
      </c>
    </row>
    <row r="110" spans="1:11" ht="14.45" customHeight="1" x14ac:dyDescent="0.2">
      <c r="A110" s="442" t="s">
        <v>454</v>
      </c>
      <c r="B110" s="443" t="s">
        <v>455</v>
      </c>
      <c r="C110" s="444" t="s">
        <v>461</v>
      </c>
      <c r="D110" s="445" t="s">
        <v>462</v>
      </c>
      <c r="E110" s="444" t="s">
        <v>798</v>
      </c>
      <c r="F110" s="445" t="s">
        <v>799</v>
      </c>
      <c r="G110" s="444" t="s">
        <v>822</v>
      </c>
      <c r="H110" s="444" t="s">
        <v>823</v>
      </c>
      <c r="I110" s="447">
        <v>1.4099999666213989</v>
      </c>
      <c r="J110" s="447">
        <v>300</v>
      </c>
      <c r="K110" s="448">
        <v>423</v>
      </c>
    </row>
    <row r="111" spans="1:11" ht="14.45" customHeight="1" x14ac:dyDescent="0.2">
      <c r="A111" s="442" t="s">
        <v>454</v>
      </c>
      <c r="B111" s="443" t="s">
        <v>455</v>
      </c>
      <c r="C111" s="444" t="s">
        <v>461</v>
      </c>
      <c r="D111" s="445" t="s">
        <v>462</v>
      </c>
      <c r="E111" s="444" t="s">
        <v>798</v>
      </c>
      <c r="F111" s="445" t="s">
        <v>799</v>
      </c>
      <c r="G111" s="444" t="s">
        <v>824</v>
      </c>
      <c r="H111" s="444" t="s">
        <v>825</v>
      </c>
      <c r="I111" s="447">
        <v>1.3966666460037231</v>
      </c>
      <c r="J111" s="447">
        <v>400</v>
      </c>
      <c r="K111" s="448">
        <v>556</v>
      </c>
    </row>
    <row r="112" spans="1:11" ht="14.45" customHeight="1" x14ac:dyDescent="0.2">
      <c r="A112" s="442" t="s">
        <v>454</v>
      </c>
      <c r="B112" s="443" t="s">
        <v>455</v>
      </c>
      <c r="C112" s="444" t="s">
        <v>461</v>
      </c>
      <c r="D112" s="445" t="s">
        <v>462</v>
      </c>
      <c r="E112" s="444" t="s">
        <v>798</v>
      </c>
      <c r="F112" s="445" t="s">
        <v>799</v>
      </c>
      <c r="G112" s="444" t="s">
        <v>826</v>
      </c>
      <c r="H112" s="444" t="s">
        <v>827</v>
      </c>
      <c r="I112" s="447">
        <v>2.619999885559082</v>
      </c>
      <c r="J112" s="447">
        <v>60</v>
      </c>
      <c r="K112" s="448">
        <v>157</v>
      </c>
    </row>
    <row r="113" spans="1:11" ht="14.45" customHeight="1" x14ac:dyDescent="0.2">
      <c r="A113" s="442" t="s">
        <v>454</v>
      </c>
      <c r="B113" s="443" t="s">
        <v>455</v>
      </c>
      <c r="C113" s="444" t="s">
        <v>461</v>
      </c>
      <c r="D113" s="445" t="s">
        <v>462</v>
      </c>
      <c r="E113" s="444" t="s">
        <v>798</v>
      </c>
      <c r="F113" s="445" t="s">
        <v>799</v>
      </c>
      <c r="G113" s="444" t="s">
        <v>828</v>
      </c>
      <c r="H113" s="444" t="s">
        <v>829</v>
      </c>
      <c r="I113" s="447">
        <v>2.619999885559082</v>
      </c>
      <c r="J113" s="447">
        <v>120</v>
      </c>
      <c r="K113" s="448">
        <v>314</v>
      </c>
    </row>
    <row r="114" spans="1:11" ht="14.45" customHeight="1" x14ac:dyDescent="0.2">
      <c r="A114" s="442" t="s">
        <v>454</v>
      </c>
      <c r="B114" s="443" t="s">
        <v>455</v>
      </c>
      <c r="C114" s="444" t="s">
        <v>461</v>
      </c>
      <c r="D114" s="445" t="s">
        <v>462</v>
      </c>
      <c r="E114" s="444" t="s">
        <v>798</v>
      </c>
      <c r="F114" s="445" t="s">
        <v>799</v>
      </c>
      <c r="G114" s="444" t="s">
        <v>830</v>
      </c>
      <c r="H114" s="444" t="s">
        <v>831</v>
      </c>
      <c r="I114" s="447">
        <v>2.619999885559082</v>
      </c>
      <c r="J114" s="447">
        <v>60</v>
      </c>
      <c r="K114" s="448">
        <v>157</v>
      </c>
    </row>
    <row r="115" spans="1:11" ht="14.45" customHeight="1" x14ac:dyDescent="0.2">
      <c r="A115" s="442" t="s">
        <v>454</v>
      </c>
      <c r="B115" s="443" t="s">
        <v>455</v>
      </c>
      <c r="C115" s="444" t="s">
        <v>461</v>
      </c>
      <c r="D115" s="445" t="s">
        <v>462</v>
      </c>
      <c r="E115" s="444" t="s">
        <v>798</v>
      </c>
      <c r="F115" s="445" t="s">
        <v>799</v>
      </c>
      <c r="G115" s="444" t="s">
        <v>832</v>
      </c>
      <c r="H115" s="444" t="s">
        <v>833</v>
      </c>
      <c r="I115" s="447">
        <v>2.619999885559082</v>
      </c>
      <c r="J115" s="447">
        <v>120</v>
      </c>
      <c r="K115" s="448">
        <v>314</v>
      </c>
    </row>
    <row r="116" spans="1:11" ht="14.45" customHeight="1" x14ac:dyDescent="0.2">
      <c r="A116" s="442" t="s">
        <v>454</v>
      </c>
      <c r="B116" s="443" t="s">
        <v>455</v>
      </c>
      <c r="C116" s="444" t="s">
        <v>461</v>
      </c>
      <c r="D116" s="445" t="s">
        <v>462</v>
      </c>
      <c r="E116" s="444" t="s">
        <v>798</v>
      </c>
      <c r="F116" s="445" t="s">
        <v>799</v>
      </c>
      <c r="G116" s="444" t="s">
        <v>834</v>
      </c>
      <c r="H116" s="444" t="s">
        <v>835</v>
      </c>
      <c r="I116" s="447">
        <v>2.619999885559082</v>
      </c>
      <c r="J116" s="447">
        <v>120</v>
      </c>
      <c r="K116" s="448">
        <v>314</v>
      </c>
    </row>
    <row r="117" spans="1:11" ht="14.45" customHeight="1" x14ac:dyDescent="0.2">
      <c r="A117" s="442" t="s">
        <v>454</v>
      </c>
      <c r="B117" s="443" t="s">
        <v>455</v>
      </c>
      <c r="C117" s="444" t="s">
        <v>461</v>
      </c>
      <c r="D117" s="445" t="s">
        <v>462</v>
      </c>
      <c r="E117" s="444" t="s">
        <v>798</v>
      </c>
      <c r="F117" s="445" t="s">
        <v>799</v>
      </c>
      <c r="G117" s="444" t="s">
        <v>836</v>
      </c>
      <c r="H117" s="444" t="s">
        <v>837</v>
      </c>
      <c r="I117" s="447">
        <v>2.619999885559082</v>
      </c>
      <c r="J117" s="447">
        <v>120</v>
      </c>
      <c r="K117" s="448">
        <v>314</v>
      </c>
    </row>
    <row r="118" spans="1:11" ht="14.45" customHeight="1" x14ac:dyDescent="0.2">
      <c r="A118" s="442" t="s">
        <v>454</v>
      </c>
      <c r="B118" s="443" t="s">
        <v>455</v>
      </c>
      <c r="C118" s="444" t="s">
        <v>461</v>
      </c>
      <c r="D118" s="445" t="s">
        <v>462</v>
      </c>
      <c r="E118" s="444" t="s">
        <v>798</v>
      </c>
      <c r="F118" s="445" t="s">
        <v>799</v>
      </c>
      <c r="G118" s="444" t="s">
        <v>838</v>
      </c>
      <c r="H118" s="444" t="s">
        <v>839</v>
      </c>
      <c r="I118" s="447">
        <v>2.619999885559082</v>
      </c>
      <c r="J118" s="447">
        <v>120</v>
      </c>
      <c r="K118" s="448">
        <v>314</v>
      </c>
    </row>
    <row r="119" spans="1:11" ht="14.45" customHeight="1" x14ac:dyDescent="0.2">
      <c r="A119" s="442" t="s">
        <v>454</v>
      </c>
      <c r="B119" s="443" t="s">
        <v>455</v>
      </c>
      <c r="C119" s="444" t="s">
        <v>461</v>
      </c>
      <c r="D119" s="445" t="s">
        <v>462</v>
      </c>
      <c r="E119" s="444" t="s">
        <v>798</v>
      </c>
      <c r="F119" s="445" t="s">
        <v>799</v>
      </c>
      <c r="G119" s="444" t="s">
        <v>840</v>
      </c>
      <c r="H119" s="444" t="s">
        <v>841</v>
      </c>
      <c r="I119" s="447">
        <v>1.4099999666213989</v>
      </c>
      <c r="J119" s="447">
        <v>100</v>
      </c>
      <c r="K119" s="448">
        <v>141</v>
      </c>
    </row>
    <row r="120" spans="1:11" ht="14.45" customHeight="1" x14ac:dyDescent="0.2">
      <c r="A120" s="442" t="s">
        <v>454</v>
      </c>
      <c r="B120" s="443" t="s">
        <v>455</v>
      </c>
      <c r="C120" s="444" t="s">
        <v>461</v>
      </c>
      <c r="D120" s="445" t="s">
        <v>462</v>
      </c>
      <c r="E120" s="444" t="s">
        <v>798</v>
      </c>
      <c r="F120" s="445" t="s">
        <v>799</v>
      </c>
      <c r="G120" s="444" t="s">
        <v>842</v>
      </c>
      <c r="H120" s="444" t="s">
        <v>843</v>
      </c>
      <c r="I120" s="447">
        <v>1.4099999666213989</v>
      </c>
      <c r="J120" s="447">
        <v>400</v>
      </c>
      <c r="K120" s="448">
        <v>564</v>
      </c>
    </row>
    <row r="121" spans="1:11" ht="14.45" customHeight="1" x14ac:dyDescent="0.2">
      <c r="A121" s="442" t="s">
        <v>454</v>
      </c>
      <c r="B121" s="443" t="s">
        <v>455</v>
      </c>
      <c r="C121" s="444" t="s">
        <v>461</v>
      </c>
      <c r="D121" s="445" t="s">
        <v>462</v>
      </c>
      <c r="E121" s="444" t="s">
        <v>798</v>
      </c>
      <c r="F121" s="445" t="s">
        <v>799</v>
      </c>
      <c r="G121" s="444" t="s">
        <v>844</v>
      </c>
      <c r="H121" s="444" t="s">
        <v>845</v>
      </c>
      <c r="I121" s="447">
        <v>1.4099999666213989</v>
      </c>
      <c r="J121" s="447">
        <v>300</v>
      </c>
      <c r="K121" s="448">
        <v>423</v>
      </c>
    </row>
    <row r="122" spans="1:11" ht="14.45" customHeight="1" x14ac:dyDescent="0.2">
      <c r="A122" s="442" t="s">
        <v>454</v>
      </c>
      <c r="B122" s="443" t="s">
        <v>455</v>
      </c>
      <c r="C122" s="444" t="s">
        <v>461</v>
      </c>
      <c r="D122" s="445" t="s">
        <v>462</v>
      </c>
      <c r="E122" s="444" t="s">
        <v>798</v>
      </c>
      <c r="F122" s="445" t="s">
        <v>799</v>
      </c>
      <c r="G122" s="444" t="s">
        <v>846</v>
      </c>
      <c r="H122" s="444" t="s">
        <v>847</v>
      </c>
      <c r="I122" s="447">
        <v>1.4099999666213989</v>
      </c>
      <c r="J122" s="447">
        <v>100</v>
      </c>
      <c r="K122" s="448">
        <v>141</v>
      </c>
    </row>
    <row r="123" spans="1:11" ht="14.45" customHeight="1" x14ac:dyDescent="0.2">
      <c r="A123" s="442" t="s">
        <v>454</v>
      </c>
      <c r="B123" s="443" t="s">
        <v>455</v>
      </c>
      <c r="C123" s="444" t="s">
        <v>461</v>
      </c>
      <c r="D123" s="445" t="s">
        <v>462</v>
      </c>
      <c r="E123" s="444" t="s">
        <v>798</v>
      </c>
      <c r="F123" s="445" t="s">
        <v>799</v>
      </c>
      <c r="G123" s="444" t="s">
        <v>848</v>
      </c>
      <c r="H123" s="444" t="s">
        <v>849</v>
      </c>
      <c r="I123" s="447">
        <v>1.4099999666213989</v>
      </c>
      <c r="J123" s="447">
        <v>100</v>
      </c>
      <c r="K123" s="448">
        <v>141</v>
      </c>
    </row>
    <row r="124" spans="1:11" ht="14.45" customHeight="1" x14ac:dyDescent="0.2">
      <c r="A124" s="442" t="s">
        <v>454</v>
      </c>
      <c r="B124" s="443" t="s">
        <v>455</v>
      </c>
      <c r="C124" s="444" t="s">
        <v>461</v>
      </c>
      <c r="D124" s="445" t="s">
        <v>462</v>
      </c>
      <c r="E124" s="444" t="s">
        <v>798</v>
      </c>
      <c r="F124" s="445" t="s">
        <v>799</v>
      </c>
      <c r="G124" s="444" t="s">
        <v>850</v>
      </c>
      <c r="H124" s="444" t="s">
        <v>851</v>
      </c>
      <c r="I124" s="447">
        <v>2.380000114440918</v>
      </c>
      <c r="J124" s="447">
        <v>200</v>
      </c>
      <c r="K124" s="448">
        <v>476.72000122070313</v>
      </c>
    </row>
    <row r="125" spans="1:11" ht="14.45" customHeight="1" x14ac:dyDescent="0.2">
      <c r="A125" s="442" t="s">
        <v>454</v>
      </c>
      <c r="B125" s="443" t="s">
        <v>455</v>
      </c>
      <c r="C125" s="444" t="s">
        <v>461</v>
      </c>
      <c r="D125" s="445" t="s">
        <v>462</v>
      </c>
      <c r="E125" s="444" t="s">
        <v>798</v>
      </c>
      <c r="F125" s="445" t="s">
        <v>799</v>
      </c>
      <c r="G125" s="444" t="s">
        <v>852</v>
      </c>
      <c r="H125" s="444" t="s">
        <v>853</v>
      </c>
      <c r="I125" s="447">
        <v>2081.080078125</v>
      </c>
      <c r="J125" s="447">
        <v>1</v>
      </c>
      <c r="K125" s="448">
        <v>2081.080078125</v>
      </c>
    </row>
    <row r="126" spans="1:11" ht="14.45" customHeight="1" x14ac:dyDescent="0.2">
      <c r="A126" s="442" t="s">
        <v>454</v>
      </c>
      <c r="B126" s="443" t="s">
        <v>455</v>
      </c>
      <c r="C126" s="444" t="s">
        <v>461</v>
      </c>
      <c r="D126" s="445" t="s">
        <v>462</v>
      </c>
      <c r="E126" s="444" t="s">
        <v>798</v>
      </c>
      <c r="F126" s="445" t="s">
        <v>799</v>
      </c>
      <c r="G126" s="444" t="s">
        <v>854</v>
      </c>
      <c r="H126" s="444" t="s">
        <v>855</v>
      </c>
      <c r="I126" s="447">
        <v>1523.52001953125</v>
      </c>
      <c r="J126" s="447">
        <v>4</v>
      </c>
      <c r="K126" s="448">
        <v>6094.080078125</v>
      </c>
    </row>
    <row r="127" spans="1:11" ht="14.45" customHeight="1" x14ac:dyDescent="0.2">
      <c r="A127" s="442" t="s">
        <v>454</v>
      </c>
      <c r="B127" s="443" t="s">
        <v>455</v>
      </c>
      <c r="C127" s="444" t="s">
        <v>461</v>
      </c>
      <c r="D127" s="445" t="s">
        <v>462</v>
      </c>
      <c r="E127" s="444" t="s">
        <v>798</v>
      </c>
      <c r="F127" s="445" t="s">
        <v>799</v>
      </c>
      <c r="G127" s="444" t="s">
        <v>856</v>
      </c>
      <c r="H127" s="444" t="s">
        <v>857</v>
      </c>
      <c r="I127" s="447">
        <v>1512.5</v>
      </c>
      <c r="J127" s="447">
        <v>5</v>
      </c>
      <c r="K127" s="448">
        <v>7562.5</v>
      </c>
    </row>
    <row r="128" spans="1:11" ht="14.45" customHeight="1" x14ac:dyDescent="0.2">
      <c r="A128" s="442" t="s">
        <v>454</v>
      </c>
      <c r="B128" s="443" t="s">
        <v>455</v>
      </c>
      <c r="C128" s="444" t="s">
        <v>461</v>
      </c>
      <c r="D128" s="445" t="s">
        <v>462</v>
      </c>
      <c r="E128" s="444" t="s">
        <v>798</v>
      </c>
      <c r="F128" s="445" t="s">
        <v>799</v>
      </c>
      <c r="G128" s="444" t="s">
        <v>858</v>
      </c>
      <c r="H128" s="444" t="s">
        <v>859</v>
      </c>
      <c r="I128" s="447">
        <v>393.8599853515625</v>
      </c>
      <c r="J128" s="447">
        <v>4</v>
      </c>
      <c r="K128" s="448">
        <v>1575.449951171875</v>
      </c>
    </row>
    <row r="129" spans="1:11" ht="14.45" customHeight="1" x14ac:dyDescent="0.2">
      <c r="A129" s="442" t="s">
        <v>454</v>
      </c>
      <c r="B129" s="443" t="s">
        <v>455</v>
      </c>
      <c r="C129" s="444" t="s">
        <v>461</v>
      </c>
      <c r="D129" s="445" t="s">
        <v>462</v>
      </c>
      <c r="E129" s="444" t="s">
        <v>798</v>
      </c>
      <c r="F129" s="445" t="s">
        <v>799</v>
      </c>
      <c r="G129" s="444" t="s">
        <v>860</v>
      </c>
      <c r="H129" s="444" t="s">
        <v>861</v>
      </c>
      <c r="I129" s="447">
        <v>1501.43994140625</v>
      </c>
      <c r="J129" s="447">
        <v>2</v>
      </c>
      <c r="K129" s="448">
        <v>3002.8798828125</v>
      </c>
    </row>
    <row r="130" spans="1:11" ht="14.45" customHeight="1" x14ac:dyDescent="0.2">
      <c r="A130" s="442" t="s">
        <v>454</v>
      </c>
      <c r="B130" s="443" t="s">
        <v>455</v>
      </c>
      <c r="C130" s="444" t="s">
        <v>461</v>
      </c>
      <c r="D130" s="445" t="s">
        <v>462</v>
      </c>
      <c r="E130" s="444" t="s">
        <v>798</v>
      </c>
      <c r="F130" s="445" t="s">
        <v>799</v>
      </c>
      <c r="G130" s="444" t="s">
        <v>862</v>
      </c>
      <c r="H130" s="444" t="s">
        <v>863</v>
      </c>
      <c r="I130" s="447">
        <v>128</v>
      </c>
      <c r="J130" s="447">
        <v>10</v>
      </c>
      <c r="K130" s="448">
        <v>1280</v>
      </c>
    </row>
    <row r="131" spans="1:11" ht="14.45" customHeight="1" x14ac:dyDescent="0.2">
      <c r="A131" s="442" t="s">
        <v>454</v>
      </c>
      <c r="B131" s="443" t="s">
        <v>455</v>
      </c>
      <c r="C131" s="444" t="s">
        <v>461</v>
      </c>
      <c r="D131" s="445" t="s">
        <v>462</v>
      </c>
      <c r="E131" s="444" t="s">
        <v>798</v>
      </c>
      <c r="F131" s="445" t="s">
        <v>799</v>
      </c>
      <c r="G131" s="444" t="s">
        <v>864</v>
      </c>
      <c r="H131" s="444" t="s">
        <v>865</v>
      </c>
      <c r="I131" s="447">
        <v>128</v>
      </c>
      <c r="J131" s="447">
        <v>10</v>
      </c>
      <c r="K131" s="448">
        <v>1280</v>
      </c>
    </row>
    <row r="132" spans="1:11" ht="14.45" customHeight="1" x14ac:dyDescent="0.2">
      <c r="A132" s="442" t="s">
        <v>454</v>
      </c>
      <c r="B132" s="443" t="s">
        <v>455</v>
      </c>
      <c r="C132" s="444" t="s">
        <v>461</v>
      </c>
      <c r="D132" s="445" t="s">
        <v>462</v>
      </c>
      <c r="E132" s="444" t="s">
        <v>798</v>
      </c>
      <c r="F132" s="445" t="s">
        <v>799</v>
      </c>
      <c r="G132" s="444" t="s">
        <v>866</v>
      </c>
      <c r="H132" s="444" t="s">
        <v>867</v>
      </c>
      <c r="I132" s="447">
        <v>128</v>
      </c>
      <c r="J132" s="447">
        <v>10</v>
      </c>
      <c r="K132" s="448">
        <v>1280</v>
      </c>
    </row>
    <row r="133" spans="1:11" ht="14.45" customHeight="1" x14ac:dyDescent="0.2">
      <c r="A133" s="442" t="s">
        <v>454</v>
      </c>
      <c r="B133" s="443" t="s">
        <v>455</v>
      </c>
      <c r="C133" s="444" t="s">
        <v>461</v>
      </c>
      <c r="D133" s="445" t="s">
        <v>462</v>
      </c>
      <c r="E133" s="444" t="s">
        <v>798</v>
      </c>
      <c r="F133" s="445" t="s">
        <v>799</v>
      </c>
      <c r="G133" s="444" t="s">
        <v>868</v>
      </c>
      <c r="H133" s="444" t="s">
        <v>869</v>
      </c>
      <c r="I133" s="447">
        <v>128</v>
      </c>
      <c r="J133" s="447">
        <v>20</v>
      </c>
      <c r="K133" s="448">
        <v>2560</v>
      </c>
    </row>
    <row r="134" spans="1:11" ht="14.45" customHeight="1" x14ac:dyDescent="0.2">
      <c r="A134" s="442" t="s">
        <v>454</v>
      </c>
      <c r="B134" s="443" t="s">
        <v>455</v>
      </c>
      <c r="C134" s="444" t="s">
        <v>461</v>
      </c>
      <c r="D134" s="445" t="s">
        <v>462</v>
      </c>
      <c r="E134" s="444" t="s">
        <v>798</v>
      </c>
      <c r="F134" s="445" t="s">
        <v>799</v>
      </c>
      <c r="G134" s="444" t="s">
        <v>870</v>
      </c>
      <c r="H134" s="444" t="s">
        <v>871</v>
      </c>
      <c r="I134" s="447">
        <v>960.010009765625</v>
      </c>
      <c r="J134" s="447">
        <v>1</v>
      </c>
      <c r="K134" s="448">
        <v>960.010009765625</v>
      </c>
    </row>
    <row r="135" spans="1:11" ht="14.45" customHeight="1" x14ac:dyDescent="0.2">
      <c r="A135" s="442" t="s">
        <v>454</v>
      </c>
      <c r="B135" s="443" t="s">
        <v>455</v>
      </c>
      <c r="C135" s="444" t="s">
        <v>461</v>
      </c>
      <c r="D135" s="445" t="s">
        <v>462</v>
      </c>
      <c r="E135" s="444" t="s">
        <v>798</v>
      </c>
      <c r="F135" s="445" t="s">
        <v>799</v>
      </c>
      <c r="G135" s="444" t="s">
        <v>872</v>
      </c>
      <c r="H135" s="444" t="s">
        <v>873</v>
      </c>
      <c r="I135" s="447">
        <v>955.9000244140625</v>
      </c>
      <c r="J135" s="447">
        <v>2</v>
      </c>
      <c r="K135" s="448">
        <v>1911.800048828125</v>
      </c>
    </row>
    <row r="136" spans="1:11" ht="14.45" customHeight="1" x14ac:dyDescent="0.2">
      <c r="A136" s="442" t="s">
        <v>454</v>
      </c>
      <c r="B136" s="443" t="s">
        <v>455</v>
      </c>
      <c r="C136" s="444" t="s">
        <v>461</v>
      </c>
      <c r="D136" s="445" t="s">
        <v>462</v>
      </c>
      <c r="E136" s="444" t="s">
        <v>798</v>
      </c>
      <c r="F136" s="445" t="s">
        <v>799</v>
      </c>
      <c r="G136" s="444" t="s">
        <v>874</v>
      </c>
      <c r="H136" s="444" t="s">
        <v>875</v>
      </c>
      <c r="I136" s="447">
        <v>1874.5</v>
      </c>
      <c r="J136" s="447">
        <v>1</v>
      </c>
      <c r="K136" s="448">
        <v>1874.5</v>
      </c>
    </row>
    <row r="137" spans="1:11" ht="14.45" customHeight="1" x14ac:dyDescent="0.2">
      <c r="A137" s="442" t="s">
        <v>454</v>
      </c>
      <c r="B137" s="443" t="s">
        <v>455</v>
      </c>
      <c r="C137" s="444" t="s">
        <v>461</v>
      </c>
      <c r="D137" s="445" t="s">
        <v>462</v>
      </c>
      <c r="E137" s="444" t="s">
        <v>798</v>
      </c>
      <c r="F137" s="445" t="s">
        <v>799</v>
      </c>
      <c r="G137" s="444" t="s">
        <v>876</v>
      </c>
      <c r="H137" s="444" t="s">
        <v>877</v>
      </c>
      <c r="I137" s="447">
        <v>1633.0699462890625</v>
      </c>
      <c r="J137" s="447">
        <v>1</v>
      </c>
      <c r="K137" s="448">
        <v>1633.0699462890625</v>
      </c>
    </row>
    <row r="138" spans="1:11" ht="14.45" customHeight="1" x14ac:dyDescent="0.2">
      <c r="A138" s="442" t="s">
        <v>454</v>
      </c>
      <c r="B138" s="443" t="s">
        <v>455</v>
      </c>
      <c r="C138" s="444" t="s">
        <v>461</v>
      </c>
      <c r="D138" s="445" t="s">
        <v>462</v>
      </c>
      <c r="E138" s="444" t="s">
        <v>798</v>
      </c>
      <c r="F138" s="445" t="s">
        <v>799</v>
      </c>
      <c r="G138" s="444" t="s">
        <v>878</v>
      </c>
      <c r="H138" s="444" t="s">
        <v>879</v>
      </c>
      <c r="I138" s="447">
        <v>22.270000457763672</v>
      </c>
      <c r="J138" s="447">
        <v>200</v>
      </c>
      <c r="K138" s="448">
        <v>4454.39990234375</v>
      </c>
    </row>
    <row r="139" spans="1:11" ht="14.45" customHeight="1" x14ac:dyDescent="0.2">
      <c r="A139" s="442" t="s">
        <v>454</v>
      </c>
      <c r="B139" s="443" t="s">
        <v>455</v>
      </c>
      <c r="C139" s="444" t="s">
        <v>461</v>
      </c>
      <c r="D139" s="445" t="s">
        <v>462</v>
      </c>
      <c r="E139" s="444" t="s">
        <v>798</v>
      </c>
      <c r="F139" s="445" t="s">
        <v>799</v>
      </c>
      <c r="G139" s="444" t="s">
        <v>880</v>
      </c>
      <c r="H139" s="444" t="s">
        <v>881</v>
      </c>
      <c r="I139" s="447">
        <v>22.270000457763672</v>
      </c>
      <c r="J139" s="447">
        <v>350</v>
      </c>
      <c r="K139" s="448">
        <v>7795.190185546875</v>
      </c>
    </row>
    <row r="140" spans="1:11" ht="14.45" customHeight="1" x14ac:dyDescent="0.2">
      <c r="A140" s="442" t="s">
        <v>454</v>
      </c>
      <c r="B140" s="443" t="s">
        <v>455</v>
      </c>
      <c r="C140" s="444" t="s">
        <v>461</v>
      </c>
      <c r="D140" s="445" t="s">
        <v>462</v>
      </c>
      <c r="E140" s="444" t="s">
        <v>798</v>
      </c>
      <c r="F140" s="445" t="s">
        <v>799</v>
      </c>
      <c r="G140" s="444" t="s">
        <v>882</v>
      </c>
      <c r="H140" s="444" t="s">
        <v>883</v>
      </c>
      <c r="I140" s="447">
        <v>141.55999755859375</v>
      </c>
      <c r="J140" s="447">
        <v>10</v>
      </c>
      <c r="K140" s="448">
        <v>1415.5799560546875</v>
      </c>
    </row>
    <row r="141" spans="1:11" ht="14.45" customHeight="1" x14ac:dyDescent="0.2">
      <c r="A141" s="442" t="s">
        <v>454</v>
      </c>
      <c r="B141" s="443" t="s">
        <v>455</v>
      </c>
      <c r="C141" s="444" t="s">
        <v>461</v>
      </c>
      <c r="D141" s="445" t="s">
        <v>462</v>
      </c>
      <c r="E141" s="444" t="s">
        <v>798</v>
      </c>
      <c r="F141" s="445" t="s">
        <v>799</v>
      </c>
      <c r="G141" s="444" t="s">
        <v>884</v>
      </c>
      <c r="H141" s="444" t="s">
        <v>885</v>
      </c>
      <c r="I141" s="447">
        <v>141.55999755859375</v>
      </c>
      <c r="J141" s="447">
        <v>10</v>
      </c>
      <c r="K141" s="448">
        <v>1415.5799560546875</v>
      </c>
    </row>
    <row r="142" spans="1:11" ht="14.45" customHeight="1" x14ac:dyDescent="0.2">
      <c r="A142" s="442" t="s">
        <v>454</v>
      </c>
      <c r="B142" s="443" t="s">
        <v>455</v>
      </c>
      <c r="C142" s="444" t="s">
        <v>461</v>
      </c>
      <c r="D142" s="445" t="s">
        <v>462</v>
      </c>
      <c r="E142" s="444" t="s">
        <v>798</v>
      </c>
      <c r="F142" s="445" t="s">
        <v>799</v>
      </c>
      <c r="G142" s="444" t="s">
        <v>886</v>
      </c>
      <c r="H142" s="444" t="s">
        <v>887</v>
      </c>
      <c r="I142" s="447">
        <v>49.300000190734863</v>
      </c>
      <c r="J142" s="447">
        <v>70</v>
      </c>
      <c r="K142" s="448">
        <v>3451.02001953125</v>
      </c>
    </row>
    <row r="143" spans="1:11" ht="14.45" customHeight="1" x14ac:dyDescent="0.2">
      <c r="A143" s="442" t="s">
        <v>454</v>
      </c>
      <c r="B143" s="443" t="s">
        <v>455</v>
      </c>
      <c r="C143" s="444" t="s">
        <v>461</v>
      </c>
      <c r="D143" s="445" t="s">
        <v>462</v>
      </c>
      <c r="E143" s="444" t="s">
        <v>798</v>
      </c>
      <c r="F143" s="445" t="s">
        <v>799</v>
      </c>
      <c r="G143" s="444" t="s">
        <v>888</v>
      </c>
      <c r="H143" s="444" t="s">
        <v>889</v>
      </c>
      <c r="I143" s="447">
        <v>48.140000152587888</v>
      </c>
      <c r="J143" s="447">
        <v>100</v>
      </c>
      <c r="K143" s="448">
        <v>4785.0400390625</v>
      </c>
    </row>
    <row r="144" spans="1:11" ht="14.45" customHeight="1" x14ac:dyDescent="0.2">
      <c r="A144" s="442" t="s">
        <v>454</v>
      </c>
      <c r="B144" s="443" t="s">
        <v>455</v>
      </c>
      <c r="C144" s="444" t="s">
        <v>461</v>
      </c>
      <c r="D144" s="445" t="s">
        <v>462</v>
      </c>
      <c r="E144" s="444" t="s">
        <v>798</v>
      </c>
      <c r="F144" s="445" t="s">
        <v>799</v>
      </c>
      <c r="G144" s="444" t="s">
        <v>890</v>
      </c>
      <c r="H144" s="444" t="s">
        <v>891</v>
      </c>
      <c r="I144" s="447">
        <v>50.128571646554128</v>
      </c>
      <c r="J144" s="447">
        <v>160</v>
      </c>
      <c r="K144" s="448">
        <v>8062.0400390625</v>
      </c>
    </row>
    <row r="145" spans="1:11" ht="14.45" customHeight="1" x14ac:dyDescent="0.2">
      <c r="A145" s="442" t="s">
        <v>454</v>
      </c>
      <c r="B145" s="443" t="s">
        <v>455</v>
      </c>
      <c r="C145" s="444" t="s">
        <v>461</v>
      </c>
      <c r="D145" s="445" t="s">
        <v>462</v>
      </c>
      <c r="E145" s="444" t="s">
        <v>798</v>
      </c>
      <c r="F145" s="445" t="s">
        <v>799</v>
      </c>
      <c r="G145" s="444" t="s">
        <v>892</v>
      </c>
      <c r="H145" s="444" t="s">
        <v>893</v>
      </c>
      <c r="I145" s="447">
        <v>50.025000095367432</v>
      </c>
      <c r="J145" s="447">
        <v>210</v>
      </c>
      <c r="K145" s="448">
        <v>10614.080078125</v>
      </c>
    </row>
    <row r="146" spans="1:11" ht="14.45" customHeight="1" x14ac:dyDescent="0.2">
      <c r="A146" s="442" t="s">
        <v>454</v>
      </c>
      <c r="B146" s="443" t="s">
        <v>455</v>
      </c>
      <c r="C146" s="444" t="s">
        <v>461</v>
      </c>
      <c r="D146" s="445" t="s">
        <v>462</v>
      </c>
      <c r="E146" s="444" t="s">
        <v>798</v>
      </c>
      <c r="F146" s="445" t="s">
        <v>799</v>
      </c>
      <c r="G146" s="444" t="s">
        <v>894</v>
      </c>
      <c r="H146" s="444" t="s">
        <v>895</v>
      </c>
      <c r="I146" s="447">
        <v>47.850000381469727</v>
      </c>
      <c r="J146" s="447">
        <v>120</v>
      </c>
      <c r="K146" s="448">
        <v>5713.030029296875</v>
      </c>
    </row>
    <row r="147" spans="1:11" ht="14.45" customHeight="1" x14ac:dyDescent="0.2">
      <c r="A147" s="442" t="s">
        <v>454</v>
      </c>
      <c r="B147" s="443" t="s">
        <v>455</v>
      </c>
      <c r="C147" s="444" t="s">
        <v>461</v>
      </c>
      <c r="D147" s="445" t="s">
        <v>462</v>
      </c>
      <c r="E147" s="444" t="s">
        <v>798</v>
      </c>
      <c r="F147" s="445" t="s">
        <v>799</v>
      </c>
      <c r="G147" s="444" t="s">
        <v>896</v>
      </c>
      <c r="H147" s="444" t="s">
        <v>897</v>
      </c>
      <c r="I147" s="447">
        <v>49.300000190734863</v>
      </c>
      <c r="J147" s="447">
        <v>80</v>
      </c>
      <c r="K147" s="448">
        <v>3944.010009765625</v>
      </c>
    </row>
    <row r="148" spans="1:11" ht="14.45" customHeight="1" x14ac:dyDescent="0.2">
      <c r="A148" s="442" t="s">
        <v>454</v>
      </c>
      <c r="B148" s="443" t="s">
        <v>455</v>
      </c>
      <c r="C148" s="444" t="s">
        <v>461</v>
      </c>
      <c r="D148" s="445" t="s">
        <v>462</v>
      </c>
      <c r="E148" s="444" t="s">
        <v>798</v>
      </c>
      <c r="F148" s="445" t="s">
        <v>799</v>
      </c>
      <c r="G148" s="444" t="s">
        <v>898</v>
      </c>
      <c r="H148" s="444" t="s">
        <v>899</v>
      </c>
      <c r="I148" s="447">
        <v>48.140000152587888</v>
      </c>
      <c r="J148" s="447">
        <v>220</v>
      </c>
      <c r="K148" s="448">
        <v>10440.050048828125</v>
      </c>
    </row>
    <row r="149" spans="1:11" ht="14.45" customHeight="1" x14ac:dyDescent="0.2">
      <c r="A149" s="442" t="s">
        <v>454</v>
      </c>
      <c r="B149" s="443" t="s">
        <v>455</v>
      </c>
      <c r="C149" s="444" t="s">
        <v>461</v>
      </c>
      <c r="D149" s="445" t="s">
        <v>462</v>
      </c>
      <c r="E149" s="444" t="s">
        <v>798</v>
      </c>
      <c r="F149" s="445" t="s">
        <v>799</v>
      </c>
      <c r="G149" s="444" t="s">
        <v>900</v>
      </c>
      <c r="H149" s="444" t="s">
        <v>901</v>
      </c>
      <c r="I149" s="447">
        <v>48.81666692097982</v>
      </c>
      <c r="J149" s="447">
        <v>170</v>
      </c>
      <c r="K149" s="448">
        <v>8265.030029296875</v>
      </c>
    </row>
    <row r="150" spans="1:11" ht="14.45" customHeight="1" x14ac:dyDescent="0.2">
      <c r="A150" s="442" t="s">
        <v>454</v>
      </c>
      <c r="B150" s="443" t="s">
        <v>455</v>
      </c>
      <c r="C150" s="444" t="s">
        <v>461</v>
      </c>
      <c r="D150" s="445" t="s">
        <v>462</v>
      </c>
      <c r="E150" s="444" t="s">
        <v>798</v>
      </c>
      <c r="F150" s="445" t="s">
        <v>799</v>
      </c>
      <c r="G150" s="444" t="s">
        <v>902</v>
      </c>
      <c r="H150" s="444" t="s">
        <v>903</v>
      </c>
      <c r="I150" s="447">
        <v>76.5</v>
      </c>
      <c r="J150" s="447">
        <v>70</v>
      </c>
      <c r="K150" s="448">
        <v>5355.010009765625</v>
      </c>
    </row>
    <row r="151" spans="1:11" ht="14.45" customHeight="1" x14ac:dyDescent="0.2">
      <c r="A151" s="442" t="s">
        <v>454</v>
      </c>
      <c r="B151" s="443" t="s">
        <v>455</v>
      </c>
      <c r="C151" s="444" t="s">
        <v>461</v>
      </c>
      <c r="D151" s="445" t="s">
        <v>462</v>
      </c>
      <c r="E151" s="444" t="s">
        <v>798</v>
      </c>
      <c r="F151" s="445" t="s">
        <v>799</v>
      </c>
      <c r="G151" s="444" t="s">
        <v>904</v>
      </c>
      <c r="H151" s="444" t="s">
        <v>905</v>
      </c>
      <c r="I151" s="447">
        <v>75.857142857142861</v>
      </c>
      <c r="J151" s="447">
        <v>210</v>
      </c>
      <c r="K151" s="448">
        <v>15660.039794921875</v>
      </c>
    </row>
    <row r="152" spans="1:11" ht="14.45" customHeight="1" x14ac:dyDescent="0.2">
      <c r="A152" s="442" t="s">
        <v>454</v>
      </c>
      <c r="B152" s="443" t="s">
        <v>455</v>
      </c>
      <c r="C152" s="444" t="s">
        <v>461</v>
      </c>
      <c r="D152" s="445" t="s">
        <v>462</v>
      </c>
      <c r="E152" s="444" t="s">
        <v>798</v>
      </c>
      <c r="F152" s="445" t="s">
        <v>799</v>
      </c>
      <c r="G152" s="444" t="s">
        <v>906</v>
      </c>
      <c r="H152" s="444" t="s">
        <v>907</v>
      </c>
      <c r="I152" s="447">
        <v>79.875</v>
      </c>
      <c r="J152" s="447">
        <v>80</v>
      </c>
      <c r="K152" s="448">
        <v>6570.010009765625</v>
      </c>
    </row>
    <row r="153" spans="1:11" ht="14.45" customHeight="1" x14ac:dyDescent="0.2">
      <c r="A153" s="442" t="s">
        <v>454</v>
      </c>
      <c r="B153" s="443" t="s">
        <v>455</v>
      </c>
      <c r="C153" s="444" t="s">
        <v>461</v>
      </c>
      <c r="D153" s="445" t="s">
        <v>462</v>
      </c>
      <c r="E153" s="444" t="s">
        <v>798</v>
      </c>
      <c r="F153" s="445" t="s">
        <v>799</v>
      </c>
      <c r="G153" s="444" t="s">
        <v>908</v>
      </c>
      <c r="H153" s="444" t="s">
        <v>909</v>
      </c>
      <c r="I153" s="447">
        <v>73.5</v>
      </c>
      <c r="J153" s="447">
        <v>80</v>
      </c>
      <c r="K153" s="448">
        <v>5715.010009765625</v>
      </c>
    </row>
    <row r="154" spans="1:11" ht="14.45" customHeight="1" x14ac:dyDescent="0.2">
      <c r="A154" s="442" t="s">
        <v>454</v>
      </c>
      <c r="B154" s="443" t="s">
        <v>455</v>
      </c>
      <c r="C154" s="444" t="s">
        <v>461</v>
      </c>
      <c r="D154" s="445" t="s">
        <v>462</v>
      </c>
      <c r="E154" s="444" t="s">
        <v>798</v>
      </c>
      <c r="F154" s="445" t="s">
        <v>799</v>
      </c>
      <c r="G154" s="444" t="s">
        <v>910</v>
      </c>
      <c r="H154" s="444" t="s">
        <v>911</v>
      </c>
      <c r="I154" s="447">
        <v>76.5</v>
      </c>
      <c r="J154" s="447">
        <v>10</v>
      </c>
      <c r="K154" s="448">
        <v>765</v>
      </c>
    </row>
    <row r="155" spans="1:11" ht="14.45" customHeight="1" x14ac:dyDescent="0.2">
      <c r="A155" s="442" t="s">
        <v>454</v>
      </c>
      <c r="B155" s="443" t="s">
        <v>455</v>
      </c>
      <c r="C155" s="444" t="s">
        <v>461</v>
      </c>
      <c r="D155" s="445" t="s">
        <v>462</v>
      </c>
      <c r="E155" s="444" t="s">
        <v>798</v>
      </c>
      <c r="F155" s="445" t="s">
        <v>799</v>
      </c>
      <c r="G155" s="444" t="s">
        <v>912</v>
      </c>
      <c r="H155" s="444" t="s">
        <v>913</v>
      </c>
      <c r="I155" s="447">
        <v>72</v>
      </c>
      <c r="J155" s="447">
        <v>20</v>
      </c>
      <c r="K155" s="448">
        <v>1440.010009765625</v>
      </c>
    </row>
    <row r="156" spans="1:11" ht="14.45" customHeight="1" x14ac:dyDescent="0.2">
      <c r="A156" s="442" t="s">
        <v>454</v>
      </c>
      <c r="B156" s="443" t="s">
        <v>455</v>
      </c>
      <c r="C156" s="444" t="s">
        <v>461</v>
      </c>
      <c r="D156" s="445" t="s">
        <v>462</v>
      </c>
      <c r="E156" s="444" t="s">
        <v>798</v>
      </c>
      <c r="F156" s="445" t="s">
        <v>799</v>
      </c>
      <c r="G156" s="444" t="s">
        <v>914</v>
      </c>
      <c r="H156" s="444" t="s">
        <v>915</v>
      </c>
      <c r="I156" s="447">
        <v>20</v>
      </c>
      <c r="J156" s="447">
        <v>10</v>
      </c>
      <c r="K156" s="448">
        <v>199.99000549316406</v>
      </c>
    </row>
    <row r="157" spans="1:11" ht="14.45" customHeight="1" x14ac:dyDescent="0.2">
      <c r="A157" s="442" t="s">
        <v>454</v>
      </c>
      <c r="B157" s="443" t="s">
        <v>455</v>
      </c>
      <c r="C157" s="444" t="s">
        <v>461</v>
      </c>
      <c r="D157" s="445" t="s">
        <v>462</v>
      </c>
      <c r="E157" s="444" t="s">
        <v>798</v>
      </c>
      <c r="F157" s="445" t="s">
        <v>799</v>
      </c>
      <c r="G157" s="444" t="s">
        <v>916</v>
      </c>
      <c r="H157" s="444" t="s">
        <v>917</v>
      </c>
      <c r="I157" s="447">
        <v>20</v>
      </c>
      <c r="J157" s="447">
        <v>120</v>
      </c>
      <c r="K157" s="448">
        <v>2399.9599609375</v>
      </c>
    </row>
    <row r="158" spans="1:11" ht="14.45" customHeight="1" x14ac:dyDescent="0.2">
      <c r="A158" s="442" t="s">
        <v>454</v>
      </c>
      <c r="B158" s="443" t="s">
        <v>455</v>
      </c>
      <c r="C158" s="444" t="s">
        <v>461</v>
      </c>
      <c r="D158" s="445" t="s">
        <v>462</v>
      </c>
      <c r="E158" s="444" t="s">
        <v>798</v>
      </c>
      <c r="F158" s="445" t="s">
        <v>799</v>
      </c>
      <c r="G158" s="444" t="s">
        <v>918</v>
      </c>
      <c r="H158" s="444" t="s">
        <v>919</v>
      </c>
      <c r="I158" s="447">
        <v>20</v>
      </c>
      <c r="J158" s="447">
        <v>90</v>
      </c>
      <c r="K158" s="448">
        <v>1799.969970703125</v>
      </c>
    </row>
    <row r="159" spans="1:11" ht="14.45" customHeight="1" x14ac:dyDescent="0.2">
      <c r="A159" s="442" t="s">
        <v>454</v>
      </c>
      <c r="B159" s="443" t="s">
        <v>455</v>
      </c>
      <c r="C159" s="444" t="s">
        <v>461</v>
      </c>
      <c r="D159" s="445" t="s">
        <v>462</v>
      </c>
      <c r="E159" s="444" t="s">
        <v>798</v>
      </c>
      <c r="F159" s="445" t="s">
        <v>799</v>
      </c>
      <c r="G159" s="444" t="s">
        <v>920</v>
      </c>
      <c r="H159" s="444" t="s">
        <v>921</v>
      </c>
      <c r="I159" s="447">
        <v>20</v>
      </c>
      <c r="J159" s="447">
        <v>10</v>
      </c>
      <c r="K159" s="448">
        <v>200</v>
      </c>
    </row>
    <row r="160" spans="1:11" ht="14.45" customHeight="1" x14ac:dyDescent="0.2">
      <c r="A160" s="442" t="s">
        <v>454</v>
      </c>
      <c r="B160" s="443" t="s">
        <v>455</v>
      </c>
      <c r="C160" s="444" t="s">
        <v>461</v>
      </c>
      <c r="D160" s="445" t="s">
        <v>462</v>
      </c>
      <c r="E160" s="444" t="s">
        <v>798</v>
      </c>
      <c r="F160" s="445" t="s">
        <v>799</v>
      </c>
      <c r="G160" s="444" t="s">
        <v>922</v>
      </c>
      <c r="H160" s="444" t="s">
        <v>923</v>
      </c>
      <c r="I160" s="447">
        <v>288.63332112630206</v>
      </c>
      <c r="J160" s="447">
        <v>12</v>
      </c>
      <c r="K160" s="448">
        <v>3498.6100463867188</v>
      </c>
    </row>
    <row r="161" spans="1:11" ht="14.45" customHeight="1" x14ac:dyDescent="0.2">
      <c r="A161" s="442" t="s">
        <v>454</v>
      </c>
      <c r="B161" s="443" t="s">
        <v>455</v>
      </c>
      <c r="C161" s="444" t="s">
        <v>461</v>
      </c>
      <c r="D161" s="445" t="s">
        <v>462</v>
      </c>
      <c r="E161" s="444" t="s">
        <v>798</v>
      </c>
      <c r="F161" s="445" t="s">
        <v>799</v>
      </c>
      <c r="G161" s="444" t="s">
        <v>924</v>
      </c>
      <c r="H161" s="444" t="s">
        <v>925</v>
      </c>
      <c r="I161" s="447">
        <v>129.46000671386719</v>
      </c>
      <c r="J161" s="447">
        <v>5</v>
      </c>
      <c r="K161" s="448">
        <v>647.28997802734375</v>
      </c>
    </row>
    <row r="162" spans="1:11" ht="14.45" customHeight="1" x14ac:dyDescent="0.2">
      <c r="A162" s="442" t="s">
        <v>454</v>
      </c>
      <c r="B162" s="443" t="s">
        <v>455</v>
      </c>
      <c r="C162" s="444" t="s">
        <v>461</v>
      </c>
      <c r="D162" s="445" t="s">
        <v>462</v>
      </c>
      <c r="E162" s="444" t="s">
        <v>798</v>
      </c>
      <c r="F162" s="445" t="s">
        <v>799</v>
      </c>
      <c r="G162" s="444" t="s">
        <v>926</v>
      </c>
      <c r="H162" s="444" t="s">
        <v>927</v>
      </c>
      <c r="I162" s="447">
        <v>496.10000610351563</v>
      </c>
      <c r="J162" s="447">
        <v>2</v>
      </c>
      <c r="K162" s="448">
        <v>992.20001220703125</v>
      </c>
    </row>
    <row r="163" spans="1:11" ht="14.45" customHeight="1" x14ac:dyDescent="0.2">
      <c r="A163" s="442" t="s">
        <v>454</v>
      </c>
      <c r="B163" s="443" t="s">
        <v>455</v>
      </c>
      <c r="C163" s="444" t="s">
        <v>461</v>
      </c>
      <c r="D163" s="445" t="s">
        <v>462</v>
      </c>
      <c r="E163" s="444" t="s">
        <v>798</v>
      </c>
      <c r="F163" s="445" t="s">
        <v>799</v>
      </c>
      <c r="G163" s="444" t="s">
        <v>928</v>
      </c>
      <c r="H163" s="444" t="s">
        <v>929</v>
      </c>
      <c r="I163" s="447">
        <v>675.90997314453125</v>
      </c>
      <c r="J163" s="447">
        <v>1</v>
      </c>
      <c r="K163" s="448">
        <v>675.90997314453125</v>
      </c>
    </row>
    <row r="164" spans="1:11" ht="14.45" customHeight="1" x14ac:dyDescent="0.2">
      <c r="A164" s="442" t="s">
        <v>454</v>
      </c>
      <c r="B164" s="443" t="s">
        <v>455</v>
      </c>
      <c r="C164" s="444" t="s">
        <v>461</v>
      </c>
      <c r="D164" s="445" t="s">
        <v>462</v>
      </c>
      <c r="E164" s="444" t="s">
        <v>798</v>
      </c>
      <c r="F164" s="445" t="s">
        <v>799</v>
      </c>
      <c r="G164" s="444" t="s">
        <v>930</v>
      </c>
      <c r="H164" s="444" t="s">
        <v>931</v>
      </c>
      <c r="I164" s="447">
        <v>2810.60009765625</v>
      </c>
      <c r="J164" s="447">
        <v>1</v>
      </c>
      <c r="K164" s="448">
        <v>2810.60009765625</v>
      </c>
    </row>
    <row r="165" spans="1:11" ht="14.45" customHeight="1" x14ac:dyDescent="0.2">
      <c r="A165" s="442" t="s">
        <v>454</v>
      </c>
      <c r="B165" s="443" t="s">
        <v>455</v>
      </c>
      <c r="C165" s="444" t="s">
        <v>461</v>
      </c>
      <c r="D165" s="445" t="s">
        <v>462</v>
      </c>
      <c r="E165" s="444" t="s">
        <v>798</v>
      </c>
      <c r="F165" s="445" t="s">
        <v>799</v>
      </c>
      <c r="G165" s="444" t="s">
        <v>932</v>
      </c>
      <c r="H165" s="444" t="s">
        <v>933</v>
      </c>
      <c r="I165" s="447">
        <v>2810.60009765625</v>
      </c>
      <c r="J165" s="447">
        <v>1</v>
      </c>
      <c r="K165" s="448">
        <v>2810.60009765625</v>
      </c>
    </row>
    <row r="166" spans="1:11" ht="14.45" customHeight="1" x14ac:dyDescent="0.2">
      <c r="A166" s="442" t="s">
        <v>454</v>
      </c>
      <c r="B166" s="443" t="s">
        <v>455</v>
      </c>
      <c r="C166" s="444" t="s">
        <v>461</v>
      </c>
      <c r="D166" s="445" t="s">
        <v>462</v>
      </c>
      <c r="E166" s="444" t="s">
        <v>798</v>
      </c>
      <c r="F166" s="445" t="s">
        <v>799</v>
      </c>
      <c r="G166" s="444" t="s">
        <v>934</v>
      </c>
      <c r="H166" s="444" t="s">
        <v>935</v>
      </c>
      <c r="I166" s="447">
        <v>52.029998779296875</v>
      </c>
      <c r="J166" s="447">
        <v>20</v>
      </c>
      <c r="K166" s="448">
        <v>1040.5400390625</v>
      </c>
    </row>
    <row r="167" spans="1:11" ht="14.45" customHeight="1" x14ac:dyDescent="0.2">
      <c r="A167" s="442" t="s">
        <v>454</v>
      </c>
      <c r="B167" s="443" t="s">
        <v>455</v>
      </c>
      <c r="C167" s="444" t="s">
        <v>461</v>
      </c>
      <c r="D167" s="445" t="s">
        <v>462</v>
      </c>
      <c r="E167" s="444" t="s">
        <v>798</v>
      </c>
      <c r="F167" s="445" t="s">
        <v>799</v>
      </c>
      <c r="G167" s="444" t="s">
        <v>936</v>
      </c>
      <c r="H167" s="444" t="s">
        <v>937</v>
      </c>
      <c r="I167" s="447">
        <v>44.312500953674316</v>
      </c>
      <c r="J167" s="447">
        <v>80</v>
      </c>
      <c r="K167" s="448">
        <v>3545.0899658203125</v>
      </c>
    </row>
    <row r="168" spans="1:11" ht="14.45" customHeight="1" x14ac:dyDescent="0.2">
      <c r="A168" s="442" t="s">
        <v>454</v>
      </c>
      <c r="B168" s="443" t="s">
        <v>455</v>
      </c>
      <c r="C168" s="444" t="s">
        <v>461</v>
      </c>
      <c r="D168" s="445" t="s">
        <v>462</v>
      </c>
      <c r="E168" s="444" t="s">
        <v>798</v>
      </c>
      <c r="F168" s="445" t="s">
        <v>799</v>
      </c>
      <c r="G168" s="444" t="s">
        <v>938</v>
      </c>
      <c r="H168" s="444" t="s">
        <v>939</v>
      </c>
      <c r="I168" s="447">
        <v>118.57333374023438</v>
      </c>
      <c r="J168" s="447">
        <v>30</v>
      </c>
      <c r="K168" s="448">
        <v>3557.2199020385742</v>
      </c>
    </row>
    <row r="169" spans="1:11" ht="14.45" customHeight="1" x14ac:dyDescent="0.2">
      <c r="A169" s="442" t="s">
        <v>454</v>
      </c>
      <c r="B169" s="443" t="s">
        <v>455</v>
      </c>
      <c r="C169" s="444" t="s">
        <v>461</v>
      </c>
      <c r="D169" s="445" t="s">
        <v>462</v>
      </c>
      <c r="E169" s="444" t="s">
        <v>798</v>
      </c>
      <c r="F169" s="445" t="s">
        <v>799</v>
      </c>
      <c r="G169" s="444" t="s">
        <v>940</v>
      </c>
      <c r="H169" s="444" t="s">
        <v>941</v>
      </c>
      <c r="I169" s="447">
        <v>2722.340087890625</v>
      </c>
      <c r="J169" s="447">
        <v>4</v>
      </c>
      <c r="K169" s="448">
        <v>10889.3603515625</v>
      </c>
    </row>
    <row r="170" spans="1:11" ht="14.45" customHeight="1" x14ac:dyDescent="0.2">
      <c r="A170" s="442" t="s">
        <v>454</v>
      </c>
      <c r="B170" s="443" t="s">
        <v>455</v>
      </c>
      <c r="C170" s="444" t="s">
        <v>461</v>
      </c>
      <c r="D170" s="445" t="s">
        <v>462</v>
      </c>
      <c r="E170" s="444" t="s">
        <v>798</v>
      </c>
      <c r="F170" s="445" t="s">
        <v>799</v>
      </c>
      <c r="G170" s="444" t="s">
        <v>942</v>
      </c>
      <c r="H170" s="444" t="s">
        <v>943</v>
      </c>
      <c r="I170" s="447">
        <v>436.010009765625</v>
      </c>
      <c r="J170" s="447">
        <v>3</v>
      </c>
      <c r="K170" s="448">
        <v>1308.030029296875</v>
      </c>
    </row>
    <row r="171" spans="1:11" ht="14.45" customHeight="1" x14ac:dyDescent="0.2">
      <c r="A171" s="442" t="s">
        <v>454</v>
      </c>
      <c r="B171" s="443" t="s">
        <v>455</v>
      </c>
      <c r="C171" s="444" t="s">
        <v>461</v>
      </c>
      <c r="D171" s="445" t="s">
        <v>462</v>
      </c>
      <c r="E171" s="444" t="s">
        <v>798</v>
      </c>
      <c r="F171" s="445" t="s">
        <v>799</v>
      </c>
      <c r="G171" s="444" t="s">
        <v>944</v>
      </c>
      <c r="H171" s="444" t="s">
        <v>945</v>
      </c>
      <c r="I171" s="447">
        <v>534.17999267578125</v>
      </c>
      <c r="J171" s="447">
        <v>5</v>
      </c>
      <c r="K171" s="448">
        <v>2693.31005859375</v>
      </c>
    </row>
    <row r="172" spans="1:11" ht="14.45" customHeight="1" x14ac:dyDescent="0.2">
      <c r="A172" s="442" t="s">
        <v>454</v>
      </c>
      <c r="B172" s="443" t="s">
        <v>455</v>
      </c>
      <c r="C172" s="444" t="s">
        <v>461</v>
      </c>
      <c r="D172" s="445" t="s">
        <v>462</v>
      </c>
      <c r="E172" s="444" t="s">
        <v>798</v>
      </c>
      <c r="F172" s="445" t="s">
        <v>799</v>
      </c>
      <c r="G172" s="444" t="s">
        <v>946</v>
      </c>
      <c r="H172" s="444" t="s">
        <v>947</v>
      </c>
      <c r="I172" s="447">
        <v>1053.8499755859375</v>
      </c>
      <c r="J172" s="447">
        <v>3</v>
      </c>
      <c r="K172" s="448">
        <v>3161.5499267578125</v>
      </c>
    </row>
    <row r="173" spans="1:11" ht="14.45" customHeight="1" x14ac:dyDescent="0.2">
      <c r="A173" s="442" t="s">
        <v>454</v>
      </c>
      <c r="B173" s="443" t="s">
        <v>455</v>
      </c>
      <c r="C173" s="444" t="s">
        <v>461</v>
      </c>
      <c r="D173" s="445" t="s">
        <v>462</v>
      </c>
      <c r="E173" s="444" t="s">
        <v>798</v>
      </c>
      <c r="F173" s="445" t="s">
        <v>799</v>
      </c>
      <c r="G173" s="444" t="s">
        <v>948</v>
      </c>
      <c r="H173" s="444" t="s">
        <v>949</v>
      </c>
      <c r="I173" s="447">
        <v>953.29998779296875</v>
      </c>
      <c r="J173" s="447">
        <v>4</v>
      </c>
      <c r="K173" s="448">
        <v>3813.199951171875</v>
      </c>
    </row>
    <row r="174" spans="1:11" ht="14.45" customHeight="1" x14ac:dyDescent="0.2">
      <c r="A174" s="442" t="s">
        <v>454</v>
      </c>
      <c r="B174" s="443" t="s">
        <v>455</v>
      </c>
      <c r="C174" s="444" t="s">
        <v>461</v>
      </c>
      <c r="D174" s="445" t="s">
        <v>462</v>
      </c>
      <c r="E174" s="444" t="s">
        <v>798</v>
      </c>
      <c r="F174" s="445" t="s">
        <v>799</v>
      </c>
      <c r="G174" s="444" t="s">
        <v>950</v>
      </c>
      <c r="H174" s="444" t="s">
        <v>951</v>
      </c>
      <c r="I174" s="447">
        <v>1524.4200439453125</v>
      </c>
      <c r="J174" s="447">
        <v>4</v>
      </c>
      <c r="K174" s="448">
        <v>6097.68017578125</v>
      </c>
    </row>
    <row r="175" spans="1:11" ht="14.45" customHeight="1" x14ac:dyDescent="0.2">
      <c r="A175" s="442" t="s">
        <v>454</v>
      </c>
      <c r="B175" s="443" t="s">
        <v>455</v>
      </c>
      <c r="C175" s="444" t="s">
        <v>461</v>
      </c>
      <c r="D175" s="445" t="s">
        <v>462</v>
      </c>
      <c r="E175" s="444" t="s">
        <v>798</v>
      </c>
      <c r="F175" s="445" t="s">
        <v>799</v>
      </c>
      <c r="G175" s="444" t="s">
        <v>952</v>
      </c>
      <c r="H175" s="444" t="s">
        <v>953</v>
      </c>
      <c r="I175" s="447">
        <v>1454.239990234375</v>
      </c>
      <c r="J175" s="447">
        <v>3</v>
      </c>
      <c r="K175" s="448">
        <v>4362.719970703125</v>
      </c>
    </row>
    <row r="176" spans="1:11" ht="14.45" customHeight="1" x14ac:dyDescent="0.2">
      <c r="A176" s="442" t="s">
        <v>454</v>
      </c>
      <c r="B176" s="443" t="s">
        <v>455</v>
      </c>
      <c r="C176" s="444" t="s">
        <v>461</v>
      </c>
      <c r="D176" s="445" t="s">
        <v>462</v>
      </c>
      <c r="E176" s="444" t="s">
        <v>798</v>
      </c>
      <c r="F176" s="445" t="s">
        <v>799</v>
      </c>
      <c r="G176" s="444" t="s">
        <v>954</v>
      </c>
      <c r="H176" s="444" t="s">
        <v>955</v>
      </c>
      <c r="I176" s="447">
        <v>320.70999145507813</v>
      </c>
      <c r="J176" s="447">
        <v>9</v>
      </c>
      <c r="K176" s="448">
        <v>2886.3900146484375</v>
      </c>
    </row>
    <row r="177" spans="1:11" ht="14.45" customHeight="1" x14ac:dyDescent="0.2">
      <c r="A177" s="442" t="s">
        <v>454</v>
      </c>
      <c r="B177" s="443" t="s">
        <v>455</v>
      </c>
      <c r="C177" s="444" t="s">
        <v>461</v>
      </c>
      <c r="D177" s="445" t="s">
        <v>462</v>
      </c>
      <c r="E177" s="444" t="s">
        <v>798</v>
      </c>
      <c r="F177" s="445" t="s">
        <v>799</v>
      </c>
      <c r="G177" s="444" t="s">
        <v>956</v>
      </c>
      <c r="H177" s="444" t="s">
        <v>957</v>
      </c>
      <c r="I177" s="447">
        <v>3048.6201171875</v>
      </c>
      <c r="J177" s="447">
        <v>2</v>
      </c>
      <c r="K177" s="448">
        <v>6097.240234375</v>
      </c>
    </row>
    <row r="178" spans="1:11" ht="14.45" customHeight="1" x14ac:dyDescent="0.2">
      <c r="A178" s="442" t="s">
        <v>454</v>
      </c>
      <c r="B178" s="443" t="s">
        <v>455</v>
      </c>
      <c r="C178" s="444" t="s">
        <v>461</v>
      </c>
      <c r="D178" s="445" t="s">
        <v>462</v>
      </c>
      <c r="E178" s="444" t="s">
        <v>798</v>
      </c>
      <c r="F178" s="445" t="s">
        <v>799</v>
      </c>
      <c r="G178" s="444" t="s">
        <v>958</v>
      </c>
      <c r="H178" s="444" t="s">
        <v>959</v>
      </c>
      <c r="I178" s="447">
        <v>2398.929931640625</v>
      </c>
      <c r="J178" s="447">
        <v>5</v>
      </c>
      <c r="K178" s="448">
        <v>10966.5498046875</v>
      </c>
    </row>
    <row r="179" spans="1:11" ht="14.45" customHeight="1" x14ac:dyDescent="0.2">
      <c r="A179" s="442" t="s">
        <v>454</v>
      </c>
      <c r="B179" s="443" t="s">
        <v>455</v>
      </c>
      <c r="C179" s="444" t="s">
        <v>461</v>
      </c>
      <c r="D179" s="445" t="s">
        <v>462</v>
      </c>
      <c r="E179" s="444" t="s">
        <v>798</v>
      </c>
      <c r="F179" s="445" t="s">
        <v>799</v>
      </c>
      <c r="G179" s="444" t="s">
        <v>960</v>
      </c>
      <c r="H179" s="444" t="s">
        <v>961</v>
      </c>
      <c r="I179" s="447">
        <v>1687.9200439453125</v>
      </c>
      <c r="J179" s="447">
        <v>3</v>
      </c>
      <c r="K179" s="448">
        <v>5063.77001953125</v>
      </c>
    </row>
    <row r="180" spans="1:11" ht="14.45" customHeight="1" x14ac:dyDescent="0.2">
      <c r="A180" s="442" t="s">
        <v>454</v>
      </c>
      <c r="B180" s="443" t="s">
        <v>455</v>
      </c>
      <c r="C180" s="444" t="s">
        <v>461</v>
      </c>
      <c r="D180" s="445" t="s">
        <v>462</v>
      </c>
      <c r="E180" s="444" t="s">
        <v>798</v>
      </c>
      <c r="F180" s="445" t="s">
        <v>799</v>
      </c>
      <c r="G180" s="444" t="s">
        <v>962</v>
      </c>
      <c r="H180" s="444" t="s">
        <v>963</v>
      </c>
      <c r="I180" s="447">
        <v>973.989990234375</v>
      </c>
      <c r="J180" s="447">
        <v>1</v>
      </c>
      <c r="K180" s="448">
        <v>973.989990234375</v>
      </c>
    </row>
    <row r="181" spans="1:11" ht="14.45" customHeight="1" x14ac:dyDescent="0.2">
      <c r="A181" s="442" t="s">
        <v>454</v>
      </c>
      <c r="B181" s="443" t="s">
        <v>455</v>
      </c>
      <c r="C181" s="444" t="s">
        <v>461</v>
      </c>
      <c r="D181" s="445" t="s">
        <v>462</v>
      </c>
      <c r="E181" s="444" t="s">
        <v>798</v>
      </c>
      <c r="F181" s="445" t="s">
        <v>799</v>
      </c>
      <c r="G181" s="444" t="s">
        <v>964</v>
      </c>
      <c r="H181" s="444" t="s">
        <v>965</v>
      </c>
      <c r="I181" s="447">
        <v>973.989990234375</v>
      </c>
      <c r="J181" s="447">
        <v>2</v>
      </c>
      <c r="K181" s="448">
        <v>1947.97998046875</v>
      </c>
    </row>
    <row r="182" spans="1:11" ht="14.45" customHeight="1" x14ac:dyDescent="0.2">
      <c r="A182" s="442" t="s">
        <v>454</v>
      </c>
      <c r="B182" s="443" t="s">
        <v>455</v>
      </c>
      <c r="C182" s="444" t="s">
        <v>461</v>
      </c>
      <c r="D182" s="445" t="s">
        <v>462</v>
      </c>
      <c r="E182" s="444" t="s">
        <v>798</v>
      </c>
      <c r="F182" s="445" t="s">
        <v>799</v>
      </c>
      <c r="G182" s="444" t="s">
        <v>966</v>
      </c>
      <c r="H182" s="444" t="s">
        <v>967</v>
      </c>
      <c r="I182" s="447">
        <v>973.989990234375</v>
      </c>
      <c r="J182" s="447">
        <v>1</v>
      </c>
      <c r="K182" s="448">
        <v>973.989990234375</v>
      </c>
    </row>
    <row r="183" spans="1:11" ht="14.45" customHeight="1" x14ac:dyDescent="0.2">
      <c r="A183" s="442" t="s">
        <v>454</v>
      </c>
      <c r="B183" s="443" t="s">
        <v>455</v>
      </c>
      <c r="C183" s="444" t="s">
        <v>461</v>
      </c>
      <c r="D183" s="445" t="s">
        <v>462</v>
      </c>
      <c r="E183" s="444" t="s">
        <v>798</v>
      </c>
      <c r="F183" s="445" t="s">
        <v>799</v>
      </c>
      <c r="G183" s="444" t="s">
        <v>968</v>
      </c>
      <c r="H183" s="444" t="s">
        <v>969</v>
      </c>
      <c r="I183" s="447">
        <v>281.92001342773438</v>
      </c>
      <c r="J183" s="447">
        <v>2</v>
      </c>
      <c r="K183" s="448">
        <v>563.84002685546875</v>
      </c>
    </row>
    <row r="184" spans="1:11" ht="14.45" customHeight="1" x14ac:dyDescent="0.2">
      <c r="A184" s="442" t="s">
        <v>454</v>
      </c>
      <c r="B184" s="443" t="s">
        <v>455</v>
      </c>
      <c r="C184" s="444" t="s">
        <v>461</v>
      </c>
      <c r="D184" s="445" t="s">
        <v>462</v>
      </c>
      <c r="E184" s="444" t="s">
        <v>798</v>
      </c>
      <c r="F184" s="445" t="s">
        <v>799</v>
      </c>
      <c r="G184" s="444" t="s">
        <v>970</v>
      </c>
      <c r="H184" s="444" t="s">
        <v>971</v>
      </c>
      <c r="I184" s="447">
        <v>281.92001342773438</v>
      </c>
      <c r="J184" s="447">
        <v>5</v>
      </c>
      <c r="K184" s="448">
        <v>1409.5900268554688</v>
      </c>
    </row>
    <row r="185" spans="1:11" ht="14.45" customHeight="1" x14ac:dyDescent="0.2">
      <c r="A185" s="442" t="s">
        <v>454</v>
      </c>
      <c r="B185" s="443" t="s">
        <v>455</v>
      </c>
      <c r="C185" s="444" t="s">
        <v>461</v>
      </c>
      <c r="D185" s="445" t="s">
        <v>462</v>
      </c>
      <c r="E185" s="444" t="s">
        <v>798</v>
      </c>
      <c r="F185" s="445" t="s">
        <v>799</v>
      </c>
      <c r="G185" s="444" t="s">
        <v>972</v>
      </c>
      <c r="H185" s="444" t="s">
        <v>973</v>
      </c>
      <c r="I185" s="447">
        <v>281.92001342773438</v>
      </c>
      <c r="J185" s="447">
        <v>4</v>
      </c>
      <c r="K185" s="448">
        <v>1127.6800537109375</v>
      </c>
    </row>
    <row r="186" spans="1:11" ht="14.45" customHeight="1" x14ac:dyDescent="0.2">
      <c r="A186" s="442" t="s">
        <v>454</v>
      </c>
      <c r="B186" s="443" t="s">
        <v>455</v>
      </c>
      <c r="C186" s="444" t="s">
        <v>461</v>
      </c>
      <c r="D186" s="445" t="s">
        <v>462</v>
      </c>
      <c r="E186" s="444" t="s">
        <v>798</v>
      </c>
      <c r="F186" s="445" t="s">
        <v>799</v>
      </c>
      <c r="G186" s="444" t="s">
        <v>974</v>
      </c>
      <c r="H186" s="444" t="s">
        <v>975</v>
      </c>
      <c r="I186" s="447">
        <v>1591.1500244140625</v>
      </c>
      <c r="J186" s="447">
        <v>4</v>
      </c>
      <c r="K186" s="448">
        <v>6364.60009765625</v>
      </c>
    </row>
    <row r="187" spans="1:11" ht="14.45" customHeight="1" x14ac:dyDescent="0.2">
      <c r="A187" s="442" t="s">
        <v>454</v>
      </c>
      <c r="B187" s="443" t="s">
        <v>455</v>
      </c>
      <c r="C187" s="444" t="s">
        <v>461</v>
      </c>
      <c r="D187" s="445" t="s">
        <v>462</v>
      </c>
      <c r="E187" s="444" t="s">
        <v>798</v>
      </c>
      <c r="F187" s="445" t="s">
        <v>799</v>
      </c>
      <c r="G187" s="444" t="s">
        <v>976</v>
      </c>
      <c r="H187" s="444" t="s">
        <v>977</v>
      </c>
      <c r="I187" s="447">
        <v>597.99666341145837</v>
      </c>
      <c r="J187" s="447">
        <v>5</v>
      </c>
      <c r="K187" s="448">
        <v>2989.969970703125</v>
      </c>
    </row>
    <row r="188" spans="1:11" ht="14.45" customHeight="1" x14ac:dyDescent="0.2">
      <c r="A188" s="442" t="s">
        <v>454</v>
      </c>
      <c r="B188" s="443" t="s">
        <v>455</v>
      </c>
      <c r="C188" s="444" t="s">
        <v>461</v>
      </c>
      <c r="D188" s="445" t="s">
        <v>462</v>
      </c>
      <c r="E188" s="444" t="s">
        <v>798</v>
      </c>
      <c r="F188" s="445" t="s">
        <v>799</v>
      </c>
      <c r="G188" s="444" t="s">
        <v>978</v>
      </c>
      <c r="H188" s="444" t="s">
        <v>979</v>
      </c>
      <c r="I188" s="447">
        <v>1416.9649658203125</v>
      </c>
      <c r="J188" s="447">
        <v>4</v>
      </c>
      <c r="K188" s="448">
        <v>5667.83984375</v>
      </c>
    </row>
    <row r="189" spans="1:11" ht="14.45" customHeight="1" x14ac:dyDescent="0.2">
      <c r="A189" s="442" t="s">
        <v>454</v>
      </c>
      <c r="B189" s="443" t="s">
        <v>455</v>
      </c>
      <c r="C189" s="444" t="s">
        <v>461</v>
      </c>
      <c r="D189" s="445" t="s">
        <v>462</v>
      </c>
      <c r="E189" s="444" t="s">
        <v>798</v>
      </c>
      <c r="F189" s="445" t="s">
        <v>799</v>
      </c>
      <c r="G189" s="444" t="s">
        <v>980</v>
      </c>
      <c r="H189" s="444" t="s">
        <v>981</v>
      </c>
      <c r="I189" s="447">
        <v>3254.719970703125</v>
      </c>
      <c r="J189" s="447">
        <v>1</v>
      </c>
      <c r="K189" s="448">
        <v>3254.719970703125</v>
      </c>
    </row>
    <row r="190" spans="1:11" ht="14.45" customHeight="1" x14ac:dyDescent="0.2">
      <c r="A190" s="442" t="s">
        <v>454</v>
      </c>
      <c r="B190" s="443" t="s">
        <v>455</v>
      </c>
      <c r="C190" s="444" t="s">
        <v>461</v>
      </c>
      <c r="D190" s="445" t="s">
        <v>462</v>
      </c>
      <c r="E190" s="444" t="s">
        <v>798</v>
      </c>
      <c r="F190" s="445" t="s">
        <v>799</v>
      </c>
      <c r="G190" s="444" t="s">
        <v>982</v>
      </c>
      <c r="H190" s="444" t="s">
        <v>983</v>
      </c>
      <c r="I190" s="447">
        <v>124.62000274658203</v>
      </c>
      <c r="J190" s="447">
        <v>20</v>
      </c>
      <c r="K190" s="448">
        <v>2492.449951171875</v>
      </c>
    </row>
    <row r="191" spans="1:11" ht="14.45" customHeight="1" x14ac:dyDescent="0.2">
      <c r="A191" s="442" t="s">
        <v>454</v>
      </c>
      <c r="B191" s="443" t="s">
        <v>455</v>
      </c>
      <c r="C191" s="444" t="s">
        <v>461</v>
      </c>
      <c r="D191" s="445" t="s">
        <v>462</v>
      </c>
      <c r="E191" s="444" t="s">
        <v>798</v>
      </c>
      <c r="F191" s="445" t="s">
        <v>799</v>
      </c>
      <c r="G191" s="444" t="s">
        <v>984</v>
      </c>
      <c r="H191" s="444" t="s">
        <v>985</v>
      </c>
      <c r="I191" s="447">
        <v>483.97000122070313</v>
      </c>
      <c r="J191" s="447">
        <v>6</v>
      </c>
      <c r="K191" s="448">
        <v>2903.840087890625</v>
      </c>
    </row>
    <row r="192" spans="1:11" ht="14.45" customHeight="1" x14ac:dyDescent="0.2">
      <c r="A192" s="442" t="s">
        <v>454</v>
      </c>
      <c r="B192" s="443" t="s">
        <v>455</v>
      </c>
      <c r="C192" s="444" t="s">
        <v>461</v>
      </c>
      <c r="D192" s="445" t="s">
        <v>462</v>
      </c>
      <c r="E192" s="444" t="s">
        <v>798</v>
      </c>
      <c r="F192" s="445" t="s">
        <v>799</v>
      </c>
      <c r="G192" s="444" t="s">
        <v>986</v>
      </c>
      <c r="H192" s="444" t="s">
        <v>987</v>
      </c>
      <c r="I192" s="447">
        <v>2591</v>
      </c>
      <c r="J192" s="447">
        <v>2</v>
      </c>
      <c r="K192" s="448">
        <v>5181.990234375</v>
      </c>
    </row>
    <row r="193" spans="1:11" ht="14.45" customHeight="1" x14ac:dyDescent="0.2">
      <c r="A193" s="442" t="s">
        <v>454</v>
      </c>
      <c r="B193" s="443" t="s">
        <v>455</v>
      </c>
      <c r="C193" s="444" t="s">
        <v>461</v>
      </c>
      <c r="D193" s="445" t="s">
        <v>462</v>
      </c>
      <c r="E193" s="444" t="s">
        <v>798</v>
      </c>
      <c r="F193" s="445" t="s">
        <v>799</v>
      </c>
      <c r="G193" s="444" t="s">
        <v>988</v>
      </c>
      <c r="H193" s="444" t="s">
        <v>989</v>
      </c>
      <c r="I193" s="447">
        <v>3569</v>
      </c>
      <c r="J193" s="447">
        <v>3</v>
      </c>
      <c r="K193" s="448">
        <v>10707.009765625</v>
      </c>
    </row>
    <row r="194" spans="1:11" ht="14.45" customHeight="1" x14ac:dyDescent="0.2">
      <c r="A194" s="442" t="s">
        <v>454</v>
      </c>
      <c r="B194" s="443" t="s">
        <v>455</v>
      </c>
      <c r="C194" s="444" t="s">
        <v>461</v>
      </c>
      <c r="D194" s="445" t="s">
        <v>462</v>
      </c>
      <c r="E194" s="444" t="s">
        <v>798</v>
      </c>
      <c r="F194" s="445" t="s">
        <v>799</v>
      </c>
      <c r="G194" s="444" t="s">
        <v>990</v>
      </c>
      <c r="H194" s="444" t="s">
        <v>991</v>
      </c>
      <c r="I194" s="447">
        <v>7200.009765625</v>
      </c>
      <c r="J194" s="447">
        <v>4</v>
      </c>
      <c r="K194" s="448">
        <v>28800.029296875</v>
      </c>
    </row>
    <row r="195" spans="1:11" ht="14.45" customHeight="1" x14ac:dyDescent="0.2">
      <c r="A195" s="442" t="s">
        <v>454</v>
      </c>
      <c r="B195" s="443" t="s">
        <v>455</v>
      </c>
      <c r="C195" s="444" t="s">
        <v>461</v>
      </c>
      <c r="D195" s="445" t="s">
        <v>462</v>
      </c>
      <c r="E195" s="444" t="s">
        <v>798</v>
      </c>
      <c r="F195" s="445" t="s">
        <v>799</v>
      </c>
      <c r="G195" s="444" t="s">
        <v>992</v>
      </c>
      <c r="H195" s="444" t="s">
        <v>993</v>
      </c>
      <c r="I195" s="447">
        <v>7200</v>
      </c>
      <c r="J195" s="447">
        <v>2</v>
      </c>
      <c r="K195" s="448">
        <v>14400</v>
      </c>
    </row>
    <row r="196" spans="1:11" ht="14.45" customHeight="1" x14ac:dyDescent="0.2">
      <c r="A196" s="442" t="s">
        <v>454</v>
      </c>
      <c r="B196" s="443" t="s">
        <v>455</v>
      </c>
      <c r="C196" s="444" t="s">
        <v>461</v>
      </c>
      <c r="D196" s="445" t="s">
        <v>462</v>
      </c>
      <c r="E196" s="444" t="s">
        <v>798</v>
      </c>
      <c r="F196" s="445" t="s">
        <v>799</v>
      </c>
      <c r="G196" s="444" t="s">
        <v>994</v>
      </c>
      <c r="H196" s="444" t="s">
        <v>995</v>
      </c>
      <c r="I196" s="447">
        <v>7200.0048828125</v>
      </c>
      <c r="J196" s="447">
        <v>5</v>
      </c>
      <c r="K196" s="448">
        <v>36000.029296875</v>
      </c>
    </row>
    <row r="197" spans="1:11" ht="14.45" customHeight="1" x14ac:dyDescent="0.2">
      <c r="A197" s="442" t="s">
        <v>454</v>
      </c>
      <c r="B197" s="443" t="s">
        <v>455</v>
      </c>
      <c r="C197" s="444" t="s">
        <v>461</v>
      </c>
      <c r="D197" s="445" t="s">
        <v>462</v>
      </c>
      <c r="E197" s="444" t="s">
        <v>798</v>
      </c>
      <c r="F197" s="445" t="s">
        <v>799</v>
      </c>
      <c r="G197" s="444" t="s">
        <v>996</v>
      </c>
      <c r="H197" s="444" t="s">
        <v>997</v>
      </c>
      <c r="I197" s="447">
        <v>7200</v>
      </c>
      <c r="J197" s="447">
        <v>2</v>
      </c>
      <c r="K197" s="448">
        <v>14400</v>
      </c>
    </row>
    <row r="198" spans="1:11" ht="14.45" customHeight="1" x14ac:dyDescent="0.2">
      <c r="A198" s="442" t="s">
        <v>454</v>
      </c>
      <c r="B198" s="443" t="s">
        <v>455</v>
      </c>
      <c r="C198" s="444" t="s">
        <v>461</v>
      </c>
      <c r="D198" s="445" t="s">
        <v>462</v>
      </c>
      <c r="E198" s="444" t="s">
        <v>798</v>
      </c>
      <c r="F198" s="445" t="s">
        <v>799</v>
      </c>
      <c r="G198" s="444" t="s">
        <v>998</v>
      </c>
      <c r="H198" s="444" t="s">
        <v>999</v>
      </c>
      <c r="I198" s="447">
        <v>7200.009765625</v>
      </c>
      <c r="J198" s="447">
        <v>2</v>
      </c>
      <c r="K198" s="448">
        <v>14400.01953125</v>
      </c>
    </row>
    <row r="199" spans="1:11" ht="14.45" customHeight="1" x14ac:dyDescent="0.2">
      <c r="A199" s="442" t="s">
        <v>454</v>
      </c>
      <c r="B199" s="443" t="s">
        <v>455</v>
      </c>
      <c r="C199" s="444" t="s">
        <v>461</v>
      </c>
      <c r="D199" s="445" t="s">
        <v>462</v>
      </c>
      <c r="E199" s="444" t="s">
        <v>798</v>
      </c>
      <c r="F199" s="445" t="s">
        <v>799</v>
      </c>
      <c r="G199" s="444" t="s">
        <v>1000</v>
      </c>
      <c r="H199" s="444" t="s">
        <v>1001</v>
      </c>
      <c r="I199" s="447">
        <v>7200</v>
      </c>
      <c r="J199" s="447">
        <v>13</v>
      </c>
      <c r="K199" s="448">
        <v>93600</v>
      </c>
    </row>
    <row r="200" spans="1:11" ht="14.45" customHeight="1" x14ac:dyDescent="0.2">
      <c r="A200" s="442" t="s">
        <v>454</v>
      </c>
      <c r="B200" s="443" t="s">
        <v>455</v>
      </c>
      <c r="C200" s="444" t="s">
        <v>461</v>
      </c>
      <c r="D200" s="445" t="s">
        <v>462</v>
      </c>
      <c r="E200" s="444" t="s">
        <v>798</v>
      </c>
      <c r="F200" s="445" t="s">
        <v>799</v>
      </c>
      <c r="G200" s="444" t="s">
        <v>1002</v>
      </c>
      <c r="H200" s="444" t="s">
        <v>1003</v>
      </c>
      <c r="I200" s="447">
        <v>7490.330078125</v>
      </c>
      <c r="J200" s="447">
        <v>2</v>
      </c>
      <c r="K200" s="448">
        <v>14980.650390625</v>
      </c>
    </row>
    <row r="201" spans="1:11" ht="14.45" customHeight="1" x14ac:dyDescent="0.2">
      <c r="A201" s="442" t="s">
        <v>454</v>
      </c>
      <c r="B201" s="443" t="s">
        <v>455</v>
      </c>
      <c r="C201" s="444" t="s">
        <v>461</v>
      </c>
      <c r="D201" s="445" t="s">
        <v>462</v>
      </c>
      <c r="E201" s="444" t="s">
        <v>798</v>
      </c>
      <c r="F201" s="445" t="s">
        <v>799</v>
      </c>
      <c r="G201" s="444" t="s">
        <v>1004</v>
      </c>
      <c r="H201" s="444" t="s">
        <v>1005</v>
      </c>
      <c r="I201" s="447">
        <v>7490.330078125</v>
      </c>
      <c r="J201" s="447">
        <v>2</v>
      </c>
      <c r="K201" s="448">
        <v>14980.650390625</v>
      </c>
    </row>
    <row r="202" spans="1:11" ht="14.45" customHeight="1" x14ac:dyDescent="0.2">
      <c r="A202" s="442" t="s">
        <v>454</v>
      </c>
      <c r="B202" s="443" t="s">
        <v>455</v>
      </c>
      <c r="C202" s="444" t="s">
        <v>461</v>
      </c>
      <c r="D202" s="445" t="s">
        <v>462</v>
      </c>
      <c r="E202" s="444" t="s">
        <v>798</v>
      </c>
      <c r="F202" s="445" t="s">
        <v>799</v>
      </c>
      <c r="G202" s="444" t="s">
        <v>1006</v>
      </c>
      <c r="H202" s="444" t="s">
        <v>1007</v>
      </c>
      <c r="I202" s="447">
        <v>6700</v>
      </c>
      <c r="J202" s="447">
        <v>6</v>
      </c>
      <c r="K202" s="448">
        <v>40200</v>
      </c>
    </row>
    <row r="203" spans="1:11" ht="14.45" customHeight="1" x14ac:dyDescent="0.2">
      <c r="A203" s="442" t="s">
        <v>454</v>
      </c>
      <c r="B203" s="443" t="s">
        <v>455</v>
      </c>
      <c r="C203" s="444" t="s">
        <v>461</v>
      </c>
      <c r="D203" s="445" t="s">
        <v>462</v>
      </c>
      <c r="E203" s="444" t="s">
        <v>798</v>
      </c>
      <c r="F203" s="445" t="s">
        <v>799</v>
      </c>
      <c r="G203" s="444" t="s">
        <v>1008</v>
      </c>
      <c r="H203" s="444" t="s">
        <v>1009</v>
      </c>
      <c r="I203" s="447">
        <v>6700</v>
      </c>
      <c r="J203" s="447">
        <v>5</v>
      </c>
      <c r="K203" s="448">
        <v>33500</v>
      </c>
    </row>
    <row r="204" spans="1:11" ht="14.45" customHeight="1" x14ac:dyDescent="0.2">
      <c r="A204" s="442" t="s">
        <v>454</v>
      </c>
      <c r="B204" s="443" t="s">
        <v>455</v>
      </c>
      <c r="C204" s="444" t="s">
        <v>461</v>
      </c>
      <c r="D204" s="445" t="s">
        <v>462</v>
      </c>
      <c r="E204" s="444" t="s">
        <v>798</v>
      </c>
      <c r="F204" s="445" t="s">
        <v>799</v>
      </c>
      <c r="G204" s="444" t="s">
        <v>1010</v>
      </c>
      <c r="H204" s="444" t="s">
        <v>1011</v>
      </c>
      <c r="I204" s="447">
        <v>6700</v>
      </c>
      <c r="J204" s="447">
        <v>12</v>
      </c>
      <c r="K204" s="448">
        <v>80400</v>
      </c>
    </row>
    <row r="205" spans="1:11" ht="14.45" customHeight="1" x14ac:dyDescent="0.2">
      <c r="A205" s="442" t="s">
        <v>454</v>
      </c>
      <c r="B205" s="443" t="s">
        <v>455</v>
      </c>
      <c r="C205" s="444" t="s">
        <v>461</v>
      </c>
      <c r="D205" s="445" t="s">
        <v>462</v>
      </c>
      <c r="E205" s="444" t="s">
        <v>798</v>
      </c>
      <c r="F205" s="445" t="s">
        <v>799</v>
      </c>
      <c r="G205" s="444" t="s">
        <v>1012</v>
      </c>
      <c r="H205" s="444" t="s">
        <v>1013</v>
      </c>
      <c r="I205" s="447">
        <v>6700</v>
      </c>
      <c r="J205" s="447">
        <v>14</v>
      </c>
      <c r="K205" s="448">
        <v>93800</v>
      </c>
    </row>
    <row r="206" spans="1:11" ht="14.45" customHeight="1" x14ac:dyDescent="0.2">
      <c r="A206" s="442" t="s">
        <v>454</v>
      </c>
      <c r="B206" s="443" t="s">
        <v>455</v>
      </c>
      <c r="C206" s="444" t="s">
        <v>461</v>
      </c>
      <c r="D206" s="445" t="s">
        <v>462</v>
      </c>
      <c r="E206" s="444" t="s">
        <v>798</v>
      </c>
      <c r="F206" s="445" t="s">
        <v>799</v>
      </c>
      <c r="G206" s="444" t="s">
        <v>1014</v>
      </c>
      <c r="H206" s="444" t="s">
        <v>1015</v>
      </c>
      <c r="I206" s="447">
        <v>6700</v>
      </c>
      <c r="J206" s="447">
        <v>14</v>
      </c>
      <c r="K206" s="448">
        <v>93799.990234375</v>
      </c>
    </row>
    <row r="207" spans="1:11" ht="14.45" customHeight="1" x14ac:dyDescent="0.2">
      <c r="A207" s="442" t="s">
        <v>454</v>
      </c>
      <c r="B207" s="443" t="s">
        <v>455</v>
      </c>
      <c r="C207" s="444" t="s">
        <v>461</v>
      </c>
      <c r="D207" s="445" t="s">
        <v>462</v>
      </c>
      <c r="E207" s="444" t="s">
        <v>798</v>
      </c>
      <c r="F207" s="445" t="s">
        <v>799</v>
      </c>
      <c r="G207" s="444" t="s">
        <v>1016</v>
      </c>
      <c r="H207" s="444" t="s">
        <v>1017</v>
      </c>
      <c r="I207" s="447">
        <v>6700</v>
      </c>
      <c r="J207" s="447">
        <v>3</v>
      </c>
      <c r="K207" s="448">
        <v>20100</v>
      </c>
    </row>
    <row r="208" spans="1:11" ht="14.45" customHeight="1" x14ac:dyDescent="0.2">
      <c r="A208" s="442" t="s">
        <v>454</v>
      </c>
      <c r="B208" s="443" t="s">
        <v>455</v>
      </c>
      <c r="C208" s="444" t="s">
        <v>461</v>
      </c>
      <c r="D208" s="445" t="s">
        <v>462</v>
      </c>
      <c r="E208" s="444" t="s">
        <v>798</v>
      </c>
      <c r="F208" s="445" t="s">
        <v>799</v>
      </c>
      <c r="G208" s="444" t="s">
        <v>1018</v>
      </c>
      <c r="H208" s="444" t="s">
        <v>1019</v>
      </c>
      <c r="I208" s="447">
        <v>6700</v>
      </c>
      <c r="J208" s="447">
        <v>5</v>
      </c>
      <c r="K208" s="448">
        <v>33500</v>
      </c>
    </row>
    <row r="209" spans="1:11" ht="14.45" customHeight="1" x14ac:dyDescent="0.2">
      <c r="A209" s="442" t="s">
        <v>454</v>
      </c>
      <c r="B209" s="443" t="s">
        <v>455</v>
      </c>
      <c r="C209" s="444" t="s">
        <v>461</v>
      </c>
      <c r="D209" s="445" t="s">
        <v>462</v>
      </c>
      <c r="E209" s="444" t="s">
        <v>798</v>
      </c>
      <c r="F209" s="445" t="s">
        <v>799</v>
      </c>
      <c r="G209" s="444" t="s">
        <v>1020</v>
      </c>
      <c r="H209" s="444" t="s">
        <v>1021</v>
      </c>
      <c r="I209" s="447">
        <v>6700</v>
      </c>
      <c r="J209" s="447">
        <v>6</v>
      </c>
      <c r="K209" s="448">
        <v>40200</v>
      </c>
    </row>
    <row r="210" spans="1:11" ht="14.45" customHeight="1" x14ac:dyDescent="0.2">
      <c r="A210" s="442" t="s">
        <v>454</v>
      </c>
      <c r="B210" s="443" t="s">
        <v>455</v>
      </c>
      <c r="C210" s="444" t="s">
        <v>461</v>
      </c>
      <c r="D210" s="445" t="s">
        <v>462</v>
      </c>
      <c r="E210" s="444" t="s">
        <v>798</v>
      </c>
      <c r="F210" s="445" t="s">
        <v>799</v>
      </c>
      <c r="G210" s="444" t="s">
        <v>1022</v>
      </c>
      <c r="H210" s="444" t="s">
        <v>1023</v>
      </c>
      <c r="I210" s="447">
        <v>6700</v>
      </c>
      <c r="J210" s="447">
        <v>5</v>
      </c>
      <c r="K210" s="448">
        <v>33500</v>
      </c>
    </row>
    <row r="211" spans="1:11" ht="14.45" customHeight="1" x14ac:dyDescent="0.2">
      <c r="A211" s="442" t="s">
        <v>454</v>
      </c>
      <c r="B211" s="443" t="s">
        <v>455</v>
      </c>
      <c r="C211" s="444" t="s">
        <v>461</v>
      </c>
      <c r="D211" s="445" t="s">
        <v>462</v>
      </c>
      <c r="E211" s="444" t="s">
        <v>798</v>
      </c>
      <c r="F211" s="445" t="s">
        <v>799</v>
      </c>
      <c r="G211" s="444" t="s">
        <v>1024</v>
      </c>
      <c r="H211" s="444" t="s">
        <v>1025</v>
      </c>
      <c r="I211" s="447">
        <v>6700</v>
      </c>
      <c r="J211" s="447">
        <v>1</v>
      </c>
      <c r="K211" s="448">
        <v>6700</v>
      </c>
    </row>
    <row r="212" spans="1:11" ht="14.45" customHeight="1" x14ac:dyDescent="0.2">
      <c r="A212" s="442" t="s">
        <v>454</v>
      </c>
      <c r="B212" s="443" t="s">
        <v>455</v>
      </c>
      <c r="C212" s="444" t="s">
        <v>461</v>
      </c>
      <c r="D212" s="445" t="s">
        <v>462</v>
      </c>
      <c r="E212" s="444" t="s">
        <v>798</v>
      </c>
      <c r="F212" s="445" t="s">
        <v>799</v>
      </c>
      <c r="G212" s="444" t="s">
        <v>1026</v>
      </c>
      <c r="H212" s="444" t="s">
        <v>1027</v>
      </c>
      <c r="I212" s="447">
        <v>6700</v>
      </c>
      <c r="J212" s="447">
        <v>1</v>
      </c>
      <c r="K212" s="448">
        <v>6700</v>
      </c>
    </row>
    <row r="213" spans="1:11" ht="14.45" customHeight="1" x14ac:dyDescent="0.2">
      <c r="A213" s="442" t="s">
        <v>454</v>
      </c>
      <c r="B213" s="443" t="s">
        <v>455</v>
      </c>
      <c r="C213" s="444" t="s">
        <v>461</v>
      </c>
      <c r="D213" s="445" t="s">
        <v>462</v>
      </c>
      <c r="E213" s="444" t="s">
        <v>798</v>
      </c>
      <c r="F213" s="445" t="s">
        <v>799</v>
      </c>
      <c r="G213" s="444" t="s">
        <v>1028</v>
      </c>
      <c r="H213" s="444" t="s">
        <v>1029</v>
      </c>
      <c r="I213" s="447">
        <v>6700</v>
      </c>
      <c r="J213" s="447">
        <v>2</v>
      </c>
      <c r="K213" s="448">
        <v>13400</v>
      </c>
    </row>
    <row r="214" spans="1:11" ht="14.45" customHeight="1" x14ac:dyDescent="0.2">
      <c r="A214" s="442" t="s">
        <v>454</v>
      </c>
      <c r="B214" s="443" t="s">
        <v>455</v>
      </c>
      <c r="C214" s="444" t="s">
        <v>461</v>
      </c>
      <c r="D214" s="445" t="s">
        <v>462</v>
      </c>
      <c r="E214" s="444" t="s">
        <v>798</v>
      </c>
      <c r="F214" s="445" t="s">
        <v>799</v>
      </c>
      <c r="G214" s="444" t="s">
        <v>1030</v>
      </c>
      <c r="H214" s="444" t="s">
        <v>1031</v>
      </c>
      <c r="I214" s="447">
        <v>6700</v>
      </c>
      <c r="J214" s="447">
        <v>6</v>
      </c>
      <c r="K214" s="448">
        <v>40200.009765625</v>
      </c>
    </row>
    <row r="215" spans="1:11" ht="14.45" customHeight="1" x14ac:dyDescent="0.2">
      <c r="A215" s="442" t="s">
        <v>454</v>
      </c>
      <c r="B215" s="443" t="s">
        <v>455</v>
      </c>
      <c r="C215" s="444" t="s">
        <v>461</v>
      </c>
      <c r="D215" s="445" t="s">
        <v>462</v>
      </c>
      <c r="E215" s="444" t="s">
        <v>798</v>
      </c>
      <c r="F215" s="445" t="s">
        <v>799</v>
      </c>
      <c r="G215" s="444" t="s">
        <v>1032</v>
      </c>
      <c r="H215" s="444" t="s">
        <v>1033</v>
      </c>
      <c r="I215" s="447">
        <v>6700</v>
      </c>
      <c r="J215" s="447">
        <v>1</v>
      </c>
      <c r="K215" s="448">
        <v>6700</v>
      </c>
    </row>
    <row r="216" spans="1:11" ht="14.45" customHeight="1" x14ac:dyDescent="0.2">
      <c r="A216" s="442" t="s">
        <v>454</v>
      </c>
      <c r="B216" s="443" t="s">
        <v>455</v>
      </c>
      <c r="C216" s="444" t="s">
        <v>461</v>
      </c>
      <c r="D216" s="445" t="s">
        <v>462</v>
      </c>
      <c r="E216" s="444" t="s">
        <v>798</v>
      </c>
      <c r="F216" s="445" t="s">
        <v>799</v>
      </c>
      <c r="G216" s="444" t="s">
        <v>1034</v>
      </c>
      <c r="H216" s="444" t="s">
        <v>1035</v>
      </c>
      <c r="I216" s="447">
        <v>6699.990234375</v>
      </c>
      <c r="J216" s="447">
        <v>1</v>
      </c>
      <c r="K216" s="448">
        <v>6699.990234375</v>
      </c>
    </row>
    <row r="217" spans="1:11" ht="14.45" customHeight="1" x14ac:dyDescent="0.2">
      <c r="A217" s="442" t="s">
        <v>454</v>
      </c>
      <c r="B217" s="443" t="s">
        <v>455</v>
      </c>
      <c r="C217" s="444" t="s">
        <v>461</v>
      </c>
      <c r="D217" s="445" t="s">
        <v>462</v>
      </c>
      <c r="E217" s="444" t="s">
        <v>798</v>
      </c>
      <c r="F217" s="445" t="s">
        <v>799</v>
      </c>
      <c r="G217" s="444" t="s">
        <v>1036</v>
      </c>
      <c r="H217" s="444" t="s">
        <v>1037</v>
      </c>
      <c r="I217" s="447">
        <v>769.55999755859375</v>
      </c>
      <c r="J217" s="447">
        <v>9</v>
      </c>
      <c r="K217" s="448">
        <v>6926.0399780273438</v>
      </c>
    </row>
    <row r="218" spans="1:11" ht="14.45" customHeight="1" x14ac:dyDescent="0.2">
      <c r="A218" s="442" t="s">
        <v>454</v>
      </c>
      <c r="B218" s="443" t="s">
        <v>455</v>
      </c>
      <c r="C218" s="444" t="s">
        <v>461</v>
      </c>
      <c r="D218" s="445" t="s">
        <v>462</v>
      </c>
      <c r="E218" s="444" t="s">
        <v>798</v>
      </c>
      <c r="F218" s="445" t="s">
        <v>799</v>
      </c>
      <c r="G218" s="444" t="s">
        <v>1038</v>
      </c>
      <c r="H218" s="444" t="s">
        <v>1039</v>
      </c>
      <c r="I218" s="447">
        <v>362.98001098632813</v>
      </c>
      <c r="J218" s="447">
        <v>2</v>
      </c>
      <c r="K218" s="448">
        <v>725.95001220703125</v>
      </c>
    </row>
    <row r="219" spans="1:11" ht="14.45" customHeight="1" x14ac:dyDescent="0.2">
      <c r="A219" s="442" t="s">
        <v>454</v>
      </c>
      <c r="B219" s="443" t="s">
        <v>455</v>
      </c>
      <c r="C219" s="444" t="s">
        <v>461</v>
      </c>
      <c r="D219" s="445" t="s">
        <v>462</v>
      </c>
      <c r="E219" s="444" t="s">
        <v>798</v>
      </c>
      <c r="F219" s="445" t="s">
        <v>799</v>
      </c>
      <c r="G219" s="444" t="s">
        <v>1040</v>
      </c>
      <c r="H219" s="444" t="s">
        <v>1041</v>
      </c>
      <c r="I219" s="447">
        <v>439.79998779296875</v>
      </c>
      <c r="J219" s="447">
        <v>10</v>
      </c>
      <c r="K219" s="448">
        <v>4398.010009765625</v>
      </c>
    </row>
    <row r="220" spans="1:11" ht="14.45" customHeight="1" x14ac:dyDescent="0.2">
      <c r="A220" s="442" t="s">
        <v>454</v>
      </c>
      <c r="B220" s="443" t="s">
        <v>455</v>
      </c>
      <c r="C220" s="444" t="s">
        <v>461</v>
      </c>
      <c r="D220" s="445" t="s">
        <v>462</v>
      </c>
      <c r="E220" s="444" t="s">
        <v>798</v>
      </c>
      <c r="F220" s="445" t="s">
        <v>799</v>
      </c>
      <c r="G220" s="444" t="s">
        <v>1042</v>
      </c>
      <c r="H220" s="444" t="s">
        <v>1043</v>
      </c>
      <c r="I220" s="447">
        <v>156.07000732421875</v>
      </c>
      <c r="J220" s="447">
        <v>1</v>
      </c>
      <c r="K220" s="448">
        <v>156.07000732421875</v>
      </c>
    </row>
    <row r="221" spans="1:11" ht="14.45" customHeight="1" x14ac:dyDescent="0.2">
      <c r="A221" s="442" t="s">
        <v>454</v>
      </c>
      <c r="B221" s="443" t="s">
        <v>455</v>
      </c>
      <c r="C221" s="444" t="s">
        <v>461</v>
      </c>
      <c r="D221" s="445" t="s">
        <v>462</v>
      </c>
      <c r="E221" s="444" t="s">
        <v>798</v>
      </c>
      <c r="F221" s="445" t="s">
        <v>799</v>
      </c>
      <c r="G221" s="444" t="s">
        <v>1044</v>
      </c>
      <c r="H221" s="444" t="s">
        <v>1045</v>
      </c>
      <c r="I221" s="447">
        <v>1367.300048828125</v>
      </c>
      <c r="J221" s="447">
        <v>1</v>
      </c>
      <c r="K221" s="448">
        <v>1367.300048828125</v>
      </c>
    </row>
    <row r="222" spans="1:11" ht="14.45" customHeight="1" x14ac:dyDescent="0.2">
      <c r="A222" s="442" t="s">
        <v>454</v>
      </c>
      <c r="B222" s="443" t="s">
        <v>455</v>
      </c>
      <c r="C222" s="444" t="s">
        <v>461</v>
      </c>
      <c r="D222" s="445" t="s">
        <v>462</v>
      </c>
      <c r="E222" s="444" t="s">
        <v>798</v>
      </c>
      <c r="F222" s="445" t="s">
        <v>799</v>
      </c>
      <c r="G222" s="444" t="s">
        <v>1046</v>
      </c>
      <c r="H222" s="444" t="s">
        <v>1047</v>
      </c>
      <c r="I222" s="447">
        <v>3.2899999618530273</v>
      </c>
      <c r="J222" s="447">
        <v>200</v>
      </c>
      <c r="K222" s="448">
        <v>658</v>
      </c>
    </row>
    <row r="223" spans="1:11" ht="14.45" customHeight="1" x14ac:dyDescent="0.2">
      <c r="A223" s="442" t="s">
        <v>454</v>
      </c>
      <c r="B223" s="443" t="s">
        <v>455</v>
      </c>
      <c r="C223" s="444" t="s">
        <v>461</v>
      </c>
      <c r="D223" s="445" t="s">
        <v>462</v>
      </c>
      <c r="E223" s="444" t="s">
        <v>798</v>
      </c>
      <c r="F223" s="445" t="s">
        <v>799</v>
      </c>
      <c r="G223" s="444" t="s">
        <v>1048</v>
      </c>
      <c r="H223" s="444" t="s">
        <v>1049</v>
      </c>
      <c r="I223" s="447">
        <v>843.3699951171875</v>
      </c>
      <c r="J223" s="447">
        <v>3</v>
      </c>
      <c r="K223" s="448">
        <v>2530.1099853515625</v>
      </c>
    </row>
    <row r="224" spans="1:11" ht="14.45" customHeight="1" x14ac:dyDescent="0.2">
      <c r="A224" s="442" t="s">
        <v>454</v>
      </c>
      <c r="B224" s="443" t="s">
        <v>455</v>
      </c>
      <c r="C224" s="444" t="s">
        <v>461</v>
      </c>
      <c r="D224" s="445" t="s">
        <v>462</v>
      </c>
      <c r="E224" s="444" t="s">
        <v>798</v>
      </c>
      <c r="F224" s="445" t="s">
        <v>799</v>
      </c>
      <c r="G224" s="444" t="s">
        <v>1050</v>
      </c>
      <c r="H224" s="444" t="s">
        <v>1051</v>
      </c>
      <c r="I224" s="447">
        <v>843.3699951171875</v>
      </c>
      <c r="J224" s="447">
        <v>2</v>
      </c>
      <c r="K224" s="448">
        <v>1686.739990234375</v>
      </c>
    </row>
    <row r="225" spans="1:11" ht="14.45" customHeight="1" x14ac:dyDescent="0.2">
      <c r="A225" s="442" t="s">
        <v>454</v>
      </c>
      <c r="B225" s="443" t="s">
        <v>455</v>
      </c>
      <c r="C225" s="444" t="s">
        <v>461</v>
      </c>
      <c r="D225" s="445" t="s">
        <v>462</v>
      </c>
      <c r="E225" s="444" t="s">
        <v>798</v>
      </c>
      <c r="F225" s="445" t="s">
        <v>799</v>
      </c>
      <c r="G225" s="444" t="s">
        <v>1052</v>
      </c>
      <c r="H225" s="444" t="s">
        <v>1053</v>
      </c>
      <c r="I225" s="447">
        <v>843.3699951171875</v>
      </c>
      <c r="J225" s="447">
        <v>3</v>
      </c>
      <c r="K225" s="448">
        <v>2530.1099853515625</v>
      </c>
    </row>
    <row r="226" spans="1:11" ht="14.45" customHeight="1" x14ac:dyDescent="0.2">
      <c r="A226" s="442" t="s">
        <v>454</v>
      </c>
      <c r="B226" s="443" t="s">
        <v>455</v>
      </c>
      <c r="C226" s="444" t="s">
        <v>461</v>
      </c>
      <c r="D226" s="445" t="s">
        <v>462</v>
      </c>
      <c r="E226" s="444" t="s">
        <v>798</v>
      </c>
      <c r="F226" s="445" t="s">
        <v>799</v>
      </c>
      <c r="G226" s="444" t="s">
        <v>1054</v>
      </c>
      <c r="H226" s="444" t="s">
        <v>1055</v>
      </c>
      <c r="I226" s="447">
        <v>843.3699951171875</v>
      </c>
      <c r="J226" s="447">
        <v>2</v>
      </c>
      <c r="K226" s="448">
        <v>1686.739990234375</v>
      </c>
    </row>
    <row r="227" spans="1:11" ht="14.45" customHeight="1" x14ac:dyDescent="0.2">
      <c r="A227" s="442" t="s">
        <v>454</v>
      </c>
      <c r="B227" s="443" t="s">
        <v>455</v>
      </c>
      <c r="C227" s="444" t="s">
        <v>461</v>
      </c>
      <c r="D227" s="445" t="s">
        <v>462</v>
      </c>
      <c r="E227" s="444" t="s">
        <v>798</v>
      </c>
      <c r="F227" s="445" t="s">
        <v>799</v>
      </c>
      <c r="G227" s="444" t="s">
        <v>1056</v>
      </c>
      <c r="H227" s="444" t="s">
        <v>1057</v>
      </c>
      <c r="I227" s="447">
        <v>843.3699951171875</v>
      </c>
      <c r="J227" s="447">
        <v>3</v>
      </c>
      <c r="K227" s="448">
        <v>2530.1099853515625</v>
      </c>
    </row>
    <row r="228" spans="1:11" ht="14.45" customHeight="1" x14ac:dyDescent="0.2">
      <c r="A228" s="442" t="s">
        <v>454</v>
      </c>
      <c r="B228" s="443" t="s">
        <v>455</v>
      </c>
      <c r="C228" s="444" t="s">
        <v>461</v>
      </c>
      <c r="D228" s="445" t="s">
        <v>462</v>
      </c>
      <c r="E228" s="444" t="s">
        <v>798</v>
      </c>
      <c r="F228" s="445" t="s">
        <v>799</v>
      </c>
      <c r="G228" s="444" t="s">
        <v>1058</v>
      </c>
      <c r="H228" s="444" t="s">
        <v>1059</v>
      </c>
      <c r="I228" s="447">
        <v>843.3699951171875</v>
      </c>
      <c r="J228" s="447">
        <v>3</v>
      </c>
      <c r="K228" s="448">
        <v>2530.1099853515625</v>
      </c>
    </row>
    <row r="229" spans="1:11" ht="14.45" customHeight="1" x14ac:dyDescent="0.2">
      <c r="A229" s="442" t="s">
        <v>454</v>
      </c>
      <c r="B229" s="443" t="s">
        <v>455</v>
      </c>
      <c r="C229" s="444" t="s">
        <v>461</v>
      </c>
      <c r="D229" s="445" t="s">
        <v>462</v>
      </c>
      <c r="E229" s="444" t="s">
        <v>798</v>
      </c>
      <c r="F229" s="445" t="s">
        <v>799</v>
      </c>
      <c r="G229" s="444" t="s">
        <v>1060</v>
      </c>
      <c r="H229" s="444" t="s">
        <v>1061</v>
      </c>
      <c r="I229" s="447">
        <v>843.41666666666663</v>
      </c>
      <c r="J229" s="447">
        <v>3</v>
      </c>
      <c r="K229" s="448">
        <v>2530.25</v>
      </c>
    </row>
    <row r="230" spans="1:11" ht="14.45" customHeight="1" x14ac:dyDescent="0.2">
      <c r="A230" s="442" t="s">
        <v>454</v>
      </c>
      <c r="B230" s="443" t="s">
        <v>455</v>
      </c>
      <c r="C230" s="444" t="s">
        <v>461</v>
      </c>
      <c r="D230" s="445" t="s">
        <v>462</v>
      </c>
      <c r="E230" s="444" t="s">
        <v>798</v>
      </c>
      <c r="F230" s="445" t="s">
        <v>799</v>
      </c>
      <c r="G230" s="444" t="s">
        <v>1062</v>
      </c>
      <c r="H230" s="444" t="s">
        <v>1063</v>
      </c>
      <c r="I230" s="447">
        <v>843.35666910807288</v>
      </c>
      <c r="J230" s="447">
        <v>5</v>
      </c>
      <c r="K230" s="448">
        <v>4216.77001953125</v>
      </c>
    </row>
    <row r="231" spans="1:11" ht="14.45" customHeight="1" x14ac:dyDescent="0.2">
      <c r="A231" s="442" t="s">
        <v>454</v>
      </c>
      <c r="B231" s="443" t="s">
        <v>455</v>
      </c>
      <c r="C231" s="444" t="s">
        <v>461</v>
      </c>
      <c r="D231" s="445" t="s">
        <v>462</v>
      </c>
      <c r="E231" s="444" t="s">
        <v>798</v>
      </c>
      <c r="F231" s="445" t="s">
        <v>799</v>
      </c>
      <c r="G231" s="444" t="s">
        <v>1064</v>
      </c>
      <c r="H231" s="444" t="s">
        <v>1065</v>
      </c>
      <c r="I231" s="447">
        <v>843.3699951171875</v>
      </c>
      <c r="J231" s="447">
        <v>5</v>
      </c>
      <c r="K231" s="448">
        <v>4216.8499755859375</v>
      </c>
    </row>
    <row r="232" spans="1:11" ht="14.45" customHeight="1" x14ac:dyDescent="0.2">
      <c r="A232" s="442" t="s">
        <v>454</v>
      </c>
      <c r="B232" s="443" t="s">
        <v>455</v>
      </c>
      <c r="C232" s="444" t="s">
        <v>461</v>
      </c>
      <c r="D232" s="445" t="s">
        <v>462</v>
      </c>
      <c r="E232" s="444" t="s">
        <v>798</v>
      </c>
      <c r="F232" s="445" t="s">
        <v>799</v>
      </c>
      <c r="G232" s="444" t="s">
        <v>1066</v>
      </c>
      <c r="H232" s="444" t="s">
        <v>1067</v>
      </c>
      <c r="I232" s="447">
        <v>72.480003356933594</v>
      </c>
      <c r="J232" s="447">
        <v>80</v>
      </c>
      <c r="K232" s="448">
        <v>5798.409912109375</v>
      </c>
    </row>
    <row r="233" spans="1:11" ht="14.45" customHeight="1" x14ac:dyDescent="0.2">
      <c r="A233" s="442" t="s">
        <v>454</v>
      </c>
      <c r="B233" s="443" t="s">
        <v>455</v>
      </c>
      <c r="C233" s="444" t="s">
        <v>461</v>
      </c>
      <c r="D233" s="445" t="s">
        <v>462</v>
      </c>
      <c r="E233" s="444" t="s">
        <v>798</v>
      </c>
      <c r="F233" s="445" t="s">
        <v>799</v>
      </c>
      <c r="G233" s="444" t="s">
        <v>1068</v>
      </c>
      <c r="H233" s="444" t="s">
        <v>1069</v>
      </c>
      <c r="I233" s="447">
        <v>125</v>
      </c>
      <c r="J233" s="447">
        <v>10</v>
      </c>
      <c r="K233" s="448">
        <v>1249.989990234375</v>
      </c>
    </row>
    <row r="234" spans="1:11" ht="14.45" customHeight="1" x14ac:dyDescent="0.2">
      <c r="A234" s="442" t="s">
        <v>454</v>
      </c>
      <c r="B234" s="443" t="s">
        <v>455</v>
      </c>
      <c r="C234" s="444" t="s">
        <v>461</v>
      </c>
      <c r="D234" s="445" t="s">
        <v>462</v>
      </c>
      <c r="E234" s="444" t="s">
        <v>798</v>
      </c>
      <c r="F234" s="445" t="s">
        <v>799</v>
      </c>
      <c r="G234" s="444" t="s">
        <v>1070</v>
      </c>
      <c r="H234" s="444" t="s">
        <v>1071</v>
      </c>
      <c r="I234" s="447">
        <v>125</v>
      </c>
      <c r="J234" s="447">
        <v>10</v>
      </c>
      <c r="K234" s="448">
        <v>1249.989990234375</v>
      </c>
    </row>
    <row r="235" spans="1:11" ht="14.45" customHeight="1" x14ac:dyDescent="0.2">
      <c r="A235" s="442" t="s">
        <v>454</v>
      </c>
      <c r="B235" s="443" t="s">
        <v>455</v>
      </c>
      <c r="C235" s="444" t="s">
        <v>461</v>
      </c>
      <c r="D235" s="445" t="s">
        <v>462</v>
      </c>
      <c r="E235" s="444" t="s">
        <v>798</v>
      </c>
      <c r="F235" s="445" t="s">
        <v>799</v>
      </c>
      <c r="G235" s="444" t="s">
        <v>1072</v>
      </c>
      <c r="H235" s="444" t="s">
        <v>1073</v>
      </c>
      <c r="I235" s="447">
        <v>122.5</v>
      </c>
      <c r="J235" s="447">
        <v>20</v>
      </c>
      <c r="K235" s="448">
        <v>2449.97998046875</v>
      </c>
    </row>
    <row r="236" spans="1:11" ht="14.45" customHeight="1" x14ac:dyDescent="0.2">
      <c r="A236" s="442" t="s">
        <v>454</v>
      </c>
      <c r="B236" s="443" t="s">
        <v>455</v>
      </c>
      <c r="C236" s="444" t="s">
        <v>461</v>
      </c>
      <c r="D236" s="445" t="s">
        <v>462</v>
      </c>
      <c r="E236" s="444" t="s">
        <v>798</v>
      </c>
      <c r="F236" s="445" t="s">
        <v>799</v>
      </c>
      <c r="G236" s="444" t="s">
        <v>1074</v>
      </c>
      <c r="H236" s="444" t="s">
        <v>1075</v>
      </c>
      <c r="I236" s="447">
        <v>122.5</v>
      </c>
      <c r="J236" s="447">
        <v>23</v>
      </c>
      <c r="K236" s="448">
        <v>2774.97998046875</v>
      </c>
    </row>
    <row r="237" spans="1:11" ht="14.45" customHeight="1" x14ac:dyDescent="0.2">
      <c r="A237" s="442" t="s">
        <v>454</v>
      </c>
      <c r="B237" s="443" t="s">
        <v>455</v>
      </c>
      <c r="C237" s="444" t="s">
        <v>461</v>
      </c>
      <c r="D237" s="445" t="s">
        <v>462</v>
      </c>
      <c r="E237" s="444" t="s">
        <v>798</v>
      </c>
      <c r="F237" s="445" t="s">
        <v>799</v>
      </c>
      <c r="G237" s="444" t="s">
        <v>1076</v>
      </c>
      <c r="H237" s="444" t="s">
        <v>1077</v>
      </c>
      <c r="I237" s="447">
        <v>120</v>
      </c>
      <c r="J237" s="447">
        <v>10</v>
      </c>
      <c r="K237" s="448">
        <v>1199.989990234375</v>
      </c>
    </row>
    <row r="238" spans="1:11" ht="14.45" customHeight="1" x14ac:dyDescent="0.2">
      <c r="A238" s="442" t="s">
        <v>454</v>
      </c>
      <c r="B238" s="443" t="s">
        <v>455</v>
      </c>
      <c r="C238" s="444" t="s">
        <v>461</v>
      </c>
      <c r="D238" s="445" t="s">
        <v>462</v>
      </c>
      <c r="E238" s="444" t="s">
        <v>798</v>
      </c>
      <c r="F238" s="445" t="s">
        <v>799</v>
      </c>
      <c r="G238" s="444" t="s">
        <v>1078</v>
      </c>
      <c r="H238" s="444" t="s">
        <v>1079</v>
      </c>
      <c r="I238" s="447">
        <v>125</v>
      </c>
      <c r="J238" s="447">
        <v>5</v>
      </c>
      <c r="K238" s="448">
        <v>625</v>
      </c>
    </row>
    <row r="239" spans="1:11" ht="14.45" customHeight="1" x14ac:dyDescent="0.2">
      <c r="A239" s="442" t="s">
        <v>454</v>
      </c>
      <c r="B239" s="443" t="s">
        <v>455</v>
      </c>
      <c r="C239" s="444" t="s">
        <v>461</v>
      </c>
      <c r="D239" s="445" t="s">
        <v>462</v>
      </c>
      <c r="E239" s="444" t="s">
        <v>798</v>
      </c>
      <c r="F239" s="445" t="s">
        <v>799</v>
      </c>
      <c r="G239" s="444" t="s">
        <v>1080</v>
      </c>
      <c r="H239" s="444" t="s">
        <v>1081</v>
      </c>
      <c r="I239" s="447">
        <v>26.020000457763672</v>
      </c>
      <c r="J239" s="447">
        <v>60</v>
      </c>
      <c r="K239" s="448">
        <v>1560.8999633789063</v>
      </c>
    </row>
    <row r="240" spans="1:11" ht="14.45" customHeight="1" x14ac:dyDescent="0.2">
      <c r="A240" s="442" t="s">
        <v>454</v>
      </c>
      <c r="B240" s="443" t="s">
        <v>455</v>
      </c>
      <c r="C240" s="444" t="s">
        <v>461</v>
      </c>
      <c r="D240" s="445" t="s">
        <v>462</v>
      </c>
      <c r="E240" s="444" t="s">
        <v>798</v>
      </c>
      <c r="F240" s="445" t="s">
        <v>799</v>
      </c>
      <c r="G240" s="444" t="s">
        <v>1082</v>
      </c>
      <c r="H240" s="444" t="s">
        <v>1083</v>
      </c>
      <c r="I240" s="447">
        <v>34.919998168945313</v>
      </c>
      <c r="J240" s="447">
        <v>36</v>
      </c>
      <c r="K240" s="448">
        <v>1257</v>
      </c>
    </row>
    <row r="241" spans="1:11" ht="14.45" customHeight="1" x14ac:dyDescent="0.2">
      <c r="A241" s="442" t="s">
        <v>454</v>
      </c>
      <c r="B241" s="443" t="s">
        <v>455</v>
      </c>
      <c r="C241" s="444" t="s">
        <v>461</v>
      </c>
      <c r="D241" s="445" t="s">
        <v>462</v>
      </c>
      <c r="E241" s="444" t="s">
        <v>798</v>
      </c>
      <c r="F241" s="445" t="s">
        <v>799</v>
      </c>
      <c r="G241" s="444" t="s">
        <v>1084</v>
      </c>
      <c r="H241" s="444" t="s">
        <v>1085</v>
      </c>
      <c r="I241" s="447">
        <v>246.00666300455728</v>
      </c>
      <c r="J241" s="447">
        <v>6</v>
      </c>
      <c r="K241" s="448">
        <v>1476.0300140380859</v>
      </c>
    </row>
    <row r="242" spans="1:11" ht="14.45" customHeight="1" x14ac:dyDescent="0.2">
      <c r="A242" s="442" t="s">
        <v>454</v>
      </c>
      <c r="B242" s="443" t="s">
        <v>455</v>
      </c>
      <c r="C242" s="444" t="s">
        <v>461</v>
      </c>
      <c r="D242" s="445" t="s">
        <v>462</v>
      </c>
      <c r="E242" s="444" t="s">
        <v>798</v>
      </c>
      <c r="F242" s="445" t="s">
        <v>799</v>
      </c>
      <c r="G242" s="444" t="s">
        <v>1086</v>
      </c>
      <c r="H242" s="444" t="s">
        <v>1087</v>
      </c>
      <c r="I242" s="447">
        <v>1380.97998046875</v>
      </c>
      <c r="J242" s="447">
        <v>16</v>
      </c>
      <c r="K242" s="448">
        <v>22095.650390625</v>
      </c>
    </row>
    <row r="243" spans="1:11" ht="14.45" customHeight="1" x14ac:dyDescent="0.2">
      <c r="A243" s="442" t="s">
        <v>454</v>
      </c>
      <c r="B243" s="443" t="s">
        <v>455</v>
      </c>
      <c r="C243" s="444" t="s">
        <v>461</v>
      </c>
      <c r="D243" s="445" t="s">
        <v>462</v>
      </c>
      <c r="E243" s="444" t="s">
        <v>798</v>
      </c>
      <c r="F243" s="445" t="s">
        <v>799</v>
      </c>
      <c r="G243" s="444" t="s">
        <v>1088</v>
      </c>
      <c r="H243" s="444" t="s">
        <v>1089</v>
      </c>
      <c r="I243" s="447">
        <v>894.760009765625</v>
      </c>
      <c r="J243" s="447">
        <v>4</v>
      </c>
      <c r="K243" s="448">
        <v>3579.030029296875</v>
      </c>
    </row>
    <row r="244" spans="1:11" ht="14.45" customHeight="1" x14ac:dyDescent="0.2">
      <c r="A244" s="442" t="s">
        <v>454</v>
      </c>
      <c r="B244" s="443" t="s">
        <v>455</v>
      </c>
      <c r="C244" s="444" t="s">
        <v>461</v>
      </c>
      <c r="D244" s="445" t="s">
        <v>462</v>
      </c>
      <c r="E244" s="444" t="s">
        <v>798</v>
      </c>
      <c r="F244" s="445" t="s">
        <v>799</v>
      </c>
      <c r="G244" s="444" t="s">
        <v>1090</v>
      </c>
      <c r="H244" s="444" t="s">
        <v>1091</v>
      </c>
      <c r="I244" s="447">
        <v>77907</v>
      </c>
      <c r="J244" s="447">
        <v>1</v>
      </c>
      <c r="K244" s="448">
        <v>77907</v>
      </c>
    </row>
    <row r="245" spans="1:11" ht="14.45" customHeight="1" x14ac:dyDescent="0.2">
      <c r="A245" s="442" t="s">
        <v>454</v>
      </c>
      <c r="B245" s="443" t="s">
        <v>455</v>
      </c>
      <c r="C245" s="444" t="s">
        <v>461</v>
      </c>
      <c r="D245" s="445" t="s">
        <v>462</v>
      </c>
      <c r="E245" s="444" t="s">
        <v>798</v>
      </c>
      <c r="F245" s="445" t="s">
        <v>799</v>
      </c>
      <c r="G245" s="444" t="s">
        <v>1092</v>
      </c>
      <c r="H245" s="444" t="s">
        <v>1093</v>
      </c>
      <c r="I245" s="447">
        <v>452.489990234375</v>
      </c>
      <c r="J245" s="447">
        <v>6</v>
      </c>
      <c r="K245" s="448">
        <v>2714.949951171875</v>
      </c>
    </row>
    <row r="246" spans="1:11" ht="14.45" customHeight="1" x14ac:dyDescent="0.2">
      <c r="A246" s="442" t="s">
        <v>454</v>
      </c>
      <c r="B246" s="443" t="s">
        <v>455</v>
      </c>
      <c r="C246" s="444" t="s">
        <v>461</v>
      </c>
      <c r="D246" s="445" t="s">
        <v>462</v>
      </c>
      <c r="E246" s="444" t="s">
        <v>798</v>
      </c>
      <c r="F246" s="445" t="s">
        <v>799</v>
      </c>
      <c r="G246" s="444" t="s">
        <v>1094</v>
      </c>
      <c r="H246" s="444" t="s">
        <v>1095</v>
      </c>
      <c r="I246" s="447">
        <v>846.8499755859375</v>
      </c>
      <c r="J246" s="447">
        <v>1</v>
      </c>
      <c r="K246" s="448">
        <v>846.8499755859375</v>
      </c>
    </row>
    <row r="247" spans="1:11" ht="14.45" customHeight="1" x14ac:dyDescent="0.2">
      <c r="A247" s="442" t="s">
        <v>454</v>
      </c>
      <c r="B247" s="443" t="s">
        <v>455</v>
      </c>
      <c r="C247" s="444" t="s">
        <v>461</v>
      </c>
      <c r="D247" s="445" t="s">
        <v>462</v>
      </c>
      <c r="E247" s="444" t="s">
        <v>798</v>
      </c>
      <c r="F247" s="445" t="s">
        <v>799</v>
      </c>
      <c r="G247" s="444" t="s">
        <v>1096</v>
      </c>
      <c r="H247" s="444" t="s">
        <v>1097</v>
      </c>
      <c r="I247" s="447">
        <v>499</v>
      </c>
      <c r="J247" s="447">
        <v>1</v>
      </c>
      <c r="K247" s="448">
        <v>499</v>
      </c>
    </row>
    <row r="248" spans="1:11" ht="14.45" customHeight="1" x14ac:dyDescent="0.2">
      <c r="A248" s="442" t="s">
        <v>454</v>
      </c>
      <c r="B248" s="443" t="s">
        <v>455</v>
      </c>
      <c r="C248" s="444" t="s">
        <v>461</v>
      </c>
      <c r="D248" s="445" t="s">
        <v>462</v>
      </c>
      <c r="E248" s="444" t="s">
        <v>798</v>
      </c>
      <c r="F248" s="445" t="s">
        <v>799</v>
      </c>
      <c r="G248" s="444" t="s">
        <v>1098</v>
      </c>
      <c r="H248" s="444" t="s">
        <v>1099</v>
      </c>
      <c r="I248" s="447">
        <v>937.75</v>
      </c>
      <c r="J248" s="447">
        <v>1</v>
      </c>
      <c r="K248" s="448">
        <v>937.75</v>
      </c>
    </row>
    <row r="249" spans="1:11" ht="14.45" customHeight="1" x14ac:dyDescent="0.2">
      <c r="A249" s="442" t="s">
        <v>454</v>
      </c>
      <c r="B249" s="443" t="s">
        <v>455</v>
      </c>
      <c r="C249" s="444" t="s">
        <v>461</v>
      </c>
      <c r="D249" s="445" t="s">
        <v>462</v>
      </c>
      <c r="E249" s="444" t="s">
        <v>798</v>
      </c>
      <c r="F249" s="445" t="s">
        <v>799</v>
      </c>
      <c r="G249" s="444" t="s">
        <v>1100</v>
      </c>
      <c r="H249" s="444" t="s">
        <v>1101</v>
      </c>
      <c r="I249" s="447">
        <v>937.75</v>
      </c>
      <c r="J249" s="447">
        <v>1</v>
      </c>
      <c r="K249" s="448">
        <v>937.75</v>
      </c>
    </row>
    <row r="250" spans="1:11" ht="14.45" customHeight="1" x14ac:dyDescent="0.2">
      <c r="A250" s="442" t="s">
        <v>454</v>
      </c>
      <c r="B250" s="443" t="s">
        <v>455</v>
      </c>
      <c r="C250" s="444" t="s">
        <v>461</v>
      </c>
      <c r="D250" s="445" t="s">
        <v>462</v>
      </c>
      <c r="E250" s="444" t="s">
        <v>798</v>
      </c>
      <c r="F250" s="445" t="s">
        <v>799</v>
      </c>
      <c r="G250" s="444" t="s">
        <v>1102</v>
      </c>
      <c r="H250" s="444" t="s">
        <v>1103</v>
      </c>
      <c r="I250" s="447">
        <v>498</v>
      </c>
      <c r="J250" s="447">
        <v>1</v>
      </c>
      <c r="K250" s="448">
        <v>498</v>
      </c>
    </row>
    <row r="251" spans="1:11" ht="14.45" customHeight="1" x14ac:dyDescent="0.2">
      <c r="A251" s="442" t="s">
        <v>454</v>
      </c>
      <c r="B251" s="443" t="s">
        <v>455</v>
      </c>
      <c r="C251" s="444" t="s">
        <v>461</v>
      </c>
      <c r="D251" s="445" t="s">
        <v>462</v>
      </c>
      <c r="E251" s="444" t="s">
        <v>798</v>
      </c>
      <c r="F251" s="445" t="s">
        <v>799</v>
      </c>
      <c r="G251" s="444" t="s">
        <v>1104</v>
      </c>
      <c r="H251" s="444" t="s">
        <v>1105</v>
      </c>
      <c r="I251" s="447">
        <v>4.1999998092651367</v>
      </c>
      <c r="J251" s="447">
        <v>100</v>
      </c>
      <c r="K251" s="448">
        <v>420</v>
      </c>
    </row>
    <row r="252" spans="1:11" ht="14.45" customHeight="1" x14ac:dyDescent="0.2">
      <c r="A252" s="442" t="s">
        <v>454</v>
      </c>
      <c r="B252" s="443" t="s">
        <v>455</v>
      </c>
      <c r="C252" s="444" t="s">
        <v>461</v>
      </c>
      <c r="D252" s="445" t="s">
        <v>462</v>
      </c>
      <c r="E252" s="444" t="s">
        <v>798</v>
      </c>
      <c r="F252" s="445" t="s">
        <v>799</v>
      </c>
      <c r="G252" s="444" t="s">
        <v>1106</v>
      </c>
      <c r="H252" s="444" t="s">
        <v>1107</v>
      </c>
      <c r="I252" s="447">
        <v>59</v>
      </c>
      <c r="J252" s="447">
        <v>30</v>
      </c>
      <c r="K252" s="448">
        <v>1769.989990234375</v>
      </c>
    </row>
    <row r="253" spans="1:11" ht="14.45" customHeight="1" x14ac:dyDescent="0.2">
      <c r="A253" s="442" t="s">
        <v>454</v>
      </c>
      <c r="B253" s="443" t="s">
        <v>455</v>
      </c>
      <c r="C253" s="444" t="s">
        <v>461</v>
      </c>
      <c r="D253" s="445" t="s">
        <v>462</v>
      </c>
      <c r="E253" s="444" t="s">
        <v>798</v>
      </c>
      <c r="F253" s="445" t="s">
        <v>799</v>
      </c>
      <c r="G253" s="444" t="s">
        <v>1108</v>
      </c>
      <c r="H253" s="444" t="s">
        <v>1109</v>
      </c>
      <c r="I253" s="447">
        <v>233.33333333333334</v>
      </c>
      <c r="J253" s="447">
        <v>30</v>
      </c>
      <c r="K253" s="448">
        <v>7000</v>
      </c>
    </row>
    <row r="254" spans="1:11" ht="14.45" customHeight="1" x14ac:dyDescent="0.2">
      <c r="A254" s="442" t="s">
        <v>454</v>
      </c>
      <c r="B254" s="443" t="s">
        <v>455</v>
      </c>
      <c r="C254" s="444" t="s">
        <v>461</v>
      </c>
      <c r="D254" s="445" t="s">
        <v>462</v>
      </c>
      <c r="E254" s="444" t="s">
        <v>798</v>
      </c>
      <c r="F254" s="445" t="s">
        <v>799</v>
      </c>
      <c r="G254" s="444" t="s">
        <v>1110</v>
      </c>
      <c r="H254" s="444" t="s">
        <v>1111</v>
      </c>
      <c r="I254" s="447">
        <v>810.6500244140625</v>
      </c>
      <c r="J254" s="447">
        <v>1</v>
      </c>
      <c r="K254" s="448">
        <v>810.6500244140625</v>
      </c>
    </row>
    <row r="255" spans="1:11" ht="14.45" customHeight="1" x14ac:dyDescent="0.2">
      <c r="A255" s="442" t="s">
        <v>454</v>
      </c>
      <c r="B255" s="443" t="s">
        <v>455</v>
      </c>
      <c r="C255" s="444" t="s">
        <v>461</v>
      </c>
      <c r="D255" s="445" t="s">
        <v>462</v>
      </c>
      <c r="E255" s="444" t="s">
        <v>798</v>
      </c>
      <c r="F255" s="445" t="s">
        <v>799</v>
      </c>
      <c r="G255" s="444" t="s">
        <v>1112</v>
      </c>
      <c r="H255" s="444" t="s">
        <v>1113</v>
      </c>
      <c r="I255" s="447">
        <v>525.32000732421875</v>
      </c>
      <c r="J255" s="447">
        <v>10</v>
      </c>
      <c r="K255" s="448">
        <v>5253.22021484375</v>
      </c>
    </row>
    <row r="256" spans="1:11" ht="14.45" customHeight="1" x14ac:dyDescent="0.2">
      <c r="A256" s="442" t="s">
        <v>454</v>
      </c>
      <c r="B256" s="443" t="s">
        <v>455</v>
      </c>
      <c r="C256" s="444" t="s">
        <v>461</v>
      </c>
      <c r="D256" s="445" t="s">
        <v>462</v>
      </c>
      <c r="E256" s="444" t="s">
        <v>798</v>
      </c>
      <c r="F256" s="445" t="s">
        <v>799</v>
      </c>
      <c r="G256" s="444" t="s">
        <v>1114</v>
      </c>
      <c r="H256" s="444" t="s">
        <v>1115</v>
      </c>
      <c r="I256" s="447">
        <v>634.780029296875</v>
      </c>
      <c r="J256" s="447">
        <v>10</v>
      </c>
      <c r="K256" s="448">
        <v>6347.77978515625</v>
      </c>
    </row>
    <row r="257" spans="1:11" ht="14.45" customHeight="1" x14ac:dyDescent="0.2">
      <c r="A257" s="442" t="s">
        <v>454</v>
      </c>
      <c r="B257" s="443" t="s">
        <v>455</v>
      </c>
      <c r="C257" s="444" t="s">
        <v>461</v>
      </c>
      <c r="D257" s="445" t="s">
        <v>462</v>
      </c>
      <c r="E257" s="444" t="s">
        <v>798</v>
      </c>
      <c r="F257" s="445" t="s">
        <v>799</v>
      </c>
      <c r="G257" s="444" t="s">
        <v>1116</v>
      </c>
      <c r="H257" s="444" t="s">
        <v>1117</v>
      </c>
      <c r="I257" s="447">
        <v>372.09498596191406</v>
      </c>
      <c r="J257" s="447">
        <v>12</v>
      </c>
      <c r="K257" s="448">
        <v>4465.2601318359375</v>
      </c>
    </row>
    <row r="258" spans="1:11" ht="14.45" customHeight="1" x14ac:dyDescent="0.2">
      <c r="A258" s="442" t="s">
        <v>454</v>
      </c>
      <c r="B258" s="443" t="s">
        <v>455</v>
      </c>
      <c r="C258" s="444" t="s">
        <v>461</v>
      </c>
      <c r="D258" s="445" t="s">
        <v>462</v>
      </c>
      <c r="E258" s="444" t="s">
        <v>798</v>
      </c>
      <c r="F258" s="445" t="s">
        <v>799</v>
      </c>
      <c r="G258" s="444" t="s">
        <v>1118</v>
      </c>
      <c r="H258" s="444" t="s">
        <v>1119</v>
      </c>
      <c r="I258" s="447">
        <v>519.7440063476563</v>
      </c>
      <c r="J258" s="447">
        <v>15</v>
      </c>
      <c r="K258" s="448">
        <v>9640.8997558653355</v>
      </c>
    </row>
    <row r="259" spans="1:11" ht="14.45" customHeight="1" x14ac:dyDescent="0.2">
      <c r="A259" s="442" t="s">
        <v>454</v>
      </c>
      <c r="B259" s="443" t="s">
        <v>455</v>
      </c>
      <c r="C259" s="444" t="s">
        <v>461</v>
      </c>
      <c r="D259" s="445" t="s">
        <v>462</v>
      </c>
      <c r="E259" s="444" t="s">
        <v>798</v>
      </c>
      <c r="F259" s="445" t="s">
        <v>799</v>
      </c>
      <c r="G259" s="444" t="s">
        <v>1120</v>
      </c>
      <c r="H259" s="444" t="s">
        <v>1121</v>
      </c>
      <c r="I259" s="447">
        <v>685.80001831054688</v>
      </c>
      <c r="J259" s="447">
        <v>13</v>
      </c>
      <c r="K259" s="448">
        <v>8915.22021484375</v>
      </c>
    </row>
    <row r="260" spans="1:11" ht="14.45" customHeight="1" x14ac:dyDescent="0.2">
      <c r="A260" s="442" t="s">
        <v>454</v>
      </c>
      <c r="B260" s="443" t="s">
        <v>455</v>
      </c>
      <c r="C260" s="444" t="s">
        <v>461</v>
      </c>
      <c r="D260" s="445" t="s">
        <v>462</v>
      </c>
      <c r="E260" s="444" t="s">
        <v>798</v>
      </c>
      <c r="F260" s="445" t="s">
        <v>799</v>
      </c>
      <c r="G260" s="444" t="s">
        <v>1122</v>
      </c>
      <c r="H260" s="444" t="s">
        <v>1123</v>
      </c>
      <c r="I260" s="447">
        <v>320.97499847412109</v>
      </c>
      <c r="J260" s="447">
        <v>14</v>
      </c>
      <c r="K260" s="448">
        <v>4494</v>
      </c>
    </row>
    <row r="261" spans="1:11" ht="14.45" customHeight="1" x14ac:dyDescent="0.2">
      <c r="A261" s="442" t="s">
        <v>454</v>
      </c>
      <c r="B261" s="443" t="s">
        <v>455</v>
      </c>
      <c r="C261" s="444" t="s">
        <v>461</v>
      </c>
      <c r="D261" s="445" t="s">
        <v>462</v>
      </c>
      <c r="E261" s="444" t="s">
        <v>798</v>
      </c>
      <c r="F261" s="445" t="s">
        <v>799</v>
      </c>
      <c r="G261" s="444" t="s">
        <v>1124</v>
      </c>
      <c r="H261" s="444" t="s">
        <v>1125</v>
      </c>
      <c r="I261" s="447">
        <v>180.58399963378906</v>
      </c>
      <c r="J261" s="447">
        <v>130</v>
      </c>
      <c r="K261" s="448">
        <v>23481.699462890625</v>
      </c>
    </row>
    <row r="262" spans="1:11" ht="14.45" customHeight="1" x14ac:dyDescent="0.2">
      <c r="A262" s="442" t="s">
        <v>454</v>
      </c>
      <c r="B262" s="443" t="s">
        <v>455</v>
      </c>
      <c r="C262" s="444" t="s">
        <v>461</v>
      </c>
      <c r="D262" s="445" t="s">
        <v>462</v>
      </c>
      <c r="E262" s="444" t="s">
        <v>798</v>
      </c>
      <c r="F262" s="445" t="s">
        <v>799</v>
      </c>
      <c r="G262" s="444" t="s">
        <v>1126</v>
      </c>
      <c r="H262" s="444" t="s">
        <v>1127</v>
      </c>
      <c r="I262" s="447">
        <v>71.389999389648438</v>
      </c>
      <c r="J262" s="447">
        <v>10</v>
      </c>
      <c r="K262" s="448">
        <v>713.9000244140625</v>
      </c>
    </row>
    <row r="263" spans="1:11" ht="14.45" customHeight="1" x14ac:dyDescent="0.2">
      <c r="A263" s="442" t="s">
        <v>454</v>
      </c>
      <c r="B263" s="443" t="s">
        <v>455</v>
      </c>
      <c r="C263" s="444" t="s">
        <v>461</v>
      </c>
      <c r="D263" s="445" t="s">
        <v>462</v>
      </c>
      <c r="E263" s="444" t="s">
        <v>798</v>
      </c>
      <c r="F263" s="445" t="s">
        <v>799</v>
      </c>
      <c r="G263" s="444" t="s">
        <v>1128</v>
      </c>
      <c r="H263" s="444" t="s">
        <v>1129</v>
      </c>
      <c r="I263" s="447">
        <v>14.880000114440918</v>
      </c>
      <c r="J263" s="447">
        <v>300</v>
      </c>
      <c r="K263" s="448">
        <v>4464.659912109375</v>
      </c>
    </row>
    <row r="264" spans="1:11" ht="14.45" customHeight="1" x14ac:dyDescent="0.2">
      <c r="A264" s="442" t="s">
        <v>454</v>
      </c>
      <c r="B264" s="443" t="s">
        <v>455</v>
      </c>
      <c r="C264" s="444" t="s">
        <v>461</v>
      </c>
      <c r="D264" s="445" t="s">
        <v>462</v>
      </c>
      <c r="E264" s="444" t="s">
        <v>798</v>
      </c>
      <c r="F264" s="445" t="s">
        <v>799</v>
      </c>
      <c r="G264" s="444" t="s">
        <v>1130</v>
      </c>
      <c r="H264" s="444" t="s">
        <v>1131</v>
      </c>
      <c r="I264" s="447">
        <v>14.880000114440918</v>
      </c>
      <c r="J264" s="447">
        <v>100</v>
      </c>
      <c r="K264" s="448">
        <v>1488.219970703125</v>
      </c>
    </row>
    <row r="265" spans="1:11" ht="14.45" customHeight="1" x14ac:dyDescent="0.2">
      <c r="A265" s="442" t="s">
        <v>454</v>
      </c>
      <c r="B265" s="443" t="s">
        <v>455</v>
      </c>
      <c r="C265" s="444" t="s">
        <v>461</v>
      </c>
      <c r="D265" s="445" t="s">
        <v>462</v>
      </c>
      <c r="E265" s="444" t="s">
        <v>798</v>
      </c>
      <c r="F265" s="445" t="s">
        <v>799</v>
      </c>
      <c r="G265" s="444" t="s">
        <v>1132</v>
      </c>
      <c r="H265" s="444" t="s">
        <v>1133</v>
      </c>
      <c r="I265" s="447">
        <v>996</v>
      </c>
      <c r="J265" s="447">
        <v>1</v>
      </c>
      <c r="K265" s="448">
        <v>996</v>
      </c>
    </row>
    <row r="266" spans="1:11" ht="14.45" customHeight="1" x14ac:dyDescent="0.2">
      <c r="A266" s="442" t="s">
        <v>454</v>
      </c>
      <c r="B266" s="443" t="s">
        <v>455</v>
      </c>
      <c r="C266" s="444" t="s">
        <v>461</v>
      </c>
      <c r="D266" s="445" t="s">
        <v>462</v>
      </c>
      <c r="E266" s="444" t="s">
        <v>798</v>
      </c>
      <c r="F266" s="445" t="s">
        <v>799</v>
      </c>
      <c r="G266" s="444" t="s">
        <v>1134</v>
      </c>
      <c r="H266" s="444" t="s">
        <v>1135</v>
      </c>
      <c r="I266" s="447">
        <v>996</v>
      </c>
      <c r="J266" s="447">
        <v>1</v>
      </c>
      <c r="K266" s="448">
        <v>996</v>
      </c>
    </row>
    <row r="267" spans="1:11" ht="14.45" customHeight="1" x14ac:dyDescent="0.2">
      <c r="A267" s="442" t="s">
        <v>454</v>
      </c>
      <c r="B267" s="443" t="s">
        <v>455</v>
      </c>
      <c r="C267" s="444" t="s">
        <v>461</v>
      </c>
      <c r="D267" s="445" t="s">
        <v>462</v>
      </c>
      <c r="E267" s="444" t="s">
        <v>798</v>
      </c>
      <c r="F267" s="445" t="s">
        <v>799</v>
      </c>
      <c r="G267" s="444" t="s">
        <v>1136</v>
      </c>
      <c r="H267" s="444" t="s">
        <v>1137</v>
      </c>
      <c r="I267" s="447">
        <v>996</v>
      </c>
      <c r="J267" s="447">
        <v>1</v>
      </c>
      <c r="K267" s="448">
        <v>996</v>
      </c>
    </row>
    <row r="268" spans="1:11" ht="14.45" customHeight="1" x14ac:dyDescent="0.2">
      <c r="A268" s="442" t="s">
        <v>454</v>
      </c>
      <c r="B268" s="443" t="s">
        <v>455</v>
      </c>
      <c r="C268" s="444" t="s">
        <v>461</v>
      </c>
      <c r="D268" s="445" t="s">
        <v>462</v>
      </c>
      <c r="E268" s="444" t="s">
        <v>798</v>
      </c>
      <c r="F268" s="445" t="s">
        <v>799</v>
      </c>
      <c r="G268" s="444" t="s">
        <v>1138</v>
      </c>
      <c r="H268" s="444" t="s">
        <v>1139</v>
      </c>
      <c r="I268" s="447">
        <v>86.139999389648438</v>
      </c>
      <c r="J268" s="447">
        <v>50</v>
      </c>
      <c r="K268" s="448">
        <v>4307</v>
      </c>
    </row>
    <row r="269" spans="1:11" ht="14.45" customHeight="1" x14ac:dyDescent="0.2">
      <c r="A269" s="442" t="s">
        <v>454</v>
      </c>
      <c r="B269" s="443" t="s">
        <v>455</v>
      </c>
      <c r="C269" s="444" t="s">
        <v>461</v>
      </c>
      <c r="D269" s="445" t="s">
        <v>462</v>
      </c>
      <c r="E269" s="444" t="s">
        <v>798</v>
      </c>
      <c r="F269" s="445" t="s">
        <v>799</v>
      </c>
      <c r="G269" s="444" t="s">
        <v>1140</v>
      </c>
      <c r="H269" s="444" t="s">
        <v>1141</v>
      </c>
      <c r="I269" s="447">
        <v>86.139999389648438</v>
      </c>
      <c r="J269" s="447">
        <v>50</v>
      </c>
      <c r="K269" s="448">
        <v>4307</v>
      </c>
    </row>
    <row r="270" spans="1:11" ht="14.45" customHeight="1" x14ac:dyDescent="0.2">
      <c r="A270" s="442" t="s">
        <v>454</v>
      </c>
      <c r="B270" s="443" t="s">
        <v>455</v>
      </c>
      <c r="C270" s="444" t="s">
        <v>461</v>
      </c>
      <c r="D270" s="445" t="s">
        <v>462</v>
      </c>
      <c r="E270" s="444" t="s">
        <v>798</v>
      </c>
      <c r="F270" s="445" t="s">
        <v>799</v>
      </c>
      <c r="G270" s="444" t="s">
        <v>1142</v>
      </c>
      <c r="H270" s="444" t="s">
        <v>1143</v>
      </c>
      <c r="I270" s="447">
        <v>617.05999755859375</v>
      </c>
      <c r="J270" s="447">
        <v>5</v>
      </c>
      <c r="K270" s="448">
        <v>3085.320068359375</v>
      </c>
    </row>
    <row r="271" spans="1:11" ht="14.45" customHeight="1" x14ac:dyDescent="0.2">
      <c r="A271" s="442" t="s">
        <v>454</v>
      </c>
      <c r="B271" s="443" t="s">
        <v>455</v>
      </c>
      <c r="C271" s="444" t="s">
        <v>461</v>
      </c>
      <c r="D271" s="445" t="s">
        <v>462</v>
      </c>
      <c r="E271" s="444" t="s">
        <v>798</v>
      </c>
      <c r="F271" s="445" t="s">
        <v>799</v>
      </c>
      <c r="G271" s="444" t="s">
        <v>1144</v>
      </c>
      <c r="H271" s="444" t="s">
        <v>1145</v>
      </c>
      <c r="I271" s="447">
        <v>797.27999877929688</v>
      </c>
      <c r="J271" s="447">
        <v>13</v>
      </c>
      <c r="K271" s="448">
        <v>10042.030029296875</v>
      </c>
    </row>
    <row r="272" spans="1:11" ht="14.45" customHeight="1" x14ac:dyDescent="0.2">
      <c r="A272" s="442" t="s">
        <v>454</v>
      </c>
      <c r="B272" s="443" t="s">
        <v>455</v>
      </c>
      <c r="C272" s="444" t="s">
        <v>461</v>
      </c>
      <c r="D272" s="445" t="s">
        <v>462</v>
      </c>
      <c r="E272" s="444" t="s">
        <v>798</v>
      </c>
      <c r="F272" s="445" t="s">
        <v>799</v>
      </c>
      <c r="G272" s="444" t="s">
        <v>1146</v>
      </c>
      <c r="H272" s="444" t="s">
        <v>1147</v>
      </c>
      <c r="I272" s="447">
        <v>980</v>
      </c>
      <c r="J272" s="447">
        <v>10</v>
      </c>
      <c r="K272" s="448">
        <v>9800</v>
      </c>
    </row>
    <row r="273" spans="1:11" ht="14.45" customHeight="1" x14ac:dyDescent="0.2">
      <c r="A273" s="442" t="s">
        <v>454</v>
      </c>
      <c r="B273" s="443" t="s">
        <v>455</v>
      </c>
      <c r="C273" s="444" t="s">
        <v>461</v>
      </c>
      <c r="D273" s="445" t="s">
        <v>462</v>
      </c>
      <c r="E273" s="444" t="s">
        <v>798</v>
      </c>
      <c r="F273" s="445" t="s">
        <v>799</v>
      </c>
      <c r="G273" s="444" t="s">
        <v>1148</v>
      </c>
      <c r="H273" s="444" t="s">
        <v>1149</v>
      </c>
      <c r="I273" s="447">
        <v>980</v>
      </c>
      <c r="J273" s="447">
        <v>4</v>
      </c>
      <c r="K273" s="448">
        <v>3920.010009765625</v>
      </c>
    </row>
    <row r="274" spans="1:11" ht="14.45" customHeight="1" x14ac:dyDescent="0.2">
      <c r="A274" s="442" t="s">
        <v>454</v>
      </c>
      <c r="B274" s="443" t="s">
        <v>455</v>
      </c>
      <c r="C274" s="444" t="s">
        <v>461</v>
      </c>
      <c r="D274" s="445" t="s">
        <v>462</v>
      </c>
      <c r="E274" s="444" t="s">
        <v>798</v>
      </c>
      <c r="F274" s="445" t="s">
        <v>799</v>
      </c>
      <c r="G274" s="444" t="s">
        <v>1150</v>
      </c>
      <c r="H274" s="444" t="s">
        <v>1151</v>
      </c>
      <c r="I274" s="447">
        <v>1138.010009765625</v>
      </c>
      <c r="J274" s="447">
        <v>1</v>
      </c>
      <c r="K274" s="448">
        <v>1138.010009765625</v>
      </c>
    </row>
    <row r="275" spans="1:11" ht="14.45" customHeight="1" x14ac:dyDescent="0.2">
      <c r="A275" s="442" t="s">
        <v>454</v>
      </c>
      <c r="B275" s="443" t="s">
        <v>455</v>
      </c>
      <c r="C275" s="444" t="s">
        <v>461</v>
      </c>
      <c r="D275" s="445" t="s">
        <v>462</v>
      </c>
      <c r="E275" s="444" t="s">
        <v>798</v>
      </c>
      <c r="F275" s="445" t="s">
        <v>799</v>
      </c>
      <c r="G275" s="444" t="s">
        <v>1152</v>
      </c>
      <c r="H275" s="444" t="s">
        <v>1153</v>
      </c>
      <c r="I275" s="447">
        <v>2.5699999332427979</v>
      </c>
      <c r="J275" s="447">
        <v>800</v>
      </c>
      <c r="K275" s="448">
        <v>2056.8798828125</v>
      </c>
    </row>
    <row r="276" spans="1:11" ht="14.45" customHeight="1" x14ac:dyDescent="0.2">
      <c r="A276" s="442" t="s">
        <v>454</v>
      </c>
      <c r="B276" s="443" t="s">
        <v>455</v>
      </c>
      <c r="C276" s="444" t="s">
        <v>461</v>
      </c>
      <c r="D276" s="445" t="s">
        <v>462</v>
      </c>
      <c r="E276" s="444" t="s">
        <v>798</v>
      </c>
      <c r="F276" s="445" t="s">
        <v>799</v>
      </c>
      <c r="G276" s="444" t="s">
        <v>1154</v>
      </c>
      <c r="H276" s="444" t="s">
        <v>1155</v>
      </c>
      <c r="I276" s="447">
        <v>133.08999633789063</v>
      </c>
      <c r="J276" s="447">
        <v>14</v>
      </c>
      <c r="K276" s="448">
        <v>1863.22998046875</v>
      </c>
    </row>
    <row r="277" spans="1:11" ht="14.45" customHeight="1" x14ac:dyDescent="0.2">
      <c r="A277" s="442" t="s">
        <v>454</v>
      </c>
      <c r="B277" s="443" t="s">
        <v>455</v>
      </c>
      <c r="C277" s="444" t="s">
        <v>461</v>
      </c>
      <c r="D277" s="445" t="s">
        <v>462</v>
      </c>
      <c r="E277" s="444" t="s">
        <v>798</v>
      </c>
      <c r="F277" s="445" t="s">
        <v>799</v>
      </c>
      <c r="G277" s="444" t="s">
        <v>1156</v>
      </c>
      <c r="H277" s="444" t="s">
        <v>1157</v>
      </c>
      <c r="I277" s="447">
        <v>194.80999755859375</v>
      </c>
      <c r="J277" s="447">
        <v>1</v>
      </c>
      <c r="K277" s="448">
        <v>194.80999755859375</v>
      </c>
    </row>
    <row r="278" spans="1:11" ht="14.45" customHeight="1" x14ac:dyDescent="0.2">
      <c r="A278" s="442" t="s">
        <v>454</v>
      </c>
      <c r="B278" s="443" t="s">
        <v>455</v>
      </c>
      <c r="C278" s="444" t="s">
        <v>461</v>
      </c>
      <c r="D278" s="445" t="s">
        <v>462</v>
      </c>
      <c r="E278" s="444" t="s">
        <v>798</v>
      </c>
      <c r="F278" s="445" t="s">
        <v>799</v>
      </c>
      <c r="G278" s="444" t="s">
        <v>1158</v>
      </c>
      <c r="H278" s="444" t="s">
        <v>1159</v>
      </c>
      <c r="I278" s="447">
        <v>578</v>
      </c>
      <c r="J278" s="447">
        <v>2</v>
      </c>
      <c r="K278" s="448">
        <v>1156</v>
      </c>
    </row>
    <row r="279" spans="1:11" ht="14.45" customHeight="1" x14ac:dyDescent="0.2">
      <c r="A279" s="442" t="s">
        <v>454</v>
      </c>
      <c r="B279" s="443" t="s">
        <v>455</v>
      </c>
      <c r="C279" s="444" t="s">
        <v>461</v>
      </c>
      <c r="D279" s="445" t="s">
        <v>462</v>
      </c>
      <c r="E279" s="444" t="s">
        <v>798</v>
      </c>
      <c r="F279" s="445" t="s">
        <v>799</v>
      </c>
      <c r="G279" s="444" t="s">
        <v>1160</v>
      </c>
      <c r="H279" s="444" t="s">
        <v>1161</v>
      </c>
      <c r="I279" s="447">
        <v>890</v>
      </c>
      <c r="J279" s="447">
        <v>1</v>
      </c>
      <c r="K279" s="448">
        <v>890</v>
      </c>
    </row>
    <row r="280" spans="1:11" ht="14.45" customHeight="1" x14ac:dyDescent="0.2">
      <c r="A280" s="442" t="s">
        <v>454</v>
      </c>
      <c r="B280" s="443" t="s">
        <v>455</v>
      </c>
      <c r="C280" s="444" t="s">
        <v>461</v>
      </c>
      <c r="D280" s="445" t="s">
        <v>462</v>
      </c>
      <c r="E280" s="444" t="s">
        <v>798</v>
      </c>
      <c r="F280" s="445" t="s">
        <v>799</v>
      </c>
      <c r="G280" s="444" t="s">
        <v>1162</v>
      </c>
      <c r="H280" s="444" t="s">
        <v>1163</v>
      </c>
      <c r="I280" s="447">
        <v>639</v>
      </c>
      <c r="J280" s="447">
        <v>4</v>
      </c>
      <c r="K280" s="448">
        <v>2556</v>
      </c>
    </row>
    <row r="281" spans="1:11" ht="14.45" customHeight="1" x14ac:dyDescent="0.2">
      <c r="A281" s="442" t="s">
        <v>454</v>
      </c>
      <c r="B281" s="443" t="s">
        <v>455</v>
      </c>
      <c r="C281" s="444" t="s">
        <v>461</v>
      </c>
      <c r="D281" s="445" t="s">
        <v>462</v>
      </c>
      <c r="E281" s="444" t="s">
        <v>798</v>
      </c>
      <c r="F281" s="445" t="s">
        <v>799</v>
      </c>
      <c r="G281" s="444" t="s">
        <v>1164</v>
      </c>
      <c r="H281" s="444" t="s">
        <v>1165</v>
      </c>
      <c r="I281" s="447">
        <v>996.739990234375</v>
      </c>
      <c r="J281" s="447">
        <v>2</v>
      </c>
      <c r="K281" s="448">
        <v>1993.47998046875</v>
      </c>
    </row>
    <row r="282" spans="1:11" ht="14.45" customHeight="1" x14ac:dyDescent="0.2">
      <c r="A282" s="442" t="s">
        <v>454</v>
      </c>
      <c r="B282" s="443" t="s">
        <v>455</v>
      </c>
      <c r="C282" s="444" t="s">
        <v>461</v>
      </c>
      <c r="D282" s="445" t="s">
        <v>462</v>
      </c>
      <c r="E282" s="444" t="s">
        <v>798</v>
      </c>
      <c r="F282" s="445" t="s">
        <v>799</v>
      </c>
      <c r="G282" s="444" t="s">
        <v>1166</v>
      </c>
      <c r="H282" s="444" t="s">
        <v>1167</v>
      </c>
      <c r="I282" s="447">
        <v>1023.489990234375</v>
      </c>
      <c r="J282" s="447">
        <v>1</v>
      </c>
      <c r="K282" s="448">
        <v>1023.489990234375</v>
      </c>
    </row>
    <row r="283" spans="1:11" ht="14.45" customHeight="1" x14ac:dyDescent="0.2">
      <c r="A283" s="442" t="s">
        <v>454</v>
      </c>
      <c r="B283" s="443" t="s">
        <v>455</v>
      </c>
      <c r="C283" s="444" t="s">
        <v>461</v>
      </c>
      <c r="D283" s="445" t="s">
        <v>462</v>
      </c>
      <c r="E283" s="444" t="s">
        <v>798</v>
      </c>
      <c r="F283" s="445" t="s">
        <v>799</v>
      </c>
      <c r="G283" s="444" t="s">
        <v>1168</v>
      </c>
      <c r="H283" s="444" t="s">
        <v>1169</v>
      </c>
      <c r="I283" s="447">
        <v>970</v>
      </c>
      <c r="J283" s="447">
        <v>1</v>
      </c>
      <c r="K283" s="448">
        <v>970</v>
      </c>
    </row>
    <row r="284" spans="1:11" ht="14.45" customHeight="1" x14ac:dyDescent="0.2">
      <c r="A284" s="442" t="s">
        <v>454</v>
      </c>
      <c r="B284" s="443" t="s">
        <v>455</v>
      </c>
      <c r="C284" s="444" t="s">
        <v>461</v>
      </c>
      <c r="D284" s="445" t="s">
        <v>462</v>
      </c>
      <c r="E284" s="444" t="s">
        <v>798</v>
      </c>
      <c r="F284" s="445" t="s">
        <v>799</v>
      </c>
      <c r="G284" s="444" t="s">
        <v>1170</v>
      </c>
      <c r="H284" s="444" t="s">
        <v>1171</v>
      </c>
      <c r="I284" s="447">
        <v>969.989990234375</v>
      </c>
      <c r="J284" s="447">
        <v>1</v>
      </c>
      <c r="K284" s="448">
        <v>969.989990234375</v>
      </c>
    </row>
    <row r="285" spans="1:11" ht="14.45" customHeight="1" x14ac:dyDescent="0.2">
      <c r="A285" s="442" t="s">
        <v>454</v>
      </c>
      <c r="B285" s="443" t="s">
        <v>455</v>
      </c>
      <c r="C285" s="444" t="s">
        <v>461</v>
      </c>
      <c r="D285" s="445" t="s">
        <v>462</v>
      </c>
      <c r="E285" s="444" t="s">
        <v>798</v>
      </c>
      <c r="F285" s="445" t="s">
        <v>799</v>
      </c>
      <c r="G285" s="444" t="s">
        <v>1172</v>
      </c>
      <c r="H285" s="444" t="s">
        <v>1173</v>
      </c>
      <c r="I285" s="447">
        <v>970</v>
      </c>
      <c r="J285" s="447">
        <v>1</v>
      </c>
      <c r="K285" s="448">
        <v>970</v>
      </c>
    </row>
    <row r="286" spans="1:11" ht="14.45" customHeight="1" x14ac:dyDescent="0.2">
      <c r="A286" s="442" t="s">
        <v>454</v>
      </c>
      <c r="B286" s="443" t="s">
        <v>455</v>
      </c>
      <c r="C286" s="444" t="s">
        <v>461</v>
      </c>
      <c r="D286" s="445" t="s">
        <v>462</v>
      </c>
      <c r="E286" s="444" t="s">
        <v>798</v>
      </c>
      <c r="F286" s="445" t="s">
        <v>799</v>
      </c>
      <c r="G286" s="444" t="s">
        <v>1174</v>
      </c>
      <c r="H286" s="444" t="s">
        <v>1175</v>
      </c>
      <c r="I286" s="447">
        <v>739</v>
      </c>
      <c r="J286" s="447">
        <v>1</v>
      </c>
      <c r="K286" s="448">
        <v>739</v>
      </c>
    </row>
    <row r="287" spans="1:11" ht="14.45" customHeight="1" x14ac:dyDescent="0.2">
      <c r="A287" s="442" t="s">
        <v>454</v>
      </c>
      <c r="B287" s="443" t="s">
        <v>455</v>
      </c>
      <c r="C287" s="444" t="s">
        <v>461</v>
      </c>
      <c r="D287" s="445" t="s">
        <v>462</v>
      </c>
      <c r="E287" s="444" t="s">
        <v>798</v>
      </c>
      <c r="F287" s="445" t="s">
        <v>799</v>
      </c>
      <c r="G287" s="444" t="s">
        <v>1176</v>
      </c>
      <c r="H287" s="444" t="s">
        <v>1177</v>
      </c>
      <c r="I287" s="447">
        <v>970</v>
      </c>
      <c r="J287" s="447">
        <v>1</v>
      </c>
      <c r="K287" s="448">
        <v>970</v>
      </c>
    </row>
    <row r="288" spans="1:11" ht="14.45" customHeight="1" x14ac:dyDescent="0.2">
      <c r="A288" s="442" t="s">
        <v>454</v>
      </c>
      <c r="B288" s="443" t="s">
        <v>455</v>
      </c>
      <c r="C288" s="444" t="s">
        <v>461</v>
      </c>
      <c r="D288" s="445" t="s">
        <v>462</v>
      </c>
      <c r="E288" s="444" t="s">
        <v>798</v>
      </c>
      <c r="F288" s="445" t="s">
        <v>799</v>
      </c>
      <c r="G288" s="444" t="s">
        <v>1178</v>
      </c>
      <c r="H288" s="444" t="s">
        <v>1179</v>
      </c>
      <c r="I288" s="447">
        <v>970</v>
      </c>
      <c r="J288" s="447">
        <v>1</v>
      </c>
      <c r="K288" s="448">
        <v>970</v>
      </c>
    </row>
    <row r="289" spans="1:11" ht="14.45" customHeight="1" x14ac:dyDescent="0.2">
      <c r="A289" s="442" t="s">
        <v>454</v>
      </c>
      <c r="B289" s="443" t="s">
        <v>455</v>
      </c>
      <c r="C289" s="444" t="s">
        <v>461</v>
      </c>
      <c r="D289" s="445" t="s">
        <v>462</v>
      </c>
      <c r="E289" s="444" t="s">
        <v>798</v>
      </c>
      <c r="F289" s="445" t="s">
        <v>799</v>
      </c>
      <c r="G289" s="444" t="s">
        <v>1180</v>
      </c>
      <c r="H289" s="444" t="s">
        <v>1181</v>
      </c>
      <c r="I289" s="447">
        <v>970</v>
      </c>
      <c r="J289" s="447">
        <v>1</v>
      </c>
      <c r="K289" s="448">
        <v>970</v>
      </c>
    </row>
    <row r="290" spans="1:11" ht="14.45" customHeight="1" x14ac:dyDescent="0.2">
      <c r="A290" s="442" t="s">
        <v>454</v>
      </c>
      <c r="B290" s="443" t="s">
        <v>455</v>
      </c>
      <c r="C290" s="444" t="s">
        <v>461</v>
      </c>
      <c r="D290" s="445" t="s">
        <v>462</v>
      </c>
      <c r="E290" s="444" t="s">
        <v>798</v>
      </c>
      <c r="F290" s="445" t="s">
        <v>799</v>
      </c>
      <c r="G290" s="444" t="s">
        <v>1182</v>
      </c>
      <c r="H290" s="444" t="s">
        <v>1183</v>
      </c>
      <c r="I290" s="447">
        <v>651.5999755859375</v>
      </c>
      <c r="J290" s="447">
        <v>1</v>
      </c>
      <c r="K290" s="448">
        <v>651.5999755859375</v>
      </c>
    </row>
    <row r="291" spans="1:11" ht="14.45" customHeight="1" x14ac:dyDescent="0.2">
      <c r="A291" s="442" t="s">
        <v>454</v>
      </c>
      <c r="B291" s="443" t="s">
        <v>455</v>
      </c>
      <c r="C291" s="444" t="s">
        <v>461</v>
      </c>
      <c r="D291" s="445" t="s">
        <v>462</v>
      </c>
      <c r="E291" s="444" t="s">
        <v>798</v>
      </c>
      <c r="F291" s="445" t="s">
        <v>799</v>
      </c>
      <c r="G291" s="444" t="s">
        <v>1184</v>
      </c>
      <c r="H291" s="444" t="s">
        <v>1185</v>
      </c>
      <c r="I291" s="447">
        <v>970</v>
      </c>
      <c r="J291" s="447">
        <v>1</v>
      </c>
      <c r="K291" s="448">
        <v>970</v>
      </c>
    </row>
    <row r="292" spans="1:11" ht="14.45" customHeight="1" x14ac:dyDescent="0.2">
      <c r="A292" s="442" t="s">
        <v>454</v>
      </c>
      <c r="B292" s="443" t="s">
        <v>455</v>
      </c>
      <c r="C292" s="444" t="s">
        <v>461</v>
      </c>
      <c r="D292" s="445" t="s">
        <v>462</v>
      </c>
      <c r="E292" s="444" t="s">
        <v>798</v>
      </c>
      <c r="F292" s="445" t="s">
        <v>799</v>
      </c>
      <c r="G292" s="444" t="s">
        <v>1186</v>
      </c>
      <c r="H292" s="444" t="s">
        <v>1187</v>
      </c>
      <c r="I292" s="447">
        <v>970</v>
      </c>
      <c r="J292" s="447">
        <v>1</v>
      </c>
      <c r="K292" s="448">
        <v>970</v>
      </c>
    </row>
    <row r="293" spans="1:11" ht="14.45" customHeight="1" x14ac:dyDescent="0.2">
      <c r="A293" s="442" t="s">
        <v>454</v>
      </c>
      <c r="B293" s="443" t="s">
        <v>455</v>
      </c>
      <c r="C293" s="444" t="s">
        <v>461</v>
      </c>
      <c r="D293" s="445" t="s">
        <v>462</v>
      </c>
      <c r="E293" s="444" t="s">
        <v>798</v>
      </c>
      <c r="F293" s="445" t="s">
        <v>799</v>
      </c>
      <c r="G293" s="444" t="s">
        <v>1188</v>
      </c>
      <c r="H293" s="444" t="s">
        <v>1189</v>
      </c>
      <c r="I293" s="447">
        <v>594.989990234375</v>
      </c>
      <c r="J293" s="447">
        <v>1</v>
      </c>
      <c r="K293" s="448">
        <v>594.989990234375</v>
      </c>
    </row>
    <row r="294" spans="1:11" ht="14.45" customHeight="1" x14ac:dyDescent="0.2">
      <c r="A294" s="442" t="s">
        <v>454</v>
      </c>
      <c r="B294" s="443" t="s">
        <v>455</v>
      </c>
      <c r="C294" s="444" t="s">
        <v>461</v>
      </c>
      <c r="D294" s="445" t="s">
        <v>462</v>
      </c>
      <c r="E294" s="444" t="s">
        <v>798</v>
      </c>
      <c r="F294" s="445" t="s">
        <v>799</v>
      </c>
      <c r="G294" s="444" t="s">
        <v>1190</v>
      </c>
      <c r="H294" s="444" t="s">
        <v>1191</v>
      </c>
      <c r="I294" s="447">
        <v>595.010009765625</v>
      </c>
      <c r="J294" s="447">
        <v>1</v>
      </c>
      <c r="K294" s="448">
        <v>595.010009765625</v>
      </c>
    </row>
    <row r="295" spans="1:11" ht="14.45" customHeight="1" x14ac:dyDescent="0.2">
      <c r="A295" s="442" t="s">
        <v>454</v>
      </c>
      <c r="B295" s="443" t="s">
        <v>455</v>
      </c>
      <c r="C295" s="444" t="s">
        <v>461</v>
      </c>
      <c r="D295" s="445" t="s">
        <v>462</v>
      </c>
      <c r="E295" s="444" t="s">
        <v>798</v>
      </c>
      <c r="F295" s="445" t="s">
        <v>799</v>
      </c>
      <c r="G295" s="444" t="s">
        <v>1192</v>
      </c>
      <c r="H295" s="444" t="s">
        <v>1193</v>
      </c>
      <c r="I295" s="447">
        <v>651.4000244140625</v>
      </c>
      <c r="J295" s="447">
        <v>1</v>
      </c>
      <c r="K295" s="448">
        <v>651.4000244140625</v>
      </c>
    </row>
    <row r="296" spans="1:11" ht="14.45" customHeight="1" x14ac:dyDescent="0.2">
      <c r="A296" s="442" t="s">
        <v>454</v>
      </c>
      <c r="B296" s="443" t="s">
        <v>455</v>
      </c>
      <c r="C296" s="444" t="s">
        <v>461</v>
      </c>
      <c r="D296" s="445" t="s">
        <v>462</v>
      </c>
      <c r="E296" s="444" t="s">
        <v>798</v>
      </c>
      <c r="F296" s="445" t="s">
        <v>799</v>
      </c>
      <c r="G296" s="444" t="s">
        <v>1194</v>
      </c>
      <c r="H296" s="444" t="s">
        <v>1195</v>
      </c>
      <c r="I296" s="447">
        <v>921.719970703125</v>
      </c>
      <c r="J296" s="447">
        <v>1</v>
      </c>
      <c r="K296" s="448">
        <v>921.719970703125</v>
      </c>
    </row>
    <row r="297" spans="1:11" ht="14.45" customHeight="1" x14ac:dyDescent="0.2">
      <c r="A297" s="442" t="s">
        <v>454</v>
      </c>
      <c r="B297" s="443" t="s">
        <v>455</v>
      </c>
      <c r="C297" s="444" t="s">
        <v>461</v>
      </c>
      <c r="D297" s="445" t="s">
        <v>462</v>
      </c>
      <c r="E297" s="444" t="s">
        <v>798</v>
      </c>
      <c r="F297" s="445" t="s">
        <v>799</v>
      </c>
      <c r="G297" s="444" t="s">
        <v>1196</v>
      </c>
      <c r="H297" s="444" t="s">
        <v>1197</v>
      </c>
      <c r="I297" s="447">
        <v>597.46665445963538</v>
      </c>
      <c r="J297" s="447">
        <v>11</v>
      </c>
      <c r="K297" s="448">
        <v>6515.9200439453125</v>
      </c>
    </row>
    <row r="298" spans="1:11" ht="14.45" customHeight="1" x14ac:dyDescent="0.2">
      <c r="A298" s="442" t="s">
        <v>454</v>
      </c>
      <c r="B298" s="443" t="s">
        <v>455</v>
      </c>
      <c r="C298" s="444" t="s">
        <v>461</v>
      </c>
      <c r="D298" s="445" t="s">
        <v>462</v>
      </c>
      <c r="E298" s="444" t="s">
        <v>798</v>
      </c>
      <c r="F298" s="445" t="s">
        <v>799</v>
      </c>
      <c r="G298" s="444" t="s">
        <v>1198</v>
      </c>
      <c r="H298" s="444" t="s">
        <v>1199</v>
      </c>
      <c r="I298" s="447">
        <v>133.75999450683594</v>
      </c>
      <c r="J298" s="447">
        <v>5</v>
      </c>
      <c r="K298" s="448">
        <v>668.80999755859375</v>
      </c>
    </row>
    <row r="299" spans="1:11" ht="14.45" customHeight="1" x14ac:dyDescent="0.2">
      <c r="A299" s="442" t="s">
        <v>454</v>
      </c>
      <c r="B299" s="443" t="s">
        <v>455</v>
      </c>
      <c r="C299" s="444" t="s">
        <v>461</v>
      </c>
      <c r="D299" s="445" t="s">
        <v>462</v>
      </c>
      <c r="E299" s="444" t="s">
        <v>798</v>
      </c>
      <c r="F299" s="445" t="s">
        <v>799</v>
      </c>
      <c r="G299" s="444" t="s">
        <v>1200</v>
      </c>
      <c r="H299" s="444" t="s">
        <v>1201</v>
      </c>
      <c r="I299" s="447">
        <v>321.90250396728516</v>
      </c>
      <c r="J299" s="447">
        <v>10</v>
      </c>
      <c r="K299" s="448">
        <v>3173.7599792480469</v>
      </c>
    </row>
    <row r="300" spans="1:11" ht="14.45" customHeight="1" x14ac:dyDescent="0.2">
      <c r="A300" s="442" t="s">
        <v>454</v>
      </c>
      <c r="B300" s="443" t="s">
        <v>455</v>
      </c>
      <c r="C300" s="444" t="s">
        <v>461</v>
      </c>
      <c r="D300" s="445" t="s">
        <v>462</v>
      </c>
      <c r="E300" s="444" t="s">
        <v>798</v>
      </c>
      <c r="F300" s="445" t="s">
        <v>799</v>
      </c>
      <c r="G300" s="444" t="s">
        <v>1202</v>
      </c>
      <c r="H300" s="444" t="s">
        <v>1203</v>
      </c>
      <c r="I300" s="447">
        <v>6.7599999904632568</v>
      </c>
      <c r="J300" s="447">
        <v>180</v>
      </c>
      <c r="K300" s="448">
        <v>1228.9200134277344</v>
      </c>
    </row>
    <row r="301" spans="1:11" ht="14.45" customHeight="1" x14ac:dyDescent="0.2">
      <c r="A301" s="442" t="s">
        <v>454</v>
      </c>
      <c r="B301" s="443" t="s">
        <v>455</v>
      </c>
      <c r="C301" s="444" t="s">
        <v>461</v>
      </c>
      <c r="D301" s="445" t="s">
        <v>462</v>
      </c>
      <c r="E301" s="444" t="s">
        <v>798</v>
      </c>
      <c r="F301" s="445" t="s">
        <v>799</v>
      </c>
      <c r="G301" s="444" t="s">
        <v>1204</v>
      </c>
      <c r="H301" s="444" t="s">
        <v>1205</v>
      </c>
      <c r="I301" s="447">
        <v>6.6550000905990601</v>
      </c>
      <c r="J301" s="447">
        <v>390</v>
      </c>
      <c r="K301" s="448">
        <v>2604.1300354003906</v>
      </c>
    </row>
    <row r="302" spans="1:11" ht="14.45" customHeight="1" x14ac:dyDescent="0.2">
      <c r="A302" s="442" t="s">
        <v>454</v>
      </c>
      <c r="B302" s="443" t="s">
        <v>455</v>
      </c>
      <c r="C302" s="444" t="s">
        <v>461</v>
      </c>
      <c r="D302" s="445" t="s">
        <v>462</v>
      </c>
      <c r="E302" s="444" t="s">
        <v>798</v>
      </c>
      <c r="F302" s="445" t="s">
        <v>799</v>
      </c>
      <c r="G302" s="444" t="s">
        <v>1206</v>
      </c>
      <c r="H302" s="444" t="s">
        <v>1207</v>
      </c>
      <c r="I302" s="447">
        <v>6.6200001239776611</v>
      </c>
      <c r="J302" s="447">
        <v>450</v>
      </c>
      <c r="K302" s="448">
        <v>2997.050048828125</v>
      </c>
    </row>
    <row r="303" spans="1:11" ht="14.45" customHeight="1" x14ac:dyDescent="0.2">
      <c r="A303" s="442" t="s">
        <v>454</v>
      </c>
      <c r="B303" s="443" t="s">
        <v>455</v>
      </c>
      <c r="C303" s="444" t="s">
        <v>461</v>
      </c>
      <c r="D303" s="445" t="s">
        <v>462</v>
      </c>
      <c r="E303" s="444" t="s">
        <v>798</v>
      </c>
      <c r="F303" s="445" t="s">
        <v>799</v>
      </c>
      <c r="G303" s="444" t="s">
        <v>1208</v>
      </c>
      <c r="H303" s="444" t="s">
        <v>1209</v>
      </c>
      <c r="I303" s="447">
        <v>262.5</v>
      </c>
      <c r="J303" s="447">
        <v>16</v>
      </c>
      <c r="K303" s="448">
        <v>4200.009765625</v>
      </c>
    </row>
    <row r="304" spans="1:11" ht="14.45" customHeight="1" x14ac:dyDescent="0.2">
      <c r="A304" s="442" t="s">
        <v>454</v>
      </c>
      <c r="B304" s="443" t="s">
        <v>455</v>
      </c>
      <c r="C304" s="444" t="s">
        <v>461</v>
      </c>
      <c r="D304" s="445" t="s">
        <v>462</v>
      </c>
      <c r="E304" s="444" t="s">
        <v>798</v>
      </c>
      <c r="F304" s="445" t="s">
        <v>799</v>
      </c>
      <c r="G304" s="444" t="s">
        <v>1210</v>
      </c>
      <c r="H304" s="444" t="s">
        <v>1211</v>
      </c>
      <c r="I304" s="447">
        <v>262.5</v>
      </c>
      <c r="J304" s="447">
        <v>16</v>
      </c>
      <c r="K304" s="448">
        <v>4200.009765625</v>
      </c>
    </row>
    <row r="305" spans="1:11" ht="14.45" customHeight="1" x14ac:dyDescent="0.2">
      <c r="A305" s="442" t="s">
        <v>454</v>
      </c>
      <c r="B305" s="443" t="s">
        <v>455</v>
      </c>
      <c r="C305" s="444" t="s">
        <v>461</v>
      </c>
      <c r="D305" s="445" t="s">
        <v>462</v>
      </c>
      <c r="E305" s="444" t="s">
        <v>798</v>
      </c>
      <c r="F305" s="445" t="s">
        <v>799</v>
      </c>
      <c r="G305" s="444" t="s">
        <v>1212</v>
      </c>
      <c r="H305" s="444" t="s">
        <v>1213</v>
      </c>
      <c r="I305" s="447">
        <v>262.5</v>
      </c>
      <c r="J305" s="447">
        <v>16</v>
      </c>
      <c r="K305" s="448">
        <v>4200</v>
      </c>
    </row>
    <row r="306" spans="1:11" ht="14.45" customHeight="1" x14ac:dyDescent="0.2">
      <c r="A306" s="442" t="s">
        <v>454</v>
      </c>
      <c r="B306" s="443" t="s">
        <v>455</v>
      </c>
      <c r="C306" s="444" t="s">
        <v>461</v>
      </c>
      <c r="D306" s="445" t="s">
        <v>462</v>
      </c>
      <c r="E306" s="444" t="s">
        <v>798</v>
      </c>
      <c r="F306" s="445" t="s">
        <v>799</v>
      </c>
      <c r="G306" s="444" t="s">
        <v>1214</v>
      </c>
      <c r="H306" s="444" t="s">
        <v>1215</v>
      </c>
      <c r="I306" s="447">
        <v>262.5</v>
      </c>
      <c r="J306" s="447">
        <v>48</v>
      </c>
      <c r="K306" s="448">
        <v>12600</v>
      </c>
    </row>
    <row r="307" spans="1:11" ht="14.45" customHeight="1" x14ac:dyDescent="0.2">
      <c r="A307" s="442" t="s">
        <v>454</v>
      </c>
      <c r="B307" s="443" t="s">
        <v>455</v>
      </c>
      <c r="C307" s="444" t="s">
        <v>461</v>
      </c>
      <c r="D307" s="445" t="s">
        <v>462</v>
      </c>
      <c r="E307" s="444" t="s">
        <v>798</v>
      </c>
      <c r="F307" s="445" t="s">
        <v>799</v>
      </c>
      <c r="G307" s="444" t="s">
        <v>1216</v>
      </c>
      <c r="H307" s="444" t="s">
        <v>1217</v>
      </c>
      <c r="I307" s="447">
        <v>1353.7333170572917</v>
      </c>
      <c r="J307" s="447">
        <v>6</v>
      </c>
      <c r="K307" s="448">
        <v>8122.389892578125</v>
      </c>
    </row>
    <row r="308" spans="1:11" ht="14.45" customHeight="1" x14ac:dyDescent="0.2">
      <c r="A308" s="442" t="s">
        <v>454</v>
      </c>
      <c r="B308" s="443" t="s">
        <v>455</v>
      </c>
      <c r="C308" s="444" t="s">
        <v>461</v>
      </c>
      <c r="D308" s="445" t="s">
        <v>462</v>
      </c>
      <c r="E308" s="444" t="s">
        <v>798</v>
      </c>
      <c r="F308" s="445" t="s">
        <v>799</v>
      </c>
      <c r="G308" s="444" t="s">
        <v>1218</v>
      </c>
      <c r="H308" s="444" t="s">
        <v>1219</v>
      </c>
      <c r="I308" s="447">
        <v>319.60000610351563</v>
      </c>
      <c r="J308" s="447">
        <v>8</v>
      </c>
      <c r="K308" s="448">
        <v>2556.81005859375</v>
      </c>
    </row>
    <row r="309" spans="1:11" ht="14.45" customHeight="1" x14ac:dyDescent="0.2">
      <c r="A309" s="442" t="s">
        <v>454</v>
      </c>
      <c r="B309" s="443" t="s">
        <v>455</v>
      </c>
      <c r="C309" s="444" t="s">
        <v>461</v>
      </c>
      <c r="D309" s="445" t="s">
        <v>462</v>
      </c>
      <c r="E309" s="444" t="s">
        <v>798</v>
      </c>
      <c r="F309" s="445" t="s">
        <v>799</v>
      </c>
      <c r="G309" s="444" t="s">
        <v>1220</v>
      </c>
      <c r="H309" s="444" t="s">
        <v>1221</v>
      </c>
      <c r="I309" s="447">
        <v>153.58000183105469</v>
      </c>
      <c r="J309" s="447">
        <v>6</v>
      </c>
      <c r="K309" s="448">
        <v>921.5</v>
      </c>
    </row>
    <row r="310" spans="1:11" ht="14.45" customHeight="1" x14ac:dyDescent="0.2">
      <c r="A310" s="442" t="s">
        <v>454</v>
      </c>
      <c r="B310" s="443" t="s">
        <v>455</v>
      </c>
      <c r="C310" s="444" t="s">
        <v>461</v>
      </c>
      <c r="D310" s="445" t="s">
        <v>462</v>
      </c>
      <c r="E310" s="444" t="s">
        <v>798</v>
      </c>
      <c r="F310" s="445" t="s">
        <v>799</v>
      </c>
      <c r="G310" s="444" t="s">
        <v>1222</v>
      </c>
      <c r="H310" s="444" t="s">
        <v>1223</v>
      </c>
      <c r="I310" s="447">
        <v>153.58000183105469</v>
      </c>
      <c r="J310" s="447">
        <v>6</v>
      </c>
      <c r="K310" s="448">
        <v>921.5</v>
      </c>
    </row>
    <row r="311" spans="1:11" ht="14.45" customHeight="1" x14ac:dyDescent="0.2">
      <c r="A311" s="442" t="s">
        <v>454</v>
      </c>
      <c r="B311" s="443" t="s">
        <v>455</v>
      </c>
      <c r="C311" s="444" t="s">
        <v>461</v>
      </c>
      <c r="D311" s="445" t="s">
        <v>462</v>
      </c>
      <c r="E311" s="444" t="s">
        <v>798</v>
      </c>
      <c r="F311" s="445" t="s">
        <v>799</v>
      </c>
      <c r="G311" s="444" t="s">
        <v>1224</v>
      </c>
      <c r="H311" s="444" t="s">
        <v>1225</v>
      </c>
      <c r="I311" s="447">
        <v>641.25</v>
      </c>
      <c r="J311" s="447">
        <v>6</v>
      </c>
      <c r="K311" s="448">
        <v>3847.5</v>
      </c>
    </row>
    <row r="312" spans="1:11" ht="14.45" customHeight="1" x14ac:dyDescent="0.2">
      <c r="A312" s="442" t="s">
        <v>454</v>
      </c>
      <c r="B312" s="443" t="s">
        <v>455</v>
      </c>
      <c r="C312" s="444" t="s">
        <v>461</v>
      </c>
      <c r="D312" s="445" t="s">
        <v>462</v>
      </c>
      <c r="E312" s="444" t="s">
        <v>798</v>
      </c>
      <c r="F312" s="445" t="s">
        <v>799</v>
      </c>
      <c r="G312" s="444" t="s">
        <v>1226</v>
      </c>
      <c r="H312" s="444" t="s">
        <v>1227</v>
      </c>
      <c r="I312" s="447">
        <v>153.58000183105469</v>
      </c>
      <c r="J312" s="447">
        <v>6</v>
      </c>
      <c r="K312" s="448">
        <v>921.5</v>
      </c>
    </row>
    <row r="313" spans="1:11" ht="14.45" customHeight="1" x14ac:dyDescent="0.2">
      <c r="A313" s="442" t="s">
        <v>454</v>
      </c>
      <c r="B313" s="443" t="s">
        <v>455</v>
      </c>
      <c r="C313" s="444" t="s">
        <v>461</v>
      </c>
      <c r="D313" s="445" t="s">
        <v>462</v>
      </c>
      <c r="E313" s="444" t="s">
        <v>798</v>
      </c>
      <c r="F313" s="445" t="s">
        <v>799</v>
      </c>
      <c r="G313" s="444" t="s">
        <v>1228</v>
      </c>
      <c r="H313" s="444" t="s">
        <v>1229</v>
      </c>
      <c r="I313" s="447">
        <v>5161.2001953125</v>
      </c>
      <c r="J313" s="447">
        <v>2</v>
      </c>
      <c r="K313" s="448">
        <v>10322.400390625</v>
      </c>
    </row>
    <row r="314" spans="1:11" ht="14.45" customHeight="1" x14ac:dyDescent="0.2">
      <c r="A314" s="442" t="s">
        <v>454</v>
      </c>
      <c r="B314" s="443" t="s">
        <v>455</v>
      </c>
      <c r="C314" s="444" t="s">
        <v>461</v>
      </c>
      <c r="D314" s="445" t="s">
        <v>462</v>
      </c>
      <c r="E314" s="444" t="s">
        <v>798</v>
      </c>
      <c r="F314" s="445" t="s">
        <v>799</v>
      </c>
      <c r="G314" s="444" t="s">
        <v>1230</v>
      </c>
      <c r="H314" s="444" t="s">
        <v>1231</v>
      </c>
      <c r="I314" s="447">
        <v>4618.91015625</v>
      </c>
      <c r="J314" s="447">
        <v>2</v>
      </c>
      <c r="K314" s="448">
        <v>9237.8095703125</v>
      </c>
    </row>
    <row r="315" spans="1:11" ht="14.45" customHeight="1" x14ac:dyDescent="0.2">
      <c r="A315" s="442" t="s">
        <v>454</v>
      </c>
      <c r="B315" s="443" t="s">
        <v>455</v>
      </c>
      <c r="C315" s="444" t="s">
        <v>461</v>
      </c>
      <c r="D315" s="445" t="s">
        <v>462</v>
      </c>
      <c r="E315" s="444" t="s">
        <v>798</v>
      </c>
      <c r="F315" s="445" t="s">
        <v>799</v>
      </c>
      <c r="G315" s="444" t="s">
        <v>1232</v>
      </c>
      <c r="H315" s="444" t="s">
        <v>1233</v>
      </c>
      <c r="I315" s="447">
        <v>4180.22998046875</v>
      </c>
      <c r="J315" s="447">
        <v>3</v>
      </c>
      <c r="K315" s="448">
        <v>12540.6796875</v>
      </c>
    </row>
    <row r="316" spans="1:11" ht="14.45" customHeight="1" x14ac:dyDescent="0.2">
      <c r="A316" s="442" t="s">
        <v>454</v>
      </c>
      <c r="B316" s="443" t="s">
        <v>455</v>
      </c>
      <c r="C316" s="444" t="s">
        <v>461</v>
      </c>
      <c r="D316" s="445" t="s">
        <v>462</v>
      </c>
      <c r="E316" s="444" t="s">
        <v>798</v>
      </c>
      <c r="F316" s="445" t="s">
        <v>799</v>
      </c>
      <c r="G316" s="444" t="s">
        <v>1234</v>
      </c>
      <c r="H316" s="444" t="s">
        <v>1235</v>
      </c>
      <c r="I316" s="447">
        <v>4972.97021484375</v>
      </c>
      <c r="J316" s="447">
        <v>5</v>
      </c>
      <c r="K316" s="448">
        <v>24864.8603515625</v>
      </c>
    </row>
    <row r="317" spans="1:11" ht="14.45" customHeight="1" x14ac:dyDescent="0.2">
      <c r="A317" s="442" t="s">
        <v>454</v>
      </c>
      <c r="B317" s="443" t="s">
        <v>455</v>
      </c>
      <c r="C317" s="444" t="s">
        <v>461</v>
      </c>
      <c r="D317" s="445" t="s">
        <v>462</v>
      </c>
      <c r="E317" s="444" t="s">
        <v>798</v>
      </c>
      <c r="F317" s="445" t="s">
        <v>799</v>
      </c>
      <c r="G317" s="444" t="s">
        <v>1236</v>
      </c>
      <c r="H317" s="444" t="s">
        <v>1237</v>
      </c>
      <c r="I317" s="447">
        <v>1725</v>
      </c>
      <c r="J317" s="447">
        <v>3</v>
      </c>
      <c r="K317" s="448">
        <v>5175</v>
      </c>
    </row>
    <row r="318" spans="1:11" ht="14.45" customHeight="1" x14ac:dyDescent="0.2">
      <c r="A318" s="442" t="s">
        <v>454</v>
      </c>
      <c r="B318" s="443" t="s">
        <v>455</v>
      </c>
      <c r="C318" s="444" t="s">
        <v>461</v>
      </c>
      <c r="D318" s="445" t="s">
        <v>462</v>
      </c>
      <c r="E318" s="444" t="s">
        <v>798</v>
      </c>
      <c r="F318" s="445" t="s">
        <v>799</v>
      </c>
      <c r="G318" s="444" t="s">
        <v>1238</v>
      </c>
      <c r="H318" s="444" t="s">
        <v>1239</v>
      </c>
      <c r="I318" s="447">
        <v>2530</v>
      </c>
      <c r="J318" s="447">
        <v>3</v>
      </c>
      <c r="K318" s="448">
        <v>7590</v>
      </c>
    </row>
    <row r="319" spans="1:11" ht="14.45" customHeight="1" x14ac:dyDescent="0.2">
      <c r="A319" s="442" t="s">
        <v>454</v>
      </c>
      <c r="B319" s="443" t="s">
        <v>455</v>
      </c>
      <c r="C319" s="444" t="s">
        <v>461</v>
      </c>
      <c r="D319" s="445" t="s">
        <v>462</v>
      </c>
      <c r="E319" s="444" t="s">
        <v>798</v>
      </c>
      <c r="F319" s="445" t="s">
        <v>799</v>
      </c>
      <c r="G319" s="444" t="s">
        <v>1240</v>
      </c>
      <c r="H319" s="444" t="s">
        <v>1241</v>
      </c>
      <c r="I319" s="447">
        <v>1725</v>
      </c>
      <c r="J319" s="447">
        <v>3</v>
      </c>
      <c r="K319" s="448">
        <v>5175</v>
      </c>
    </row>
    <row r="320" spans="1:11" ht="14.45" customHeight="1" x14ac:dyDescent="0.2">
      <c r="A320" s="442" t="s">
        <v>454</v>
      </c>
      <c r="B320" s="443" t="s">
        <v>455</v>
      </c>
      <c r="C320" s="444" t="s">
        <v>461</v>
      </c>
      <c r="D320" s="445" t="s">
        <v>462</v>
      </c>
      <c r="E320" s="444" t="s">
        <v>798</v>
      </c>
      <c r="F320" s="445" t="s">
        <v>799</v>
      </c>
      <c r="G320" s="444" t="s">
        <v>1242</v>
      </c>
      <c r="H320" s="444" t="s">
        <v>1243</v>
      </c>
      <c r="I320" s="447">
        <v>635.25</v>
      </c>
      <c r="J320" s="447">
        <v>1</v>
      </c>
      <c r="K320" s="448">
        <v>635.25</v>
      </c>
    </row>
    <row r="321" spans="1:11" ht="14.45" customHeight="1" x14ac:dyDescent="0.2">
      <c r="A321" s="442" t="s">
        <v>454</v>
      </c>
      <c r="B321" s="443" t="s">
        <v>455</v>
      </c>
      <c r="C321" s="444" t="s">
        <v>461</v>
      </c>
      <c r="D321" s="445" t="s">
        <v>462</v>
      </c>
      <c r="E321" s="444" t="s">
        <v>798</v>
      </c>
      <c r="F321" s="445" t="s">
        <v>799</v>
      </c>
      <c r="G321" s="444" t="s">
        <v>1244</v>
      </c>
      <c r="H321" s="444" t="s">
        <v>1245</v>
      </c>
      <c r="I321" s="447">
        <v>635.21002197265625</v>
      </c>
      <c r="J321" s="447">
        <v>1</v>
      </c>
      <c r="K321" s="448">
        <v>635.21002197265625</v>
      </c>
    </row>
    <row r="322" spans="1:11" ht="14.45" customHeight="1" x14ac:dyDescent="0.2">
      <c r="A322" s="442" t="s">
        <v>454</v>
      </c>
      <c r="B322" s="443" t="s">
        <v>455</v>
      </c>
      <c r="C322" s="444" t="s">
        <v>461</v>
      </c>
      <c r="D322" s="445" t="s">
        <v>462</v>
      </c>
      <c r="E322" s="444" t="s">
        <v>798</v>
      </c>
      <c r="F322" s="445" t="s">
        <v>799</v>
      </c>
      <c r="G322" s="444" t="s">
        <v>1246</v>
      </c>
      <c r="H322" s="444" t="s">
        <v>1247</v>
      </c>
      <c r="I322" s="447">
        <v>655.219970703125</v>
      </c>
      <c r="J322" s="447">
        <v>1</v>
      </c>
      <c r="K322" s="448">
        <v>655.219970703125</v>
      </c>
    </row>
    <row r="323" spans="1:11" ht="14.45" customHeight="1" x14ac:dyDescent="0.2">
      <c r="A323" s="442" t="s">
        <v>454</v>
      </c>
      <c r="B323" s="443" t="s">
        <v>455</v>
      </c>
      <c r="C323" s="444" t="s">
        <v>461</v>
      </c>
      <c r="D323" s="445" t="s">
        <v>462</v>
      </c>
      <c r="E323" s="444" t="s">
        <v>798</v>
      </c>
      <c r="F323" s="445" t="s">
        <v>799</v>
      </c>
      <c r="G323" s="444" t="s">
        <v>1248</v>
      </c>
      <c r="H323" s="444" t="s">
        <v>1249</v>
      </c>
      <c r="I323" s="447">
        <v>163.35000610351563</v>
      </c>
      <c r="J323" s="447">
        <v>1</v>
      </c>
      <c r="K323" s="448">
        <v>163.35000610351563</v>
      </c>
    </row>
    <row r="324" spans="1:11" ht="14.45" customHeight="1" x14ac:dyDescent="0.2">
      <c r="A324" s="442" t="s">
        <v>454</v>
      </c>
      <c r="B324" s="443" t="s">
        <v>455</v>
      </c>
      <c r="C324" s="444" t="s">
        <v>461</v>
      </c>
      <c r="D324" s="445" t="s">
        <v>462</v>
      </c>
      <c r="E324" s="444" t="s">
        <v>798</v>
      </c>
      <c r="F324" s="445" t="s">
        <v>799</v>
      </c>
      <c r="G324" s="444" t="s">
        <v>1250</v>
      </c>
      <c r="H324" s="444" t="s">
        <v>1251</v>
      </c>
      <c r="I324" s="447">
        <v>379.33999633789063</v>
      </c>
      <c r="J324" s="447">
        <v>1</v>
      </c>
      <c r="K324" s="448">
        <v>379.33999633789063</v>
      </c>
    </row>
    <row r="325" spans="1:11" ht="14.45" customHeight="1" x14ac:dyDescent="0.2">
      <c r="A325" s="442" t="s">
        <v>454</v>
      </c>
      <c r="B325" s="443" t="s">
        <v>455</v>
      </c>
      <c r="C325" s="444" t="s">
        <v>461</v>
      </c>
      <c r="D325" s="445" t="s">
        <v>462</v>
      </c>
      <c r="E325" s="444" t="s">
        <v>798</v>
      </c>
      <c r="F325" s="445" t="s">
        <v>799</v>
      </c>
      <c r="G325" s="444" t="s">
        <v>1252</v>
      </c>
      <c r="H325" s="444" t="s">
        <v>1253</v>
      </c>
      <c r="I325" s="447">
        <v>59</v>
      </c>
      <c r="J325" s="447">
        <v>10</v>
      </c>
      <c r="K325" s="448">
        <v>590</v>
      </c>
    </row>
    <row r="326" spans="1:11" ht="14.45" customHeight="1" x14ac:dyDescent="0.2">
      <c r="A326" s="442" t="s">
        <v>454</v>
      </c>
      <c r="B326" s="443" t="s">
        <v>455</v>
      </c>
      <c r="C326" s="444" t="s">
        <v>461</v>
      </c>
      <c r="D326" s="445" t="s">
        <v>462</v>
      </c>
      <c r="E326" s="444" t="s">
        <v>798</v>
      </c>
      <c r="F326" s="445" t="s">
        <v>799</v>
      </c>
      <c r="G326" s="444" t="s">
        <v>1254</v>
      </c>
      <c r="H326" s="444" t="s">
        <v>1255</v>
      </c>
      <c r="I326" s="447">
        <v>42.950000762939453</v>
      </c>
      <c r="J326" s="447">
        <v>30</v>
      </c>
      <c r="K326" s="448">
        <v>1288.5799560546875</v>
      </c>
    </row>
    <row r="327" spans="1:11" ht="14.45" customHeight="1" x14ac:dyDescent="0.2">
      <c r="A327" s="442" t="s">
        <v>454</v>
      </c>
      <c r="B327" s="443" t="s">
        <v>455</v>
      </c>
      <c r="C327" s="444" t="s">
        <v>461</v>
      </c>
      <c r="D327" s="445" t="s">
        <v>462</v>
      </c>
      <c r="E327" s="444" t="s">
        <v>798</v>
      </c>
      <c r="F327" s="445" t="s">
        <v>799</v>
      </c>
      <c r="G327" s="444" t="s">
        <v>1256</v>
      </c>
      <c r="H327" s="444" t="s">
        <v>1257</v>
      </c>
      <c r="I327" s="447">
        <v>387.17999267578125</v>
      </c>
      <c r="J327" s="447">
        <v>8</v>
      </c>
      <c r="K327" s="448">
        <v>3097.39990234375</v>
      </c>
    </row>
    <row r="328" spans="1:11" ht="14.45" customHeight="1" x14ac:dyDescent="0.2">
      <c r="A328" s="442" t="s">
        <v>454</v>
      </c>
      <c r="B328" s="443" t="s">
        <v>455</v>
      </c>
      <c r="C328" s="444" t="s">
        <v>461</v>
      </c>
      <c r="D328" s="445" t="s">
        <v>462</v>
      </c>
      <c r="E328" s="444" t="s">
        <v>798</v>
      </c>
      <c r="F328" s="445" t="s">
        <v>799</v>
      </c>
      <c r="G328" s="444" t="s">
        <v>1258</v>
      </c>
      <c r="H328" s="444" t="s">
        <v>1259</v>
      </c>
      <c r="I328" s="447">
        <v>937.75</v>
      </c>
      <c r="J328" s="447">
        <v>1</v>
      </c>
      <c r="K328" s="448">
        <v>937.75</v>
      </c>
    </row>
    <row r="329" spans="1:11" ht="14.45" customHeight="1" x14ac:dyDescent="0.2">
      <c r="A329" s="442" t="s">
        <v>454</v>
      </c>
      <c r="B329" s="443" t="s">
        <v>455</v>
      </c>
      <c r="C329" s="444" t="s">
        <v>461</v>
      </c>
      <c r="D329" s="445" t="s">
        <v>462</v>
      </c>
      <c r="E329" s="444" t="s">
        <v>798</v>
      </c>
      <c r="F329" s="445" t="s">
        <v>799</v>
      </c>
      <c r="G329" s="444" t="s">
        <v>1260</v>
      </c>
      <c r="H329" s="444" t="s">
        <v>1261</v>
      </c>
      <c r="I329" s="447">
        <v>937.75</v>
      </c>
      <c r="J329" s="447">
        <v>2</v>
      </c>
      <c r="K329" s="448">
        <v>1875.5</v>
      </c>
    </row>
    <row r="330" spans="1:11" ht="14.45" customHeight="1" x14ac:dyDescent="0.2">
      <c r="A330" s="442" t="s">
        <v>454</v>
      </c>
      <c r="B330" s="443" t="s">
        <v>455</v>
      </c>
      <c r="C330" s="444" t="s">
        <v>461</v>
      </c>
      <c r="D330" s="445" t="s">
        <v>462</v>
      </c>
      <c r="E330" s="444" t="s">
        <v>798</v>
      </c>
      <c r="F330" s="445" t="s">
        <v>799</v>
      </c>
      <c r="G330" s="444" t="s">
        <v>1262</v>
      </c>
      <c r="H330" s="444" t="s">
        <v>1263</v>
      </c>
      <c r="I330" s="447">
        <v>938.96002197265625</v>
      </c>
      <c r="J330" s="447">
        <v>2</v>
      </c>
      <c r="K330" s="448">
        <v>1877.9200439453125</v>
      </c>
    </row>
    <row r="331" spans="1:11" ht="14.45" customHeight="1" x14ac:dyDescent="0.2">
      <c r="A331" s="442" t="s">
        <v>454</v>
      </c>
      <c r="B331" s="443" t="s">
        <v>455</v>
      </c>
      <c r="C331" s="444" t="s">
        <v>461</v>
      </c>
      <c r="D331" s="445" t="s">
        <v>462</v>
      </c>
      <c r="E331" s="444" t="s">
        <v>798</v>
      </c>
      <c r="F331" s="445" t="s">
        <v>799</v>
      </c>
      <c r="G331" s="444" t="s">
        <v>1264</v>
      </c>
      <c r="H331" s="444" t="s">
        <v>1265</v>
      </c>
      <c r="I331" s="447">
        <v>7465.27978515625</v>
      </c>
      <c r="J331" s="447">
        <v>1</v>
      </c>
      <c r="K331" s="448">
        <v>7465.27978515625</v>
      </c>
    </row>
    <row r="332" spans="1:11" ht="14.45" customHeight="1" x14ac:dyDescent="0.2">
      <c r="A332" s="442" t="s">
        <v>454</v>
      </c>
      <c r="B332" s="443" t="s">
        <v>455</v>
      </c>
      <c r="C332" s="444" t="s">
        <v>461</v>
      </c>
      <c r="D332" s="445" t="s">
        <v>462</v>
      </c>
      <c r="E332" s="444" t="s">
        <v>798</v>
      </c>
      <c r="F332" s="445" t="s">
        <v>799</v>
      </c>
      <c r="G332" s="444" t="s">
        <v>1266</v>
      </c>
      <c r="H332" s="444" t="s">
        <v>1267</v>
      </c>
      <c r="I332" s="447">
        <v>839.280029296875</v>
      </c>
      <c r="J332" s="447">
        <v>1</v>
      </c>
      <c r="K332" s="448">
        <v>839.280029296875</v>
      </c>
    </row>
    <row r="333" spans="1:11" ht="14.45" customHeight="1" x14ac:dyDescent="0.2">
      <c r="A333" s="442" t="s">
        <v>454</v>
      </c>
      <c r="B333" s="443" t="s">
        <v>455</v>
      </c>
      <c r="C333" s="444" t="s">
        <v>461</v>
      </c>
      <c r="D333" s="445" t="s">
        <v>462</v>
      </c>
      <c r="E333" s="444" t="s">
        <v>798</v>
      </c>
      <c r="F333" s="445" t="s">
        <v>799</v>
      </c>
      <c r="G333" s="444" t="s">
        <v>1268</v>
      </c>
      <c r="H333" s="444" t="s">
        <v>1269</v>
      </c>
      <c r="I333" s="447">
        <v>1259.6099853515625</v>
      </c>
      <c r="J333" s="447">
        <v>1</v>
      </c>
      <c r="K333" s="448">
        <v>1259.6099853515625</v>
      </c>
    </row>
    <row r="334" spans="1:11" ht="14.45" customHeight="1" x14ac:dyDescent="0.2">
      <c r="A334" s="442" t="s">
        <v>454</v>
      </c>
      <c r="B334" s="443" t="s">
        <v>455</v>
      </c>
      <c r="C334" s="444" t="s">
        <v>461</v>
      </c>
      <c r="D334" s="445" t="s">
        <v>462</v>
      </c>
      <c r="E334" s="444" t="s">
        <v>798</v>
      </c>
      <c r="F334" s="445" t="s">
        <v>799</v>
      </c>
      <c r="G334" s="444" t="s">
        <v>1270</v>
      </c>
      <c r="H334" s="444" t="s">
        <v>1271</v>
      </c>
      <c r="I334" s="447">
        <v>839.280029296875</v>
      </c>
      <c r="J334" s="447">
        <v>1</v>
      </c>
      <c r="K334" s="448">
        <v>839.280029296875</v>
      </c>
    </row>
    <row r="335" spans="1:11" ht="14.45" customHeight="1" x14ac:dyDescent="0.2">
      <c r="A335" s="442" t="s">
        <v>454</v>
      </c>
      <c r="B335" s="443" t="s">
        <v>455</v>
      </c>
      <c r="C335" s="444" t="s">
        <v>461</v>
      </c>
      <c r="D335" s="445" t="s">
        <v>462</v>
      </c>
      <c r="E335" s="444" t="s">
        <v>798</v>
      </c>
      <c r="F335" s="445" t="s">
        <v>799</v>
      </c>
      <c r="G335" s="444" t="s">
        <v>1272</v>
      </c>
      <c r="H335" s="444" t="s">
        <v>1273</v>
      </c>
      <c r="I335" s="447">
        <v>2153.679931640625</v>
      </c>
      <c r="J335" s="447">
        <v>3</v>
      </c>
      <c r="K335" s="448">
        <v>6461.039794921875</v>
      </c>
    </row>
    <row r="336" spans="1:11" ht="14.45" customHeight="1" x14ac:dyDescent="0.2">
      <c r="A336" s="442" t="s">
        <v>454</v>
      </c>
      <c r="B336" s="443" t="s">
        <v>455</v>
      </c>
      <c r="C336" s="444" t="s">
        <v>461</v>
      </c>
      <c r="D336" s="445" t="s">
        <v>462</v>
      </c>
      <c r="E336" s="444" t="s">
        <v>798</v>
      </c>
      <c r="F336" s="445" t="s">
        <v>799</v>
      </c>
      <c r="G336" s="444" t="s">
        <v>1274</v>
      </c>
      <c r="H336" s="444" t="s">
        <v>1275</v>
      </c>
      <c r="I336" s="447">
        <v>942.53997802734375</v>
      </c>
      <c r="J336" s="447">
        <v>2</v>
      </c>
      <c r="K336" s="448">
        <v>1885.0799560546875</v>
      </c>
    </row>
    <row r="337" spans="1:11" ht="14.45" customHeight="1" x14ac:dyDescent="0.2">
      <c r="A337" s="442" t="s">
        <v>454</v>
      </c>
      <c r="B337" s="443" t="s">
        <v>455</v>
      </c>
      <c r="C337" s="444" t="s">
        <v>461</v>
      </c>
      <c r="D337" s="445" t="s">
        <v>462</v>
      </c>
      <c r="E337" s="444" t="s">
        <v>798</v>
      </c>
      <c r="F337" s="445" t="s">
        <v>799</v>
      </c>
      <c r="G337" s="444" t="s">
        <v>1276</v>
      </c>
      <c r="H337" s="444" t="s">
        <v>1277</v>
      </c>
      <c r="I337" s="447">
        <v>865.0999755859375</v>
      </c>
      <c r="J337" s="447">
        <v>2</v>
      </c>
      <c r="K337" s="448">
        <v>1730.199951171875</v>
      </c>
    </row>
    <row r="338" spans="1:11" ht="14.45" customHeight="1" x14ac:dyDescent="0.2">
      <c r="A338" s="442" t="s">
        <v>454</v>
      </c>
      <c r="B338" s="443" t="s">
        <v>455</v>
      </c>
      <c r="C338" s="444" t="s">
        <v>461</v>
      </c>
      <c r="D338" s="445" t="s">
        <v>462</v>
      </c>
      <c r="E338" s="444" t="s">
        <v>798</v>
      </c>
      <c r="F338" s="445" t="s">
        <v>799</v>
      </c>
      <c r="G338" s="444" t="s">
        <v>1278</v>
      </c>
      <c r="H338" s="444" t="s">
        <v>1279</v>
      </c>
      <c r="I338" s="447">
        <v>2637.64990234375</v>
      </c>
      <c r="J338" s="447">
        <v>1</v>
      </c>
      <c r="K338" s="448">
        <v>2637.64990234375</v>
      </c>
    </row>
    <row r="339" spans="1:11" ht="14.45" customHeight="1" x14ac:dyDescent="0.2">
      <c r="A339" s="442" t="s">
        <v>454</v>
      </c>
      <c r="B339" s="443" t="s">
        <v>455</v>
      </c>
      <c r="C339" s="444" t="s">
        <v>461</v>
      </c>
      <c r="D339" s="445" t="s">
        <v>462</v>
      </c>
      <c r="E339" s="444" t="s">
        <v>798</v>
      </c>
      <c r="F339" s="445" t="s">
        <v>799</v>
      </c>
      <c r="G339" s="444" t="s">
        <v>1280</v>
      </c>
      <c r="H339" s="444" t="s">
        <v>1281</v>
      </c>
      <c r="I339" s="447">
        <v>839.280029296875</v>
      </c>
      <c r="J339" s="447">
        <v>1</v>
      </c>
      <c r="K339" s="448">
        <v>839.280029296875</v>
      </c>
    </row>
    <row r="340" spans="1:11" ht="14.45" customHeight="1" x14ac:dyDescent="0.2">
      <c r="A340" s="442" t="s">
        <v>454</v>
      </c>
      <c r="B340" s="443" t="s">
        <v>455</v>
      </c>
      <c r="C340" s="444" t="s">
        <v>461</v>
      </c>
      <c r="D340" s="445" t="s">
        <v>462</v>
      </c>
      <c r="E340" s="444" t="s">
        <v>798</v>
      </c>
      <c r="F340" s="445" t="s">
        <v>799</v>
      </c>
      <c r="G340" s="444" t="s">
        <v>1282</v>
      </c>
      <c r="H340" s="444" t="s">
        <v>1283</v>
      </c>
      <c r="I340" s="447">
        <v>426.04000854492188</v>
      </c>
      <c r="J340" s="447">
        <v>1</v>
      </c>
      <c r="K340" s="448">
        <v>426.04000854492188</v>
      </c>
    </row>
    <row r="341" spans="1:11" ht="14.45" customHeight="1" x14ac:dyDescent="0.2">
      <c r="A341" s="442" t="s">
        <v>454</v>
      </c>
      <c r="B341" s="443" t="s">
        <v>455</v>
      </c>
      <c r="C341" s="444" t="s">
        <v>461</v>
      </c>
      <c r="D341" s="445" t="s">
        <v>462</v>
      </c>
      <c r="E341" s="444" t="s">
        <v>798</v>
      </c>
      <c r="F341" s="445" t="s">
        <v>799</v>
      </c>
      <c r="G341" s="444" t="s">
        <v>1284</v>
      </c>
      <c r="H341" s="444" t="s">
        <v>1285</v>
      </c>
      <c r="I341" s="447">
        <v>191.16999816894531</v>
      </c>
      <c r="J341" s="447">
        <v>16</v>
      </c>
      <c r="K341" s="448">
        <v>3058.6900329589844</v>
      </c>
    </row>
    <row r="342" spans="1:11" ht="14.45" customHeight="1" x14ac:dyDescent="0.2">
      <c r="A342" s="442" t="s">
        <v>454</v>
      </c>
      <c r="B342" s="443" t="s">
        <v>455</v>
      </c>
      <c r="C342" s="444" t="s">
        <v>461</v>
      </c>
      <c r="D342" s="445" t="s">
        <v>462</v>
      </c>
      <c r="E342" s="444" t="s">
        <v>798</v>
      </c>
      <c r="F342" s="445" t="s">
        <v>799</v>
      </c>
      <c r="G342" s="444" t="s">
        <v>1286</v>
      </c>
      <c r="H342" s="444" t="s">
        <v>1287</v>
      </c>
      <c r="I342" s="447">
        <v>292.80999755859375</v>
      </c>
      <c r="J342" s="447">
        <v>7</v>
      </c>
      <c r="K342" s="448">
        <v>2049.6499633789063</v>
      </c>
    </row>
    <row r="343" spans="1:11" ht="14.45" customHeight="1" x14ac:dyDescent="0.2">
      <c r="A343" s="442" t="s">
        <v>454</v>
      </c>
      <c r="B343" s="443" t="s">
        <v>455</v>
      </c>
      <c r="C343" s="444" t="s">
        <v>461</v>
      </c>
      <c r="D343" s="445" t="s">
        <v>462</v>
      </c>
      <c r="E343" s="444" t="s">
        <v>798</v>
      </c>
      <c r="F343" s="445" t="s">
        <v>799</v>
      </c>
      <c r="G343" s="444" t="s">
        <v>1288</v>
      </c>
      <c r="H343" s="444" t="s">
        <v>1289</v>
      </c>
      <c r="I343" s="447">
        <v>160.63999938964844</v>
      </c>
      <c r="J343" s="447">
        <v>5</v>
      </c>
      <c r="K343" s="448">
        <v>803.219970703125</v>
      </c>
    </row>
    <row r="344" spans="1:11" ht="14.45" customHeight="1" x14ac:dyDescent="0.2">
      <c r="A344" s="442" t="s">
        <v>454</v>
      </c>
      <c r="B344" s="443" t="s">
        <v>455</v>
      </c>
      <c r="C344" s="444" t="s">
        <v>461</v>
      </c>
      <c r="D344" s="445" t="s">
        <v>462</v>
      </c>
      <c r="E344" s="444" t="s">
        <v>798</v>
      </c>
      <c r="F344" s="445" t="s">
        <v>799</v>
      </c>
      <c r="G344" s="444" t="s">
        <v>1290</v>
      </c>
      <c r="H344" s="444" t="s">
        <v>1291</v>
      </c>
      <c r="I344" s="447">
        <v>107.16000366210938</v>
      </c>
      <c r="J344" s="447">
        <v>35</v>
      </c>
      <c r="K344" s="448">
        <v>3750.699951171875</v>
      </c>
    </row>
    <row r="345" spans="1:11" ht="14.45" customHeight="1" x14ac:dyDescent="0.2">
      <c r="A345" s="442" t="s">
        <v>454</v>
      </c>
      <c r="B345" s="443" t="s">
        <v>455</v>
      </c>
      <c r="C345" s="444" t="s">
        <v>461</v>
      </c>
      <c r="D345" s="445" t="s">
        <v>462</v>
      </c>
      <c r="E345" s="444" t="s">
        <v>798</v>
      </c>
      <c r="F345" s="445" t="s">
        <v>799</v>
      </c>
      <c r="G345" s="444" t="s">
        <v>1292</v>
      </c>
      <c r="H345" s="444" t="s">
        <v>1293</v>
      </c>
      <c r="I345" s="447">
        <v>91</v>
      </c>
      <c r="J345" s="447">
        <v>30</v>
      </c>
      <c r="K345" s="448">
        <v>2730</v>
      </c>
    </row>
    <row r="346" spans="1:11" ht="14.45" customHeight="1" x14ac:dyDescent="0.2">
      <c r="A346" s="442" t="s">
        <v>454</v>
      </c>
      <c r="B346" s="443" t="s">
        <v>455</v>
      </c>
      <c r="C346" s="444" t="s">
        <v>461</v>
      </c>
      <c r="D346" s="445" t="s">
        <v>462</v>
      </c>
      <c r="E346" s="444" t="s">
        <v>798</v>
      </c>
      <c r="F346" s="445" t="s">
        <v>799</v>
      </c>
      <c r="G346" s="444" t="s">
        <v>1294</v>
      </c>
      <c r="H346" s="444" t="s">
        <v>1295</v>
      </c>
      <c r="I346" s="447">
        <v>143.67999267578125</v>
      </c>
      <c r="J346" s="447">
        <v>17</v>
      </c>
      <c r="K346" s="448">
        <v>2442.47998046875</v>
      </c>
    </row>
    <row r="347" spans="1:11" ht="14.45" customHeight="1" x14ac:dyDescent="0.2">
      <c r="A347" s="442" t="s">
        <v>454</v>
      </c>
      <c r="B347" s="443" t="s">
        <v>455</v>
      </c>
      <c r="C347" s="444" t="s">
        <v>461</v>
      </c>
      <c r="D347" s="445" t="s">
        <v>462</v>
      </c>
      <c r="E347" s="444" t="s">
        <v>798</v>
      </c>
      <c r="F347" s="445" t="s">
        <v>799</v>
      </c>
      <c r="G347" s="444" t="s">
        <v>1296</v>
      </c>
      <c r="H347" s="444" t="s">
        <v>1297</v>
      </c>
      <c r="I347" s="447">
        <v>379.92001342773438</v>
      </c>
      <c r="J347" s="447">
        <v>2</v>
      </c>
      <c r="K347" s="448">
        <v>759.83001708984375</v>
      </c>
    </row>
    <row r="348" spans="1:11" ht="14.45" customHeight="1" x14ac:dyDescent="0.2">
      <c r="A348" s="442" t="s">
        <v>454</v>
      </c>
      <c r="B348" s="443" t="s">
        <v>455</v>
      </c>
      <c r="C348" s="444" t="s">
        <v>461</v>
      </c>
      <c r="D348" s="445" t="s">
        <v>462</v>
      </c>
      <c r="E348" s="444" t="s">
        <v>798</v>
      </c>
      <c r="F348" s="445" t="s">
        <v>799</v>
      </c>
      <c r="G348" s="444" t="s">
        <v>1298</v>
      </c>
      <c r="H348" s="444" t="s">
        <v>1299</v>
      </c>
      <c r="I348" s="447">
        <v>249</v>
      </c>
      <c r="J348" s="447">
        <v>5</v>
      </c>
      <c r="K348" s="448">
        <v>1245</v>
      </c>
    </row>
    <row r="349" spans="1:11" ht="14.45" customHeight="1" x14ac:dyDescent="0.2">
      <c r="A349" s="442" t="s">
        <v>454</v>
      </c>
      <c r="B349" s="443" t="s">
        <v>455</v>
      </c>
      <c r="C349" s="444" t="s">
        <v>461</v>
      </c>
      <c r="D349" s="445" t="s">
        <v>462</v>
      </c>
      <c r="E349" s="444" t="s">
        <v>798</v>
      </c>
      <c r="F349" s="445" t="s">
        <v>799</v>
      </c>
      <c r="G349" s="444" t="s">
        <v>1300</v>
      </c>
      <c r="H349" s="444" t="s">
        <v>1301</v>
      </c>
      <c r="I349" s="447">
        <v>955.8499755859375</v>
      </c>
      <c r="J349" s="447">
        <v>5</v>
      </c>
      <c r="K349" s="448">
        <v>4779.2498779296875</v>
      </c>
    </row>
    <row r="350" spans="1:11" ht="14.45" customHeight="1" x14ac:dyDescent="0.2">
      <c r="A350" s="442" t="s">
        <v>454</v>
      </c>
      <c r="B350" s="443" t="s">
        <v>455</v>
      </c>
      <c r="C350" s="444" t="s">
        <v>461</v>
      </c>
      <c r="D350" s="445" t="s">
        <v>462</v>
      </c>
      <c r="E350" s="444" t="s">
        <v>798</v>
      </c>
      <c r="F350" s="445" t="s">
        <v>799</v>
      </c>
      <c r="G350" s="444" t="s">
        <v>1302</v>
      </c>
      <c r="H350" s="444" t="s">
        <v>1303</v>
      </c>
      <c r="I350" s="447">
        <v>106.43833414713542</v>
      </c>
      <c r="J350" s="447">
        <v>30</v>
      </c>
      <c r="K350" s="448">
        <v>3193.1499328613281</v>
      </c>
    </row>
    <row r="351" spans="1:11" ht="14.45" customHeight="1" x14ac:dyDescent="0.2">
      <c r="A351" s="442" t="s">
        <v>454</v>
      </c>
      <c r="B351" s="443" t="s">
        <v>455</v>
      </c>
      <c r="C351" s="444" t="s">
        <v>461</v>
      </c>
      <c r="D351" s="445" t="s">
        <v>462</v>
      </c>
      <c r="E351" s="444" t="s">
        <v>798</v>
      </c>
      <c r="F351" s="445" t="s">
        <v>799</v>
      </c>
      <c r="G351" s="444" t="s">
        <v>1304</v>
      </c>
      <c r="H351" s="444" t="s">
        <v>1305</v>
      </c>
      <c r="I351" s="447">
        <v>2570.5</v>
      </c>
      <c r="J351" s="447">
        <v>2</v>
      </c>
      <c r="K351" s="448">
        <v>5141</v>
      </c>
    </row>
    <row r="352" spans="1:11" ht="14.45" customHeight="1" x14ac:dyDescent="0.2">
      <c r="A352" s="442" t="s">
        <v>454</v>
      </c>
      <c r="B352" s="443" t="s">
        <v>455</v>
      </c>
      <c r="C352" s="444" t="s">
        <v>461</v>
      </c>
      <c r="D352" s="445" t="s">
        <v>462</v>
      </c>
      <c r="E352" s="444" t="s">
        <v>798</v>
      </c>
      <c r="F352" s="445" t="s">
        <v>799</v>
      </c>
      <c r="G352" s="444" t="s">
        <v>1306</v>
      </c>
      <c r="H352" s="444" t="s">
        <v>1307</v>
      </c>
      <c r="I352" s="447">
        <v>49.610000610351563</v>
      </c>
      <c r="J352" s="447">
        <v>36</v>
      </c>
      <c r="K352" s="448">
        <v>1785.9599609375</v>
      </c>
    </row>
    <row r="353" spans="1:11" ht="14.45" customHeight="1" x14ac:dyDescent="0.2">
      <c r="A353" s="442" t="s">
        <v>454</v>
      </c>
      <c r="B353" s="443" t="s">
        <v>455</v>
      </c>
      <c r="C353" s="444" t="s">
        <v>461</v>
      </c>
      <c r="D353" s="445" t="s">
        <v>462</v>
      </c>
      <c r="E353" s="444" t="s">
        <v>798</v>
      </c>
      <c r="F353" s="445" t="s">
        <v>799</v>
      </c>
      <c r="G353" s="444" t="s">
        <v>1308</v>
      </c>
      <c r="H353" s="444" t="s">
        <v>1309</v>
      </c>
      <c r="I353" s="447">
        <v>49.610000610351563</v>
      </c>
      <c r="J353" s="447">
        <v>48</v>
      </c>
      <c r="K353" s="448">
        <v>2381.280029296875</v>
      </c>
    </row>
    <row r="354" spans="1:11" ht="14.45" customHeight="1" x14ac:dyDescent="0.2">
      <c r="A354" s="442" t="s">
        <v>454</v>
      </c>
      <c r="B354" s="443" t="s">
        <v>455</v>
      </c>
      <c r="C354" s="444" t="s">
        <v>461</v>
      </c>
      <c r="D354" s="445" t="s">
        <v>462</v>
      </c>
      <c r="E354" s="444" t="s">
        <v>798</v>
      </c>
      <c r="F354" s="445" t="s">
        <v>799</v>
      </c>
      <c r="G354" s="444" t="s">
        <v>1310</v>
      </c>
      <c r="H354" s="444" t="s">
        <v>1311</v>
      </c>
      <c r="I354" s="447">
        <v>49.610000610351563</v>
      </c>
      <c r="J354" s="447">
        <v>318</v>
      </c>
      <c r="K354" s="448">
        <v>15775.980163574219</v>
      </c>
    </row>
    <row r="355" spans="1:11" ht="14.45" customHeight="1" x14ac:dyDescent="0.2">
      <c r="A355" s="442" t="s">
        <v>454</v>
      </c>
      <c r="B355" s="443" t="s">
        <v>455</v>
      </c>
      <c r="C355" s="444" t="s">
        <v>461</v>
      </c>
      <c r="D355" s="445" t="s">
        <v>462</v>
      </c>
      <c r="E355" s="444" t="s">
        <v>798</v>
      </c>
      <c r="F355" s="445" t="s">
        <v>799</v>
      </c>
      <c r="G355" s="444" t="s">
        <v>1312</v>
      </c>
      <c r="H355" s="444" t="s">
        <v>1313</v>
      </c>
      <c r="I355" s="447">
        <v>1210</v>
      </c>
      <c r="J355" s="447">
        <v>4</v>
      </c>
      <c r="K355" s="448">
        <v>4840</v>
      </c>
    </row>
    <row r="356" spans="1:11" ht="14.45" customHeight="1" x14ac:dyDescent="0.2">
      <c r="A356" s="442" t="s">
        <v>454</v>
      </c>
      <c r="B356" s="443" t="s">
        <v>455</v>
      </c>
      <c r="C356" s="444" t="s">
        <v>461</v>
      </c>
      <c r="D356" s="445" t="s">
        <v>462</v>
      </c>
      <c r="E356" s="444" t="s">
        <v>798</v>
      </c>
      <c r="F356" s="445" t="s">
        <v>799</v>
      </c>
      <c r="G356" s="444" t="s">
        <v>1314</v>
      </c>
      <c r="H356" s="444" t="s">
        <v>1315</v>
      </c>
      <c r="I356" s="447">
        <v>190.08000183105469</v>
      </c>
      <c r="J356" s="447">
        <v>3</v>
      </c>
      <c r="K356" s="448">
        <v>570.24000549316406</v>
      </c>
    </row>
    <row r="357" spans="1:11" ht="14.45" customHeight="1" x14ac:dyDescent="0.2">
      <c r="A357" s="442" t="s">
        <v>454</v>
      </c>
      <c r="B357" s="443" t="s">
        <v>455</v>
      </c>
      <c r="C357" s="444" t="s">
        <v>461</v>
      </c>
      <c r="D357" s="445" t="s">
        <v>462</v>
      </c>
      <c r="E357" s="444" t="s">
        <v>798</v>
      </c>
      <c r="F357" s="445" t="s">
        <v>799</v>
      </c>
      <c r="G357" s="444" t="s">
        <v>1316</v>
      </c>
      <c r="H357" s="444" t="s">
        <v>1317</v>
      </c>
      <c r="I357" s="447">
        <v>95.589996337890625</v>
      </c>
      <c r="J357" s="447">
        <v>10</v>
      </c>
      <c r="K357" s="448">
        <v>955.8599853515625</v>
      </c>
    </row>
    <row r="358" spans="1:11" ht="14.45" customHeight="1" x14ac:dyDescent="0.2">
      <c r="A358" s="442" t="s">
        <v>454</v>
      </c>
      <c r="B358" s="443" t="s">
        <v>455</v>
      </c>
      <c r="C358" s="444" t="s">
        <v>461</v>
      </c>
      <c r="D358" s="445" t="s">
        <v>462</v>
      </c>
      <c r="E358" s="444" t="s">
        <v>798</v>
      </c>
      <c r="F358" s="445" t="s">
        <v>799</v>
      </c>
      <c r="G358" s="444" t="s">
        <v>1318</v>
      </c>
      <c r="H358" s="444" t="s">
        <v>1319</v>
      </c>
      <c r="I358" s="447">
        <v>95.589996337890625</v>
      </c>
      <c r="J358" s="447">
        <v>30</v>
      </c>
      <c r="K358" s="448">
        <v>2867.6599731445313</v>
      </c>
    </row>
    <row r="359" spans="1:11" ht="14.45" customHeight="1" x14ac:dyDescent="0.2">
      <c r="A359" s="442" t="s">
        <v>454</v>
      </c>
      <c r="B359" s="443" t="s">
        <v>455</v>
      </c>
      <c r="C359" s="444" t="s">
        <v>461</v>
      </c>
      <c r="D359" s="445" t="s">
        <v>462</v>
      </c>
      <c r="E359" s="444" t="s">
        <v>798</v>
      </c>
      <c r="F359" s="445" t="s">
        <v>799</v>
      </c>
      <c r="G359" s="444" t="s">
        <v>1320</v>
      </c>
      <c r="H359" s="444" t="s">
        <v>1321</v>
      </c>
      <c r="I359" s="447">
        <v>458.614990234375</v>
      </c>
      <c r="J359" s="447">
        <v>6</v>
      </c>
      <c r="K359" s="448">
        <v>2751.6700439453125</v>
      </c>
    </row>
    <row r="360" spans="1:11" ht="14.45" customHeight="1" x14ac:dyDescent="0.2">
      <c r="A360" s="442" t="s">
        <v>454</v>
      </c>
      <c r="B360" s="443" t="s">
        <v>455</v>
      </c>
      <c r="C360" s="444" t="s">
        <v>461</v>
      </c>
      <c r="D360" s="445" t="s">
        <v>462</v>
      </c>
      <c r="E360" s="444" t="s">
        <v>798</v>
      </c>
      <c r="F360" s="445" t="s">
        <v>799</v>
      </c>
      <c r="G360" s="444" t="s">
        <v>1322</v>
      </c>
      <c r="H360" s="444" t="s">
        <v>1323</v>
      </c>
      <c r="I360" s="447">
        <v>32.439998626708984</v>
      </c>
      <c r="J360" s="447">
        <v>560</v>
      </c>
      <c r="K360" s="448">
        <v>18164.97998046875</v>
      </c>
    </row>
    <row r="361" spans="1:11" ht="14.45" customHeight="1" x14ac:dyDescent="0.2">
      <c r="A361" s="442" t="s">
        <v>454</v>
      </c>
      <c r="B361" s="443" t="s">
        <v>455</v>
      </c>
      <c r="C361" s="444" t="s">
        <v>461</v>
      </c>
      <c r="D361" s="445" t="s">
        <v>462</v>
      </c>
      <c r="E361" s="444" t="s">
        <v>798</v>
      </c>
      <c r="F361" s="445" t="s">
        <v>799</v>
      </c>
      <c r="G361" s="444" t="s">
        <v>1324</v>
      </c>
      <c r="H361" s="444" t="s">
        <v>1325</v>
      </c>
      <c r="I361" s="447">
        <v>32.439998626708984</v>
      </c>
      <c r="J361" s="447">
        <v>240</v>
      </c>
      <c r="K361" s="448">
        <v>7784.989990234375</v>
      </c>
    </row>
    <row r="362" spans="1:11" ht="14.45" customHeight="1" x14ac:dyDescent="0.2">
      <c r="A362" s="442" t="s">
        <v>454</v>
      </c>
      <c r="B362" s="443" t="s">
        <v>455</v>
      </c>
      <c r="C362" s="444" t="s">
        <v>461</v>
      </c>
      <c r="D362" s="445" t="s">
        <v>462</v>
      </c>
      <c r="E362" s="444" t="s">
        <v>798</v>
      </c>
      <c r="F362" s="445" t="s">
        <v>799</v>
      </c>
      <c r="G362" s="444" t="s">
        <v>1326</v>
      </c>
      <c r="H362" s="444" t="s">
        <v>1327</v>
      </c>
      <c r="I362" s="447">
        <v>1206.1199951171875</v>
      </c>
      <c r="J362" s="447">
        <v>2</v>
      </c>
      <c r="K362" s="448">
        <v>2412.239990234375</v>
      </c>
    </row>
    <row r="363" spans="1:11" ht="14.45" customHeight="1" x14ac:dyDescent="0.2">
      <c r="A363" s="442" t="s">
        <v>454</v>
      </c>
      <c r="B363" s="443" t="s">
        <v>455</v>
      </c>
      <c r="C363" s="444" t="s">
        <v>461</v>
      </c>
      <c r="D363" s="445" t="s">
        <v>462</v>
      </c>
      <c r="E363" s="444" t="s">
        <v>798</v>
      </c>
      <c r="F363" s="445" t="s">
        <v>799</v>
      </c>
      <c r="G363" s="444" t="s">
        <v>1328</v>
      </c>
      <c r="H363" s="444" t="s">
        <v>1329</v>
      </c>
      <c r="I363" s="447">
        <v>1206.1199951171875</v>
      </c>
      <c r="J363" s="447">
        <v>2</v>
      </c>
      <c r="K363" s="448">
        <v>2412.239990234375</v>
      </c>
    </row>
    <row r="364" spans="1:11" ht="14.45" customHeight="1" x14ac:dyDescent="0.2">
      <c r="A364" s="442" t="s">
        <v>454</v>
      </c>
      <c r="B364" s="443" t="s">
        <v>455</v>
      </c>
      <c r="C364" s="444" t="s">
        <v>461</v>
      </c>
      <c r="D364" s="445" t="s">
        <v>462</v>
      </c>
      <c r="E364" s="444" t="s">
        <v>798</v>
      </c>
      <c r="F364" s="445" t="s">
        <v>799</v>
      </c>
      <c r="G364" s="444" t="s">
        <v>1330</v>
      </c>
      <c r="H364" s="444" t="s">
        <v>1331</v>
      </c>
      <c r="I364" s="447">
        <v>360</v>
      </c>
      <c r="J364" s="447">
        <v>4</v>
      </c>
      <c r="K364" s="448">
        <v>1440</v>
      </c>
    </row>
    <row r="365" spans="1:11" ht="14.45" customHeight="1" x14ac:dyDescent="0.2">
      <c r="A365" s="442" t="s">
        <v>454</v>
      </c>
      <c r="B365" s="443" t="s">
        <v>455</v>
      </c>
      <c r="C365" s="444" t="s">
        <v>461</v>
      </c>
      <c r="D365" s="445" t="s">
        <v>462</v>
      </c>
      <c r="E365" s="444" t="s">
        <v>798</v>
      </c>
      <c r="F365" s="445" t="s">
        <v>799</v>
      </c>
      <c r="G365" s="444" t="s">
        <v>1332</v>
      </c>
      <c r="H365" s="444" t="s">
        <v>1333</v>
      </c>
      <c r="I365" s="447">
        <v>109.69999694824219</v>
      </c>
      <c r="J365" s="447">
        <v>12</v>
      </c>
      <c r="K365" s="448">
        <v>1316.3999938964844</v>
      </c>
    </row>
    <row r="366" spans="1:11" ht="14.45" customHeight="1" x14ac:dyDescent="0.2">
      <c r="A366" s="442" t="s">
        <v>454</v>
      </c>
      <c r="B366" s="443" t="s">
        <v>455</v>
      </c>
      <c r="C366" s="444" t="s">
        <v>461</v>
      </c>
      <c r="D366" s="445" t="s">
        <v>462</v>
      </c>
      <c r="E366" s="444" t="s">
        <v>798</v>
      </c>
      <c r="F366" s="445" t="s">
        <v>799</v>
      </c>
      <c r="G366" s="444" t="s">
        <v>1334</v>
      </c>
      <c r="H366" s="444" t="s">
        <v>1335</v>
      </c>
      <c r="I366" s="447">
        <v>1476.199951171875</v>
      </c>
      <c r="J366" s="447">
        <v>1</v>
      </c>
      <c r="K366" s="448">
        <v>1476.199951171875</v>
      </c>
    </row>
    <row r="367" spans="1:11" ht="14.45" customHeight="1" x14ac:dyDescent="0.2">
      <c r="A367" s="442" t="s">
        <v>454</v>
      </c>
      <c r="B367" s="443" t="s">
        <v>455</v>
      </c>
      <c r="C367" s="444" t="s">
        <v>461</v>
      </c>
      <c r="D367" s="445" t="s">
        <v>462</v>
      </c>
      <c r="E367" s="444" t="s">
        <v>798</v>
      </c>
      <c r="F367" s="445" t="s">
        <v>799</v>
      </c>
      <c r="G367" s="444" t="s">
        <v>1336</v>
      </c>
      <c r="H367" s="444" t="s">
        <v>1337</v>
      </c>
      <c r="I367" s="447">
        <v>281.6300048828125</v>
      </c>
      <c r="J367" s="447">
        <v>8</v>
      </c>
      <c r="K367" s="448">
        <v>2253.030029296875</v>
      </c>
    </row>
    <row r="368" spans="1:11" ht="14.45" customHeight="1" x14ac:dyDescent="0.2">
      <c r="A368" s="442" t="s">
        <v>454</v>
      </c>
      <c r="B368" s="443" t="s">
        <v>455</v>
      </c>
      <c r="C368" s="444" t="s">
        <v>461</v>
      </c>
      <c r="D368" s="445" t="s">
        <v>462</v>
      </c>
      <c r="E368" s="444" t="s">
        <v>798</v>
      </c>
      <c r="F368" s="445" t="s">
        <v>799</v>
      </c>
      <c r="G368" s="444" t="s">
        <v>1338</v>
      </c>
      <c r="H368" s="444" t="s">
        <v>1339</v>
      </c>
      <c r="I368" s="447">
        <v>902.3599853515625</v>
      </c>
      <c r="J368" s="447">
        <v>2</v>
      </c>
      <c r="K368" s="448">
        <v>1804.719970703125</v>
      </c>
    </row>
    <row r="369" spans="1:11" ht="14.45" customHeight="1" x14ac:dyDescent="0.2">
      <c r="A369" s="442" t="s">
        <v>454</v>
      </c>
      <c r="B369" s="443" t="s">
        <v>455</v>
      </c>
      <c r="C369" s="444" t="s">
        <v>461</v>
      </c>
      <c r="D369" s="445" t="s">
        <v>462</v>
      </c>
      <c r="E369" s="444" t="s">
        <v>798</v>
      </c>
      <c r="F369" s="445" t="s">
        <v>799</v>
      </c>
      <c r="G369" s="444" t="s">
        <v>1340</v>
      </c>
      <c r="H369" s="444" t="s">
        <v>1341</v>
      </c>
      <c r="I369" s="447">
        <v>890.864990234375</v>
      </c>
      <c r="J369" s="447">
        <v>3</v>
      </c>
      <c r="K369" s="448">
        <v>2672.5899658203125</v>
      </c>
    </row>
    <row r="370" spans="1:11" ht="14.45" customHeight="1" x14ac:dyDescent="0.2">
      <c r="A370" s="442" t="s">
        <v>454</v>
      </c>
      <c r="B370" s="443" t="s">
        <v>455</v>
      </c>
      <c r="C370" s="444" t="s">
        <v>461</v>
      </c>
      <c r="D370" s="445" t="s">
        <v>462</v>
      </c>
      <c r="E370" s="444" t="s">
        <v>798</v>
      </c>
      <c r="F370" s="445" t="s">
        <v>799</v>
      </c>
      <c r="G370" s="444" t="s">
        <v>1342</v>
      </c>
      <c r="H370" s="444" t="s">
        <v>1343</v>
      </c>
      <c r="I370" s="447">
        <v>5752.2998046875</v>
      </c>
      <c r="J370" s="447">
        <v>9</v>
      </c>
      <c r="K370" s="448">
        <v>51770.6982421875</v>
      </c>
    </row>
    <row r="371" spans="1:11" ht="14.45" customHeight="1" x14ac:dyDescent="0.2">
      <c r="A371" s="442" t="s">
        <v>454</v>
      </c>
      <c r="B371" s="443" t="s">
        <v>455</v>
      </c>
      <c r="C371" s="444" t="s">
        <v>461</v>
      </c>
      <c r="D371" s="445" t="s">
        <v>462</v>
      </c>
      <c r="E371" s="444" t="s">
        <v>798</v>
      </c>
      <c r="F371" s="445" t="s">
        <v>799</v>
      </c>
      <c r="G371" s="444" t="s">
        <v>1344</v>
      </c>
      <c r="H371" s="444" t="s">
        <v>1345</v>
      </c>
      <c r="I371" s="447">
        <v>42.349998474121094</v>
      </c>
      <c r="J371" s="447">
        <v>300</v>
      </c>
      <c r="K371" s="448">
        <v>12705.030029296875</v>
      </c>
    </row>
    <row r="372" spans="1:11" ht="14.45" customHeight="1" x14ac:dyDescent="0.2">
      <c r="A372" s="442" t="s">
        <v>454</v>
      </c>
      <c r="B372" s="443" t="s">
        <v>455</v>
      </c>
      <c r="C372" s="444" t="s">
        <v>461</v>
      </c>
      <c r="D372" s="445" t="s">
        <v>462</v>
      </c>
      <c r="E372" s="444" t="s">
        <v>798</v>
      </c>
      <c r="F372" s="445" t="s">
        <v>799</v>
      </c>
      <c r="G372" s="444" t="s">
        <v>1346</v>
      </c>
      <c r="H372" s="444" t="s">
        <v>1347</v>
      </c>
      <c r="I372" s="447">
        <v>42.349998474121094</v>
      </c>
      <c r="J372" s="447">
        <v>60</v>
      </c>
      <c r="K372" s="448">
        <v>2541</v>
      </c>
    </row>
    <row r="373" spans="1:11" ht="14.45" customHeight="1" x14ac:dyDescent="0.2">
      <c r="A373" s="442" t="s">
        <v>454</v>
      </c>
      <c r="B373" s="443" t="s">
        <v>455</v>
      </c>
      <c r="C373" s="444" t="s">
        <v>461</v>
      </c>
      <c r="D373" s="445" t="s">
        <v>462</v>
      </c>
      <c r="E373" s="444" t="s">
        <v>798</v>
      </c>
      <c r="F373" s="445" t="s">
        <v>799</v>
      </c>
      <c r="G373" s="444" t="s">
        <v>1348</v>
      </c>
      <c r="H373" s="444" t="s">
        <v>1349</v>
      </c>
      <c r="I373" s="447">
        <v>3197.1298828125</v>
      </c>
      <c r="J373" s="447">
        <v>2</v>
      </c>
      <c r="K373" s="448">
        <v>6394.25</v>
      </c>
    </row>
    <row r="374" spans="1:11" ht="14.45" customHeight="1" x14ac:dyDescent="0.2">
      <c r="A374" s="442" t="s">
        <v>454</v>
      </c>
      <c r="B374" s="443" t="s">
        <v>455</v>
      </c>
      <c r="C374" s="444" t="s">
        <v>461</v>
      </c>
      <c r="D374" s="445" t="s">
        <v>462</v>
      </c>
      <c r="E374" s="444" t="s">
        <v>798</v>
      </c>
      <c r="F374" s="445" t="s">
        <v>799</v>
      </c>
      <c r="G374" s="444" t="s">
        <v>1350</v>
      </c>
      <c r="H374" s="444" t="s">
        <v>1351</v>
      </c>
      <c r="I374" s="447">
        <v>550</v>
      </c>
      <c r="J374" s="447">
        <v>11</v>
      </c>
      <c r="K374" s="448">
        <v>6050</v>
      </c>
    </row>
    <row r="375" spans="1:11" ht="14.45" customHeight="1" x14ac:dyDescent="0.2">
      <c r="A375" s="442" t="s">
        <v>454</v>
      </c>
      <c r="B375" s="443" t="s">
        <v>455</v>
      </c>
      <c r="C375" s="444" t="s">
        <v>461</v>
      </c>
      <c r="D375" s="445" t="s">
        <v>462</v>
      </c>
      <c r="E375" s="444" t="s">
        <v>798</v>
      </c>
      <c r="F375" s="445" t="s">
        <v>799</v>
      </c>
      <c r="G375" s="444" t="s">
        <v>1352</v>
      </c>
      <c r="H375" s="444" t="s">
        <v>1353</v>
      </c>
      <c r="I375" s="447">
        <v>1326.0899658203125</v>
      </c>
      <c r="J375" s="447">
        <v>2</v>
      </c>
      <c r="K375" s="448">
        <v>2652.179931640625</v>
      </c>
    </row>
    <row r="376" spans="1:11" ht="14.45" customHeight="1" x14ac:dyDescent="0.2">
      <c r="A376" s="442" t="s">
        <v>454</v>
      </c>
      <c r="B376" s="443" t="s">
        <v>455</v>
      </c>
      <c r="C376" s="444" t="s">
        <v>461</v>
      </c>
      <c r="D376" s="445" t="s">
        <v>462</v>
      </c>
      <c r="E376" s="444" t="s">
        <v>798</v>
      </c>
      <c r="F376" s="445" t="s">
        <v>799</v>
      </c>
      <c r="G376" s="444" t="s">
        <v>1354</v>
      </c>
      <c r="H376" s="444" t="s">
        <v>1355</v>
      </c>
      <c r="I376" s="447">
        <v>897</v>
      </c>
      <c r="J376" s="447">
        <v>1</v>
      </c>
      <c r="K376" s="448">
        <v>897</v>
      </c>
    </row>
    <row r="377" spans="1:11" ht="14.45" customHeight="1" x14ac:dyDescent="0.2">
      <c r="A377" s="442" t="s">
        <v>454</v>
      </c>
      <c r="B377" s="443" t="s">
        <v>455</v>
      </c>
      <c r="C377" s="444" t="s">
        <v>461</v>
      </c>
      <c r="D377" s="445" t="s">
        <v>462</v>
      </c>
      <c r="E377" s="444" t="s">
        <v>798</v>
      </c>
      <c r="F377" s="445" t="s">
        <v>799</v>
      </c>
      <c r="G377" s="444" t="s">
        <v>1356</v>
      </c>
      <c r="H377" s="444" t="s">
        <v>1357</v>
      </c>
      <c r="I377" s="447">
        <v>12948.990234375</v>
      </c>
      <c r="J377" s="447">
        <v>1</v>
      </c>
      <c r="K377" s="448">
        <v>12948.990234375</v>
      </c>
    </row>
    <row r="378" spans="1:11" ht="14.45" customHeight="1" x14ac:dyDescent="0.2">
      <c r="A378" s="442" t="s">
        <v>454</v>
      </c>
      <c r="B378" s="443" t="s">
        <v>455</v>
      </c>
      <c r="C378" s="444" t="s">
        <v>461</v>
      </c>
      <c r="D378" s="445" t="s">
        <v>462</v>
      </c>
      <c r="E378" s="444" t="s">
        <v>798</v>
      </c>
      <c r="F378" s="445" t="s">
        <v>799</v>
      </c>
      <c r="G378" s="444" t="s">
        <v>1358</v>
      </c>
      <c r="H378" s="444" t="s">
        <v>1359</v>
      </c>
      <c r="I378" s="447">
        <v>349.14750671386719</v>
      </c>
      <c r="J378" s="447">
        <v>10</v>
      </c>
      <c r="K378" s="448">
        <v>3528.77001953125</v>
      </c>
    </row>
    <row r="379" spans="1:11" ht="14.45" customHeight="1" x14ac:dyDescent="0.2">
      <c r="A379" s="442" t="s">
        <v>454</v>
      </c>
      <c r="B379" s="443" t="s">
        <v>455</v>
      </c>
      <c r="C379" s="444" t="s">
        <v>461</v>
      </c>
      <c r="D379" s="445" t="s">
        <v>462</v>
      </c>
      <c r="E379" s="444" t="s">
        <v>798</v>
      </c>
      <c r="F379" s="445" t="s">
        <v>799</v>
      </c>
      <c r="G379" s="444" t="s">
        <v>1360</v>
      </c>
      <c r="H379" s="444" t="s">
        <v>1361</v>
      </c>
      <c r="I379" s="447">
        <v>130</v>
      </c>
      <c r="J379" s="447">
        <v>23</v>
      </c>
      <c r="K379" s="448">
        <v>2990.0400390625</v>
      </c>
    </row>
    <row r="380" spans="1:11" ht="14.45" customHeight="1" x14ac:dyDescent="0.2">
      <c r="A380" s="442" t="s">
        <v>454</v>
      </c>
      <c r="B380" s="443" t="s">
        <v>455</v>
      </c>
      <c r="C380" s="444" t="s">
        <v>461</v>
      </c>
      <c r="D380" s="445" t="s">
        <v>462</v>
      </c>
      <c r="E380" s="444" t="s">
        <v>798</v>
      </c>
      <c r="F380" s="445" t="s">
        <v>799</v>
      </c>
      <c r="G380" s="444" t="s">
        <v>1362</v>
      </c>
      <c r="H380" s="444" t="s">
        <v>1363</v>
      </c>
      <c r="I380" s="447">
        <v>21.379999160766602</v>
      </c>
      <c r="J380" s="447">
        <v>525</v>
      </c>
      <c r="K380" s="448">
        <v>11224.07958984375</v>
      </c>
    </row>
    <row r="381" spans="1:11" ht="14.45" customHeight="1" x14ac:dyDescent="0.2">
      <c r="A381" s="442" t="s">
        <v>454</v>
      </c>
      <c r="B381" s="443" t="s">
        <v>455</v>
      </c>
      <c r="C381" s="444" t="s">
        <v>461</v>
      </c>
      <c r="D381" s="445" t="s">
        <v>462</v>
      </c>
      <c r="E381" s="444" t="s">
        <v>798</v>
      </c>
      <c r="F381" s="445" t="s">
        <v>799</v>
      </c>
      <c r="G381" s="444" t="s">
        <v>1364</v>
      </c>
      <c r="H381" s="444" t="s">
        <v>1365</v>
      </c>
      <c r="I381" s="447">
        <v>43.450000762939453</v>
      </c>
      <c r="J381" s="447">
        <v>200</v>
      </c>
      <c r="K381" s="448">
        <v>8690.240234375</v>
      </c>
    </row>
    <row r="382" spans="1:11" ht="14.45" customHeight="1" x14ac:dyDescent="0.2">
      <c r="A382" s="442" t="s">
        <v>454</v>
      </c>
      <c r="B382" s="443" t="s">
        <v>455</v>
      </c>
      <c r="C382" s="444" t="s">
        <v>461</v>
      </c>
      <c r="D382" s="445" t="s">
        <v>462</v>
      </c>
      <c r="E382" s="444" t="s">
        <v>798</v>
      </c>
      <c r="F382" s="445" t="s">
        <v>799</v>
      </c>
      <c r="G382" s="444" t="s">
        <v>1366</v>
      </c>
      <c r="H382" s="444" t="s">
        <v>1367</v>
      </c>
      <c r="I382" s="447">
        <v>35.400001525878906</v>
      </c>
      <c r="J382" s="447">
        <v>50</v>
      </c>
      <c r="K382" s="448">
        <v>1770.1300048828125</v>
      </c>
    </row>
    <row r="383" spans="1:11" ht="14.45" customHeight="1" x14ac:dyDescent="0.2">
      <c r="A383" s="442" t="s">
        <v>454</v>
      </c>
      <c r="B383" s="443" t="s">
        <v>455</v>
      </c>
      <c r="C383" s="444" t="s">
        <v>461</v>
      </c>
      <c r="D383" s="445" t="s">
        <v>462</v>
      </c>
      <c r="E383" s="444" t="s">
        <v>798</v>
      </c>
      <c r="F383" s="445" t="s">
        <v>799</v>
      </c>
      <c r="G383" s="444" t="s">
        <v>1368</v>
      </c>
      <c r="H383" s="444" t="s">
        <v>1369</v>
      </c>
      <c r="I383" s="447">
        <v>2344.860107421875</v>
      </c>
      <c r="J383" s="447">
        <v>4</v>
      </c>
      <c r="K383" s="448">
        <v>9379.4404296875</v>
      </c>
    </row>
    <row r="384" spans="1:11" ht="14.45" customHeight="1" x14ac:dyDescent="0.2">
      <c r="A384" s="442" t="s">
        <v>454</v>
      </c>
      <c r="B384" s="443" t="s">
        <v>455</v>
      </c>
      <c r="C384" s="444" t="s">
        <v>461</v>
      </c>
      <c r="D384" s="445" t="s">
        <v>462</v>
      </c>
      <c r="E384" s="444" t="s">
        <v>798</v>
      </c>
      <c r="F384" s="445" t="s">
        <v>799</v>
      </c>
      <c r="G384" s="444" t="s">
        <v>1370</v>
      </c>
      <c r="H384" s="444" t="s">
        <v>1371</v>
      </c>
      <c r="I384" s="447">
        <v>93.790000915527344</v>
      </c>
      <c r="J384" s="447">
        <v>125</v>
      </c>
      <c r="K384" s="448">
        <v>11724.300537109375</v>
      </c>
    </row>
    <row r="385" spans="1:11" ht="14.45" customHeight="1" x14ac:dyDescent="0.2">
      <c r="A385" s="442" t="s">
        <v>454</v>
      </c>
      <c r="B385" s="443" t="s">
        <v>455</v>
      </c>
      <c r="C385" s="444" t="s">
        <v>461</v>
      </c>
      <c r="D385" s="445" t="s">
        <v>462</v>
      </c>
      <c r="E385" s="444" t="s">
        <v>798</v>
      </c>
      <c r="F385" s="445" t="s">
        <v>799</v>
      </c>
      <c r="G385" s="444" t="s">
        <v>1366</v>
      </c>
      <c r="H385" s="444" t="s">
        <v>1372</v>
      </c>
      <c r="I385" s="447">
        <v>35.400001525878906</v>
      </c>
      <c r="J385" s="447">
        <v>625</v>
      </c>
      <c r="K385" s="448">
        <v>22126.640014648438</v>
      </c>
    </row>
    <row r="386" spans="1:11" ht="14.45" customHeight="1" x14ac:dyDescent="0.2">
      <c r="A386" s="442" t="s">
        <v>454</v>
      </c>
      <c r="B386" s="443" t="s">
        <v>455</v>
      </c>
      <c r="C386" s="444" t="s">
        <v>461</v>
      </c>
      <c r="D386" s="445" t="s">
        <v>462</v>
      </c>
      <c r="E386" s="444" t="s">
        <v>798</v>
      </c>
      <c r="F386" s="445" t="s">
        <v>799</v>
      </c>
      <c r="G386" s="444" t="s">
        <v>1373</v>
      </c>
      <c r="H386" s="444" t="s">
        <v>1374</v>
      </c>
      <c r="I386" s="447">
        <v>3508.81005859375</v>
      </c>
      <c r="J386" s="447">
        <v>3</v>
      </c>
      <c r="K386" s="448">
        <v>10526.43017578125</v>
      </c>
    </row>
    <row r="387" spans="1:11" ht="14.45" customHeight="1" x14ac:dyDescent="0.2">
      <c r="A387" s="442" t="s">
        <v>454</v>
      </c>
      <c r="B387" s="443" t="s">
        <v>455</v>
      </c>
      <c r="C387" s="444" t="s">
        <v>461</v>
      </c>
      <c r="D387" s="445" t="s">
        <v>462</v>
      </c>
      <c r="E387" s="444" t="s">
        <v>798</v>
      </c>
      <c r="F387" s="445" t="s">
        <v>799</v>
      </c>
      <c r="G387" s="444" t="s">
        <v>1375</v>
      </c>
      <c r="H387" s="444" t="s">
        <v>1376</v>
      </c>
      <c r="I387" s="447">
        <v>2117.3798828125</v>
      </c>
      <c r="J387" s="447">
        <v>4</v>
      </c>
      <c r="K387" s="448">
        <v>8469.51953125</v>
      </c>
    </row>
    <row r="388" spans="1:11" ht="14.45" customHeight="1" x14ac:dyDescent="0.2">
      <c r="A388" s="442" t="s">
        <v>454</v>
      </c>
      <c r="B388" s="443" t="s">
        <v>455</v>
      </c>
      <c r="C388" s="444" t="s">
        <v>461</v>
      </c>
      <c r="D388" s="445" t="s">
        <v>462</v>
      </c>
      <c r="E388" s="444" t="s">
        <v>798</v>
      </c>
      <c r="F388" s="445" t="s">
        <v>799</v>
      </c>
      <c r="G388" s="444" t="s">
        <v>1377</v>
      </c>
      <c r="H388" s="444" t="s">
        <v>1378</v>
      </c>
      <c r="I388" s="447">
        <v>2.380000114440918</v>
      </c>
      <c r="J388" s="447">
        <v>300</v>
      </c>
      <c r="K388" s="448">
        <v>712.989990234375</v>
      </c>
    </row>
    <row r="389" spans="1:11" ht="14.45" customHeight="1" x14ac:dyDescent="0.2">
      <c r="A389" s="442" t="s">
        <v>454</v>
      </c>
      <c r="B389" s="443" t="s">
        <v>455</v>
      </c>
      <c r="C389" s="444" t="s">
        <v>461</v>
      </c>
      <c r="D389" s="445" t="s">
        <v>462</v>
      </c>
      <c r="E389" s="444" t="s">
        <v>798</v>
      </c>
      <c r="F389" s="445" t="s">
        <v>799</v>
      </c>
      <c r="G389" s="444" t="s">
        <v>1379</v>
      </c>
      <c r="H389" s="444" t="s">
        <v>1380</v>
      </c>
      <c r="I389" s="447">
        <v>1.1887500435113907</v>
      </c>
      <c r="J389" s="447">
        <v>7200</v>
      </c>
      <c r="K389" s="448">
        <v>8532.5701904296875</v>
      </c>
    </row>
    <row r="390" spans="1:11" ht="14.45" customHeight="1" x14ac:dyDescent="0.2">
      <c r="A390" s="442" t="s">
        <v>454</v>
      </c>
      <c r="B390" s="443" t="s">
        <v>455</v>
      </c>
      <c r="C390" s="444" t="s">
        <v>461</v>
      </c>
      <c r="D390" s="445" t="s">
        <v>462</v>
      </c>
      <c r="E390" s="444" t="s">
        <v>798</v>
      </c>
      <c r="F390" s="445" t="s">
        <v>799</v>
      </c>
      <c r="G390" s="444" t="s">
        <v>1381</v>
      </c>
      <c r="H390" s="444" t="s">
        <v>1382</v>
      </c>
      <c r="I390" s="447">
        <v>798.489990234375</v>
      </c>
      <c r="J390" s="447">
        <v>6</v>
      </c>
      <c r="K390" s="448">
        <v>4790.93994140625</v>
      </c>
    </row>
    <row r="391" spans="1:11" ht="14.45" customHeight="1" x14ac:dyDescent="0.2">
      <c r="A391" s="442" t="s">
        <v>454</v>
      </c>
      <c r="B391" s="443" t="s">
        <v>455</v>
      </c>
      <c r="C391" s="444" t="s">
        <v>461</v>
      </c>
      <c r="D391" s="445" t="s">
        <v>462</v>
      </c>
      <c r="E391" s="444" t="s">
        <v>798</v>
      </c>
      <c r="F391" s="445" t="s">
        <v>799</v>
      </c>
      <c r="G391" s="444" t="s">
        <v>1383</v>
      </c>
      <c r="H391" s="444" t="s">
        <v>1384</v>
      </c>
      <c r="I391" s="447">
        <v>690.8800048828125</v>
      </c>
      <c r="J391" s="447">
        <v>2</v>
      </c>
      <c r="K391" s="448">
        <v>1381.75</v>
      </c>
    </row>
    <row r="392" spans="1:11" ht="14.45" customHeight="1" x14ac:dyDescent="0.2">
      <c r="A392" s="442" t="s">
        <v>454</v>
      </c>
      <c r="B392" s="443" t="s">
        <v>455</v>
      </c>
      <c r="C392" s="444" t="s">
        <v>461</v>
      </c>
      <c r="D392" s="445" t="s">
        <v>462</v>
      </c>
      <c r="E392" s="444" t="s">
        <v>798</v>
      </c>
      <c r="F392" s="445" t="s">
        <v>799</v>
      </c>
      <c r="G392" s="444" t="s">
        <v>1385</v>
      </c>
      <c r="H392" s="444" t="s">
        <v>1386</v>
      </c>
      <c r="I392" s="447">
        <v>510.6199951171875</v>
      </c>
      <c r="J392" s="447">
        <v>2</v>
      </c>
      <c r="K392" s="448">
        <v>1021.239990234375</v>
      </c>
    </row>
    <row r="393" spans="1:11" ht="14.45" customHeight="1" x14ac:dyDescent="0.2">
      <c r="A393" s="442" t="s">
        <v>454</v>
      </c>
      <c r="B393" s="443" t="s">
        <v>455</v>
      </c>
      <c r="C393" s="444" t="s">
        <v>461</v>
      </c>
      <c r="D393" s="445" t="s">
        <v>462</v>
      </c>
      <c r="E393" s="444" t="s">
        <v>798</v>
      </c>
      <c r="F393" s="445" t="s">
        <v>799</v>
      </c>
      <c r="G393" s="444" t="s">
        <v>1387</v>
      </c>
      <c r="H393" s="444" t="s">
        <v>1388</v>
      </c>
      <c r="I393" s="447">
        <v>750.20001220703125</v>
      </c>
      <c r="J393" s="447">
        <v>1</v>
      </c>
      <c r="K393" s="448">
        <v>750.20001220703125</v>
      </c>
    </row>
    <row r="394" spans="1:11" ht="14.45" customHeight="1" x14ac:dyDescent="0.2">
      <c r="A394" s="442" t="s">
        <v>454</v>
      </c>
      <c r="B394" s="443" t="s">
        <v>455</v>
      </c>
      <c r="C394" s="444" t="s">
        <v>461</v>
      </c>
      <c r="D394" s="445" t="s">
        <v>462</v>
      </c>
      <c r="E394" s="444" t="s">
        <v>798</v>
      </c>
      <c r="F394" s="445" t="s">
        <v>799</v>
      </c>
      <c r="G394" s="444" t="s">
        <v>1389</v>
      </c>
      <c r="H394" s="444" t="s">
        <v>1390</v>
      </c>
      <c r="I394" s="447">
        <v>750.20001220703125</v>
      </c>
      <c r="J394" s="447">
        <v>2</v>
      </c>
      <c r="K394" s="448">
        <v>1500.4000244140625</v>
      </c>
    </row>
    <row r="395" spans="1:11" ht="14.45" customHeight="1" x14ac:dyDescent="0.2">
      <c r="A395" s="442" t="s">
        <v>454</v>
      </c>
      <c r="B395" s="443" t="s">
        <v>455</v>
      </c>
      <c r="C395" s="444" t="s">
        <v>461</v>
      </c>
      <c r="D395" s="445" t="s">
        <v>462</v>
      </c>
      <c r="E395" s="444" t="s">
        <v>798</v>
      </c>
      <c r="F395" s="445" t="s">
        <v>799</v>
      </c>
      <c r="G395" s="444" t="s">
        <v>1391</v>
      </c>
      <c r="H395" s="444" t="s">
        <v>1392</v>
      </c>
      <c r="I395" s="447">
        <v>750.20001220703125</v>
      </c>
      <c r="J395" s="447">
        <v>1</v>
      </c>
      <c r="K395" s="448">
        <v>750.20001220703125</v>
      </c>
    </row>
    <row r="396" spans="1:11" ht="14.45" customHeight="1" x14ac:dyDescent="0.2">
      <c r="A396" s="442" t="s">
        <v>454</v>
      </c>
      <c r="B396" s="443" t="s">
        <v>455</v>
      </c>
      <c r="C396" s="444" t="s">
        <v>461</v>
      </c>
      <c r="D396" s="445" t="s">
        <v>462</v>
      </c>
      <c r="E396" s="444" t="s">
        <v>798</v>
      </c>
      <c r="F396" s="445" t="s">
        <v>799</v>
      </c>
      <c r="G396" s="444" t="s">
        <v>1393</v>
      </c>
      <c r="H396" s="444" t="s">
        <v>1394</v>
      </c>
      <c r="I396" s="447">
        <v>750.20001220703125</v>
      </c>
      <c r="J396" s="447">
        <v>6</v>
      </c>
      <c r="K396" s="448">
        <v>4501.2001953125</v>
      </c>
    </row>
    <row r="397" spans="1:11" ht="14.45" customHeight="1" x14ac:dyDescent="0.2">
      <c r="A397" s="442" t="s">
        <v>454</v>
      </c>
      <c r="B397" s="443" t="s">
        <v>455</v>
      </c>
      <c r="C397" s="444" t="s">
        <v>461</v>
      </c>
      <c r="D397" s="445" t="s">
        <v>462</v>
      </c>
      <c r="E397" s="444" t="s">
        <v>798</v>
      </c>
      <c r="F397" s="445" t="s">
        <v>799</v>
      </c>
      <c r="G397" s="444" t="s">
        <v>1395</v>
      </c>
      <c r="H397" s="444" t="s">
        <v>1396</v>
      </c>
      <c r="I397" s="447">
        <v>2431.969970703125</v>
      </c>
      <c r="J397" s="447">
        <v>1</v>
      </c>
      <c r="K397" s="448">
        <v>2431.969970703125</v>
      </c>
    </row>
    <row r="398" spans="1:11" ht="14.45" customHeight="1" x14ac:dyDescent="0.2">
      <c r="A398" s="442" t="s">
        <v>454</v>
      </c>
      <c r="B398" s="443" t="s">
        <v>455</v>
      </c>
      <c r="C398" s="444" t="s">
        <v>461</v>
      </c>
      <c r="D398" s="445" t="s">
        <v>462</v>
      </c>
      <c r="E398" s="444" t="s">
        <v>798</v>
      </c>
      <c r="F398" s="445" t="s">
        <v>799</v>
      </c>
      <c r="G398" s="444" t="s">
        <v>1397</v>
      </c>
      <c r="H398" s="444" t="s">
        <v>1398</v>
      </c>
      <c r="I398" s="447">
        <v>617.05999755859375</v>
      </c>
      <c r="J398" s="447">
        <v>4</v>
      </c>
      <c r="K398" s="448">
        <v>2468.2499389648438</v>
      </c>
    </row>
    <row r="399" spans="1:11" ht="14.45" customHeight="1" x14ac:dyDescent="0.2">
      <c r="A399" s="442" t="s">
        <v>454</v>
      </c>
      <c r="B399" s="443" t="s">
        <v>455</v>
      </c>
      <c r="C399" s="444" t="s">
        <v>461</v>
      </c>
      <c r="D399" s="445" t="s">
        <v>462</v>
      </c>
      <c r="E399" s="444" t="s">
        <v>798</v>
      </c>
      <c r="F399" s="445" t="s">
        <v>799</v>
      </c>
      <c r="G399" s="444" t="s">
        <v>1399</v>
      </c>
      <c r="H399" s="444" t="s">
        <v>1400</v>
      </c>
      <c r="I399" s="447">
        <v>776.77001953125</v>
      </c>
      <c r="J399" s="447">
        <v>4</v>
      </c>
      <c r="K399" s="448">
        <v>3107.090087890625</v>
      </c>
    </row>
    <row r="400" spans="1:11" ht="14.45" customHeight="1" x14ac:dyDescent="0.2">
      <c r="A400" s="442" t="s">
        <v>454</v>
      </c>
      <c r="B400" s="443" t="s">
        <v>455</v>
      </c>
      <c r="C400" s="444" t="s">
        <v>461</v>
      </c>
      <c r="D400" s="445" t="s">
        <v>462</v>
      </c>
      <c r="E400" s="444" t="s">
        <v>798</v>
      </c>
      <c r="F400" s="445" t="s">
        <v>799</v>
      </c>
      <c r="G400" s="444" t="s">
        <v>1401</v>
      </c>
      <c r="H400" s="444" t="s">
        <v>1402</v>
      </c>
      <c r="I400" s="447">
        <v>244.30273160067472</v>
      </c>
      <c r="J400" s="447">
        <v>103</v>
      </c>
      <c r="K400" s="448">
        <v>25264.050231933594</v>
      </c>
    </row>
    <row r="401" spans="1:11" ht="14.45" customHeight="1" x14ac:dyDescent="0.2">
      <c r="A401" s="442" t="s">
        <v>454</v>
      </c>
      <c r="B401" s="443" t="s">
        <v>455</v>
      </c>
      <c r="C401" s="444" t="s">
        <v>461</v>
      </c>
      <c r="D401" s="445" t="s">
        <v>462</v>
      </c>
      <c r="E401" s="444" t="s">
        <v>798</v>
      </c>
      <c r="F401" s="445" t="s">
        <v>799</v>
      </c>
      <c r="G401" s="444" t="s">
        <v>1403</v>
      </c>
      <c r="H401" s="444" t="s">
        <v>1404</v>
      </c>
      <c r="I401" s="447">
        <v>1122.8699951171875</v>
      </c>
      <c r="J401" s="447">
        <v>4</v>
      </c>
      <c r="K401" s="448">
        <v>4491.47998046875</v>
      </c>
    </row>
    <row r="402" spans="1:11" ht="14.45" customHeight="1" x14ac:dyDescent="0.2">
      <c r="A402" s="442" t="s">
        <v>454</v>
      </c>
      <c r="B402" s="443" t="s">
        <v>455</v>
      </c>
      <c r="C402" s="444" t="s">
        <v>461</v>
      </c>
      <c r="D402" s="445" t="s">
        <v>462</v>
      </c>
      <c r="E402" s="444" t="s">
        <v>798</v>
      </c>
      <c r="F402" s="445" t="s">
        <v>799</v>
      </c>
      <c r="G402" s="444" t="s">
        <v>1405</v>
      </c>
      <c r="H402" s="444" t="s">
        <v>1406</v>
      </c>
      <c r="I402" s="447">
        <v>1122.8699951171875</v>
      </c>
      <c r="J402" s="447">
        <v>2</v>
      </c>
      <c r="K402" s="448">
        <v>2245.739990234375</v>
      </c>
    </row>
    <row r="403" spans="1:11" ht="14.45" customHeight="1" x14ac:dyDescent="0.2">
      <c r="A403" s="442" t="s">
        <v>454</v>
      </c>
      <c r="B403" s="443" t="s">
        <v>455</v>
      </c>
      <c r="C403" s="444" t="s">
        <v>461</v>
      </c>
      <c r="D403" s="445" t="s">
        <v>462</v>
      </c>
      <c r="E403" s="444" t="s">
        <v>798</v>
      </c>
      <c r="F403" s="445" t="s">
        <v>799</v>
      </c>
      <c r="G403" s="444" t="s">
        <v>1407</v>
      </c>
      <c r="H403" s="444" t="s">
        <v>1408</v>
      </c>
      <c r="I403" s="447">
        <v>1006.719970703125</v>
      </c>
      <c r="J403" s="447">
        <v>18</v>
      </c>
      <c r="K403" s="448">
        <v>18120.95947265625</v>
      </c>
    </row>
    <row r="404" spans="1:11" ht="14.45" customHeight="1" x14ac:dyDescent="0.2">
      <c r="A404" s="442" t="s">
        <v>454</v>
      </c>
      <c r="B404" s="443" t="s">
        <v>455</v>
      </c>
      <c r="C404" s="444" t="s">
        <v>461</v>
      </c>
      <c r="D404" s="445" t="s">
        <v>462</v>
      </c>
      <c r="E404" s="444" t="s">
        <v>798</v>
      </c>
      <c r="F404" s="445" t="s">
        <v>799</v>
      </c>
      <c r="G404" s="444" t="s">
        <v>1409</v>
      </c>
      <c r="H404" s="444" t="s">
        <v>1410</v>
      </c>
      <c r="I404" s="447">
        <v>1127.1300048828125</v>
      </c>
      <c r="J404" s="447">
        <v>2</v>
      </c>
      <c r="K404" s="448">
        <v>2254.260009765625</v>
      </c>
    </row>
    <row r="405" spans="1:11" ht="14.45" customHeight="1" x14ac:dyDescent="0.2">
      <c r="A405" s="442" t="s">
        <v>454</v>
      </c>
      <c r="B405" s="443" t="s">
        <v>455</v>
      </c>
      <c r="C405" s="444" t="s">
        <v>461</v>
      </c>
      <c r="D405" s="445" t="s">
        <v>462</v>
      </c>
      <c r="E405" s="444" t="s">
        <v>798</v>
      </c>
      <c r="F405" s="445" t="s">
        <v>799</v>
      </c>
      <c r="G405" s="444" t="s">
        <v>1411</v>
      </c>
      <c r="H405" s="444" t="s">
        <v>1412</v>
      </c>
      <c r="I405" s="447">
        <v>221.85400390625</v>
      </c>
      <c r="J405" s="447">
        <v>15</v>
      </c>
      <c r="K405" s="448">
        <v>3327.7999267578125</v>
      </c>
    </row>
    <row r="406" spans="1:11" ht="14.45" customHeight="1" x14ac:dyDescent="0.2">
      <c r="A406" s="442" t="s">
        <v>454</v>
      </c>
      <c r="B406" s="443" t="s">
        <v>455</v>
      </c>
      <c r="C406" s="444" t="s">
        <v>461</v>
      </c>
      <c r="D406" s="445" t="s">
        <v>462</v>
      </c>
      <c r="E406" s="444" t="s">
        <v>798</v>
      </c>
      <c r="F406" s="445" t="s">
        <v>799</v>
      </c>
      <c r="G406" s="444" t="s">
        <v>1413</v>
      </c>
      <c r="H406" s="444" t="s">
        <v>1414</v>
      </c>
      <c r="I406" s="447">
        <v>587.55668131510413</v>
      </c>
      <c r="J406" s="447">
        <v>16</v>
      </c>
      <c r="K406" s="448">
        <v>9441.4801025390625</v>
      </c>
    </row>
    <row r="407" spans="1:11" ht="14.45" customHeight="1" x14ac:dyDescent="0.2">
      <c r="A407" s="442" t="s">
        <v>454</v>
      </c>
      <c r="B407" s="443" t="s">
        <v>455</v>
      </c>
      <c r="C407" s="444" t="s">
        <v>461</v>
      </c>
      <c r="D407" s="445" t="s">
        <v>462</v>
      </c>
      <c r="E407" s="444" t="s">
        <v>798</v>
      </c>
      <c r="F407" s="445" t="s">
        <v>799</v>
      </c>
      <c r="G407" s="444" t="s">
        <v>1415</v>
      </c>
      <c r="H407" s="444" t="s">
        <v>1416</v>
      </c>
      <c r="I407" s="447">
        <v>223.00666809082031</v>
      </c>
      <c r="J407" s="447">
        <v>5</v>
      </c>
      <c r="K407" s="448">
        <v>1113.8699951171875</v>
      </c>
    </row>
    <row r="408" spans="1:11" ht="14.45" customHeight="1" x14ac:dyDescent="0.2">
      <c r="A408" s="442" t="s">
        <v>454</v>
      </c>
      <c r="B408" s="443" t="s">
        <v>455</v>
      </c>
      <c r="C408" s="444" t="s">
        <v>461</v>
      </c>
      <c r="D408" s="445" t="s">
        <v>462</v>
      </c>
      <c r="E408" s="444" t="s">
        <v>798</v>
      </c>
      <c r="F408" s="445" t="s">
        <v>799</v>
      </c>
      <c r="G408" s="444" t="s">
        <v>1417</v>
      </c>
      <c r="H408" s="444" t="s">
        <v>1418</v>
      </c>
      <c r="I408" s="447">
        <v>24</v>
      </c>
      <c r="J408" s="447">
        <v>140</v>
      </c>
      <c r="K408" s="448">
        <v>3360.080078125</v>
      </c>
    </row>
    <row r="409" spans="1:11" ht="14.45" customHeight="1" x14ac:dyDescent="0.2">
      <c r="A409" s="442" t="s">
        <v>454</v>
      </c>
      <c r="B409" s="443" t="s">
        <v>455</v>
      </c>
      <c r="C409" s="444" t="s">
        <v>461</v>
      </c>
      <c r="D409" s="445" t="s">
        <v>462</v>
      </c>
      <c r="E409" s="444" t="s">
        <v>798</v>
      </c>
      <c r="F409" s="445" t="s">
        <v>799</v>
      </c>
      <c r="G409" s="444" t="s">
        <v>1419</v>
      </c>
      <c r="H409" s="444" t="s">
        <v>1420</v>
      </c>
      <c r="I409" s="447">
        <v>24</v>
      </c>
      <c r="J409" s="447">
        <v>180</v>
      </c>
      <c r="K409" s="448">
        <v>4320.10009765625</v>
      </c>
    </row>
    <row r="410" spans="1:11" ht="14.45" customHeight="1" x14ac:dyDescent="0.2">
      <c r="A410" s="442" t="s">
        <v>454</v>
      </c>
      <c r="B410" s="443" t="s">
        <v>455</v>
      </c>
      <c r="C410" s="444" t="s">
        <v>461</v>
      </c>
      <c r="D410" s="445" t="s">
        <v>462</v>
      </c>
      <c r="E410" s="444" t="s">
        <v>798</v>
      </c>
      <c r="F410" s="445" t="s">
        <v>799</v>
      </c>
      <c r="G410" s="444" t="s">
        <v>1421</v>
      </c>
      <c r="H410" s="444" t="s">
        <v>1422</v>
      </c>
      <c r="I410" s="447">
        <v>2180.419921875</v>
      </c>
      <c r="J410" s="447">
        <v>1</v>
      </c>
      <c r="K410" s="448">
        <v>2180.419921875</v>
      </c>
    </row>
    <row r="411" spans="1:11" ht="14.45" customHeight="1" x14ac:dyDescent="0.2">
      <c r="A411" s="442" t="s">
        <v>454</v>
      </c>
      <c r="B411" s="443" t="s">
        <v>455</v>
      </c>
      <c r="C411" s="444" t="s">
        <v>461</v>
      </c>
      <c r="D411" s="445" t="s">
        <v>462</v>
      </c>
      <c r="E411" s="444" t="s">
        <v>798</v>
      </c>
      <c r="F411" s="445" t="s">
        <v>799</v>
      </c>
      <c r="G411" s="444" t="s">
        <v>1423</v>
      </c>
      <c r="H411" s="444" t="s">
        <v>1424</v>
      </c>
      <c r="I411" s="447">
        <v>591.6400146484375</v>
      </c>
      <c r="J411" s="447">
        <v>4</v>
      </c>
      <c r="K411" s="448">
        <v>2366.56005859375</v>
      </c>
    </row>
    <row r="412" spans="1:11" ht="14.45" customHeight="1" x14ac:dyDescent="0.2">
      <c r="A412" s="442" t="s">
        <v>454</v>
      </c>
      <c r="B412" s="443" t="s">
        <v>455</v>
      </c>
      <c r="C412" s="444" t="s">
        <v>461</v>
      </c>
      <c r="D412" s="445" t="s">
        <v>462</v>
      </c>
      <c r="E412" s="444" t="s">
        <v>798</v>
      </c>
      <c r="F412" s="445" t="s">
        <v>799</v>
      </c>
      <c r="G412" s="444" t="s">
        <v>1425</v>
      </c>
      <c r="H412" s="444" t="s">
        <v>1426</v>
      </c>
      <c r="I412" s="447">
        <v>1982</v>
      </c>
      <c r="J412" s="447">
        <v>1</v>
      </c>
      <c r="K412" s="448">
        <v>1982</v>
      </c>
    </row>
    <row r="413" spans="1:11" ht="14.45" customHeight="1" x14ac:dyDescent="0.2">
      <c r="A413" s="442" t="s">
        <v>454</v>
      </c>
      <c r="B413" s="443" t="s">
        <v>455</v>
      </c>
      <c r="C413" s="444" t="s">
        <v>461</v>
      </c>
      <c r="D413" s="445" t="s">
        <v>462</v>
      </c>
      <c r="E413" s="444" t="s">
        <v>798</v>
      </c>
      <c r="F413" s="445" t="s">
        <v>799</v>
      </c>
      <c r="G413" s="444" t="s">
        <v>1427</v>
      </c>
      <c r="H413" s="444" t="s">
        <v>1428</v>
      </c>
      <c r="I413" s="447">
        <v>515</v>
      </c>
      <c r="J413" s="447">
        <v>1</v>
      </c>
      <c r="K413" s="448">
        <v>515</v>
      </c>
    </row>
    <row r="414" spans="1:11" ht="14.45" customHeight="1" x14ac:dyDescent="0.2">
      <c r="A414" s="442" t="s">
        <v>454</v>
      </c>
      <c r="B414" s="443" t="s">
        <v>455</v>
      </c>
      <c r="C414" s="444" t="s">
        <v>461</v>
      </c>
      <c r="D414" s="445" t="s">
        <v>462</v>
      </c>
      <c r="E414" s="444" t="s">
        <v>798</v>
      </c>
      <c r="F414" s="445" t="s">
        <v>799</v>
      </c>
      <c r="G414" s="444" t="s">
        <v>1429</v>
      </c>
      <c r="H414" s="444" t="s">
        <v>1430</v>
      </c>
      <c r="I414" s="447">
        <v>938</v>
      </c>
      <c r="J414" s="447">
        <v>1</v>
      </c>
      <c r="K414" s="448">
        <v>938</v>
      </c>
    </row>
    <row r="415" spans="1:11" ht="14.45" customHeight="1" x14ac:dyDescent="0.2">
      <c r="A415" s="442" t="s">
        <v>454</v>
      </c>
      <c r="B415" s="443" t="s">
        <v>455</v>
      </c>
      <c r="C415" s="444" t="s">
        <v>461</v>
      </c>
      <c r="D415" s="445" t="s">
        <v>462</v>
      </c>
      <c r="E415" s="444" t="s">
        <v>798</v>
      </c>
      <c r="F415" s="445" t="s">
        <v>799</v>
      </c>
      <c r="G415" s="444" t="s">
        <v>1431</v>
      </c>
      <c r="H415" s="444" t="s">
        <v>1432</v>
      </c>
      <c r="I415" s="447">
        <v>938.010009765625</v>
      </c>
      <c r="J415" s="447">
        <v>1</v>
      </c>
      <c r="K415" s="448">
        <v>938.010009765625</v>
      </c>
    </row>
    <row r="416" spans="1:11" ht="14.45" customHeight="1" x14ac:dyDescent="0.2">
      <c r="A416" s="442" t="s">
        <v>454</v>
      </c>
      <c r="B416" s="443" t="s">
        <v>455</v>
      </c>
      <c r="C416" s="444" t="s">
        <v>461</v>
      </c>
      <c r="D416" s="445" t="s">
        <v>462</v>
      </c>
      <c r="E416" s="444" t="s">
        <v>798</v>
      </c>
      <c r="F416" s="445" t="s">
        <v>799</v>
      </c>
      <c r="G416" s="444" t="s">
        <v>1433</v>
      </c>
      <c r="H416" s="444" t="s">
        <v>1434</v>
      </c>
      <c r="I416" s="447">
        <v>1075.6333414713542</v>
      </c>
      <c r="J416" s="447">
        <v>23</v>
      </c>
      <c r="K416" s="448">
        <v>24728.449951171875</v>
      </c>
    </row>
    <row r="417" spans="1:11" ht="14.45" customHeight="1" x14ac:dyDescent="0.2">
      <c r="A417" s="442" t="s">
        <v>454</v>
      </c>
      <c r="B417" s="443" t="s">
        <v>455</v>
      </c>
      <c r="C417" s="444" t="s">
        <v>461</v>
      </c>
      <c r="D417" s="445" t="s">
        <v>462</v>
      </c>
      <c r="E417" s="444" t="s">
        <v>798</v>
      </c>
      <c r="F417" s="445" t="s">
        <v>799</v>
      </c>
      <c r="G417" s="444" t="s">
        <v>1435</v>
      </c>
      <c r="H417" s="444" t="s">
        <v>1436</v>
      </c>
      <c r="I417" s="447">
        <v>1078.4125061035156</v>
      </c>
      <c r="J417" s="447">
        <v>35</v>
      </c>
      <c r="K417" s="448">
        <v>37702.75</v>
      </c>
    </row>
    <row r="418" spans="1:11" ht="14.45" customHeight="1" x14ac:dyDescent="0.2">
      <c r="A418" s="442" t="s">
        <v>454</v>
      </c>
      <c r="B418" s="443" t="s">
        <v>455</v>
      </c>
      <c r="C418" s="444" t="s">
        <v>461</v>
      </c>
      <c r="D418" s="445" t="s">
        <v>462</v>
      </c>
      <c r="E418" s="444" t="s">
        <v>798</v>
      </c>
      <c r="F418" s="445" t="s">
        <v>799</v>
      </c>
      <c r="G418" s="444" t="s">
        <v>1437</v>
      </c>
      <c r="H418" s="444" t="s">
        <v>1438</v>
      </c>
      <c r="I418" s="447">
        <v>4356</v>
      </c>
      <c r="J418" s="447">
        <v>3</v>
      </c>
      <c r="K418" s="448">
        <v>13068</v>
      </c>
    </row>
    <row r="419" spans="1:11" ht="14.45" customHeight="1" x14ac:dyDescent="0.2">
      <c r="A419" s="442" t="s">
        <v>454</v>
      </c>
      <c r="B419" s="443" t="s">
        <v>455</v>
      </c>
      <c r="C419" s="444" t="s">
        <v>461</v>
      </c>
      <c r="D419" s="445" t="s">
        <v>462</v>
      </c>
      <c r="E419" s="444" t="s">
        <v>798</v>
      </c>
      <c r="F419" s="445" t="s">
        <v>799</v>
      </c>
      <c r="G419" s="444" t="s">
        <v>1439</v>
      </c>
      <c r="H419" s="444" t="s">
        <v>1440</v>
      </c>
      <c r="I419" s="447">
        <v>2238.18994140625</v>
      </c>
      <c r="J419" s="447">
        <v>1</v>
      </c>
      <c r="K419" s="448">
        <v>2238.18994140625</v>
      </c>
    </row>
    <row r="420" spans="1:11" ht="14.45" customHeight="1" x14ac:dyDescent="0.2">
      <c r="A420" s="442" t="s">
        <v>454</v>
      </c>
      <c r="B420" s="443" t="s">
        <v>455</v>
      </c>
      <c r="C420" s="444" t="s">
        <v>461</v>
      </c>
      <c r="D420" s="445" t="s">
        <v>462</v>
      </c>
      <c r="E420" s="444" t="s">
        <v>798</v>
      </c>
      <c r="F420" s="445" t="s">
        <v>799</v>
      </c>
      <c r="G420" s="444" t="s">
        <v>1441</v>
      </c>
      <c r="H420" s="444" t="s">
        <v>1442</v>
      </c>
      <c r="I420" s="447">
        <v>913.54998779296875</v>
      </c>
      <c r="J420" s="447">
        <v>1</v>
      </c>
      <c r="K420" s="448">
        <v>913.54998779296875</v>
      </c>
    </row>
    <row r="421" spans="1:11" ht="14.45" customHeight="1" x14ac:dyDescent="0.2">
      <c r="A421" s="442" t="s">
        <v>454</v>
      </c>
      <c r="B421" s="443" t="s">
        <v>455</v>
      </c>
      <c r="C421" s="444" t="s">
        <v>461</v>
      </c>
      <c r="D421" s="445" t="s">
        <v>462</v>
      </c>
      <c r="E421" s="444" t="s">
        <v>798</v>
      </c>
      <c r="F421" s="445" t="s">
        <v>799</v>
      </c>
      <c r="G421" s="444" t="s">
        <v>1443</v>
      </c>
      <c r="H421" s="444" t="s">
        <v>1444</v>
      </c>
      <c r="I421" s="447">
        <v>410.19000244140625</v>
      </c>
      <c r="J421" s="447">
        <v>10</v>
      </c>
      <c r="K421" s="448">
        <v>4101.89990234375</v>
      </c>
    </row>
    <row r="422" spans="1:11" ht="14.45" customHeight="1" x14ac:dyDescent="0.2">
      <c r="A422" s="442" t="s">
        <v>454</v>
      </c>
      <c r="B422" s="443" t="s">
        <v>455</v>
      </c>
      <c r="C422" s="444" t="s">
        <v>461</v>
      </c>
      <c r="D422" s="445" t="s">
        <v>462</v>
      </c>
      <c r="E422" s="444" t="s">
        <v>798</v>
      </c>
      <c r="F422" s="445" t="s">
        <v>799</v>
      </c>
      <c r="G422" s="444" t="s">
        <v>1445</v>
      </c>
      <c r="H422" s="444" t="s">
        <v>1446</v>
      </c>
      <c r="I422" s="447">
        <v>1784</v>
      </c>
      <c r="J422" s="447">
        <v>5</v>
      </c>
      <c r="K422" s="448">
        <v>8920</v>
      </c>
    </row>
    <row r="423" spans="1:11" ht="14.45" customHeight="1" x14ac:dyDescent="0.2">
      <c r="A423" s="442" t="s">
        <v>454</v>
      </c>
      <c r="B423" s="443" t="s">
        <v>455</v>
      </c>
      <c r="C423" s="444" t="s">
        <v>461</v>
      </c>
      <c r="D423" s="445" t="s">
        <v>462</v>
      </c>
      <c r="E423" s="444" t="s">
        <v>798</v>
      </c>
      <c r="F423" s="445" t="s">
        <v>799</v>
      </c>
      <c r="G423" s="444" t="s">
        <v>1447</v>
      </c>
      <c r="H423" s="444" t="s">
        <v>1448</v>
      </c>
      <c r="I423" s="447">
        <v>1784</v>
      </c>
      <c r="J423" s="447">
        <v>6</v>
      </c>
      <c r="K423" s="448">
        <v>10704</v>
      </c>
    </row>
    <row r="424" spans="1:11" ht="14.45" customHeight="1" x14ac:dyDescent="0.2">
      <c r="A424" s="442" t="s">
        <v>454</v>
      </c>
      <c r="B424" s="443" t="s">
        <v>455</v>
      </c>
      <c r="C424" s="444" t="s">
        <v>461</v>
      </c>
      <c r="D424" s="445" t="s">
        <v>462</v>
      </c>
      <c r="E424" s="444" t="s">
        <v>798</v>
      </c>
      <c r="F424" s="445" t="s">
        <v>799</v>
      </c>
      <c r="G424" s="444" t="s">
        <v>1449</v>
      </c>
      <c r="H424" s="444" t="s">
        <v>1450</v>
      </c>
      <c r="I424" s="447">
        <v>747</v>
      </c>
      <c r="J424" s="447">
        <v>8</v>
      </c>
      <c r="K424" s="448">
        <v>5976</v>
      </c>
    </row>
    <row r="425" spans="1:11" ht="14.45" customHeight="1" x14ac:dyDescent="0.2">
      <c r="A425" s="442" t="s">
        <v>454</v>
      </c>
      <c r="B425" s="443" t="s">
        <v>455</v>
      </c>
      <c r="C425" s="444" t="s">
        <v>461</v>
      </c>
      <c r="D425" s="445" t="s">
        <v>462</v>
      </c>
      <c r="E425" s="444" t="s">
        <v>798</v>
      </c>
      <c r="F425" s="445" t="s">
        <v>799</v>
      </c>
      <c r="G425" s="444" t="s">
        <v>1451</v>
      </c>
      <c r="H425" s="444" t="s">
        <v>1452</v>
      </c>
      <c r="I425" s="447">
        <v>1210</v>
      </c>
      <c r="J425" s="447">
        <v>8</v>
      </c>
      <c r="K425" s="448">
        <v>9680</v>
      </c>
    </row>
    <row r="426" spans="1:11" ht="14.45" customHeight="1" x14ac:dyDescent="0.2">
      <c r="A426" s="442" t="s">
        <v>454</v>
      </c>
      <c r="B426" s="443" t="s">
        <v>455</v>
      </c>
      <c r="C426" s="444" t="s">
        <v>461</v>
      </c>
      <c r="D426" s="445" t="s">
        <v>462</v>
      </c>
      <c r="E426" s="444" t="s">
        <v>798</v>
      </c>
      <c r="F426" s="445" t="s">
        <v>799</v>
      </c>
      <c r="G426" s="444" t="s">
        <v>1453</v>
      </c>
      <c r="H426" s="444" t="s">
        <v>1454</v>
      </c>
      <c r="I426" s="447">
        <v>1210</v>
      </c>
      <c r="J426" s="447">
        <v>10</v>
      </c>
      <c r="K426" s="448">
        <v>12100</v>
      </c>
    </row>
    <row r="427" spans="1:11" ht="14.45" customHeight="1" x14ac:dyDescent="0.2">
      <c r="A427" s="442" t="s">
        <v>454</v>
      </c>
      <c r="B427" s="443" t="s">
        <v>455</v>
      </c>
      <c r="C427" s="444" t="s">
        <v>461</v>
      </c>
      <c r="D427" s="445" t="s">
        <v>462</v>
      </c>
      <c r="E427" s="444" t="s">
        <v>798</v>
      </c>
      <c r="F427" s="445" t="s">
        <v>799</v>
      </c>
      <c r="G427" s="444" t="s">
        <v>1455</v>
      </c>
      <c r="H427" s="444" t="s">
        <v>1456</v>
      </c>
      <c r="I427" s="447">
        <v>747</v>
      </c>
      <c r="J427" s="447">
        <v>4</v>
      </c>
      <c r="K427" s="448">
        <v>2987.97998046875</v>
      </c>
    </row>
    <row r="428" spans="1:11" ht="14.45" customHeight="1" x14ac:dyDescent="0.2">
      <c r="A428" s="442" t="s">
        <v>454</v>
      </c>
      <c r="B428" s="443" t="s">
        <v>455</v>
      </c>
      <c r="C428" s="444" t="s">
        <v>461</v>
      </c>
      <c r="D428" s="445" t="s">
        <v>462</v>
      </c>
      <c r="E428" s="444" t="s">
        <v>798</v>
      </c>
      <c r="F428" s="445" t="s">
        <v>799</v>
      </c>
      <c r="G428" s="444" t="s">
        <v>1457</v>
      </c>
      <c r="H428" s="444" t="s">
        <v>1458</v>
      </c>
      <c r="I428" s="447">
        <v>1784</v>
      </c>
      <c r="J428" s="447">
        <v>6</v>
      </c>
      <c r="K428" s="448">
        <v>10703.990234375</v>
      </c>
    </row>
    <row r="429" spans="1:11" ht="14.45" customHeight="1" x14ac:dyDescent="0.2">
      <c r="A429" s="442" t="s">
        <v>454</v>
      </c>
      <c r="B429" s="443" t="s">
        <v>455</v>
      </c>
      <c r="C429" s="444" t="s">
        <v>461</v>
      </c>
      <c r="D429" s="445" t="s">
        <v>462</v>
      </c>
      <c r="E429" s="444" t="s">
        <v>798</v>
      </c>
      <c r="F429" s="445" t="s">
        <v>799</v>
      </c>
      <c r="G429" s="444" t="s">
        <v>1459</v>
      </c>
      <c r="H429" s="444" t="s">
        <v>1460</v>
      </c>
      <c r="I429" s="447">
        <v>1784</v>
      </c>
      <c r="J429" s="447">
        <v>9</v>
      </c>
      <c r="K429" s="448">
        <v>16055.960205078125</v>
      </c>
    </row>
    <row r="430" spans="1:11" ht="14.45" customHeight="1" x14ac:dyDescent="0.2">
      <c r="A430" s="442" t="s">
        <v>454</v>
      </c>
      <c r="B430" s="443" t="s">
        <v>455</v>
      </c>
      <c r="C430" s="444" t="s">
        <v>461</v>
      </c>
      <c r="D430" s="445" t="s">
        <v>462</v>
      </c>
      <c r="E430" s="444" t="s">
        <v>798</v>
      </c>
      <c r="F430" s="445" t="s">
        <v>799</v>
      </c>
      <c r="G430" s="444" t="s">
        <v>1461</v>
      </c>
      <c r="H430" s="444" t="s">
        <v>1462</v>
      </c>
      <c r="I430" s="447">
        <v>1784</v>
      </c>
      <c r="J430" s="447">
        <v>2</v>
      </c>
      <c r="K430" s="448">
        <v>3567.989990234375</v>
      </c>
    </row>
    <row r="431" spans="1:11" ht="14.45" customHeight="1" x14ac:dyDescent="0.2">
      <c r="A431" s="442" t="s">
        <v>454</v>
      </c>
      <c r="B431" s="443" t="s">
        <v>455</v>
      </c>
      <c r="C431" s="444" t="s">
        <v>461</v>
      </c>
      <c r="D431" s="445" t="s">
        <v>462</v>
      </c>
      <c r="E431" s="444" t="s">
        <v>798</v>
      </c>
      <c r="F431" s="445" t="s">
        <v>799</v>
      </c>
      <c r="G431" s="444" t="s">
        <v>1463</v>
      </c>
      <c r="H431" s="444" t="s">
        <v>1464</v>
      </c>
      <c r="I431" s="447">
        <v>1784</v>
      </c>
      <c r="J431" s="447">
        <v>8</v>
      </c>
      <c r="K431" s="448">
        <v>14271.97021484375</v>
      </c>
    </row>
    <row r="432" spans="1:11" ht="14.45" customHeight="1" x14ac:dyDescent="0.2">
      <c r="A432" s="442" t="s">
        <v>454</v>
      </c>
      <c r="B432" s="443" t="s">
        <v>455</v>
      </c>
      <c r="C432" s="444" t="s">
        <v>461</v>
      </c>
      <c r="D432" s="445" t="s">
        <v>462</v>
      </c>
      <c r="E432" s="444" t="s">
        <v>798</v>
      </c>
      <c r="F432" s="445" t="s">
        <v>799</v>
      </c>
      <c r="G432" s="444" t="s">
        <v>1465</v>
      </c>
      <c r="H432" s="444" t="s">
        <v>1466</v>
      </c>
      <c r="I432" s="447">
        <v>1784</v>
      </c>
      <c r="J432" s="447">
        <v>4</v>
      </c>
      <c r="K432" s="448">
        <v>7135.989990234375</v>
      </c>
    </row>
    <row r="433" spans="1:11" ht="14.45" customHeight="1" x14ac:dyDescent="0.2">
      <c r="A433" s="442" t="s">
        <v>454</v>
      </c>
      <c r="B433" s="443" t="s">
        <v>455</v>
      </c>
      <c r="C433" s="444" t="s">
        <v>461</v>
      </c>
      <c r="D433" s="445" t="s">
        <v>462</v>
      </c>
      <c r="E433" s="444" t="s">
        <v>798</v>
      </c>
      <c r="F433" s="445" t="s">
        <v>799</v>
      </c>
      <c r="G433" s="444" t="s">
        <v>1467</v>
      </c>
      <c r="H433" s="444" t="s">
        <v>1468</v>
      </c>
      <c r="I433" s="447">
        <v>1251</v>
      </c>
      <c r="J433" s="447">
        <v>8</v>
      </c>
      <c r="K433" s="448">
        <v>10008</v>
      </c>
    </row>
    <row r="434" spans="1:11" ht="14.45" customHeight="1" x14ac:dyDescent="0.2">
      <c r="A434" s="442" t="s">
        <v>454</v>
      </c>
      <c r="B434" s="443" t="s">
        <v>455</v>
      </c>
      <c r="C434" s="444" t="s">
        <v>461</v>
      </c>
      <c r="D434" s="445" t="s">
        <v>462</v>
      </c>
      <c r="E434" s="444" t="s">
        <v>798</v>
      </c>
      <c r="F434" s="445" t="s">
        <v>799</v>
      </c>
      <c r="G434" s="444" t="s">
        <v>1469</v>
      </c>
      <c r="H434" s="444" t="s">
        <v>1470</v>
      </c>
      <c r="I434" s="447">
        <v>1251</v>
      </c>
      <c r="J434" s="447">
        <v>2</v>
      </c>
      <c r="K434" s="448">
        <v>2502</v>
      </c>
    </row>
    <row r="435" spans="1:11" ht="14.45" customHeight="1" x14ac:dyDescent="0.2">
      <c r="A435" s="442" t="s">
        <v>454</v>
      </c>
      <c r="B435" s="443" t="s">
        <v>455</v>
      </c>
      <c r="C435" s="444" t="s">
        <v>461</v>
      </c>
      <c r="D435" s="445" t="s">
        <v>462</v>
      </c>
      <c r="E435" s="444" t="s">
        <v>798</v>
      </c>
      <c r="F435" s="445" t="s">
        <v>799</v>
      </c>
      <c r="G435" s="444" t="s">
        <v>1471</v>
      </c>
      <c r="H435" s="444" t="s">
        <v>1472</v>
      </c>
      <c r="I435" s="447">
        <v>1251</v>
      </c>
      <c r="J435" s="447">
        <v>2</v>
      </c>
      <c r="K435" s="448">
        <v>2502</v>
      </c>
    </row>
    <row r="436" spans="1:11" ht="14.45" customHeight="1" x14ac:dyDescent="0.2">
      <c r="A436" s="442" t="s">
        <v>454</v>
      </c>
      <c r="B436" s="443" t="s">
        <v>455</v>
      </c>
      <c r="C436" s="444" t="s">
        <v>461</v>
      </c>
      <c r="D436" s="445" t="s">
        <v>462</v>
      </c>
      <c r="E436" s="444" t="s">
        <v>798</v>
      </c>
      <c r="F436" s="445" t="s">
        <v>799</v>
      </c>
      <c r="G436" s="444" t="s">
        <v>1473</v>
      </c>
      <c r="H436" s="444" t="s">
        <v>1474</v>
      </c>
      <c r="I436" s="447">
        <v>1251</v>
      </c>
      <c r="J436" s="447">
        <v>8</v>
      </c>
      <c r="K436" s="448">
        <v>10008</v>
      </c>
    </row>
    <row r="437" spans="1:11" ht="14.45" customHeight="1" x14ac:dyDescent="0.2">
      <c r="A437" s="442" t="s">
        <v>454</v>
      </c>
      <c r="B437" s="443" t="s">
        <v>455</v>
      </c>
      <c r="C437" s="444" t="s">
        <v>461</v>
      </c>
      <c r="D437" s="445" t="s">
        <v>462</v>
      </c>
      <c r="E437" s="444" t="s">
        <v>798</v>
      </c>
      <c r="F437" s="445" t="s">
        <v>799</v>
      </c>
      <c r="G437" s="444" t="s">
        <v>1475</v>
      </c>
      <c r="H437" s="444" t="s">
        <v>1476</v>
      </c>
      <c r="I437" s="447">
        <v>1251</v>
      </c>
      <c r="J437" s="447">
        <v>2</v>
      </c>
      <c r="K437" s="448">
        <v>2502</v>
      </c>
    </row>
    <row r="438" spans="1:11" ht="14.45" customHeight="1" x14ac:dyDescent="0.2">
      <c r="A438" s="442" t="s">
        <v>454</v>
      </c>
      <c r="B438" s="443" t="s">
        <v>455</v>
      </c>
      <c r="C438" s="444" t="s">
        <v>461</v>
      </c>
      <c r="D438" s="445" t="s">
        <v>462</v>
      </c>
      <c r="E438" s="444" t="s">
        <v>798</v>
      </c>
      <c r="F438" s="445" t="s">
        <v>799</v>
      </c>
      <c r="G438" s="444" t="s">
        <v>1477</v>
      </c>
      <c r="H438" s="444" t="s">
        <v>1478</v>
      </c>
      <c r="I438" s="447">
        <v>1251</v>
      </c>
      <c r="J438" s="447">
        <v>4</v>
      </c>
      <c r="K438" s="448">
        <v>5004</v>
      </c>
    </row>
    <row r="439" spans="1:11" ht="14.45" customHeight="1" x14ac:dyDescent="0.2">
      <c r="A439" s="442" t="s">
        <v>454</v>
      </c>
      <c r="B439" s="443" t="s">
        <v>455</v>
      </c>
      <c r="C439" s="444" t="s">
        <v>461</v>
      </c>
      <c r="D439" s="445" t="s">
        <v>462</v>
      </c>
      <c r="E439" s="444" t="s">
        <v>798</v>
      </c>
      <c r="F439" s="445" t="s">
        <v>799</v>
      </c>
      <c r="G439" s="444" t="s">
        <v>1479</v>
      </c>
      <c r="H439" s="444" t="s">
        <v>1480</v>
      </c>
      <c r="I439" s="447">
        <v>1316.010009765625</v>
      </c>
      <c r="J439" s="447">
        <v>2</v>
      </c>
      <c r="K439" s="448">
        <v>2632.010009765625</v>
      </c>
    </row>
    <row r="440" spans="1:11" ht="14.45" customHeight="1" x14ac:dyDescent="0.2">
      <c r="A440" s="442" t="s">
        <v>454</v>
      </c>
      <c r="B440" s="443" t="s">
        <v>455</v>
      </c>
      <c r="C440" s="444" t="s">
        <v>461</v>
      </c>
      <c r="D440" s="445" t="s">
        <v>462</v>
      </c>
      <c r="E440" s="444" t="s">
        <v>798</v>
      </c>
      <c r="F440" s="445" t="s">
        <v>799</v>
      </c>
      <c r="G440" s="444" t="s">
        <v>1481</v>
      </c>
      <c r="H440" s="444" t="s">
        <v>1482</v>
      </c>
      <c r="I440" s="447">
        <v>1251.002001953125</v>
      </c>
      <c r="J440" s="447">
        <v>6</v>
      </c>
      <c r="K440" s="448">
        <v>7506.010009765625</v>
      </c>
    </row>
    <row r="441" spans="1:11" ht="14.45" customHeight="1" x14ac:dyDescent="0.2">
      <c r="A441" s="442" t="s">
        <v>454</v>
      </c>
      <c r="B441" s="443" t="s">
        <v>455</v>
      </c>
      <c r="C441" s="444" t="s">
        <v>461</v>
      </c>
      <c r="D441" s="445" t="s">
        <v>462</v>
      </c>
      <c r="E441" s="444" t="s">
        <v>798</v>
      </c>
      <c r="F441" s="445" t="s">
        <v>799</v>
      </c>
      <c r="G441" s="444" t="s">
        <v>1483</v>
      </c>
      <c r="H441" s="444" t="s">
        <v>1484</v>
      </c>
      <c r="I441" s="447">
        <v>7.9999998211860657E-2</v>
      </c>
      <c r="J441" s="447">
        <v>7500</v>
      </c>
      <c r="K441" s="448">
        <v>635.1500244140625</v>
      </c>
    </row>
    <row r="442" spans="1:11" ht="14.45" customHeight="1" x14ac:dyDescent="0.2">
      <c r="A442" s="442" t="s">
        <v>454</v>
      </c>
      <c r="B442" s="443" t="s">
        <v>455</v>
      </c>
      <c r="C442" s="444" t="s">
        <v>461</v>
      </c>
      <c r="D442" s="445" t="s">
        <v>462</v>
      </c>
      <c r="E442" s="444" t="s">
        <v>798</v>
      </c>
      <c r="F442" s="445" t="s">
        <v>799</v>
      </c>
      <c r="G442" s="444" t="s">
        <v>1485</v>
      </c>
      <c r="H442" s="444" t="s">
        <v>1486</v>
      </c>
      <c r="I442" s="447">
        <v>0.10000000149011612</v>
      </c>
      <c r="J442" s="447">
        <v>7500</v>
      </c>
      <c r="K442" s="448">
        <v>731.6300048828125</v>
      </c>
    </row>
    <row r="443" spans="1:11" ht="14.45" customHeight="1" x14ac:dyDescent="0.2">
      <c r="A443" s="442" t="s">
        <v>454</v>
      </c>
      <c r="B443" s="443" t="s">
        <v>455</v>
      </c>
      <c r="C443" s="444" t="s">
        <v>461</v>
      </c>
      <c r="D443" s="445" t="s">
        <v>462</v>
      </c>
      <c r="E443" s="444" t="s">
        <v>798</v>
      </c>
      <c r="F443" s="445" t="s">
        <v>799</v>
      </c>
      <c r="G443" s="444" t="s">
        <v>1487</v>
      </c>
      <c r="H443" s="444" t="s">
        <v>1488</v>
      </c>
      <c r="I443" s="447">
        <v>815.03997802734375</v>
      </c>
      <c r="J443" s="447">
        <v>3</v>
      </c>
      <c r="K443" s="448">
        <v>2445.1201171875</v>
      </c>
    </row>
    <row r="444" spans="1:11" ht="14.45" customHeight="1" x14ac:dyDescent="0.2">
      <c r="A444" s="442" t="s">
        <v>454</v>
      </c>
      <c r="B444" s="443" t="s">
        <v>455</v>
      </c>
      <c r="C444" s="444" t="s">
        <v>461</v>
      </c>
      <c r="D444" s="445" t="s">
        <v>462</v>
      </c>
      <c r="E444" s="444" t="s">
        <v>798</v>
      </c>
      <c r="F444" s="445" t="s">
        <v>799</v>
      </c>
      <c r="G444" s="444" t="s">
        <v>1489</v>
      </c>
      <c r="H444" s="444" t="s">
        <v>1490</v>
      </c>
      <c r="I444" s="447">
        <v>112.68000030517578</v>
      </c>
      <c r="J444" s="447">
        <v>15</v>
      </c>
      <c r="K444" s="448">
        <v>1576.7999877929688</v>
      </c>
    </row>
    <row r="445" spans="1:11" ht="14.45" customHeight="1" x14ac:dyDescent="0.2">
      <c r="A445" s="442" t="s">
        <v>454</v>
      </c>
      <c r="B445" s="443" t="s">
        <v>455</v>
      </c>
      <c r="C445" s="444" t="s">
        <v>461</v>
      </c>
      <c r="D445" s="445" t="s">
        <v>462</v>
      </c>
      <c r="E445" s="444" t="s">
        <v>798</v>
      </c>
      <c r="F445" s="445" t="s">
        <v>799</v>
      </c>
      <c r="G445" s="444" t="s">
        <v>1491</v>
      </c>
      <c r="H445" s="444" t="s">
        <v>1492</v>
      </c>
      <c r="I445" s="447">
        <v>650.6199951171875</v>
      </c>
      <c r="J445" s="447">
        <v>12</v>
      </c>
      <c r="K445" s="448">
        <v>7807.389892578125</v>
      </c>
    </row>
    <row r="446" spans="1:11" ht="14.45" customHeight="1" x14ac:dyDescent="0.2">
      <c r="A446" s="442" t="s">
        <v>454</v>
      </c>
      <c r="B446" s="443" t="s">
        <v>455</v>
      </c>
      <c r="C446" s="444" t="s">
        <v>461</v>
      </c>
      <c r="D446" s="445" t="s">
        <v>462</v>
      </c>
      <c r="E446" s="444" t="s">
        <v>798</v>
      </c>
      <c r="F446" s="445" t="s">
        <v>799</v>
      </c>
      <c r="G446" s="444" t="s">
        <v>1493</v>
      </c>
      <c r="H446" s="444" t="s">
        <v>1494</v>
      </c>
      <c r="I446" s="447">
        <v>1197.9000244140625</v>
      </c>
      <c r="J446" s="447">
        <v>3</v>
      </c>
      <c r="K446" s="448">
        <v>3593.7000732421875</v>
      </c>
    </row>
    <row r="447" spans="1:11" ht="14.45" customHeight="1" x14ac:dyDescent="0.2">
      <c r="A447" s="442" t="s">
        <v>454</v>
      </c>
      <c r="B447" s="443" t="s">
        <v>455</v>
      </c>
      <c r="C447" s="444" t="s">
        <v>461</v>
      </c>
      <c r="D447" s="445" t="s">
        <v>462</v>
      </c>
      <c r="E447" s="444" t="s">
        <v>798</v>
      </c>
      <c r="F447" s="445" t="s">
        <v>799</v>
      </c>
      <c r="G447" s="444" t="s">
        <v>1495</v>
      </c>
      <c r="H447" s="444" t="s">
        <v>1496</v>
      </c>
      <c r="I447" s="447">
        <v>381.1300048828125</v>
      </c>
      <c r="J447" s="447">
        <v>2</v>
      </c>
      <c r="K447" s="448">
        <v>762.25</v>
      </c>
    </row>
    <row r="448" spans="1:11" ht="14.45" customHeight="1" x14ac:dyDescent="0.2">
      <c r="A448" s="442" t="s">
        <v>454</v>
      </c>
      <c r="B448" s="443" t="s">
        <v>455</v>
      </c>
      <c r="C448" s="444" t="s">
        <v>461</v>
      </c>
      <c r="D448" s="445" t="s">
        <v>462</v>
      </c>
      <c r="E448" s="444" t="s">
        <v>798</v>
      </c>
      <c r="F448" s="445" t="s">
        <v>799</v>
      </c>
      <c r="G448" s="444" t="s">
        <v>1497</v>
      </c>
      <c r="H448" s="444" t="s">
        <v>1498</v>
      </c>
      <c r="I448" s="447">
        <v>320</v>
      </c>
      <c r="J448" s="447">
        <v>4</v>
      </c>
      <c r="K448" s="448">
        <v>1280</v>
      </c>
    </row>
    <row r="449" spans="1:11" ht="14.45" customHeight="1" x14ac:dyDescent="0.2">
      <c r="A449" s="442" t="s">
        <v>454</v>
      </c>
      <c r="B449" s="443" t="s">
        <v>455</v>
      </c>
      <c r="C449" s="444" t="s">
        <v>461</v>
      </c>
      <c r="D449" s="445" t="s">
        <v>462</v>
      </c>
      <c r="E449" s="444" t="s">
        <v>798</v>
      </c>
      <c r="F449" s="445" t="s">
        <v>799</v>
      </c>
      <c r="G449" s="444" t="s">
        <v>1499</v>
      </c>
      <c r="H449" s="444" t="s">
        <v>1500</v>
      </c>
      <c r="I449" s="447">
        <v>1992.1400146484375</v>
      </c>
      <c r="J449" s="447">
        <v>1</v>
      </c>
      <c r="K449" s="448">
        <v>1992.1400146484375</v>
      </c>
    </row>
    <row r="450" spans="1:11" ht="14.45" customHeight="1" x14ac:dyDescent="0.2">
      <c r="A450" s="442" t="s">
        <v>454</v>
      </c>
      <c r="B450" s="443" t="s">
        <v>455</v>
      </c>
      <c r="C450" s="444" t="s">
        <v>461</v>
      </c>
      <c r="D450" s="445" t="s">
        <v>462</v>
      </c>
      <c r="E450" s="444" t="s">
        <v>798</v>
      </c>
      <c r="F450" s="445" t="s">
        <v>799</v>
      </c>
      <c r="G450" s="444" t="s">
        <v>1501</v>
      </c>
      <c r="H450" s="444" t="s">
        <v>1502</v>
      </c>
      <c r="I450" s="447">
        <v>1992.1400146484375</v>
      </c>
      <c r="J450" s="447">
        <v>3</v>
      </c>
      <c r="K450" s="448">
        <v>5976.4200439453125</v>
      </c>
    </row>
    <row r="451" spans="1:11" ht="14.45" customHeight="1" x14ac:dyDescent="0.2">
      <c r="A451" s="442" t="s">
        <v>454</v>
      </c>
      <c r="B451" s="443" t="s">
        <v>455</v>
      </c>
      <c r="C451" s="444" t="s">
        <v>461</v>
      </c>
      <c r="D451" s="445" t="s">
        <v>462</v>
      </c>
      <c r="E451" s="444" t="s">
        <v>798</v>
      </c>
      <c r="F451" s="445" t="s">
        <v>799</v>
      </c>
      <c r="G451" s="444" t="s">
        <v>1503</v>
      </c>
      <c r="H451" s="444" t="s">
        <v>1504</v>
      </c>
      <c r="I451" s="447">
        <v>303.75332641601563</v>
      </c>
      <c r="J451" s="447">
        <v>8</v>
      </c>
      <c r="K451" s="448">
        <v>2427.8799438476563</v>
      </c>
    </row>
    <row r="452" spans="1:11" ht="14.45" customHeight="1" x14ac:dyDescent="0.2">
      <c r="A452" s="442" t="s">
        <v>454</v>
      </c>
      <c r="B452" s="443" t="s">
        <v>455</v>
      </c>
      <c r="C452" s="444" t="s">
        <v>461</v>
      </c>
      <c r="D452" s="445" t="s">
        <v>462</v>
      </c>
      <c r="E452" s="444" t="s">
        <v>798</v>
      </c>
      <c r="F452" s="445" t="s">
        <v>799</v>
      </c>
      <c r="G452" s="444" t="s">
        <v>1505</v>
      </c>
      <c r="H452" s="444" t="s">
        <v>1506</v>
      </c>
      <c r="I452" s="447">
        <v>1179.989990234375</v>
      </c>
      <c r="J452" s="447">
        <v>82</v>
      </c>
      <c r="K452" s="448">
        <v>96759.37109375</v>
      </c>
    </row>
    <row r="453" spans="1:11" ht="14.45" customHeight="1" x14ac:dyDescent="0.2">
      <c r="A453" s="442" t="s">
        <v>454</v>
      </c>
      <c r="B453" s="443" t="s">
        <v>455</v>
      </c>
      <c r="C453" s="444" t="s">
        <v>461</v>
      </c>
      <c r="D453" s="445" t="s">
        <v>462</v>
      </c>
      <c r="E453" s="444" t="s">
        <v>798</v>
      </c>
      <c r="F453" s="445" t="s">
        <v>799</v>
      </c>
      <c r="G453" s="444" t="s">
        <v>1507</v>
      </c>
      <c r="H453" s="444" t="s">
        <v>1508</v>
      </c>
      <c r="I453" s="447">
        <v>0.93000000715255737</v>
      </c>
      <c r="J453" s="447">
        <v>500</v>
      </c>
      <c r="K453" s="448">
        <v>463.41000366210938</v>
      </c>
    </row>
    <row r="454" spans="1:11" ht="14.45" customHeight="1" x14ac:dyDescent="0.2">
      <c r="A454" s="442" t="s">
        <v>454</v>
      </c>
      <c r="B454" s="443" t="s">
        <v>455</v>
      </c>
      <c r="C454" s="444" t="s">
        <v>461</v>
      </c>
      <c r="D454" s="445" t="s">
        <v>462</v>
      </c>
      <c r="E454" s="444" t="s">
        <v>798</v>
      </c>
      <c r="F454" s="445" t="s">
        <v>799</v>
      </c>
      <c r="G454" s="444" t="s">
        <v>1509</v>
      </c>
      <c r="H454" s="444" t="s">
        <v>1510</v>
      </c>
      <c r="I454" s="447">
        <v>138</v>
      </c>
      <c r="J454" s="447">
        <v>255</v>
      </c>
      <c r="K454" s="448">
        <v>35190</v>
      </c>
    </row>
    <row r="455" spans="1:11" ht="14.45" customHeight="1" x14ac:dyDescent="0.2">
      <c r="A455" s="442" t="s">
        <v>454</v>
      </c>
      <c r="B455" s="443" t="s">
        <v>455</v>
      </c>
      <c r="C455" s="444" t="s">
        <v>461</v>
      </c>
      <c r="D455" s="445" t="s">
        <v>462</v>
      </c>
      <c r="E455" s="444" t="s">
        <v>798</v>
      </c>
      <c r="F455" s="445" t="s">
        <v>799</v>
      </c>
      <c r="G455" s="444" t="s">
        <v>1511</v>
      </c>
      <c r="H455" s="444" t="s">
        <v>1512</v>
      </c>
      <c r="I455" s="447">
        <v>138</v>
      </c>
      <c r="J455" s="447">
        <v>277</v>
      </c>
      <c r="K455" s="448">
        <v>38226</v>
      </c>
    </row>
    <row r="456" spans="1:11" ht="14.45" customHeight="1" x14ac:dyDescent="0.2">
      <c r="A456" s="442" t="s">
        <v>454</v>
      </c>
      <c r="B456" s="443" t="s">
        <v>455</v>
      </c>
      <c r="C456" s="444" t="s">
        <v>461</v>
      </c>
      <c r="D456" s="445" t="s">
        <v>462</v>
      </c>
      <c r="E456" s="444" t="s">
        <v>1513</v>
      </c>
      <c r="F456" s="445" t="s">
        <v>1514</v>
      </c>
      <c r="G456" s="444" t="s">
        <v>1515</v>
      </c>
      <c r="H456" s="444" t="s">
        <v>1516</v>
      </c>
      <c r="I456" s="447">
        <v>0.57999998331069946</v>
      </c>
      <c r="J456" s="447">
        <v>500</v>
      </c>
      <c r="K456" s="448">
        <v>290</v>
      </c>
    </row>
    <row r="457" spans="1:11" ht="14.45" customHeight="1" thickBot="1" x14ac:dyDescent="0.25">
      <c r="A457" s="449" t="s">
        <v>454</v>
      </c>
      <c r="B457" s="450" t="s">
        <v>455</v>
      </c>
      <c r="C457" s="451" t="s">
        <v>461</v>
      </c>
      <c r="D457" s="452" t="s">
        <v>462</v>
      </c>
      <c r="E457" s="451" t="s">
        <v>1517</v>
      </c>
      <c r="F457" s="452" t="s">
        <v>1518</v>
      </c>
      <c r="G457" s="451" t="s">
        <v>1519</v>
      </c>
      <c r="H457" s="451" t="s">
        <v>1520</v>
      </c>
      <c r="I457" s="454">
        <v>0.47999998927116394</v>
      </c>
      <c r="J457" s="454">
        <v>800</v>
      </c>
      <c r="K457" s="455">
        <v>384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34103A8-B967-4E13-9720-1471D9ACAE48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05" customWidth="1"/>
    <col min="18" max="18" width="7.28515625" style="250" customWidth="1"/>
    <col min="19" max="19" width="8" style="205" customWidth="1"/>
    <col min="21" max="21" width="11.28515625" bestFit="1" customWidth="1"/>
  </cols>
  <sheetData>
    <row r="1" spans="1:19" ht="19.5" thickBot="1" x14ac:dyDescent="0.35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.75" thickBot="1" x14ac:dyDescent="0.3">
      <c r="A2" s="206" t="s">
        <v>242</v>
      </c>
      <c r="B2" s="207"/>
    </row>
    <row r="3" spans="1:19" x14ac:dyDescent="0.25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214</v>
      </c>
      <c r="Q3" s="379"/>
      <c r="R3" s="379"/>
      <c r="S3" s="380"/>
    </row>
    <row r="4" spans="1:19" ht="15.75" thickBot="1" x14ac:dyDescent="0.3">
      <c r="A4" s="392">
        <v>2021</v>
      </c>
      <c r="B4" s="393"/>
      <c r="C4" s="394" t="s">
        <v>213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212</v>
      </c>
      <c r="J4" s="390" t="s">
        <v>155</v>
      </c>
      <c r="K4" s="368" t="s">
        <v>211</v>
      </c>
      <c r="L4" s="369"/>
      <c r="M4" s="369"/>
      <c r="N4" s="370"/>
      <c r="O4" s="371" t="s">
        <v>210</v>
      </c>
      <c r="P4" s="360" t="s">
        <v>209</v>
      </c>
      <c r="Q4" s="360" t="s">
        <v>165</v>
      </c>
      <c r="R4" s="362" t="s">
        <v>61</v>
      </c>
      <c r="S4" s="364" t="s">
        <v>164</v>
      </c>
    </row>
    <row r="5" spans="1:19" s="285" customFormat="1" ht="19.149999999999999" customHeight="1" x14ac:dyDescent="0.25">
      <c r="A5" s="366" t="s">
        <v>208</v>
      </c>
      <c r="B5" s="367"/>
      <c r="C5" s="395"/>
      <c r="D5" s="397"/>
      <c r="E5" s="397"/>
      <c r="F5" s="372"/>
      <c r="G5" s="387"/>
      <c r="H5" s="389"/>
      <c r="I5" s="389"/>
      <c r="J5" s="391"/>
      <c r="K5" s="288" t="s">
        <v>156</v>
      </c>
      <c r="L5" s="287" t="s">
        <v>157</v>
      </c>
      <c r="M5" s="287" t="s">
        <v>207</v>
      </c>
      <c r="N5" s="286" t="s">
        <v>3</v>
      </c>
      <c r="O5" s="372"/>
      <c r="P5" s="361"/>
      <c r="Q5" s="361"/>
      <c r="R5" s="363"/>
      <c r="S5" s="365"/>
    </row>
    <row r="6" spans="1:19" ht="15.75" thickBot="1" x14ac:dyDescent="0.3">
      <c r="A6" s="384" t="s">
        <v>151</v>
      </c>
      <c r="B6" s="385"/>
      <c r="C6" s="284">
        <f ca="1">SUM(Tabulka[01 uv_sk])/2</f>
        <v>54.000000000000014</v>
      </c>
      <c r="D6" s="282"/>
      <c r="E6" s="282"/>
      <c r="F6" s="281"/>
      <c r="G6" s="283">
        <f ca="1">SUM(Tabulka[05 h_vram])/2</f>
        <v>79547.499999999985</v>
      </c>
      <c r="H6" s="282">
        <f ca="1">SUM(Tabulka[06 h_naduv])/2</f>
        <v>0</v>
      </c>
      <c r="I6" s="282">
        <f ca="1">SUM(Tabulka[07 h_nadzk])/2</f>
        <v>0</v>
      </c>
      <c r="J6" s="281">
        <f ca="1">SUM(Tabulka[08 h_oon])/2</f>
        <v>1130.5</v>
      </c>
      <c r="K6" s="283">
        <f ca="1">SUM(Tabulka[09 m_kl])/2</f>
        <v>0</v>
      </c>
      <c r="L6" s="282">
        <f ca="1">SUM(Tabulka[10 m_gr])/2</f>
        <v>0</v>
      </c>
      <c r="M6" s="282">
        <f ca="1">SUM(Tabulka[11 m_jo])/2</f>
        <v>1122126</v>
      </c>
      <c r="N6" s="282">
        <f ca="1">SUM(Tabulka[12 m_oc])/2</f>
        <v>1122126</v>
      </c>
      <c r="O6" s="281">
        <f ca="1">SUM(Tabulka[13 m_sk])/2</f>
        <v>27907044</v>
      </c>
      <c r="P6" s="280">
        <f ca="1">SUM(Tabulka[14_vzsk])/2</f>
        <v>9348.1</v>
      </c>
      <c r="Q6" s="280">
        <f ca="1">SUM(Tabulka[15_vzpl])/2</f>
        <v>81390.518084066469</v>
      </c>
      <c r="R6" s="279">
        <f ca="1">IF(Q6=0,0,P6/Q6)</f>
        <v>0.11485490226692689</v>
      </c>
      <c r="S6" s="278">
        <f ca="1">Q6-P6</f>
        <v>72042.418084066463</v>
      </c>
    </row>
    <row r="7" spans="1:19" hidden="1" x14ac:dyDescent="0.25">
      <c r="A7" s="277" t="s">
        <v>206</v>
      </c>
      <c r="B7" s="276" t="s">
        <v>205</v>
      </c>
      <c r="C7" s="275" t="s">
        <v>204</v>
      </c>
      <c r="D7" s="274" t="s">
        <v>203</v>
      </c>
      <c r="E7" s="273" t="s">
        <v>202</v>
      </c>
      <c r="F7" s="272" t="s">
        <v>201</v>
      </c>
      <c r="G7" s="271" t="s">
        <v>200</v>
      </c>
      <c r="H7" s="269" t="s">
        <v>199</v>
      </c>
      <c r="I7" s="269" t="s">
        <v>198</v>
      </c>
      <c r="J7" s="268" t="s">
        <v>197</v>
      </c>
      <c r="K7" s="270" t="s">
        <v>196</v>
      </c>
      <c r="L7" s="269" t="s">
        <v>195</v>
      </c>
      <c r="M7" s="269" t="s">
        <v>194</v>
      </c>
      <c r="N7" s="268" t="s">
        <v>193</v>
      </c>
      <c r="O7" s="267" t="s">
        <v>192</v>
      </c>
      <c r="P7" s="266" t="s">
        <v>191</v>
      </c>
      <c r="Q7" s="265" t="s">
        <v>190</v>
      </c>
      <c r="R7" s="264" t="s">
        <v>189</v>
      </c>
      <c r="S7" s="263" t="s">
        <v>188</v>
      </c>
    </row>
    <row r="8" spans="1:19" x14ac:dyDescent="0.25">
      <c r="A8" s="260" t="s">
        <v>187</v>
      </c>
      <c r="B8" s="259"/>
      <c r="C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13.319999999999999</v>
      </c>
      <c r="D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20246</v>
      </c>
      <c r="H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629.5</v>
      </c>
      <c r="K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362966</v>
      </c>
      <c r="N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362966</v>
      </c>
      <c r="O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9062898</v>
      </c>
      <c r="P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35557.184750733133</v>
      </c>
      <c r="R8" s="262">
        <f ca="1">IF(Tabulka[[#This Row],[15_vzpl]]=0,"",Tabulka[[#This Row],[14_vzsk]]/Tabulka[[#This Row],[15_vzpl]])</f>
        <v>0.11249484536082476</v>
      </c>
      <c r="S8" s="261">
        <f ca="1">IF(Tabulka[[#This Row],[15_vzpl]]-Tabulka[[#This Row],[14_vzsk]]=0,"",Tabulka[[#This Row],[15_vzpl]]-Tabulka[[#This Row],[14_vzsk]])</f>
        <v>31557.184750733133</v>
      </c>
    </row>
    <row r="9" spans="1:19" x14ac:dyDescent="0.25">
      <c r="A9" s="260">
        <v>99</v>
      </c>
      <c r="B9" s="259" t="s">
        <v>1536</v>
      </c>
      <c r="C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35557.184750733133</v>
      </c>
      <c r="R9" s="262">
        <f ca="1">IF(Tabulka[[#This Row],[15_vzpl]]=0,"",Tabulka[[#This Row],[14_vzsk]]/Tabulka[[#This Row],[15_vzpl]])</f>
        <v>0.11249484536082476</v>
      </c>
      <c r="S9" s="261">
        <f ca="1">IF(Tabulka[[#This Row],[15_vzpl]]-Tabulka[[#This Row],[14_vzsk]]=0,"",Tabulka[[#This Row],[15_vzpl]]-Tabulka[[#This Row],[14_vzsk]])</f>
        <v>31557.184750733133</v>
      </c>
    </row>
    <row r="10" spans="1:19" x14ac:dyDescent="0.25">
      <c r="A10" s="260">
        <v>102</v>
      </c>
      <c r="B10" s="259" t="s">
        <v>1537</v>
      </c>
      <c r="C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7.63</v>
      </c>
      <c r="D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11433.599999999999</v>
      </c>
      <c r="H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612.5</v>
      </c>
      <c r="K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217388</v>
      </c>
      <c r="N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217388</v>
      </c>
      <c r="O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4594576</v>
      </c>
      <c r="P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2" t="str">
        <f ca="1">IF(Tabulka[[#This Row],[15_vzpl]]=0,"",Tabulka[[#This Row],[14_vzsk]]/Tabulka[[#This Row],[15_vzpl]])</f>
        <v/>
      </c>
      <c r="S10" s="261" t="str">
        <f ca="1">IF(Tabulka[[#This Row],[15_vzpl]]-Tabulka[[#This Row],[14_vzsk]]=0,"",Tabulka[[#This Row],[15_vzpl]]-Tabulka[[#This Row],[14_vzsk]])</f>
        <v/>
      </c>
    </row>
    <row r="11" spans="1:19" x14ac:dyDescent="0.25">
      <c r="A11" s="260">
        <v>103</v>
      </c>
      <c r="B11" s="259" t="s">
        <v>1538</v>
      </c>
      <c r="C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5.6900000000000013</v>
      </c>
      <c r="D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8812.4</v>
      </c>
      <c r="H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145578</v>
      </c>
      <c r="N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145578</v>
      </c>
      <c r="O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4468322</v>
      </c>
      <c r="P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2" t="str">
        <f ca="1">IF(Tabulka[[#This Row],[15_vzpl]]=0,"",Tabulka[[#This Row],[14_vzsk]]/Tabulka[[#This Row],[15_vzpl]])</f>
        <v/>
      </c>
      <c r="S11" s="261" t="str">
        <f ca="1">IF(Tabulka[[#This Row],[15_vzpl]]-Tabulka[[#This Row],[14_vzsk]]=0,"",Tabulka[[#This Row],[15_vzpl]]-Tabulka[[#This Row],[14_vzsk]])</f>
        <v/>
      </c>
    </row>
    <row r="12" spans="1:19" x14ac:dyDescent="0.25">
      <c r="A12" s="260" t="s">
        <v>1522</v>
      </c>
      <c r="B12" s="259"/>
      <c r="C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37.030000000000008</v>
      </c>
      <c r="D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53689.1</v>
      </c>
      <c r="H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719690</v>
      </c>
      <c r="N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719690</v>
      </c>
      <c r="O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17761344</v>
      </c>
      <c r="P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45833.333333333336</v>
      </c>
      <c r="R12" s="262">
        <f ca="1">IF(Tabulka[[#This Row],[15_vzpl]]=0,"",Tabulka[[#This Row],[14_vzsk]]/Tabulka[[#This Row],[15_vzpl]])</f>
        <v>0.11668581818181818</v>
      </c>
      <c r="S12" s="261">
        <f ca="1">IF(Tabulka[[#This Row],[15_vzpl]]-Tabulka[[#This Row],[14_vzsk]]=0,"",Tabulka[[#This Row],[15_vzpl]]-Tabulka[[#This Row],[14_vzsk]])</f>
        <v>40485.233333333337</v>
      </c>
    </row>
    <row r="13" spans="1:19" x14ac:dyDescent="0.25">
      <c r="A13" s="260">
        <v>303</v>
      </c>
      <c r="B13" s="259" t="s">
        <v>1539</v>
      </c>
      <c r="C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22.080000000000002</v>
      </c>
      <c r="D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32348.7</v>
      </c>
      <c r="H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401121</v>
      </c>
      <c r="N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401121</v>
      </c>
      <c r="O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10452687</v>
      </c>
      <c r="P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5348.1</v>
      </c>
      <c r="Q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45833.333333333336</v>
      </c>
      <c r="R13" s="262">
        <f ca="1">IF(Tabulka[[#This Row],[15_vzpl]]=0,"",Tabulka[[#This Row],[14_vzsk]]/Tabulka[[#This Row],[15_vzpl]])</f>
        <v>0.11668581818181818</v>
      </c>
      <c r="S13" s="261">
        <f ca="1">IF(Tabulka[[#This Row],[15_vzpl]]-Tabulka[[#This Row],[14_vzsk]]=0,"",Tabulka[[#This Row],[15_vzpl]]-Tabulka[[#This Row],[14_vzsk]])</f>
        <v>40485.233333333337</v>
      </c>
    </row>
    <row r="14" spans="1:19" x14ac:dyDescent="0.25">
      <c r="A14" s="260">
        <v>304</v>
      </c>
      <c r="B14" s="259" t="s">
        <v>1540</v>
      </c>
      <c r="C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6268</v>
      </c>
      <c r="H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111440</v>
      </c>
      <c r="N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111440</v>
      </c>
      <c r="O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2308389</v>
      </c>
      <c r="P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2" t="str">
        <f ca="1">IF(Tabulka[[#This Row],[15_vzpl]]=0,"",Tabulka[[#This Row],[14_vzsk]]/Tabulka[[#This Row],[15_vzpl]])</f>
        <v/>
      </c>
      <c r="S14" s="261" t="str">
        <f ca="1">IF(Tabulka[[#This Row],[15_vzpl]]-Tabulka[[#This Row],[14_vzsk]]=0,"",Tabulka[[#This Row],[15_vzpl]]-Tabulka[[#This Row],[14_vzsk]])</f>
        <v/>
      </c>
    </row>
    <row r="15" spans="1:19" x14ac:dyDescent="0.25">
      <c r="A15" s="260">
        <v>408</v>
      </c>
      <c r="B15" s="259" t="s">
        <v>1541</v>
      </c>
      <c r="C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N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O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</v>
      </c>
      <c r="P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2" t="str">
        <f ca="1">IF(Tabulka[[#This Row],[15_vzpl]]=0,"",Tabulka[[#This Row],[14_vzsk]]/Tabulka[[#This Row],[15_vzpl]])</f>
        <v/>
      </c>
      <c r="S15" s="261" t="str">
        <f ca="1">IF(Tabulka[[#This Row],[15_vzpl]]-Tabulka[[#This Row],[14_vzsk]]=0,"",Tabulka[[#This Row],[15_vzpl]]-Tabulka[[#This Row],[14_vzsk]])</f>
        <v/>
      </c>
    </row>
    <row r="16" spans="1:19" x14ac:dyDescent="0.25">
      <c r="A16" s="260">
        <v>416</v>
      </c>
      <c r="B16" s="259" t="s">
        <v>1542</v>
      </c>
      <c r="C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10.95</v>
      </c>
      <c r="D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15072.4</v>
      </c>
      <c r="H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199329</v>
      </c>
      <c r="N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199329</v>
      </c>
      <c r="O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4997592</v>
      </c>
      <c r="P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2" t="str">
        <f ca="1">IF(Tabulka[[#This Row],[15_vzpl]]=0,"",Tabulka[[#This Row],[14_vzsk]]/Tabulka[[#This Row],[15_vzpl]])</f>
        <v/>
      </c>
      <c r="S16" s="261" t="str">
        <f ca="1">IF(Tabulka[[#This Row],[15_vzpl]]-Tabulka[[#This Row],[14_vzsk]]=0,"",Tabulka[[#This Row],[15_vzpl]]-Tabulka[[#This Row],[14_vzsk]])</f>
        <v/>
      </c>
    </row>
    <row r="17" spans="1:19" x14ac:dyDescent="0.25">
      <c r="A17" s="260">
        <v>642</v>
      </c>
      <c r="B17" s="259" t="s">
        <v>1543</v>
      </c>
      <c r="C17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N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O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2" t="str">
        <f ca="1">IF(Tabulka[[#This Row],[15_vzpl]]=0,"",Tabulka[[#This Row],[14_vzsk]]/Tabulka[[#This Row],[15_vzpl]])</f>
        <v/>
      </c>
      <c r="S17" s="261" t="str">
        <f ca="1">IF(Tabulka[[#This Row],[15_vzpl]]-Tabulka[[#This Row],[14_vzsk]]=0,"",Tabulka[[#This Row],[15_vzpl]]-Tabulka[[#This Row],[14_vzsk]])</f>
        <v/>
      </c>
    </row>
    <row r="18" spans="1:19" x14ac:dyDescent="0.25">
      <c r="A18" s="260" t="s">
        <v>1523</v>
      </c>
      <c r="B18" s="259"/>
      <c r="C1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5612.4</v>
      </c>
      <c r="H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</v>
      </c>
      <c r="K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39470</v>
      </c>
      <c r="N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39470</v>
      </c>
      <c r="O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1070624</v>
      </c>
      <c r="P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2" t="str">
        <f ca="1">IF(Tabulka[[#This Row],[15_vzpl]]=0,"",Tabulka[[#This Row],[14_vzsk]]/Tabulka[[#This Row],[15_vzpl]])</f>
        <v/>
      </c>
      <c r="S18" s="261" t="str">
        <f ca="1">IF(Tabulka[[#This Row],[15_vzpl]]-Tabulka[[#This Row],[14_vzsk]]=0,"",Tabulka[[#This Row],[15_vzpl]]-Tabulka[[#This Row],[14_vzsk]])</f>
        <v/>
      </c>
    </row>
    <row r="19" spans="1:19" x14ac:dyDescent="0.25">
      <c r="A19" s="260">
        <v>25</v>
      </c>
      <c r="B19" s="259" t="s">
        <v>1544</v>
      </c>
      <c r="C1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9490</v>
      </c>
      <c r="N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9490</v>
      </c>
      <c r="O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249629</v>
      </c>
      <c r="P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2" t="str">
        <f ca="1">IF(Tabulka[[#This Row],[15_vzpl]]=0,"",Tabulka[[#This Row],[14_vzsk]]/Tabulka[[#This Row],[15_vzpl]])</f>
        <v/>
      </c>
      <c r="S19" s="261" t="str">
        <f ca="1">IF(Tabulka[[#This Row],[15_vzpl]]-Tabulka[[#This Row],[14_vzsk]]=0,"",Tabulka[[#This Row],[15_vzpl]]-Tabulka[[#This Row],[14_vzsk]])</f>
        <v/>
      </c>
    </row>
    <row r="20" spans="1:19" x14ac:dyDescent="0.25">
      <c r="A20" s="260">
        <v>30</v>
      </c>
      <c r="B20" s="259" t="s">
        <v>1545</v>
      </c>
      <c r="C2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2.6499999999999995</v>
      </c>
      <c r="D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4044.4</v>
      </c>
      <c r="H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</v>
      </c>
      <c r="K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</v>
      </c>
      <c r="N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</v>
      </c>
      <c r="O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820995</v>
      </c>
      <c r="P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2" t="str">
        <f ca="1">IF(Tabulka[[#This Row],[15_vzpl]]=0,"",Tabulka[[#This Row],[14_vzsk]]/Tabulka[[#This Row],[15_vzpl]])</f>
        <v/>
      </c>
      <c r="S20" s="261" t="str">
        <f ca="1">IF(Tabulka[[#This Row],[15_vzpl]]-Tabulka[[#This Row],[14_vzsk]]=0,"",Tabulka[[#This Row],[15_vzpl]]-Tabulka[[#This Row],[14_vzsk]])</f>
        <v/>
      </c>
    </row>
    <row r="21" spans="1:19" x14ac:dyDescent="0.25">
      <c r="A21" s="260" t="s">
        <v>1524</v>
      </c>
      <c r="B21" s="259"/>
      <c r="C2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K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12178</v>
      </c>
      <c r="P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2" t="str">
        <f ca="1">IF(Tabulka[[#This Row],[15_vzpl]]=0,"",Tabulka[[#This Row],[14_vzsk]]/Tabulka[[#This Row],[15_vzpl]])</f>
        <v/>
      </c>
      <c r="S21" s="261" t="str">
        <f ca="1">IF(Tabulka[[#This Row],[15_vzpl]]-Tabulka[[#This Row],[14_vzsk]]=0,"",Tabulka[[#This Row],[15_vzpl]]-Tabulka[[#This Row],[14_vzsk]])</f>
        <v/>
      </c>
    </row>
    <row r="22" spans="1:19" x14ac:dyDescent="0.25">
      <c r="A22" s="260">
        <v>417</v>
      </c>
      <c r="B22" s="259" t="s">
        <v>1524</v>
      </c>
      <c r="C2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K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12178</v>
      </c>
      <c r="P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2" t="str">
        <f ca="1">IF(Tabulka[[#This Row],[15_vzpl]]=0,"",Tabulka[[#This Row],[14_vzsk]]/Tabulka[[#This Row],[15_vzpl]])</f>
        <v/>
      </c>
      <c r="S22" s="261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216</v>
      </c>
    </row>
    <row r="24" spans="1:19" x14ac:dyDescent="0.25">
      <c r="A24" s="98" t="s">
        <v>133</v>
      </c>
    </row>
    <row r="25" spans="1:19" x14ac:dyDescent="0.25">
      <c r="A25" s="99" t="s">
        <v>186</v>
      </c>
    </row>
    <row r="26" spans="1:19" x14ac:dyDescent="0.25">
      <c r="A26" s="252" t="s">
        <v>185</v>
      </c>
    </row>
    <row r="27" spans="1:19" x14ac:dyDescent="0.25">
      <c r="A27" s="209" t="s">
        <v>161</v>
      </c>
    </row>
    <row r="28" spans="1:19" x14ac:dyDescent="0.25">
      <c r="A28" s="211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705B11C-1548-4BC6-8DF3-282A317C241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1535</v>
      </c>
    </row>
    <row r="2" spans="1:19" x14ac:dyDescent="0.25">
      <c r="A2" s="206" t="s">
        <v>242</v>
      </c>
    </row>
    <row r="3" spans="1:19" x14ac:dyDescent="0.25">
      <c r="A3" s="298" t="s">
        <v>138</v>
      </c>
      <c r="B3" s="297">
        <v>2021</v>
      </c>
      <c r="C3" t="s">
        <v>215</v>
      </c>
      <c r="D3" t="s">
        <v>206</v>
      </c>
      <c r="E3" t="s">
        <v>204</v>
      </c>
      <c r="F3" t="s">
        <v>203</v>
      </c>
      <c r="G3" t="s">
        <v>202</v>
      </c>
      <c r="H3" t="s">
        <v>201</v>
      </c>
      <c r="I3" t="s">
        <v>200</v>
      </c>
      <c r="J3" t="s">
        <v>199</v>
      </c>
      <c r="K3" t="s">
        <v>198</v>
      </c>
      <c r="L3" t="s">
        <v>197</v>
      </c>
      <c r="M3" t="s">
        <v>196</v>
      </c>
      <c r="N3" t="s">
        <v>195</v>
      </c>
      <c r="O3" t="s">
        <v>194</v>
      </c>
      <c r="P3" t="s">
        <v>193</v>
      </c>
      <c r="Q3" t="s">
        <v>192</v>
      </c>
      <c r="R3" t="s">
        <v>191</v>
      </c>
      <c r="S3" t="s">
        <v>190</v>
      </c>
    </row>
    <row r="4" spans="1:19" x14ac:dyDescent="0.25">
      <c r="A4" s="296" t="s">
        <v>139</v>
      </c>
      <c r="B4" s="295">
        <v>1</v>
      </c>
      <c r="C4" s="290">
        <v>1</v>
      </c>
      <c r="D4" s="290" t="s">
        <v>187</v>
      </c>
      <c r="E4" s="289">
        <v>12.55</v>
      </c>
      <c r="F4" s="289"/>
      <c r="G4" s="289"/>
      <c r="H4" s="289"/>
      <c r="I4" s="289">
        <v>1889.7</v>
      </c>
      <c r="J4" s="289"/>
      <c r="K4" s="289"/>
      <c r="L4" s="289">
        <v>64</v>
      </c>
      <c r="M4" s="289"/>
      <c r="N4" s="289"/>
      <c r="O4" s="289"/>
      <c r="P4" s="289"/>
      <c r="Q4" s="289">
        <v>717805</v>
      </c>
      <c r="R4" s="289"/>
      <c r="S4" s="289">
        <v>3555.7184750733136</v>
      </c>
    </row>
    <row r="5" spans="1:19" x14ac:dyDescent="0.25">
      <c r="A5" s="294" t="s">
        <v>140</v>
      </c>
      <c r="B5" s="293">
        <v>2</v>
      </c>
      <c r="C5">
        <v>1</v>
      </c>
      <c r="D5">
        <v>99</v>
      </c>
      <c r="S5">
        <v>3555.7184750733136</v>
      </c>
    </row>
    <row r="6" spans="1:19" x14ac:dyDescent="0.25">
      <c r="A6" s="296" t="s">
        <v>141</v>
      </c>
      <c r="B6" s="295">
        <v>3</v>
      </c>
      <c r="C6">
        <v>1</v>
      </c>
      <c r="D6">
        <v>102</v>
      </c>
      <c r="E6">
        <v>6.85</v>
      </c>
      <c r="I6">
        <v>998.6</v>
      </c>
      <c r="L6">
        <v>62</v>
      </c>
      <c r="Q6">
        <v>330009</v>
      </c>
    </row>
    <row r="7" spans="1:19" x14ac:dyDescent="0.25">
      <c r="A7" s="294" t="s">
        <v>142</v>
      </c>
      <c r="B7" s="293">
        <v>4</v>
      </c>
      <c r="C7">
        <v>1</v>
      </c>
      <c r="D7">
        <v>103</v>
      </c>
      <c r="E7">
        <v>5.7</v>
      </c>
      <c r="I7">
        <v>891.1</v>
      </c>
      <c r="L7">
        <v>2</v>
      </c>
      <c r="Q7">
        <v>387796</v>
      </c>
    </row>
    <row r="8" spans="1:19" x14ac:dyDescent="0.25">
      <c r="A8" s="296" t="s">
        <v>143</v>
      </c>
      <c r="B8" s="295">
        <v>5</v>
      </c>
      <c r="C8">
        <v>1</v>
      </c>
      <c r="D8" t="s">
        <v>1522</v>
      </c>
      <c r="E8">
        <v>39.1</v>
      </c>
      <c r="I8">
        <v>5882.7999999999993</v>
      </c>
      <c r="O8">
        <v>19676</v>
      </c>
      <c r="P8">
        <v>19676</v>
      </c>
      <c r="Q8">
        <v>1564879</v>
      </c>
      <c r="S8">
        <v>4583.333333333333</v>
      </c>
    </row>
    <row r="9" spans="1:19" x14ac:dyDescent="0.25">
      <c r="A9" s="294" t="s">
        <v>144</v>
      </c>
      <c r="B9" s="293">
        <v>6</v>
      </c>
      <c r="C9">
        <v>1</v>
      </c>
      <c r="D9">
        <v>303</v>
      </c>
      <c r="E9">
        <v>22.8</v>
      </c>
      <c r="I9">
        <v>3667.2</v>
      </c>
      <c r="Q9">
        <v>928306</v>
      </c>
      <c r="S9">
        <v>4583.333333333333</v>
      </c>
    </row>
    <row r="10" spans="1:19" x14ac:dyDescent="0.25">
      <c r="A10" s="296" t="s">
        <v>145</v>
      </c>
      <c r="B10" s="295">
        <v>7</v>
      </c>
      <c r="C10">
        <v>1</v>
      </c>
      <c r="D10">
        <v>304</v>
      </c>
      <c r="E10">
        <v>4</v>
      </c>
      <c r="I10">
        <v>664</v>
      </c>
      <c r="Q10">
        <v>191767</v>
      </c>
    </row>
    <row r="11" spans="1:19" x14ac:dyDescent="0.25">
      <c r="A11" s="294" t="s">
        <v>146</v>
      </c>
      <c r="B11" s="293">
        <v>8</v>
      </c>
      <c r="C11">
        <v>1</v>
      </c>
      <c r="D11">
        <v>416</v>
      </c>
      <c r="E11">
        <v>12.3</v>
      </c>
      <c r="I11">
        <v>1551.6</v>
      </c>
      <c r="O11">
        <v>19676</v>
      </c>
      <c r="P11">
        <v>19676</v>
      </c>
      <c r="Q11">
        <v>444806</v>
      </c>
    </row>
    <row r="12" spans="1:19" x14ac:dyDescent="0.25">
      <c r="A12" s="296" t="s">
        <v>147</v>
      </c>
      <c r="B12" s="295">
        <v>9</v>
      </c>
      <c r="C12">
        <v>1</v>
      </c>
      <c r="D12" t="s">
        <v>1523</v>
      </c>
      <c r="E12">
        <v>1.95</v>
      </c>
      <c r="I12">
        <v>327.60000000000002</v>
      </c>
      <c r="L12">
        <v>36.5</v>
      </c>
      <c r="Q12">
        <v>52724</v>
      </c>
    </row>
    <row r="13" spans="1:19" x14ac:dyDescent="0.25">
      <c r="A13" s="294" t="s">
        <v>148</v>
      </c>
      <c r="B13" s="293">
        <v>10</v>
      </c>
      <c r="C13">
        <v>1</v>
      </c>
      <c r="D13">
        <v>25</v>
      </c>
      <c r="E13">
        <v>1</v>
      </c>
      <c r="I13">
        <v>168</v>
      </c>
      <c r="Q13">
        <v>21190</v>
      </c>
    </row>
    <row r="14" spans="1:19" x14ac:dyDescent="0.25">
      <c r="A14" s="296" t="s">
        <v>149</v>
      </c>
      <c r="B14" s="295">
        <v>11</v>
      </c>
      <c r="C14">
        <v>1</v>
      </c>
      <c r="D14">
        <v>30</v>
      </c>
      <c r="E14">
        <v>0.95</v>
      </c>
      <c r="I14">
        <v>159.6</v>
      </c>
      <c r="L14">
        <v>36.5</v>
      </c>
      <c r="Q14">
        <v>31534</v>
      </c>
    </row>
    <row r="15" spans="1:19" x14ac:dyDescent="0.25">
      <c r="A15" s="294" t="s">
        <v>150</v>
      </c>
      <c r="B15" s="293">
        <v>12</v>
      </c>
      <c r="C15">
        <v>1</v>
      </c>
      <c r="D15" t="s">
        <v>1524</v>
      </c>
      <c r="L15">
        <v>7</v>
      </c>
      <c r="Q15">
        <v>1260</v>
      </c>
    </row>
    <row r="16" spans="1:19" x14ac:dyDescent="0.25">
      <c r="A16" s="292" t="s">
        <v>138</v>
      </c>
      <c r="B16" s="291">
        <v>2021</v>
      </c>
      <c r="C16">
        <v>1</v>
      </c>
      <c r="D16">
        <v>417</v>
      </c>
      <c r="L16">
        <v>7</v>
      </c>
      <c r="Q16">
        <v>1260</v>
      </c>
    </row>
    <row r="17" spans="3:19" x14ac:dyDescent="0.25">
      <c r="C17" t="s">
        <v>1525</v>
      </c>
      <c r="E17">
        <v>53.600000000000009</v>
      </c>
      <c r="I17">
        <v>8100.1</v>
      </c>
      <c r="L17">
        <v>107.5</v>
      </c>
      <c r="O17">
        <v>19676</v>
      </c>
      <c r="P17">
        <v>19676</v>
      </c>
      <c r="Q17">
        <v>2336668</v>
      </c>
      <c r="S17">
        <v>8139.0518084066462</v>
      </c>
    </row>
    <row r="18" spans="3:19" x14ac:dyDescent="0.25">
      <c r="C18">
        <v>2</v>
      </c>
      <c r="D18" t="s">
        <v>187</v>
      </c>
      <c r="E18">
        <v>13.600000000000001</v>
      </c>
      <c r="I18">
        <v>2106</v>
      </c>
      <c r="L18">
        <v>79.5</v>
      </c>
      <c r="O18">
        <v>26678</v>
      </c>
      <c r="P18">
        <v>26678</v>
      </c>
      <c r="Q18">
        <v>796344</v>
      </c>
      <c r="S18">
        <v>3555.7184750733136</v>
      </c>
    </row>
    <row r="19" spans="3:19" x14ac:dyDescent="0.25">
      <c r="C19">
        <v>2</v>
      </c>
      <c r="D19">
        <v>99</v>
      </c>
      <c r="S19">
        <v>3555.7184750733136</v>
      </c>
    </row>
    <row r="20" spans="3:19" x14ac:dyDescent="0.25">
      <c r="C20">
        <v>2</v>
      </c>
      <c r="D20">
        <v>102</v>
      </c>
      <c r="E20">
        <v>7.9</v>
      </c>
      <c r="I20">
        <v>1208.4000000000001</v>
      </c>
      <c r="L20">
        <v>77.5</v>
      </c>
      <c r="O20">
        <v>17900</v>
      </c>
      <c r="P20">
        <v>17900</v>
      </c>
      <c r="Q20">
        <v>399390</v>
      </c>
    </row>
    <row r="21" spans="3:19" x14ac:dyDescent="0.25">
      <c r="C21">
        <v>2</v>
      </c>
      <c r="D21">
        <v>103</v>
      </c>
      <c r="E21">
        <v>5.7</v>
      </c>
      <c r="I21">
        <v>897.6</v>
      </c>
      <c r="L21">
        <v>2</v>
      </c>
      <c r="O21">
        <v>8778</v>
      </c>
      <c r="P21">
        <v>8778</v>
      </c>
      <c r="Q21">
        <v>396954</v>
      </c>
    </row>
    <row r="22" spans="3:19" x14ac:dyDescent="0.25">
      <c r="C22">
        <v>2</v>
      </c>
      <c r="D22" t="s">
        <v>1522</v>
      </c>
      <c r="E22">
        <v>37.299999999999997</v>
      </c>
      <c r="I22">
        <v>5275.2</v>
      </c>
      <c r="O22">
        <v>1500</v>
      </c>
      <c r="P22">
        <v>1500</v>
      </c>
      <c r="Q22">
        <v>1476633</v>
      </c>
      <c r="S22">
        <v>4583.333333333333</v>
      </c>
    </row>
    <row r="23" spans="3:19" x14ac:dyDescent="0.25">
      <c r="C23">
        <v>2</v>
      </c>
      <c r="D23">
        <v>303</v>
      </c>
      <c r="E23">
        <v>21</v>
      </c>
      <c r="I23">
        <v>3024</v>
      </c>
      <c r="Q23">
        <v>821525</v>
      </c>
      <c r="S23">
        <v>4583.333333333333</v>
      </c>
    </row>
    <row r="24" spans="3:19" x14ac:dyDescent="0.25">
      <c r="C24">
        <v>2</v>
      </c>
      <c r="D24">
        <v>304</v>
      </c>
      <c r="E24">
        <v>4</v>
      </c>
      <c r="I24">
        <v>632</v>
      </c>
      <c r="Q24">
        <v>191556</v>
      </c>
    </row>
    <row r="25" spans="3:19" x14ac:dyDescent="0.25">
      <c r="C25">
        <v>2</v>
      </c>
      <c r="D25">
        <v>416</v>
      </c>
      <c r="E25">
        <v>12.3</v>
      </c>
      <c r="I25">
        <v>1619.2</v>
      </c>
      <c r="O25">
        <v>1500</v>
      </c>
      <c r="P25">
        <v>1500</v>
      </c>
      <c r="Q25">
        <v>463552</v>
      </c>
    </row>
    <row r="26" spans="3:19" x14ac:dyDescent="0.25">
      <c r="C26">
        <v>2</v>
      </c>
      <c r="D26" t="s">
        <v>1523</v>
      </c>
      <c r="E26">
        <v>2.95</v>
      </c>
      <c r="I26">
        <v>352</v>
      </c>
      <c r="L26">
        <v>40</v>
      </c>
      <c r="Q26">
        <v>68594</v>
      </c>
    </row>
    <row r="27" spans="3:19" x14ac:dyDescent="0.25">
      <c r="C27">
        <v>2</v>
      </c>
      <c r="D27">
        <v>25</v>
      </c>
      <c r="E27">
        <v>1</v>
      </c>
      <c r="I27">
        <v>160</v>
      </c>
      <c r="Q27">
        <v>21190</v>
      </c>
    </row>
    <row r="28" spans="3:19" x14ac:dyDescent="0.25">
      <c r="C28">
        <v>2</v>
      </c>
      <c r="D28">
        <v>30</v>
      </c>
      <c r="E28">
        <v>1.95</v>
      </c>
      <c r="I28">
        <v>192</v>
      </c>
      <c r="L28">
        <v>40</v>
      </c>
      <c r="Q28">
        <v>47404</v>
      </c>
    </row>
    <row r="29" spans="3:19" x14ac:dyDescent="0.25">
      <c r="C29">
        <v>2</v>
      </c>
      <c r="D29" t="s">
        <v>1524</v>
      </c>
      <c r="L29">
        <v>2.5</v>
      </c>
      <c r="Q29">
        <v>450</v>
      </c>
    </row>
    <row r="30" spans="3:19" x14ac:dyDescent="0.25">
      <c r="C30">
        <v>2</v>
      </c>
      <c r="D30">
        <v>417</v>
      </c>
      <c r="L30">
        <v>2.5</v>
      </c>
      <c r="Q30">
        <v>450</v>
      </c>
    </row>
    <row r="31" spans="3:19" x14ac:dyDescent="0.25">
      <c r="C31" t="s">
        <v>1526</v>
      </c>
      <c r="E31">
        <v>53.850000000000009</v>
      </c>
      <c r="I31">
        <v>7733.2</v>
      </c>
      <c r="L31">
        <v>122</v>
      </c>
      <c r="O31">
        <v>28178</v>
      </c>
      <c r="P31">
        <v>28178</v>
      </c>
      <c r="Q31">
        <v>2342021</v>
      </c>
      <c r="S31">
        <v>8139.0518084066462</v>
      </c>
    </row>
    <row r="32" spans="3:19" x14ac:dyDescent="0.25">
      <c r="C32">
        <v>3</v>
      </c>
      <c r="D32" t="s">
        <v>187</v>
      </c>
      <c r="E32">
        <v>13.55</v>
      </c>
      <c r="I32">
        <v>2330.1999999999998</v>
      </c>
      <c r="L32">
        <v>92</v>
      </c>
      <c r="O32">
        <v>7500</v>
      </c>
      <c r="P32">
        <v>7500</v>
      </c>
      <c r="Q32">
        <v>769400</v>
      </c>
      <c r="S32">
        <v>3555.7184750733136</v>
      </c>
    </row>
    <row r="33" spans="3:19" x14ac:dyDescent="0.25">
      <c r="C33">
        <v>3</v>
      </c>
      <c r="D33">
        <v>99</v>
      </c>
      <c r="S33">
        <v>3555.7184750733136</v>
      </c>
    </row>
    <row r="34" spans="3:19" x14ac:dyDescent="0.25">
      <c r="C34">
        <v>3</v>
      </c>
      <c r="D34">
        <v>102</v>
      </c>
      <c r="E34">
        <v>7.85</v>
      </c>
      <c r="I34">
        <v>1309.4000000000001</v>
      </c>
      <c r="L34">
        <v>90</v>
      </c>
      <c r="Q34">
        <v>377253</v>
      </c>
    </row>
    <row r="35" spans="3:19" x14ac:dyDescent="0.25">
      <c r="C35">
        <v>3</v>
      </c>
      <c r="D35">
        <v>103</v>
      </c>
      <c r="E35">
        <v>5.7</v>
      </c>
      <c r="I35">
        <v>1020.8</v>
      </c>
      <c r="L35">
        <v>2</v>
      </c>
      <c r="O35">
        <v>7500</v>
      </c>
      <c r="P35">
        <v>7500</v>
      </c>
      <c r="Q35">
        <v>392147</v>
      </c>
    </row>
    <row r="36" spans="3:19" x14ac:dyDescent="0.25">
      <c r="C36">
        <v>3</v>
      </c>
      <c r="D36" t="s">
        <v>1522</v>
      </c>
      <c r="E36">
        <v>37.299999999999997</v>
      </c>
      <c r="I36">
        <v>6109.1</v>
      </c>
      <c r="O36">
        <v>29884</v>
      </c>
      <c r="P36">
        <v>29884</v>
      </c>
      <c r="Q36">
        <v>1493055</v>
      </c>
      <c r="S36">
        <v>4583.333333333333</v>
      </c>
    </row>
    <row r="37" spans="3:19" x14ac:dyDescent="0.25">
      <c r="C37">
        <v>3</v>
      </c>
      <c r="D37">
        <v>303</v>
      </c>
      <c r="E37">
        <v>22</v>
      </c>
      <c r="I37">
        <v>3705.5</v>
      </c>
      <c r="O37">
        <v>22708</v>
      </c>
      <c r="P37">
        <v>22708</v>
      </c>
      <c r="Q37">
        <v>867706</v>
      </c>
      <c r="S37">
        <v>4583.333333333333</v>
      </c>
    </row>
    <row r="38" spans="3:19" x14ac:dyDescent="0.25">
      <c r="C38">
        <v>3</v>
      </c>
      <c r="D38">
        <v>304</v>
      </c>
      <c r="E38">
        <v>4</v>
      </c>
      <c r="I38">
        <v>728</v>
      </c>
      <c r="O38">
        <v>4500</v>
      </c>
      <c r="P38">
        <v>4500</v>
      </c>
      <c r="Q38">
        <v>196354</v>
      </c>
    </row>
    <row r="39" spans="3:19" x14ac:dyDescent="0.25">
      <c r="C39">
        <v>3</v>
      </c>
      <c r="D39">
        <v>408</v>
      </c>
      <c r="O39">
        <v>2676</v>
      </c>
      <c r="P39">
        <v>2676</v>
      </c>
      <c r="Q39">
        <v>2676</v>
      </c>
    </row>
    <row r="40" spans="3:19" x14ac:dyDescent="0.25">
      <c r="C40">
        <v>3</v>
      </c>
      <c r="D40">
        <v>416</v>
      </c>
      <c r="E40">
        <v>11.3</v>
      </c>
      <c r="I40">
        <v>1675.6</v>
      </c>
      <c r="Q40">
        <v>426319</v>
      </c>
    </row>
    <row r="41" spans="3:19" x14ac:dyDescent="0.25">
      <c r="C41">
        <v>3</v>
      </c>
      <c r="D41" t="s">
        <v>1523</v>
      </c>
      <c r="E41">
        <v>3.95</v>
      </c>
      <c r="I41">
        <v>723.9</v>
      </c>
      <c r="L41">
        <v>57.5</v>
      </c>
      <c r="Q41">
        <v>103039</v>
      </c>
    </row>
    <row r="42" spans="3:19" x14ac:dyDescent="0.25">
      <c r="C42">
        <v>3</v>
      </c>
      <c r="D42">
        <v>25</v>
      </c>
      <c r="E42">
        <v>1</v>
      </c>
      <c r="I42">
        <v>184</v>
      </c>
      <c r="Q42">
        <v>21190</v>
      </c>
    </row>
    <row r="43" spans="3:19" x14ac:dyDescent="0.25">
      <c r="C43">
        <v>3</v>
      </c>
      <c r="D43">
        <v>30</v>
      </c>
      <c r="E43">
        <v>2.95</v>
      </c>
      <c r="I43">
        <v>539.9</v>
      </c>
      <c r="L43">
        <v>57.5</v>
      </c>
      <c r="Q43">
        <v>81849</v>
      </c>
    </row>
    <row r="44" spans="3:19" x14ac:dyDescent="0.25">
      <c r="C44">
        <v>3</v>
      </c>
      <c r="D44" t="s">
        <v>1524</v>
      </c>
      <c r="L44">
        <v>0.5</v>
      </c>
      <c r="Q44">
        <v>90</v>
      </c>
    </row>
    <row r="45" spans="3:19" x14ac:dyDescent="0.25">
      <c r="C45">
        <v>3</v>
      </c>
      <c r="D45">
        <v>417</v>
      </c>
      <c r="L45">
        <v>0.5</v>
      </c>
      <c r="Q45">
        <v>90</v>
      </c>
    </row>
    <row r="46" spans="3:19" x14ac:dyDescent="0.25">
      <c r="C46" t="s">
        <v>1527</v>
      </c>
      <c r="E46">
        <v>54.8</v>
      </c>
      <c r="I46">
        <v>9163.1999999999989</v>
      </c>
      <c r="L46">
        <v>150</v>
      </c>
      <c r="O46">
        <v>37384</v>
      </c>
      <c r="P46">
        <v>37384</v>
      </c>
      <c r="Q46">
        <v>2365584</v>
      </c>
      <c r="S46">
        <v>8139.0518084066462</v>
      </c>
    </row>
    <row r="47" spans="3:19" x14ac:dyDescent="0.25">
      <c r="C47">
        <v>4</v>
      </c>
      <c r="D47" t="s">
        <v>187</v>
      </c>
      <c r="E47">
        <v>13.55</v>
      </c>
      <c r="I47">
        <v>2291.3000000000002</v>
      </c>
      <c r="L47">
        <v>80</v>
      </c>
      <c r="Q47">
        <v>1863254</v>
      </c>
      <c r="S47">
        <v>3555.7184750733136</v>
      </c>
    </row>
    <row r="48" spans="3:19" x14ac:dyDescent="0.25">
      <c r="C48">
        <v>4</v>
      </c>
      <c r="D48">
        <v>99</v>
      </c>
      <c r="S48">
        <v>3555.7184750733136</v>
      </c>
    </row>
    <row r="49" spans="3:19" x14ac:dyDescent="0.25">
      <c r="C49">
        <v>4</v>
      </c>
      <c r="D49">
        <v>102</v>
      </c>
      <c r="E49">
        <v>7.85</v>
      </c>
      <c r="I49">
        <v>1320.9</v>
      </c>
      <c r="L49">
        <v>77</v>
      </c>
      <c r="Q49">
        <v>1041261</v>
      </c>
    </row>
    <row r="50" spans="3:19" x14ac:dyDescent="0.25">
      <c r="C50">
        <v>4</v>
      </c>
      <c r="D50">
        <v>103</v>
      </c>
      <c r="E50">
        <v>5.7</v>
      </c>
      <c r="I50">
        <v>970.4</v>
      </c>
      <c r="L50">
        <v>3</v>
      </c>
      <c r="Q50">
        <v>821993</v>
      </c>
    </row>
    <row r="51" spans="3:19" x14ac:dyDescent="0.25">
      <c r="C51">
        <v>4</v>
      </c>
      <c r="D51" t="s">
        <v>1522</v>
      </c>
      <c r="E51">
        <v>37.299999999999997</v>
      </c>
      <c r="I51">
        <v>5989.6</v>
      </c>
      <c r="O51">
        <v>15208</v>
      </c>
      <c r="P51">
        <v>15208</v>
      </c>
      <c r="Q51">
        <v>3793368</v>
      </c>
      <c r="S51">
        <v>4583.333333333333</v>
      </c>
    </row>
    <row r="52" spans="3:19" x14ac:dyDescent="0.25">
      <c r="C52">
        <v>4</v>
      </c>
      <c r="D52">
        <v>303</v>
      </c>
      <c r="E52">
        <v>22</v>
      </c>
      <c r="I52">
        <v>3628</v>
      </c>
      <c r="O52">
        <v>10708</v>
      </c>
      <c r="P52">
        <v>10708</v>
      </c>
      <c r="Q52">
        <v>2270332</v>
      </c>
      <c r="S52">
        <v>4583.333333333333</v>
      </c>
    </row>
    <row r="53" spans="3:19" x14ac:dyDescent="0.25">
      <c r="C53">
        <v>4</v>
      </c>
      <c r="D53">
        <v>304</v>
      </c>
      <c r="E53">
        <v>4</v>
      </c>
      <c r="I53">
        <v>648</v>
      </c>
      <c r="O53">
        <v>4500</v>
      </c>
      <c r="P53">
        <v>4500</v>
      </c>
      <c r="Q53">
        <v>481721</v>
      </c>
    </row>
    <row r="54" spans="3:19" x14ac:dyDescent="0.25">
      <c r="C54">
        <v>4</v>
      </c>
      <c r="D54">
        <v>416</v>
      </c>
      <c r="E54">
        <v>11.3</v>
      </c>
      <c r="I54">
        <v>1713.6</v>
      </c>
      <c r="Q54">
        <v>1041315</v>
      </c>
    </row>
    <row r="55" spans="3:19" x14ac:dyDescent="0.25">
      <c r="C55">
        <v>4</v>
      </c>
      <c r="D55" t="s">
        <v>1523</v>
      </c>
      <c r="E55">
        <v>3.95</v>
      </c>
      <c r="I55">
        <v>659.7</v>
      </c>
      <c r="L55">
        <v>52</v>
      </c>
      <c r="Q55">
        <v>202312</v>
      </c>
    </row>
    <row r="56" spans="3:19" x14ac:dyDescent="0.25">
      <c r="C56">
        <v>4</v>
      </c>
      <c r="D56">
        <v>25</v>
      </c>
      <c r="E56">
        <v>1</v>
      </c>
      <c r="I56">
        <v>168</v>
      </c>
      <c r="Q56">
        <v>48770</v>
      </c>
    </row>
    <row r="57" spans="3:19" x14ac:dyDescent="0.25">
      <c r="C57">
        <v>4</v>
      </c>
      <c r="D57">
        <v>30</v>
      </c>
      <c r="E57">
        <v>2.95</v>
      </c>
      <c r="I57">
        <v>491.7</v>
      </c>
      <c r="L57">
        <v>52</v>
      </c>
      <c r="Q57">
        <v>153542</v>
      </c>
    </row>
    <row r="58" spans="3:19" x14ac:dyDescent="0.25">
      <c r="C58">
        <v>4</v>
      </c>
      <c r="D58" t="s">
        <v>1524</v>
      </c>
      <c r="L58">
        <v>5.5</v>
      </c>
      <c r="Q58">
        <v>3088</v>
      </c>
    </row>
    <row r="59" spans="3:19" x14ac:dyDescent="0.25">
      <c r="C59">
        <v>4</v>
      </c>
      <c r="D59">
        <v>417</v>
      </c>
      <c r="L59">
        <v>5.5</v>
      </c>
      <c r="Q59">
        <v>3088</v>
      </c>
    </row>
    <row r="60" spans="3:19" x14ac:dyDescent="0.25">
      <c r="C60" t="s">
        <v>1528</v>
      </c>
      <c r="E60">
        <v>54.8</v>
      </c>
      <c r="I60">
        <v>8940.6</v>
      </c>
      <c r="L60">
        <v>137.5</v>
      </c>
      <c r="O60">
        <v>15208</v>
      </c>
      <c r="P60">
        <v>15208</v>
      </c>
      <c r="Q60">
        <v>5862022</v>
      </c>
      <c r="S60">
        <v>8139.0518084066462</v>
      </c>
    </row>
    <row r="61" spans="3:19" x14ac:dyDescent="0.25">
      <c r="C61">
        <v>5</v>
      </c>
      <c r="D61" t="s">
        <v>187</v>
      </c>
      <c r="E61">
        <v>13.4</v>
      </c>
      <c r="I61">
        <v>2080.5</v>
      </c>
      <c r="L61">
        <v>85.5</v>
      </c>
      <c r="O61">
        <v>21339</v>
      </c>
      <c r="P61">
        <v>21339</v>
      </c>
      <c r="Q61">
        <v>756027</v>
      </c>
      <c r="S61">
        <v>3555.7184750733136</v>
      </c>
    </row>
    <row r="62" spans="3:19" x14ac:dyDescent="0.25">
      <c r="C62">
        <v>5</v>
      </c>
      <c r="D62">
        <v>99</v>
      </c>
      <c r="S62">
        <v>3555.7184750733136</v>
      </c>
    </row>
    <row r="63" spans="3:19" x14ac:dyDescent="0.25">
      <c r="C63">
        <v>5</v>
      </c>
      <c r="D63">
        <v>102</v>
      </c>
      <c r="E63">
        <v>7.7</v>
      </c>
      <c r="I63">
        <v>1177.0999999999999</v>
      </c>
      <c r="L63">
        <v>83.5</v>
      </c>
      <c r="O63">
        <v>5497</v>
      </c>
      <c r="P63">
        <v>5497</v>
      </c>
      <c r="Q63">
        <v>379594</v>
      </c>
    </row>
    <row r="64" spans="3:19" x14ac:dyDescent="0.25">
      <c r="C64">
        <v>5</v>
      </c>
      <c r="D64">
        <v>103</v>
      </c>
      <c r="E64">
        <v>5.7</v>
      </c>
      <c r="I64">
        <v>903.4</v>
      </c>
      <c r="L64">
        <v>2</v>
      </c>
      <c r="O64">
        <v>15842</v>
      </c>
      <c r="P64">
        <v>15842</v>
      </c>
      <c r="Q64">
        <v>376433</v>
      </c>
    </row>
    <row r="65" spans="3:19" x14ac:dyDescent="0.25">
      <c r="C65">
        <v>5</v>
      </c>
      <c r="D65" t="s">
        <v>1522</v>
      </c>
      <c r="E65">
        <v>37.299999999999997</v>
      </c>
      <c r="I65">
        <v>5699.6</v>
      </c>
      <c r="O65">
        <v>29016</v>
      </c>
      <c r="P65">
        <v>29016</v>
      </c>
      <c r="Q65">
        <v>1513441</v>
      </c>
      <c r="R65">
        <v>5348.1</v>
      </c>
      <c r="S65">
        <v>4583.333333333333</v>
      </c>
    </row>
    <row r="66" spans="3:19" x14ac:dyDescent="0.25">
      <c r="C66">
        <v>5</v>
      </c>
      <c r="D66">
        <v>303</v>
      </c>
      <c r="E66">
        <v>22</v>
      </c>
      <c r="I66">
        <v>3328</v>
      </c>
      <c r="O66">
        <v>11000</v>
      </c>
      <c r="P66">
        <v>11000</v>
      </c>
      <c r="Q66">
        <v>884485</v>
      </c>
      <c r="R66">
        <v>5348.1</v>
      </c>
      <c r="S66">
        <v>4583.333333333333</v>
      </c>
    </row>
    <row r="67" spans="3:19" x14ac:dyDescent="0.25">
      <c r="C67">
        <v>5</v>
      </c>
      <c r="D67">
        <v>304</v>
      </c>
      <c r="E67">
        <v>4</v>
      </c>
      <c r="I67">
        <v>664</v>
      </c>
      <c r="O67">
        <v>4208</v>
      </c>
      <c r="P67">
        <v>4208</v>
      </c>
      <c r="Q67">
        <v>196034</v>
      </c>
    </row>
    <row r="68" spans="3:19" x14ac:dyDescent="0.25">
      <c r="C68">
        <v>5</v>
      </c>
      <c r="D68">
        <v>416</v>
      </c>
      <c r="E68">
        <v>11.3</v>
      </c>
      <c r="I68">
        <v>1707.6</v>
      </c>
      <c r="O68">
        <v>13808</v>
      </c>
      <c r="P68">
        <v>13808</v>
      </c>
      <c r="Q68">
        <v>432922</v>
      </c>
    </row>
    <row r="69" spans="3:19" x14ac:dyDescent="0.25">
      <c r="C69">
        <v>5</v>
      </c>
      <c r="D69" t="s">
        <v>1523</v>
      </c>
      <c r="E69">
        <v>3.95</v>
      </c>
      <c r="I69">
        <v>636.79999999999995</v>
      </c>
      <c r="L69">
        <v>51.5</v>
      </c>
      <c r="Q69">
        <v>99974</v>
      </c>
    </row>
    <row r="70" spans="3:19" x14ac:dyDescent="0.25">
      <c r="C70">
        <v>5</v>
      </c>
      <c r="D70">
        <v>25</v>
      </c>
      <c r="E70">
        <v>1</v>
      </c>
      <c r="I70">
        <v>168</v>
      </c>
      <c r="Q70">
        <v>21190</v>
      </c>
    </row>
    <row r="71" spans="3:19" x14ac:dyDescent="0.25">
      <c r="C71">
        <v>5</v>
      </c>
      <c r="D71">
        <v>30</v>
      </c>
      <c r="E71">
        <v>2.95</v>
      </c>
      <c r="I71">
        <v>468.8</v>
      </c>
      <c r="L71">
        <v>51.5</v>
      </c>
      <c r="Q71">
        <v>78784</v>
      </c>
    </row>
    <row r="72" spans="3:19" x14ac:dyDescent="0.25">
      <c r="C72">
        <v>5</v>
      </c>
      <c r="D72" t="s">
        <v>1524</v>
      </c>
      <c r="L72">
        <v>8</v>
      </c>
      <c r="Q72">
        <v>1440</v>
      </c>
    </row>
    <row r="73" spans="3:19" x14ac:dyDescent="0.25">
      <c r="C73">
        <v>5</v>
      </c>
      <c r="D73">
        <v>417</v>
      </c>
      <c r="L73">
        <v>8</v>
      </c>
      <c r="Q73">
        <v>1440</v>
      </c>
    </row>
    <row r="74" spans="3:19" x14ac:dyDescent="0.25">
      <c r="C74" t="s">
        <v>1529</v>
      </c>
      <c r="E74">
        <v>54.650000000000006</v>
      </c>
      <c r="I74">
        <v>8416.9</v>
      </c>
      <c r="L74">
        <v>145</v>
      </c>
      <c r="O74">
        <v>50355</v>
      </c>
      <c r="P74">
        <v>50355</v>
      </c>
      <c r="Q74">
        <v>2370882</v>
      </c>
      <c r="R74">
        <v>5348.1</v>
      </c>
      <c r="S74">
        <v>8139.0518084066462</v>
      </c>
    </row>
    <row r="75" spans="3:19" x14ac:dyDescent="0.25">
      <c r="C75">
        <v>6</v>
      </c>
      <c r="D75" t="s">
        <v>187</v>
      </c>
      <c r="E75">
        <v>13.350000000000001</v>
      </c>
      <c r="I75">
        <v>2226.1</v>
      </c>
      <c r="L75">
        <v>52.5</v>
      </c>
      <c r="Q75">
        <v>762535</v>
      </c>
      <c r="S75">
        <v>3555.7184750733136</v>
      </c>
    </row>
    <row r="76" spans="3:19" x14ac:dyDescent="0.25">
      <c r="C76">
        <v>6</v>
      </c>
      <c r="D76">
        <v>99</v>
      </c>
      <c r="S76">
        <v>3555.7184750733136</v>
      </c>
    </row>
    <row r="77" spans="3:19" x14ac:dyDescent="0.25">
      <c r="C77">
        <v>6</v>
      </c>
      <c r="D77">
        <v>102</v>
      </c>
      <c r="E77">
        <v>7.65</v>
      </c>
      <c r="I77">
        <v>1261.8</v>
      </c>
      <c r="L77">
        <v>50.5</v>
      </c>
      <c r="Q77">
        <v>373780</v>
      </c>
    </row>
    <row r="78" spans="3:19" x14ac:dyDescent="0.25">
      <c r="C78">
        <v>6</v>
      </c>
      <c r="D78">
        <v>103</v>
      </c>
      <c r="E78">
        <v>5.7</v>
      </c>
      <c r="I78">
        <v>964.3</v>
      </c>
      <c r="L78">
        <v>2</v>
      </c>
      <c r="Q78">
        <v>388755</v>
      </c>
    </row>
    <row r="79" spans="3:19" x14ac:dyDescent="0.25">
      <c r="C79">
        <v>6</v>
      </c>
      <c r="D79" t="s">
        <v>1522</v>
      </c>
      <c r="E79">
        <v>37.299999999999997</v>
      </c>
      <c r="I79">
        <v>5947.8</v>
      </c>
      <c r="O79">
        <v>55782</v>
      </c>
      <c r="P79">
        <v>55782</v>
      </c>
      <c r="Q79">
        <v>1529899</v>
      </c>
      <c r="S79">
        <v>4583.333333333333</v>
      </c>
    </row>
    <row r="80" spans="3:19" x14ac:dyDescent="0.25">
      <c r="C80">
        <v>6</v>
      </c>
      <c r="D80">
        <v>303</v>
      </c>
      <c r="E80">
        <v>22</v>
      </c>
      <c r="I80">
        <v>3496</v>
      </c>
      <c r="O80">
        <v>22200</v>
      </c>
      <c r="P80">
        <v>22200</v>
      </c>
      <c r="Q80">
        <v>883477</v>
      </c>
      <c r="S80">
        <v>4583.333333333333</v>
      </c>
    </row>
    <row r="81" spans="3:19" x14ac:dyDescent="0.25">
      <c r="C81">
        <v>6</v>
      </c>
      <c r="D81">
        <v>304</v>
      </c>
      <c r="E81">
        <v>4</v>
      </c>
      <c r="I81">
        <v>688</v>
      </c>
      <c r="O81">
        <v>8216</v>
      </c>
      <c r="P81">
        <v>8216</v>
      </c>
      <c r="Q81">
        <v>200405</v>
      </c>
    </row>
    <row r="82" spans="3:19" x14ac:dyDescent="0.25">
      <c r="C82">
        <v>6</v>
      </c>
      <c r="D82">
        <v>416</v>
      </c>
      <c r="E82">
        <v>11.3</v>
      </c>
      <c r="I82">
        <v>1763.8</v>
      </c>
      <c r="O82">
        <v>25366</v>
      </c>
      <c r="P82">
        <v>25366</v>
      </c>
      <c r="Q82">
        <v>446017</v>
      </c>
    </row>
    <row r="83" spans="3:19" x14ac:dyDescent="0.25">
      <c r="C83">
        <v>6</v>
      </c>
      <c r="D83" t="s">
        <v>1523</v>
      </c>
      <c r="E83">
        <v>3.95</v>
      </c>
      <c r="I83">
        <v>631.4</v>
      </c>
      <c r="L83">
        <v>55</v>
      </c>
      <c r="Q83">
        <v>103580</v>
      </c>
    </row>
    <row r="84" spans="3:19" x14ac:dyDescent="0.25">
      <c r="C84">
        <v>6</v>
      </c>
      <c r="D84">
        <v>25</v>
      </c>
      <c r="E84">
        <v>1</v>
      </c>
      <c r="I84">
        <v>144</v>
      </c>
      <c r="Q84">
        <v>21607</v>
      </c>
    </row>
    <row r="85" spans="3:19" x14ac:dyDescent="0.25">
      <c r="C85">
        <v>6</v>
      </c>
      <c r="D85">
        <v>30</v>
      </c>
      <c r="E85">
        <v>2.95</v>
      </c>
      <c r="I85">
        <v>487.4</v>
      </c>
      <c r="L85">
        <v>55</v>
      </c>
      <c r="Q85">
        <v>81973</v>
      </c>
    </row>
    <row r="86" spans="3:19" x14ac:dyDescent="0.25">
      <c r="C86">
        <v>6</v>
      </c>
      <c r="D86" t="s">
        <v>1524</v>
      </c>
      <c r="L86">
        <v>11</v>
      </c>
      <c r="Q86">
        <v>1980</v>
      </c>
    </row>
    <row r="87" spans="3:19" x14ac:dyDescent="0.25">
      <c r="C87">
        <v>6</v>
      </c>
      <c r="D87">
        <v>417</v>
      </c>
      <c r="L87">
        <v>11</v>
      </c>
      <c r="Q87">
        <v>1980</v>
      </c>
    </row>
    <row r="88" spans="3:19" x14ac:dyDescent="0.25">
      <c r="C88" t="s">
        <v>1530</v>
      </c>
      <c r="E88">
        <v>54.600000000000009</v>
      </c>
      <c r="I88">
        <v>8805.3000000000011</v>
      </c>
      <c r="L88">
        <v>118.5</v>
      </c>
      <c r="O88">
        <v>55782</v>
      </c>
      <c r="P88">
        <v>55782</v>
      </c>
      <c r="Q88">
        <v>2397994</v>
      </c>
      <c r="S88">
        <v>8139.0518084066462</v>
      </c>
    </row>
    <row r="89" spans="3:19" x14ac:dyDescent="0.25">
      <c r="C89">
        <v>7</v>
      </c>
      <c r="D89" t="s">
        <v>187</v>
      </c>
      <c r="E89">
        <v>13.350000000000001</v>
      </c>
      <c r="I89">
        <v>1510.5</v>
      </c>
      <c r="L89">
        <v>32.5</v>
      </c>
      <c r="O89">
        <v>288449</v>
      </c>
      <c r="P89">
        <v>288449</v>
      </c>
      <c r="Q89">
        <v>1093759</v>
      </c>
      <c r="R89">
        <v>4000</v>
      </c>
      <c r="S89">
        <v>3555.7184750733136</v>
      </c>
    </row>
    <row r="90" spans="3:19" x14ac:dyDescent="0.25">
      <c r="C90">
        <v>7</v>
      </c>
      <c r="D90">
        <v>99</v>
      </c>
      <c r="R90">
        <v>4000</v>
      </c>
      <c r="S90">
        <v>3555.7184750733136</v>
      </c>
    </row>
    <row r="91" spans="3:19" x14ac:dyDescent="0.25">
      <c r="C91">
        <v>7</v>
      </c>
      <c r="D91">
        <v>102</v>
      </c>
      <c r="E91">
        <v>7.65</v>
      </c>
      <c r="I91">
        <v>859.7</v>
      </c>
      <c r="L91">
        <v>32.5</v>
      </c>
      <c r="O91">
        <v>192491</v>
      </c>
      <c r="P91">
        <v>192491</v>
      </c>
      <c r="Q91">
        <v>569932</v>
      </c>
    </row>
    <row r="92" spans="3:19" x14ac:dyDescent="0.25">
      <c r="C92">
        <v>7</v>
      </c>
      <c r="D92">
        <v>103</v>
      </c>
      <c r="E92">
        <v>5.7</v>
      </c>
      <c r="I92">
        <v>650.79999999999995</v>
      </c>
      <c r="O92">
        <v>95958</v>
      </c>
      <c r="P92">
        <v>95958</v>
      </c>
      <c r="Q92">
        <v>523827</v>
      </c>
    </row>
    <row r="93" spans="3:19" x14ac:dyDescent="0.25">
      <c r="C93">
        <v>7</v>
      </c>
      <c r="D93" t="s">
        <v>1522</v>
      </c>
      <c r="E93">
        <v>36.299999999999997</v>
      </c>
      <c r="I93">
        <v>4070.6</v>
      </c>
      <c r="O93">
        <v>565624</v>
      </c>
      <c r="P93">
        <v>565624</v>
      </c>
      <c r="Q93">
        <v>2014635</v>
      </c>
      <c r="S93">
        <v>4583.333333333333</v>
      </c>
    </row>
    <row r="94" spans="3:19" x14ac:dyDescent="0.25">
      <c r="C94">
        <v>7</v>
      </c>
      <c r="D94">
        <v>303</v>
      </c>
      <c r="E94">
        <v>22</v>
      </c>
      <c r="I94">
        <v>2500</v>
      </c>
      <c r="O94">
        <v>334505</v>
      </c>
      <c r="P94">
        <v>334505</v>
      </c>
      <c r="Q94">
        <v>1186896</v>
      </c>
      <c r="S94">
        <v>4583.333333333333</v>
      </c>
    </row>
    <row r="95" spans="3:19" x14ac:dyDescent="0.25">
      <c r="C95">
        <v>7</v>
      </c>
      <c r="D95">
        <v>304</v>
      </c>
      <c r="E95">
        <v>4</v>
      </c>
      <c r="I95">
        <v>464</v>
      </c>
      <c r="O95">
        <v>90016</v>
      </c>
      <c r="P95">
        <v>90016</v>
      </c>
      <c r="Q95">
        <v>272357</v>
      </c>
    </row>
    <row r="96" spans="3:19" x14ac:dyDescent="0.25">
      <c r="C96">
        <v>7</v>
      </c>
      <c r="D96">
        <v>416</v>
      </c>
      <c r="E96">
        <v>10.3</v>
      </c>
      <c r="I96">
        <v>1106.5999999999999</v>
      </c>
      <c r="O96">
        <v>135979</v>
      </c>
      <c r="P96">
        <v>135979</v>
      </c>
      <c r="Q96">
        <v>555382</v>
      </c>
    </row>
    <row r="97" spans="3:19" x14ac:dyDescent="0.25">
      <c r="C97">
        <v>7</v>
      </c>
      <c r="D97">
        <v>642</v>
      </c>
      <c r="O97">
        <v>5124</v>
      </c>
      <c r="P97">
        <v>5124</v>
      </c>
    </row>
    <row r="98" spans="3:19" x14ac:dyDescent="0.25">
      <c r="C98">
        <v>7</v>
      </c>
      <c r="D98" t="s">
        <v>1523</v>
      </c>
      <c r="E98">
        <v>3.95</v>
      </c>
      <c r="I98">
        <v>439.1</v>
      </c>
      <c r="L98">
        <v>29.5</v>
      </c>
      <c r="O98">
        <v>39470</v>
      </c>
      <c r="P98">
        <v>39470</v>
      </c>
      <c r="Q98">
        <v>138809</v>
      </c>
    </row>
    <row r="99" spans="3:19" x14ac:dyDescent="0.25">
      <c r="C99">
        <v>7</v>
      </c>
      <c r="D99">
        <v>25</v>
      </c>
      <c r="E99">
        <v>1</v>
      </c>
      <c r="I99">
        <v>96</v>
      </c>
      <c r="O99">
        <v>9490</v>
      </c>
      <c r="P99">
        <v>9490</v>
      </c>
      <c r="Q99">
        <v>30841</v>
      </c>
    </row>
    <row r="100" spans="3:19" x14ac:dyDescent="0.25">
      <c r="C100">
        <v>7</v>
      </c>
      <c r="D100">
        <v>30</v>
      </c>
      <c r="E100">
        <v>2.95</v>
      </c>
      <c r="I100">
        <v>343.1</v>
      </c>
      <c r="L100">
        <v>29.5</v>
      </c>
      <c r="O100">
        <v>29980</v>
      </c>
      <c r="P100">
        <v>29980</v>
      </c>
      <c r="Q100">
        <v>107968</v>
      </c>
    </row>
    <row r="101" spans="3:19" x14ac:dyDescent="0.25">
      <c r="C101">
        <v>7</v>
      </c>
      <c r="D101" t="s">
        <v>1524</v>
      </c>
      <c r="L101">
        <v>2.5</v>
      </c>
      <c r="Q101">
        <v>450</v>
      </c>
    </row>
    <row r="102" spans="3:19" x14ac:dyDescent="0.25">
      <c r="C102">
        <v>7</v>
      </c>
      <c r="D102">
        <v>417</v>
      </c>
      <c r="L102">
        <v>2.5</v>
      </c>
      <c r="Q102">
        <v>450</v>
      </c>
    </row>
    <row r="103" spans="3:19" x14ac:dyDescent="0.25">
      <c r="C103" t="s">
        <v>1531</v>
      </c>
      <c r="E103">
        <v>53.600000000000009</v>
      </c>
      <c r="I103">
        <v>6020.2000000000007</v>
      </c>
      <c r="L103">
        <v>64.5</v>
      </c>
      <c r="O103">
        <v>893543</v>
      </c>
      <c r="P103">
        <v>893543</v>
      </c>
      <c r="Q103">
        <v>3247653</v>
      </c>
      <c r="R103">
        <v>4000</v>
      </c>
      <c r="S103">
        <v>8139.0518084066462</v>
      </c>
    </row>
    <row r="104" spans="3:19" x14ac:dyDescent="0.25">
      <c r="C104">
        <v>8</v>
      </c>
      <c r="D104" t="s">
        <v>187</v>
      </c>
      <c r="E104">
        <v>13.350000000000001</v>
      </c>
      <c r="I104">
        <v>1546.6</v>
      </c>
      <c r="L104">
        <v>21</v>
      </c>
      <c r="O104">
        <v>18250</v>
      </c>
      <c r="P104">
        <v>18250</v>
      </c>
      <c r="Q104">
        <v>761932</v>
      </c>
      <c r="S104">
        <v>3555.7184750733136</v>
      </c>
    </row>
    <row r="105" spans="3:19" x14ac:dyDescent="0.25">
      <c r="C105">
        <v>8</v>
      </c>
      <c r="D105">
        <v>99</v>
      </c>
      <c r="S105">
        <v>3555.7184750733136</v>
      </c>
    </row>
    <row r="106" spans="3:19" x14ac:dyDescent="0.25">
      <c r="C106">
        <v>8</v>
      </c>
      <c r="D106">
        <v>102</v>
      </c>
      <c r="E106">
        <v>7.65</v>
      </c>
      <c r="I106">
        <v>866.3</v>
      </c>
      <c r="L106">
        <v>21</v>
      </c>
      <c r="O106">
        <v>750</v>
      </c>
      <c r="P106">
        <v>750</v>
      </c>
      <c r="Q106">
        <v>366962</v>
      </c>
    </row>
    <row r="107" spans="3:19" x14ac:dyDescent="0.25">
      <c r="C107">
        <v>8</v>
      </c>
      <c r="D107">
        <v>103</v>
      </c>
      <c r="E107">
        <v>5.7</v>
      </c>
      <c r="I107">
        <v>680.3</v>
      </c>
      <c r="O107">
        <v>17500</v>
      </c>
      <c r="P107">
        <v>17500</v>
      </c>
      <c r="Q107">
        <v>394970</v>
      </c>
    </row>
    <row r="108" spans="3:19" x14ac:dyDescent="0.25">
      <c r="C108">
        <v>8</v>
      </c>
      <c r="D108" t="s">
        <v>1522</v>
      </c>
      <c r="E108">
        <v>36.799999999999997</v>
      </c>
      <c r="I108">
        <v>3795.2</v>
      </c>
      <c r="O108">
        <v>2250</v>
      </c>
      <c r="P108">
        <v>2250</v>
      </c>
      <c r="Q108">
        <v>1481674</v>
      </c>
      <c r="S108">
        <v>4583.333333333333</v>
      </c>
    </row>
    <row r="109" spans="3:19" x14ac:dyDescent="0.25">
      <c r="C109">
        <v>8</v>
      </c>
      <c r="D109">
        <v>303</v>
      </c>
      <c r="E109">
        <v>23</v>
      </c>
      <c r="I109">
        <v>2392</v>
      </c>
      <c r="Q109">
        <v>894097</v>
      </c>
      <c r="S109">
        <v>4583.333333333333</v>
      </c>
    </row>
    <row r="110" spans="3:19" x14ac:dyDescent="0.25">
      <c r="C110">
        <v>8</v>
      </c>
      <c r="D110">
        <v>304</v>
      </c>
      <c r="E110">
        <v>4</v>
      </c>
      <c r="I110">
        <v>488</v>
      </c>
      <c r="Q110">
        <v>193918</v>
      </c>
    </row>
    <row r="111" spans="3:19" x14ac:dyDescent="0.25">
      <c r="C111">
        <v>8</v>
      </c>
      <c r="D111">
        <v>416</v>
      </c>
      <c r="E111">
        <v>9.8000000000000007</v>
      </c>
      <c r="I111">
        <v>915.2</v>
      </c>
      <c r="O111">
        <v>2250</v>
      </c>
      <c r="P111">
        <v>2250</v>
      </c>
      <c r="Q111">
        <v>393659</v>
      </c>
    </row>
    <row r="112" spans="3:19" x14ac:dyDescent="0.25">
      <c r="C112">
        <v>8</v>
      </c>
      <c r="D112" t="s">
        <v>1523</v>
      </c>
      <c r="E112">
        <v>3.95</v>
      </c>
      <c r="I112">
        <v>559.79999999999995</v>
      </c>
      <c r="L112">
        <v>24</v>
      </c>
      <c r="Q112">
        <v>98171</v>
      </c>
    </row>
    <row r="113" spans="3:19" x14ac:dyDescent="0.25">
      <c r="C113">
        <v>8</v>
      </c>
      <c r="D113">
        <v>25</v>
      </c>
      <c r="E113">
        <v>1</v>
      </c>
      <c r="I113">
        <v>136</v>
      </c>
      <c r="Q113">
        <v>21271</v>
      </c>
    </row>
    <row r="114" spans="3:19" x14ac:dyDescent="0.25">
      <c r="C114">
        <v>8</v>
      </c>
      <c r="D114">
        <v>30</v>
      </c>
      <c r="E114">
        <v>2.95</v>
      </c>
      <c r="I114">
        <v>423.8</v>
      </c>
      <c r="L114">
        <v>24</v>
      </c>
      <c r="Q114">
        <v>76900</v>
      </c>
    </row>
    <row r="115" spans="3:19" x14ac:dyDescent="0.25">
      <c r="C115" t="s">
        <v>1532</v>
      </c>
      <c r="E115">
        <v>54.100000000000009</v>
      </c>
      <c r="I115">
        <v>5901.6</v>
      </c>
      <c r="L115">
        <v>45</v>
      </c>
      <c r="O115">
        <v>20500</v>
      </c>
      <c r="P115">
        <v>20500</v>
      </c>
      <c r="Q115">
        <v>2341777</v>
      </c>
      <c r="S115">
        <v>8139.0518084066462</v>
      </c>
    </row>
    <row r="116" spans="3:19" x14ac:dyDescent="0.25">
      <c r="C116">
        <v>9</v>
      </c>
      <c r="D116" t="s">
        <v>187</v>
      </c>
      <c r="E116">
        <v>13.05</v>
      </c>
      <c r="I116">
        <v>2088.1999999999998</v>
      </c>
      <c r="L116">
        <v>58</v>
      </c>
      <c r="Q116">
        <v>762538</v>
      </c>
      <c r="S116">
        <v>3555.7184750733136</v>
      </c>
    </row>
    <row r="117" spans="3:19" x14ac:dyDescent="0.25">
      <c r="C117">
        <v>9</v>
      </c>
      <c r="D117">
        <v>99</v>
      </c>
      <c r="S117">
        <v>3555.7184750733136</v>
      </c>
    </row>
    <row r="118" spans="3:19" x14ac:dyDescent="0.25">
      <c r="C118">
        <v>9</v>
      </c>
      <c r="D118">
        <v>102</v>
      </c>
      <c r="E118">
        <v>7.35</v>
      </c>
      <c r="I118">
        <v>1161.3</v>
      </c>
      <c r="L118">
        <v>56</v>
      </c>
      <c r="Q118">
        <v>366606</v>
      </c>
    </row>
    <row r="119" spans="3:19" x14ac:dyDescent="0.25">
      <c r="C119">
        <v>9</v>
      </c>
      <c r="D119">
        <v>103</v>
      </c>
      <c r="E119">
        <v>5.7</v>
      </c>
      <c r="I119">
        <v>926.9</v>
      </c>
      <c r="L119">
        <v>2</v>
      </c>
      <c r="Q119">
        <v>395932</v>
      </c>
    </row>
    <row r="120" spans="3:19" x14ac:dyDescent="0.25">
      <c r="C120">
        <v>9</v>
      </c>
      <c r="D120" t="s">
        <v>1522</v>
      </c>
      <c r="E120">
        <v>35.799999999999997</v>
      </c>
      <c r="I120">
        <v>5546.8</v>
      </c>
      <c r="Q120">
        <v>1454040</v>
      </c>
      <c r="S120">
        <v>4583.333333333333</v>
      </c>
    </row>
    <row r="121" spans="3:19" x14ac:dyDescent="0.25">
      <c r="C121">
        <v>9</v>
      </c>
      <c r="D121">
        <v>303</v>
      </c>
      <c r="E121">
        <v>22</v>
      </c>
      <c r="I121">
        <v>3284</v>
      </c>
      <c r="Q121">
        <v>855448</v>
      </c>
      <c r="S121">
        <v>4583.333333333333</v>
      </c>
    </row>
    <row r="122" spans="3:19" x14ac:dyDescent="0.25">
      <c r="C122">
        <v>9</v>
      </c>
      <c r="D122">
        <v>304</v>
      </c>
      <c r="E122">
        <v>4</v>
      </c>
      <c r="I122">
        <v>632</v>
      </c>
      <c r="Q122">
        <v>192531</v>
      </c>
    </row>
    <row r="123" spans="3:19" x14ac:dyDescent="0.25">
      <c r="C123">
        <v>9</v>
      </c>
      <c r="D123">
        <v>416</v>
      </c>
      <c r="E123">
        <v>9.8000000000000007</v>
      </c>
      <c r="I123">
        <v>1630.8</v>
      </c>
      <c r="Q123">
        <v>406061</v>
      </c>
    </row>
    <row r="124" spans="3:19" x14ac:dyDescent="0.25">
      <c r="C124">
        <v>9</v>
      </c>
      <c r="D124" t="s">
        <v>1523</v>
      </c>
      <c r="E124">
        <v>3.95</v>
      </c>
      <c r="I124">
        <v>654.9</v>
      </c>
      <c r="L124">
        <v>50.5</v>
      </c>
      <c r="Q124">
        <v>102822</v>
      </c>
    </row>
    <row r="125" spans="3:19" x14ac:dyDescent="0.25">
      <c r="C125">
        <v>9</v>
      </c>
      <c r="D125">
        <v>25</v>
      </c>
      <c r="E125">
        <v>1</v>
      </c>
      <c r="I125">
        <v>176</v>
      </c>
      <c r="Q125">
        <v>21190</v>
      </c>
    </row>
    <row r="126" spans="3:19" x14ac:dyDescent="0.25">
      <c r="C126">
        <v>9</v>
      </c>
      <c r="D126">
        <v>30</v>
      </c>
      <c r="E126">
        <v>2.95</v>
      </c>
      <c r="I126">
        <v>478.9</v>
      </c>
      <c r="L126">
        <v>50.5</v>
      </c>
      <c r="Q126">
        <v>81632</v>
      </c>
    </row>
    <row r="127" spans="3:19" x14ac:dyDescent="0.25">
      <c r="C127">
        <v>9</v>
      </c>
      <c r="D127" t="s">
        <v>1524</v>
      </c>
      <c r="L127">
        <v>10</v>
      </c>
      <c r="Q127">
        <v>1800</v>
      </c>
    </row>
    <row r="128" spans="3:19" x14ac:dyDescent="0.25">
      <c r="C128">
        <v>9</v>
      </c>
      <c r="D128">
        <v>417</v>
      </c>
      <c r="L128">
        <v>10</v>
      </c>
      <c r="Q128">
        <v>1800</v>
      </c>
    </row>
    <row r="129" spans="3:19" x14ac:dyDescent="0.25">
      <c r="C129" t="s">
        <v>1533</v>
      </c>
      <c r="E129">
        <v>52.8</v>
      </c>
      <c r="I129">
        <v>8289.9</v>
      </c>
      <c r="L129">
        <v>118.5</v>
      </c>
      <c r="Q129">
        <v>2321200</v>
      </c>
      <c r="S129">
        <v>8139.0518084066462</v>
      </c>
    </row>
    <row r="130" spans="3:19" x14ac:dyDescent="0.25">
      <c r="C130">
        <v>10</v>
      </c>
      <c r="D130" t="s">
        <v>187</v>
      </c>
      <c r="E130">
        <v>13.45</v>
      </c>
      <c r="I130">
        <v>2176.8999999999996</v>
      </c>
      <c r="L130">
        <v>64.5</v>
      </c>
      <c r="O130">
        <v>750</v>
      </c>
      <c r="P130">
        <v>750</v>
      </c>
      <c r="Q130">
        <v>779304</v>
      </c>
      <c r="S130">
        <v>3555.7184750733136</v>
      </c>
    </row>
    <row r="131" spans="3:19" x14ac:dyDescent="0.25">
      <c r="C131">
        <v>10</v>
      </c>
      <c r="D131">
        <v>99</v>
      </c>
      <c r="S131">
        <v>3555.7184750733136</v>
      </c>
    </row>
    <row r="132" spans="3:19" x14ac:dyDescent="0.25">
      <c r="C132">
        <v>10</v>
      </c>
      <c r="D132">
        <v>102</v>
      </c>
      <c r="E132">
        <v>7.85</v>
      </c>
      <c r="I132">
        <v>1270.0999999999999</v>
      </c>
      <c r="L132">
        <v>62.5</v>
      </c>
      <c r="O132">
        <v>750</v>
      </c>
      <c r="P132">
        <v>750</v>
      </c>
      <c r="Q132">
        <v>389789</v>
      </c>
    </row>
    <row r="133" spans="3:19" x14ac:dyDescent="0.25">
      <c r="C133">
        <v>10</v>
      </c>
      <c r="D133">
        <v>103</v>
      </c>
      <c r="E133">
        <v>5.6</v>
      </c>
      <c r="I133">
        <v>906.8</v>
      </c>
      <c r="L133">
        <v>2</v>
      </c>
      <c r="Q133">
        <v>389515</v>
      </c>
    </row>
    <row r="134" spans="3:19" x14ac:dyDescent="0.25">
      <c r="C134">
        <v>10</v>
      </c>
      <c r="D134" t="s">
        <v>1522</v>
      </c>
      <c r="E134">
        <v>35.799999999999997</v>
      </c>
      <c r="I134">
        <v>5372.4</v>
      </c>
      <c r="O134">
        <v>750</v>
      </c>
      <c r="P134">
        <v>750</v>
      </c>
      <c r="Q134">
        <v>1439720</v>
      </c>
      <c r="S134">
        <v>4583.333333333333</v>
      </c>
    </row>
    <row r="135" spans="3:19" x14ac:dyDescent="0.25">
      <c r="C135">
        <v>10</v>
      </c>
      <c r="D135">
        <v>303</v>
      </c>
      <c r="E135">
        <v>22</v>
      </c>
      <c r="I135">
        <v>3324</v>
      </c>
      <c r="Q135">
        <v>860415</v>
      </c>
      <c r="S135">
        <v>4583.333333333333</v>
      </c>
    </row>
    <row r="136" spans="3:19" x14ac:dyDescent="0.25">
      <c r="C136">
        <v>10</v>
      </c>
      <c r="D136">
        <v>304</v>
      </c>
      <c r="E136">
        <v>4</v>
      </c>
      <c r="I136">
        <v>660</v>
      </c>
      <c r="Q136">
        <v>191746</v>
      </c>
    </row>
    <row r="137" spans="3:19" x14ac:dyDescent="0.25">
      <c r="C137">
        <v>10</v>
      </c>
      <c r="D137">
        <v>416</v>
      </c>
      <c r="E137">
        <v>9.8000000000000007</v>
      </c>
      <c r="I137">
        <v>1388.4</v>
      </c>
      <c r="O137">
        <v>750</v>
      </c>
      <c r="P137">
        <v>750</v>
      </c>
      <c r="Q137">
        <v>387559</v>
      </c>
    </row>
    <row r="138" spans="3:19" x14ac:dyDescent="0.25">
      <c r="C138">
        <v>10</v>
      </c>
      <c r="D138" t="s">
        <v>1523</v>
      </c>
      <c r="E138">
        <v>3.95</v>
      </c>
      <c r="I138">
        <v>627.20000000000005</v>
      </c>
      <c r="L138">
        <v>48.5</v>
      </c>
      <c r="Q138">
        <v>100599</v>
      </c>
    </row>
    <row r="139" spans="3:19" x14ac:dyDescent="0.25">
      <c r="C139">
        <v>10</v>
      </c>
      <c r="D139">
        <v>25</v>
      </c>
      <c r="E139">
        <v>1</v>
      </c>
      <c r="I139">
        <v>168</v>
      </c>
      <c r="Q139">
        <v>21190</v>
      </c>
    </row>
    <row r="140" spans="3:19" x14ac:dyDescent="0.25">
      <c r="C140">
        <v>10</v>
      </c>
      <c r="D140">
        <v>30</v>
      </c>
      <c r="E140">
        <v>2.95</v>
      </c>
      <c r="I140">
        <v>459.2</v>
      </c>
      <c r="L140">
        <v>48.5</v>
      </c>
      <c r="Q140">
        <v>79409</v>
      </c>
    </row>
    <row r="141" spans="3:19" x14ac:dyDescent="0.25">
      <c r="C141">
        <v>10</v>
      </c>
      <c r="D141" t="s">
        <v>1524</v>
      </c>
      <c r="L141">
        <v>9</v>
      </c>
      <c r="Q141">
        <v>1620</v>
      </c>
    </row>
    <row r="142" spans="3:19" x14ac:dyDescent="0.25">
      <c r="C142">
        <v>10</v>
      </c>
      <c r="D142">
        <v>417</v>
      </c>
      <c r="L142">
        <v>9</v>
      </c>
      <c r="Q142">
        <v>1620</v>
      </c>
    </row>
    <row r="143" spans="3:19" x14ac:dyDescent="0.25">
      <c r="C143" t="s">
        <v>1534</v>
      </c>
      <c r="E143">
        <v>53.2</v>
      </c>
      <c r="I143">
        <v>8176.4999999999991</v>
      </c>
      <c r="L143">
        <v>122</v>
      </c>
      <c r="O143">
        <v>1500</v>
      </c>
      <c r="P143">
        <v>1500</v>
      </c>
      <c r="Q143">
        <v>2321243</v>
      </c>
      <c r="S143">
        <v>8139.0518084066462</v>
      </c>
    </row>
  </sheetData>
  <hyperlinks>
    <hyperlink ref="A2" location="Obsah!A1" display="Zpět na Obsah  KL 01  1.-4.měsíc" xr:uid="{B4810CD8-A0AF-4982-ADB5-D70457012DD8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4" customWidth="1" collapsed="1"/>
    <col min="2" max="2" width="7.7109375" style="91" hidden="1" customWidth="1" outlineLevel="1"/>
    <col min="3" max="4" width="5.42578125" style="114" hidden="1" customWidth="1"/>
    <col min="5" max="5" width="7.7109375" style="91" customWidth="1"/>
    <col min="6" max="6" width="7.7109375" style="91" hidden="1" customWidth="1"/>
    <col min="7" max="7" width="5.42578125" style="114" hidden="1" customWidth="1"/>
    <col min="8" max="8" width="7.7109375" style="91" customWidth="1" collapsed="1"/>
    <col min="9" max="9" width="7.7109375" style="191" hidden="1" customWidth="1" outlineLevel="1"/>
    <col min="10" max="10" width="7.7109375" style="191" customWidth="1" collapsed="1"/>
    <col min="11" max="12" width="7.7109375" style="91" hidden="1" customWidth="1"/>
    <col min="13" max="13" width="5.42578125" style="114" hidden="1" customWidth="1"/>
    <col min="14" max="14" width="7.7109375" style="91" customWidth="1"/>
    <col min="15" max="15" width="7.7109375" style="91" hidden="1" customWidth="1"/>
    <col min="16" max="16" width="5.42578125" style="114" hidden="1" customWidth="1"/>
    <col min="17" max="17" width="7.7109375" style="91" customWidth="1" collapsed="1"/>
    <col min="18" max="18" width="7.7109375" style="191" hidden="1" customWidth="1" outlineLevel="1"/>
    <col min="19" max="19" width="7.7109375" style="191" customWidth="1" collapsed="1"/>
    <col min="20" max="21" width="7.7109375" style="91" hidden="1" customWidth="1"/>
    <col min="22" max="22" width="5" style="114" hidden="1" customWidth="1"/>
    <col min="23" max="23" width="7.7109375" style="91" customWidth="1"/>
    <col min="24" max="24" width="7.7109375" style="91" hidden="1" customWidth="1"/>
    <col min="25" max="25" width="5" style="114" hidden="1" customWidth="1"/>
    <col min="26" max="26" width="7.7109375" style="91" customWidth="1" collapsed="1"/>
    <col min="27" max="27" width="7.7109375" style="191" hidden="1" customWidth="1" outlineLevel="1"/>
    <col min="28" max="28" width="7.7109375" style="191" customWidth="1" collapsed="1"/>
    <col min="29" max="16384" width="8.85546875" style="114"/>
  </cols>
  <sheetData>
    <row r="1" spans="1:28" ht="18.600000000000001" customHeight="1" thickBot="1" x14ac:dyDescent="0.35">
      <c r="A1" s="398" t="s">
        <v>1549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  <c r="H2" s="96"/>
      <c r="I2" s="203"/>
      <c r="J2" s="203"/>
      <c r="K2" s="96"/>
      <c r="L2" s="96"/>
      <c r="M2" s="96"/>
      <c r="N2" s="96"/>
      <c r="O2" s="96"/>
      <c r="P2" s="96"/>
      <c r="Q2" s="96"/>
      <c r="R2" s="203"/>
      <c r="S2" s="203"/>
      <c r="T2" s="96"/>
      <c r="U2" s="96"/>
      <c r="V2" s="96"/>
      <c r="W2" s="96"/>
      <c r="X2" s="96"/>
      <c r="Y2" s="96"/>
      <c r="Z2" s="96"/>
      <c r="AA2" s="203"/>
      <c r="AB2" s="203"/>
    </row>
    <row r="3" spans="1:28" ht="14.45" customHeight="1" thickBot="1" x14ac:dyDescent="0.25">
      <c r="A3" s="197" t="s">
        <v>107</v>
      </c>
      <c r="B3" s="198">
        <f>SUBTOTAL(9,B6:B1048576)/4</f>
        <v>15482349.960000005</v>
      </c>
      <c r="C3" s="199">
        <f t="shared" ref="C3:Z3" si="0">SUBTOTAL(9,C6:C1048576)</f>
        <v>0</v>
      </c>
      <c r="D3" s="199"/>
      <c r="E3" s="199">
        <f>SUBTOTAL(9,E6:E1048576)/4</f>
        <v>17280680.999999996</v>
      </c>
      <c r="F3" s="199"/>
      <c r="G3" s="199">
        <f t="shared" si="0"/>
        <v>0</v>
      </c>
      <c r="H3" s="199">
        <f>SUBTOTAL(9,H6:H1048576)/4</f>
        <v>18916973.369999997</v>
      </c>
      <c r="I3" s="202">
        <f>IF(B3&lt;&gt;0,H3/B3,"")</f>
        <v>1.2218412204138029</v>
      </c>
      <c r="J3" s="200">
        <f>IF(E3&lt;&gt;0,H3/E3,"")</f>
        <v>1.0946891138144383</v>
      </c>
      <c r="K3" s="201">
        <f t="shared" si="0"/>
        <v>3348547.08</v>
      </c>
      <c r="L3" s="201"/>
      <c r="M3" s="199">
        <f t="shared" si="0"/>
        <v>0</v>
      </c>
      <c r="N3" s="199">
        <f t="shared" si="0"/>
        <v>3072360</v>
      </c>
      <c r="O3" s="199"/>
      <c r="P3" s="199">
        <f t="shared" si="0"/>
        <v>0</v>
      </c>
      <c r="Q3" s="199">
        <f t="shared" si="0"/>
        <v>3587242</v>
      </c>
      <c r="R3" s="202">
        <f>IF(K3&lt;&gt;0,Q3/K3,"")</f>
        <v>1.0712831309512303</v>
      </c>
      <c r="S3" s="202">
        <f>IF(N3&lt;&gt;0,Q3/N3,"")</f>
        <v>1.1675851788201903</v>
      </c>
      <c r="T3" s="198">
        <f t="shared" si="0"/>
        <v>0</v>
      </c>
      <c r="U3" s="201"/>
      <c r="V3" s="199">
        <f t="shared" si="0"/>
        <v>0</v>
      </c>
      <c r="W3" s="199">
        <f t="shared" si="0"/>
        <v>0</v>
      </c>
      <c r="X3" s="199"/>
      <c r="Y3" s="199">
        <f t="shared" si="0"/>
        <v>0</v>
      </c>
      <c r="Z3" s="199">
        <f t="shared" si="0"/>
        <v>0</v>
      </c>
      <c r="AA3" s="202" t="str">
        <f>IF(T3&lt;&gt;0,Z3/T3,"")</f>
        <v/>
      </c>
      <c r="AB3" s="200" t="str">
        <f>IF(W3&lt;&gt;0,Z3/W3,"")</f>
        <v/>
      </c>
    </row>
    <row r="4" spans="1:28" ht="14.45" customHeight="1" x14ac:dyDescent="0.2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5" customHeight="1" thickBot="1" x14ac:dyDescent="0.25">
      <c r="A5" s="494"/>
      <c r="B5" s="495">
        <v>2019</v>
      </c>
      <c r="C5" s="496"/>
      <c r="D5" s="496"/>
      <c r="E5" s="496">
        <v>2020</v>
      </c>
      <c r="F5" s="496"/>
      <c r="G5" s="496"/>
      <c r="H5" s="496">
        <v>2021</v>
      </c>
      <c r="I5" s="497" t="s">
        <v>241</v>
      </c>
      <c r="J5" s="498" t="s">
        <v>2</v>
      </c>
      <c r="K5" s="495">
        <v>2015</v>
      </c>
      <c r="L5" s="496"/>
      <c r="M5" s="496"/>
      <c r="N5" s="496">
        <v>2020</v>
      </c>
      <c r="O5" s="496"/>
      <c r="P5" s="496"/>
      <c r="Q5" s="496">
        <v>2021</v>
      </c>
      <c r="R5" s="497" t="s">
        <v>241</v>
      </c>
      <c r="S5" s="498" t="s">
        <v>2</v>
      </c>
      <c r="T5" s="495">
        <v>2015</v>
      </c>
      <c r="U5" s="496"/>
      <c r="V5" s="496"/>
      <c r="W5" s="496">
        <v>2020</v>
      </c>
      <c r="X5" s="496"/>
      <c r="Y5" s="496"/>
      <c r="Z5" s="496">
        <v>2021</v>
      </c>
      <c r="AA5" s="497" t="s">
        <v>241</v>
      </c>
      <c r="AB5" s="498" t="s">
        <v>2</v>
      </c>
    </row>
    <row r="6" spans="1:28" ht="14.45" customHeight="1" x14ac:dyDescent="0.25">
      <c r="A6" s="499" t="s">
        <v>1546</v>
      </c>
      <c r="B6" s="500">
        <v>15482349.960000008</v>
      </c>
      <c r="C6" s="501"/>
      <c r="D6" s="501"/>
      <c r="E6" s="500">
        <v>17280680.999999993</v>
      </c>
      <c r="F6" s="501"/>
      <c r="G6" s="501"/>
      <c r="H6" s="500">
        <v>18916973.369999997</v>
      </c>
      <c r="I6" s="501"/>
      <c r="J6" s="501"/>
      <c r="K6" s="500">
        <v>1674273.54</v>
      </c>
      <c r="L6" s="501"/>
      <c r="M6" s="501"/>
      <c r="N6" s="500">
        <v>1536180</v>
      </c>
      <c r="O6" s="501"/>
      <c r="P6" s="501"/>
      <c r="Q6" s="500">
        <v>1793621</v>
      </c>
      <c r="R6" s="501"/>
      <c r="S6" s="501"/>
      <c r="T6" s="500"/>
      <c r="U6" s="501"/>
      <c r="V6" s="501"/>
      <c r="W6" s="500"/>
      <c r="X6" s="501"/>
      <c r="Y6" s="501"/>
      <c r="Z6" s="500"/>
      <c r="AA6" s="501"/>
      <c r="AB6" s="502"/>
    </row>
    <row r="7" spans="1:28" ht="14.45" customHeight="1" x14ac:dyDescent="0.25">
      <c r="A7" s="509" t="s">
        <v>1547</v>
      </c>
      <c r="B7" s="503">
        <v>9974872.2100000065</v>
      </c>
      <c r="C7" s="504"/>
      <c r="D7" s="504"/>
      <c r="E7" s="503">
        <v>11490324.349999996</v>
      </c>
      <c r="F7" s="504"/>
      <c r="G7" s="504"/>
      <c r="H7" s="503">
        <v>12570795.619999995</v>
      </c>
      <c r="I7" s="504"/>
      <c r="J7" s="504"/>
      <c r="K7" s="503">
        <v>748276</v>
      </c>
      <c r="L7" s="504"/>
      <c r="M7" s="504"/>
      <c r="N7" s="503">
        <v>741933</v>
      </c>
      <c r="O7" s="504"/>
      <c r="P7" s="504"/>
      <c r="Q7" s="503">
        <v>919166</v>
      </c>
      <c r="R7" s="504"/>
      <c r="S7" s="504"/>
      <c r="T7" s="503"/>
      <c r="U7" s="504"/>
      <c r="V7" s="504"/>
      <c r="W7" s="503"/>
      <c r="X7" s="504"/>
      <c r="Y7" s="504"/>
      <c r="Z7" s="503"/>
      <c r="AA7" s="504"/>
      <c r="AB7" s="505"/>
    </row>
    <row r="8" spans="1:28" ht="14.45" customHeight="1" thickBot="1" x14ac:dyDescent="0.3">
      <c r="A8" s="510" t="s">
        <v>1548</v>
      </c>
      <c r="B8" s="506">
        <v>5507477.7500000019</v>
      </c>
      <c r="C8" s="507"/>
      <c r="D8" s="507"/>
      <c r="E8" s="506">
        <v>5790356.6499999976</v>
      </c>
      <c r="F8" s="507"/>
      <c r="G8" s="507"/>
      <c r="H8" s="506">
        <v>6346177.75</v>
      </c>
      <c r="I8" s="507"/>
      <c r="J8" s="507"/>
      <c r="K8" s="506">
        <v>925997.54</v>
      </c>
      <c r="L8" s="507"/>
      <c r="M8" s="507"/>
      <c r="N8" s="506">
        <v>794247</v>
      </c>
      <c r="O8" s="507"/>
      <c r="P8" s="507"/>
      <c r="Q8" s="506">
        <v>874455</v>
      </c>
      <c r="R8" s="507"/>
      <c r="S8" s="507"/>
      <c r="T8" s="506"/>
      <c r="U8" s="507"/>
      <c r="V8" s="507"/>
      <c r="W8" s="506"/>
      <c r="X8" s="507"/>
      <c r="Y8" s="507"/>
      <c r="Z8" s="506"/>
      <c r="AA8" s="507"/>
      <c r="AB8" s="508"/>
    </row>
    <row r="9" spans="1:28" ht="14.45" customHeight="1" thickBot="1" x14ac:dyDescent="0.25"/>
    <row r="10" spans="1:28" ht="14.45" customHeight="1" x14ac:dyDescent="0.25">
      <c r="A10" s="499" t="s">
        <v>461</v>
      </c>
      <c r="B10" s="500">
        <v>948547.75</v>
      </c>
      <c r="C10" s="501"/>
      <c r="D10" s="501"/>
      <c r="E10" s="500">
        <v>1137477.7800000003</v>
      </c>
      <c r="F10" s="501"/>
      <c r="G10" s="501"/>
      <c r="H10" s="500">
        <v>999394.49000000022</v>
      </c>
      <c r="I10" s="501"/>
      <c r="J10" s="502"/>
    </row>
    <row r="11" spans="1:28" ht="14.45" customHeight="1" x14ac:dyDescent="0.25">
      <c r="A11" s="509" t="s">
        <v>1550</v>
      </c>
      <c r="B11" s="503">
        <v>948547.75</v>
      </c>
      <c r="C11" s="504"/>
      <c r="D11" s="504"/>
      <c r="E11" s="503">
        <v>1137477.7800000003</v>
      </c>
      <c r="F11" s="504"/>
      <c r="G11" s="504"/>
      <c r="H11" s="503">
        <v>998888.93000000017</v>
      </c>
      <c r="I11" s="504"/>
      <c r="J11" s="505"/>
    </row>
    <row r="12" spans="1:28" ht="14.45" customHeight="1" x14ac:dyDescent="0.25">
      <c r="A12" s="509" t="s">
        <v>1551</v>
      </c>
      <c r="B12" s="503"/>
      <c r="C12" s="504"/>
      <c r="D12" s="504"/>
      <c r="E12" s="503"/>
      <c r="F12" s="504"/>
      <c r="G12" s="504"/>
      <c r="H12" s="503">
        <v>505.56</v>
      </c>
      <c r="I12" s="504"/>
      <c r="J12" s="505"/>
    </row>
    <row r="13" spans="1:28" ht="14.45" customHeight="1" x14ac:dyDescent="0.25">
      <c r="A13" s="511" t="s">
        <v>1552</v>
      </c>
      <c r="B13" s="512">
        <v>5507477.7500000019</v>
      </c>
      <c r="C13" s="513"/>
      <c r="D13" s="513"/>
      <c r="E13" s="512">
        <v>5790356.6499999985</v>
      </c>
      <c r="F13" s="513"/>
      <c r="G13" s="513"/>
      <c r="H13" s="512">
        <v>6346177.7499999991</v>
      </c>
      <c r="I13" s="513"/>
      <c r="J13" s="514"/>
    </row>
    <row r="14" spans="1:28" ht="14.45" customHeight="1" x14ac:dyDescent="0.25">
      <c r="A14" s="509" t="s">
        <v>1550</v>
      </c>
      <c r="B14" s="503">
        <v>5507477.7500000019</v>
      </c>
      <c r="C14" s="504"/>
      <c r="D14" s="504"/>
      <c r="E14" s="503">
        <v>5790356.6499999985</v>
      </c>
      <c r="F14" s="504"/>
      <c r="G14" s="504"/>
      <c r="H14" s="503">
        <v>6346177.7499999991</v>
      </c>
      <c r="I14" s="504"/>
      <c r="J14" s="505"/>
    </row>
    <row r="15" spans="1:28" ht="14.45" customHeight="1" x14ac:dyDescent="0.25">
      <c r="A15" s="511" t="s">
        <v>1553</v>
      </c>
      <c r="B15" s="512">
        <v>2925876.6900000009</v>
      </c>
      <c r="C15" s="513"/>
      <c r="D15" s="513"/>
      <c r="E15" s="512">
        <v>3256804.3900000006</v>
      </c>
      <c r="F15" s="513"/>
      <c r="G15" s="513"/>
      <c r="H15" s="512">
        <v>3727215.5799999996</v>
      </c>
      <c r="I15" s="513"/>
      <c r="J15" s="514"/>
    </row>
    <row r="16" spans="1:28" ht="14.45" customHeight="1" x14ac:dyDescent="0.25">
      <c r="A16" s="509" t="s">
        <v>1550</v>
      </c>
      <c r="B16" s="503">
        <v>2925876.6900000009</v>
      </c>
      <c r="C16" s="504"/>
      <c r="D16" s="504"/>
      <c r="E16" s="503">
        <v>3256804.3900000006</v>
      </c>
      <c r="F16" s="504"/>
      <c r="G16" s="504"/>
      <c r="H16" s="503">
        <v>3727215.5799999996</v>
      </c>
      <c r="I16" s="504"/>
      <c r="J16" s="505"/>
    </row>
    <row r="17" spans="1:10" ht="14.45" customHeight="1" x14ac:dyDescent="0.25">
      <c r="A17" s="511" t="s">
        <v>1554</v>
      </c>
      <c r="B17" s="512">
        <v>2996319.9800000004</v>
      </c>
      <c r="C17" s="513"/>
      <c r="D17" s="513"/>
      <c r="E17" s="512">
        <v>3351232.22</v>
      </c>
      <c r="F17" s="513"/>
      <c r="G17" s="513"/>
      <c r="H17" s="512">
        <v>4101775.5799999996</v>
      </c>
      <c r="I17" s="513"/>
      <c r="J17" s="514"/>
    </row>
    <row r="18" spans="1:10" ht="14.45" customHeight="1" x14ac:dyDescent="0.25">
      <c r="A18" s="509" t="s">
        <v>1550</v>
      </c>
      <c r="B18" s="503">
        <v>2996319.9800000004</v>
      </c>
      <c r="C18" s="504"/>
      <c r="D18" s="504"/>
      <c r="E18" s="503">
        <v>3351232.22</v>
      </c>
      <c r="F18" s="504"/>
      <c r="G18" s="504"/>
      <c r="H18" s="503">
        <v>4101775.5799999996</v>
      </c>
      <c r="I18" s="504"/>
      <c r="J18" s="505"/>
    </row>
    <row r="19" spans="1:10" ht="14.45" customHeight="1" x14ac:dyDescent="0.25">
      <c r="A19" s="511" t="s">
        <v>1555</v>
      </c>
      <c r="B19" s="512">
        <v>3104127.7899999991</v>
      </c>
      <c r="C19" s="513"/>
      <c r="D19" s="513"/>
      <c r="E19" s="512">
        <v>3744809.96</v>
      </c>
      <c r="F19" s="513"/>
      <c r="G19" s="513"/>
      <c r="H19" s="512">
        <v>3742409.97</v>
      </c>
      <c r="I19" s="513"/>
      <c r="J19" s="514"/>
    </row>
    <row r="20" spans="1:10" ht="14.45" customHeight="1" thickBot="1" x14ac:dyDescent="0.3">
      <c r="A20" s="510" t="s">
        <v>1550</v>
      </c>
      <c r="B20" s="506">
        <v>3104127.7899999991</v>
      </c>
      <c r="C20" s="507"/>
      <c r="D20" s="507"/>
      <c r="E20" s="506">
        <v>3744809.96</v>
      </c>
      <c r="F20" s="507"/>
      <c r="G20" s="507"/>
      <c r="H20" s="506">
        <v>3742409.97</v>
      </c>
      <c r="I20" s="507"/>
      <c r="J20" s="508"/>
    </row>
    <row r="21" spans="1:10" ht="14.45" customHeight="1" x14ac:dyDescent="0.2">
      <c r="A21" s="515" t="s">
        <v>216</v>
      </c>
    </row>
    <row r="22" spans="1:10" ht="14.45" customHeight="1" x14ac:dyDescent="0.2">
      <c r="A22" s="516" t="s">
        <v>1556</v>
      </c>
    </row>
    <row r="23" spans="1:10" ht="14.45" customHeight="1" x14ac:dyDescent="0.2">
      <c r="A23" s="515" t="s">
        <v>1557</v>
      </c>
    </row>
    <row r="24" spans="1:10" ht="14.45" customHeight="1" x14ac:dyDescent="0.2">
      <c r="A24" s="515" t="s">
        <v>1558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214F2F8-C912-4FA0-9D7F-3D21C170696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4" bestFit="1" customWidth="1"/>
    <col min="2" max="2" width="7.7109375" style="188" hidden="1" customWidth="1" outlineLevel="1"/>
    <col min="3" max="3" width="7.7109375" style="188" customWidth="1" collapsed="1"/>
    <col min="4" max="4" width="7.7109375" style="188" customWidth="1"/>
    <col min="5" max="5" width="7.7109375" style="91" hidden="1" customWidth="1" outlineLevel="1"/>
    <col min="6" max="6" width="7.7109375" style="91" customWidth="1" collapsed="1"/>
    <col min="7" max="7" width="7.7109375" style="91" customWidth="1"/>
    <col min="8" max="16384" width="8.85546875" style="114"/>
  </cols>
  <sheetData>
    <row r="1" spans="1:7" ht="18.600000000000001" customHeight="1" thickBot="1" x14ac:dyDescent="0.35">
      <c r="A1" s="398" t="s">
        <v>1560</v>
      </c>
      <c r="B1" s="304"/>
      <c r="C1" s="304"/>
      <c r="D1" s="304"/>
      <c r="E1" s="304"/>
      <c r="F1" s="304"/>
      <c r="G1" s="304"/>
    </row>
    <row r="2" spans="1:7" ht="14.45" customHeight="1" thickBot="1" x14ac:dyDescent="0.25">
      <c r="A2" s="206" t="s">
        <v>242</v>
      </c>
      <c r="B2" s="96"/>
      <c r="C2" s="96"/>
      <c r="D2" s="96"/>
      <c r="E2" s="96"/>
      <c r="F2" s="96"/>
      <c r="G2" s="96"/>
    </row>
    <row r="3" spans="1:7" ht="14.45" customHeight="1" thickBot="1" x14ac:dyDescent="0.25">
      <c r="A3" s="247" t="s">
        <v>107</v>
      </c>
      <c r="B3" s="233">
        <f t="shared" ref="B3:G3" si="0">SUBTOTAL(9,B6:B1048576)</f>
        <v>56505</v>
      </c>
      <c r="C3" s="234">
        <f t="shared" si="0"/>
        <v>55748</v>
      </c>
      <c r="D3" s="246">
        <f t="shared" si="0"/>
        <v>61794</v>
      </c>
      <c r="E3" s="201">
        <f t="shared" si="0"/>
        <v>15482349.95999999</v>
      </c>
      <c r="F3" s="199">
        <f t="shared" si="0"/>
        <v>17280680.999999978</v>
      </c>
      <c r="G3" s="235">
        <f t="shared" si="0"/>
        <v>18916973.369999997</v>
      </c>
    </row>
    <row r="4" spans="1:7" ht="14.45" customHeight="1" x14ac:dyDescent="0.2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5" customHeight="1" thickBot="1" x14ac:dyDescent="0.25">
      <c r="A5" s="494"/>
      <c r="B5" s="495">
        <v>2019</v>
      </c>
      <c r="C5" s="496">
        <v>2020</v>
      </c>
      <c r="D5" s="517">
        <v>2021</v>
      </c>
      <c r="E5" s="495">
        <v>2019</v>
      </c>
      <c r="F5" s="496">
        <v>2020</v>
      </c>
      <c r="G5" s="517">
        <v>2021</v>
      </c>
    </row>
    <row r="6" spans="1:7" ht="14.45" customHeight="1" x14ac:dyDescent="0.2">
      <c r="A6" s="473" t="s">
        <v>1550</v>
      </c>
      <c r="B6" s="440">
        <v>56505</v>
      </c>
      <c r="C6" s="440">
        <v>55748</v>
      </c>
      <c r="D6" s="440">
        <v>61793</v>
      </c>
      <c r="E6" s="518">
        <v>15482349.95999999</v>
      </c>
      <c r="F6" s="518">
        <v>17280680.999999978</v>
      </c>
      <c r="G6" s="519">
        <v>18916467.809999999</v>
      </c>
    </row>
    <row r="7" spans="1:7" ht="14.45" customHeight="1" thickBot="1" x14ac:dyDescent="0.25">
      <c r="A7" s="522" t="s">
        <v>1559</v>
      </c>
      <c r="B7" s="454"/>
      <c r="C7" s="454"/>
      <c r="D7" s="454">
        <v>1</v>
      </c>
      <c r="E7" s="520"/>
      <c r="F7" s="520"/>
      <c r="G7" s="521">
        <v>505.56</v>
      </c>
    </row>
    <row r="8" spans="1:7" ht="14.45" customHeight="1" x14ac:dyDescent="0.2">
      <c r="A8" s="515" t="s">
        <v>216</v>
      </c>
    </row>
    <row r="9" spans="1:7" ht="14.45" customHeight="1" x14ac:dyDescent="0.2">
      <c r="A9" s="516" t="s">
        <v>1556</v>
      </c>
    </row>
    <row r="10" spans="1:7" ht="14.45" customHeight="1" x14ac:dyDescent="0.2">
      <c r="A10" s="515" t="s">
        <v>1557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B9CEC5B-16E6-4049-A00D-61A0E3CD53A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2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.140625" style="114" bestFit="1" customWidth="1"/>
    <col min="5" max="5" width="8" style="114" customWidth="1"/>
    <col min="6" max="6" width="50.85546875" style="114" bestFit="1" customWidth="1" collapsed="1"/>
    <col min="7" max="8" width="11.140625" style="188" hidden="1" customWidth="1" outlineLevel="1"/>
    <col min="9" max="10" width="9.28515625" style="114" hidden="1" customWidth="1"/>
    <col min="11" max="12" width="11.140625" style="188" customWidth="1"/>
    <col min="13" max="14" width="9.28515625" style="114" hidden="1" customWidth="1"/>
    <col min="15" max="16" width="11.140625" style="188" customWidth="1"/>
    <col min="17" max="17" width="11.140625" style="191" customWidth="1"/>
    <col min="18" max="18" width="11.140625" style="188" customWidth="1"/>
    <col min="19" max="16384" width="8.85546875" style="114"/>
  </cols>
  <sheetData>
    <row r="1" spans="1:18" ht="18.600000000000001" customHeight="1" thickBot="1" x14ac:dyDescent="0.35">
      <c r="A1" s="304" t="s">
        <v>1823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5" customHeight="1" thickBot="1" x14ac:dyDescent="0.25">
      <c r="A2" s="206" t="s">
        <v>242</v>
      </c>
      <c r="B2" s="178"/>
      <c r="C2" s="178"/>
      <c r="D2" s="96"/>
      <c r="E2" s="96"/>
      <c r="F2" s="96"/>
      <c r="G2" s="204"/>
      <c r="H2" s="204"/>
      <c r="I2" s="96"/>
      <c r="J2" s="96"/>
      <c r="K2" s="204"/>
      <c r="L2" s="204"/>
      <c r="M2" s="96"/>
      <c r="N2" s="96"/>
      <c r="O2" s="204"/>
      <c r="P2" s="204"/>
      <c r="Q2" s="203"/>
      <c r="R2" s="204"/>
    </row>
    <row r="3" spans="1:18" ht="14.45" customHeight="1" thickBot="1" x14ac:dyDescent="0.25">
      <c r="F3" s="73" t="s">
        <v>107</v>
      </c>
      <c r="G3" s="88">
        <f t="shared" ref="G3:P3" si="0">SUBTOTAL(9,G6:G1048576)</f>
        <v>59211</v>
      </c>
      <c r="H3" s="89">
        <f t="shared" si="0"/>
        <v>17156623.499999996</v>
      </c>
      <c r="I3" s="66"/>
      <c r="J3" s="66"/>
      <c r="K3" s="89">
        <f t="shared" si="0"/>
        <v>58100</v>
      </c>
      <c r="L3" s="89">
        <f t="shared" si="0"/>
        <v>18816861.000000004</v>
      </c>
      <c r="M3" s="66"/>
      <c r="N3" s="66"/>
      <c r="O3" s="89">
        <f t="shared" si="0"/>
        <v>64297</v>
      </c>
      <c r="P3" s="89">
        <f t="shared" si="0"/>
        <v>20710594.370000001</v>
      </c>
      <c r="Q3" s="67">
        <f>IF(L3=0,0,P3/L3)</f>
        <v>1.1006402380290738</v>
      </c>
      <c r="R3" s="90">
        <f>IF(O3=0,0,P3/O3)</f>
        <v>322.10825341773335</v>
      </c>
    </row>
    <row r="4" spans="1:18" ht="14.45" customHeight="1" x14ac:dyDescent="0.2">
      <c r="A4" s="406" t="s">
        <v>183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2019</v>
      </c>
      <c r="H4" s="411"/>
      <c r="I4" s="87"/>
      <c r="J4" s="87"/>
      <c r="K4" s="410">
        <v>2020</v>
      </c>
      <c r="L4" s="411"/>
      <c r="M4" s="87"/>
      <c r="N4" s="87"/>
      <c r="O4" s="410">
        <v>2021</v>
      </c>
      <c r="P4" s="411"/>
      <c r="Q4" s="412" t="s">
        <v>2</v>
      </c>
      <c r="R4" s="407" t="s">
        <v>83</v>
      </c>
    </row>
    <row r="5" spans="1:18" ht="14.45" customHeight="1" thickBot="1" x14ac:dyDescent="0.25">
      <c r="A5" s="523"/>
      <c r="B5" s="523"/>
      <c r="C5" s="524"/>
      <c r="D5" s="525"/>
      <c r="E5" s="526"/>
      <c r="F5" s="527"/>
      <c r="G5" s="528" t="s">
        <v>58</v>
      </c>
      <c r="H5" s="529" t="s">
        <v>14</v>
      </c>
      <c r="I5" s="530"/>
      <c r="J5" s="530"/>
      <c r="K5" s="528" t="s">
        <v>58</v>
      </c>
      <c r="L5" s="529" t="s">
        <v>14</v>
      </c>
      <c r="M5" s="530"/>
      <c r="N5" s="530"/>
      <c r="O5" s="528" t="s">
        <v>58</v>
      </c>
      <c r="P5" s="529" t="s">
        <v>14</v>
      </c>
      <c r="Q5" s="531"/>
      <c r="R5" s="532"/>
    </row>
    <row r="6" spans="1:18" ht="14.45" customHeight="1" x14ac:dyDescent="0.2">
      <c r="A6" s="435"/>
      <c r="B6" s="436" t="s">
        <v>1561</v>
      </c>
      <c r="C6" s="436" t="s">
        <v>461</v>
      </c>
      <c r="D6" s="436" t="s">
        <v>1562</v>
      </c>
      <c r="E6" s="436" t="s">
        <v>1563</v>
      </c>
      <c r="F6" s="436"/>
      <c r="G6" s="440">
        <v>2</v>
      </c>
      <c r="H6" s="440">
        <v>226</v>
      </c>
      <c r="I6" s="436"/>
      <c r="J6" s="436">
        <v>113</v>
      </c>
      <c r="K6" s="440"/>
      <c r="L6" s="440"/>
      <c r="M6" s="436"/>
      <c r="N6" s="436"/>
      <c r="O6" s="440">
        <v>2</v>
      </c>
      <c r="P6" s="440">
        <v>226</v>
      </c>
      <c r="Q6" s="461"/>
      <c r="R6" s="441">
        <v>113</v>
      </c>
    </row>
    <row r="7" spans="1:18" ht="14.45" customHeight="1" x14ac:dyDescent="0.2">
      <c r="A7" s="442"/>
      <c r="B7" s="443" t="s">
        <v>1561</v>
      </c>
      <c r="C7" s="443" t="s">
        <v>461</v>
      </c>
      <c r="D7" s="443" t="s">
        <v>1562</v>
      </c>
      <c r="E7" s="443" t="s">
        <v>1564</v>
      </c>
      <c r="F7" s="443"/>
      <c r="G7" s="447">
        <v>1</v>
      </c>
      <c r="H7" s="447">
        <v>1657</v>
      </c>
      <c r="I7" s="443"/>
      <c r="J7" s="443">
        <v>1657</v>
      </c>
      <c r="K7" s="447"/>
      <c r="L7" s="447"/>
      <c r="M7" s="443"/>
      <c r="N7" s="443"/>
      <c r="O7" s="447">
        <v>1</v>
      </c>
      <c r="P7" s="447">
        <v>1657</v>
      </c>
      <c r="Q7" s="469"/>
      <c r="R7" s="448">
        <v>1657</v>
      </c>
    </row>
    <row r="8" spans="1:18" ht="14.45" customHeight="1" x14ac:dyDescent="0.2">
      <c r="A8" s="442"/>
      <c r="B8" s="443" t="s">
        <v>1561</v>
      </c>
      <c r="C8" s="443" t="s">
        <v>461</v>
      </c>
      <c r="D8" s="443" t="s">
        <v>1562</v>
      </c>
      <c r="E8" s="443" t="s">
        <v>1565</v>
      </c>
      <c r="F8" s="443"/>
      <c r="G8" s="447">
        <v>103</v>
      </c>
      <c r="H8" s="447">
        <v>11639</v>
      </c>
      <c r="I8" s="443"/>
      <c r="J8" s="443">
        <v>113</v>
      </c>
      <c r="K8" s="447">
        <v>116</v>
      </c>
      <c r="L8" s="447">
        <v>13108</v>
      </c>
      <c r="M8" s="443"/>
      <c r="N8" s="443">
        <v>113</v>
      </c>
      <c r="O8" s="447">
        <v>92</v>
      </c>
      <c r="P8" s="447">
        <v>10396</v>
      </c>
      <c r="Q8" s="469"/>
      <c r="R8" s="448">
        <v>113</v>
      </c>
    </row>
    <row r="9" spans="1:18" ht="14.45" customHeight="1" x14ac:dyDescent="0.2">
      <c r="A9" s="442"/>
      <c r="B9" s="443" t="s">
        <v>1561</v>
      </c>
      <c r="C9" s="443" t="s">
        <v>461</v>
      </c>
      <c r="D9" s="443" t="s">
        <v>1562</v>
      </c>
      <c r="E9" s="443" t="s">
        <v>1566</v>
      </c>
      <c r="F9" s="443"/>
      <c r="G9" s="447"/>
      <c r="H9" s="447"/>
      <c r="I9" s="443"/>
      <c r="J9" s="443"/>
      <c r="K9" s="447">
        <v>1</v>
      </c>
      <c r="L9" s="447">
        <v>132</v>
      </c>
      <c r="M9" s="443"/>
      <c r="N9" s="443">
        <v>132</v>
      </c>
      <c r="O9" s="447">
        <v>2</v>
      </c>
      <c r="P9" s="447">
        <v>264</v>
      </c>
      <c r="Q9" s="469"/>
      <c r="R9" s="448">
        <v>132</v>
      </c>
    </row>
    <row r="10" spans="1:18" ht="14.45" customHeight="1" x14ac:dyDescent="0.2">
      <c r="A10" s="442"/>
      <c r="B10" s="443" t="s">
        <v>1561</v>
      </c>
      <c r="C10" s="443" t="s">
        <v>461</v>
      </c>
      <c r="D10" s="443" t="s">
        <v>1562</v>
      </c>
      <c r="E10" s="443" t="s">
        <v>1567</v>
      </c>
      <c r="F10" s="443"/>
      <c r="G10" s="447">
        <v>1</v>
      </c>
      <c r="H10" s="447">
        <v>219</v>
      </c>
      <c r="I10" s="443"/>
      <c r="J10" s="443">
        <v>219</v>
      </c>
      <c r="K10" s="447">
        <v>5</v>
      </c>
      <c r="L10" s="447">
        <v>1095</v>
      </c>
      <c r="M10" s="443"/>
      <c r="N10" s="443">
        <v>219</v>
      </c>
      <c r="O10" s="447">
        <v>11</v>
      </c>
      <c r="P10" s="447">
        <v>2409</v>
      </c>
      <c r="Q10" s="469"/>
      <c r="R10" s="448">
        <v>219</v>
      </c>
    </row>
    <row r="11" spans="1:18" ht="14.45" customHeight="1" x14ac:dyDescent="0.2">
      <c r="A11" s="442"/>
      <c r="B11" s="443" t="s">
        <v>1561</v>
      </c>
      <c r="C11" s="443" t="s">
        <v>461</v>
      </c>
      <c r="D11" s="443" t="s">
        <v>1562</v>
      </c>
      <c r="E11" s="443" t="s">
        <v>1568</v>
      </c>
      <c r="F11" s="443"/>
      <c r="G11" s="447">
        <v>2</v>
      </c>
      <c r="H11" s="447">
        <v>472</v>
      </c>
      <c r="I11" s="443"/>
      <c r="J11" s="443">
        <v>236</v>
      </c>
      <c r="K11" s="447">
        <v>4</v>
      </c>
      <c r="L11" s="447">
        <v>944</v>
      </c>
      <c r="M11" s="443"/>
      <c r="N11" s="443">
        <v>236</v>
      </c>
      <c r="O11" s="447">
        <v>9</v>
      </c>
      <c r="P11" s="447">
        <v>2124</v>
      </c>
      <c r="Q11" s="469"/>
      <c r="R11" s="448">
        <v>236</v>
      </c>
    </row>
    <row r="12" spans="1:18" ht="14.45" customHeight="1" x14ac:dyDescent="0.2">
      <c r="A12" s="442"/>
      <c r="B12" s="443" t="s">
        <v>1561</v>
      </c>
      <c r="C12" s="443" t="s">
        <v>461</v>
      </c>
      <c r="D12" s="443" t="s">
        <v>1562</v>
      </c>
      <c r="E12" s="443" t="s">
        <v>1569</v>
      </c>
      <c r="F12" s="443"/>
      <c r="G12" s="447">
        <v>9</v>
      </c>
      <c r="H12" s="447">
        <v>1404</v>
      </c>
      <c r="I12" s="443"/>
      <c r="J12" s="443">
        <v>156</v>
      </c>
      <c r="K12" s="447">
        <v>12</v>
      </c>
      <c r="L12" s="447">
        <v>1872</v>
      </c>
      <c r="M12" s="443"/>
      <c r="N12" s="443">
        <v>156</v>
      </c>
      <c r="O12" s="447">
        <v>17</v>
      </c>
      <c r="P12" s="447">
        <v>2652</v>
      </c>
      <c r="Q12" s="469"/>
      <c r="R12" s="448">
        <v>156</v>
      </c>
    </row>
    <row r="13" spans="1:18" ht="14.45" customHeight="1" x14ac:dyDescent="0.2">
      <c r="A13" s="442"/>
      <c r="B13" s="443" t="s">
        <v>1561</v>
      </c>
      <c r="C13" s="443" t="s">
        <v>461</v>
      </c>
      <c r="D13" s="443" t="s">
        <v>1562</v>
      </c>
      <c r="E13" s="443" t="s">
        <v>1570</v>
      </c>
      <c r="F13" s="443"/>
      <c r="G13" s="447">
        <v>15</v>
      </c>
      <c r="H13" s="447">
        <v>2850</v>
      </c>
      <c r="I13" s="443"/>
      <c r="J13" s="443">
        <v>190</v>
      </c>
      <c r="K13" s="447">
        <v>10</v>
      </c>
      <c r="L13" s="447">
        <v>1900</v>
      </c>
      <c r="M13" s="443"/>
      <c r="N13" s="443">
        <v>190</v>
      </c>
      <c r="O13" s="447">
        <v>19</v>
      </c>
      <c r="P13" s="447">
        <v>3610</v>
      </c>
      <c r="Q13" s="469"/>
      <c r="R13" s="448">
        <v>190</v>
      </c>
    </row>
    <row r="14" spans="1:18" ht="14.45" customHeight="1" x14ac:dyDescent="0.2">
      <c r="A14" s="442"/>
      <c r="B14" s="443" t="s">
        <v>1561</v>
      </c>
      <c r="C14" s="443" t="s">
        <v>461</v>
      </c>
      <c r="D14" s="443" t="s">
        <v>1562</v>
      </c>
      <c r="E14" s="443" t="s">
        <v>1571</v>
      </c>
      <c r="F14" s="443"/>
      <c r="G14" s="447">
        <v>3</v>
      </c>
      <c r="H14" s="447">
        <v>252</v>
      </c>
      <c r="I14" s="443"/>
      <c r="J14" s="443">
        <v>84</v>
      </c>
      <c r="K14" s="447">
        <v>5</v>
      </c>
      <c r="L14" s="447">
        <v>420</v>
      </c>
      <c r="M14" s="443"/>
      <c r="N14" s="443">
        <v>84</v>
      </c>
      <c r="O14" s="447">
        <v>22</v>
      </c>
      <c r="P14" s="447">
        <v>1848</v>
      </c>
      <c r="Q14" s="469"/>
      <c r="R14" s="448">
        <v>84</v>
      </c>
    </row>
    <row r="15" spans="1:18" ht="14.45" customHeight="1" x14ac:dyDescent="0.2">
      <c r="A15" s="442"/>
      <c r="B15" s="443" t="s">
        <v>1561</v>
      </c>
      <c r="C15" s="443" t="s">
        <v>461</v>
      </c>
      <c r="D15" s="443" t="s">
        <v>1562</v>
      </c>
      <c r="E15" s="443" t="s">
        <v>1572</v>
      </c>
      <c r="F15" s="443"/>
      <c r="G15" s="447">
        <v>11</v>
      </c>
      <c r="H15" s="447">
        <v>1155</v>
      </c>
      <c r="I15" s="443"/>
      <c r="J15" s="443">
        <v>105</v>
      </c>
      <c r="K15" s="447">
        <v>6</v>
      </c>
      <c r="L15" s="447">
        <v>630</v>
      </c>
      <c r="M15" s="443"/>
      <c r="N15" s="443">
        <v>105</v>
      </c>
      <c r="O15" s="447">
        <v>18</v>
      </c>
      <c r="P15" s="447">
        <v>1890</v>
      </c>
      <c r="Q15" s="469"/>
      <c r="R15" s="448">
        <v>105</v>
      </c>
    </row>
    <row r="16" spans="1:18" ht="14.45" customHeight="1" x14ac:dyDescent="0.2">
      <c r="A16" s="442"/>
      <c r="B16" s="443" t="s">
        <v>1561</v>
      </c>
      <c r="C16" s="443" t="s">
        <v>461</v>
      </c>
      <c r="D16" s="443" t="s">
        <v>1562</v>
      </c>
      <c r="E16" s="443" t="s">
        <v>1573</v>
      </c>
      <c r="F16" s="443"/>
      <c r="G16" s="447">
        <v>6</v>
      </c>
      <c r="H16" s="447">
        <v>3576</v>
      </c>
      <c r="I16" s="443"/>
      <c r="J16" s="443">
        <v>596</v>
      </c>
      <c r="K16" s="447">
        <v>6</v>
      </c>
      <c r="L16" s="447">
        <v>3576</v>
      </c>
      <c r="M16" s="443"/>
      <c r="N16" s="443">
        <v>596</v>
      </c>
      <c r="O16" s="447">
        <v>8</v>
      </c>
      <c r="P16" s="447">
        <v>4768</v>
      </c>
      <c r="Q16" s="469"/>
      <c r="R16" s="448">
        <v>596</v>
      </c>
    </row>
    <row r="17" spans="1:18" ht="14.45" customHeight="1" x14ac:dyDescent="0.2">
      <c r="A17" s="442"/>
      <c r="B17" s="443" t="s">
        <v>1561</v>
      </c>
      <c r="C17" s="443" t="s">
        <v>461</v>
      </c>
      <c r="D17" s="443" t="s">
        <v>1562</v>
      </c>
      <c r="E17" s="443" t="s">
        <v>1574</v>
      </c>
      <c r="F17" s="443"/>
      <c r="G17" s="447">
        <v>1</v>
      </c>
      <c r="H17" s="447">
        <v>666</v>
      </c>
      <c r="I17" s="443"/>
      <c r="J17" s="443">
        <v>666</v>
      </c>
      <c r="K17" s="447"/>
      <c r="L17" s="447"/>
      <c r="M17" s="443"/>
      <c r="N17" s="443"/>
      <c r="O17" s="447"/>
      <c r="P17" s="447"/>
      <c r="Q17" s="469"/>
      <c r="R17" s="448"/>
    </row>
    <row r="18" spans="1:18" ht="14.45" customHeight="1" x14ac:dyDescent="0.2">
      <c r="A18" s="442"/>
      <c r="B18" s="443" t="s">
        <v>1561</v>
      </c>
      <c r="C18" s="443" t="s">
        <v>461</v>
      </c>
      <c r="D18" s="443" t="s">
        <v>1562</v>
      </c>
      <c r="E18" s="443" t="s">
        <v>1575</v>
      </c>
      <c r="F18" s="443"/>
      <c r="G18" s="447">
        <v>12</v>
      </c>
      <c r="H18" s="447">
        <v>14064</v>
      </c>
      <c r="I18" s="443"/>
      <c r="J18" s="443">
        <v>1172</v>
      </c>
      <c r="K18" s="447">
        <v>9</v>
      </c>
      <c r="L18" s="447">
        <v>13280</v>
      </c>
      <c r="M18" s="443"/>
      <c r="N18" s="443">
        <v>1475.5555555555557</v>
      </c>
      <c r="O18" s="447">
        <v>10</v>
      </c>
      <c r="P18" s="447">
        <v>15000</v>
      </c>
      <c r="Q18" s="469"/>
      <c r="R18" s="448">
        <v>1500</v>
      </c>
    </row>
    <row r="19" spans="1:18" ht="14.45" customHeight="1" x14ac:dyDescent="0.2">
      <c r="A19" s="442"/>
      <c r="B19" s="443" t="s">
        <v>1561</v>
      </c>
      <c r="C19" s="443" t="s">
        <v>461</v>
      </c>
      <c r="D19" s="443" t="s">
        <v>1562</v>
      </c>
      <c r="E19" s="443" t="s">
        <v>1576</v>
      </c>
      <c r="F19" s="443"/>
      <c r="G19" s="447">
        <v>23</v>
      </c>
      <c r="H19" s="447">
        <v>18400</v>
      </c>
      <c r="I19" s="443"/>
      <c r="J19" s="443">
        <v>800</v>
      </c>
      <c r="K19" s="447">
        <v>13</v>
      </c>
      <c r="L19" s="447">
        <v>11700</v>
      </c>
      <c r="M19" s="443"/>
      <c r="N19" s="443">
        <v>900</v>
      </c>
      <c r="O19" s="447">
        <v>9</v>
      </c>
      <c r="P19" s="447">
        <v>8100</v>
      </c>
      <c r="Q19" s="469"/>
      <c r="R19" s="448">
        <v>900</v>
      </c>
    </row>
    <row r="20" spans="1:18" ht="14.45" customHeight="1" x14ac:dyDescent="0.2">
      <c r="A20" s="442"/>
      <c r="B20" s="443" t="s">
        <v>1561</v>
      </c>
      <c r="C20" s="443" t="s">
        <v>461</v>
      </c>
      <c r="D20" s="443" t="s">
        <v>1562</v>
      </c>
      <c r="E20" s="443" t="s">
        <v>1577</v>
      </c>
      <c r="F20" s="443"/>
      <c r="G20" s="447">
        <v>13</v>
      </c>
      <c r="H20" s="447">
        <v>9685</v>
      </c>
      <c r="I20" s="443"/>
      <c r="J20" s="443">
        <v>745</v>
      </c>
      <c r="K20" s="447">
        <v>2</v>
      </c>
      <c r="L20" s="447">
        <v>1490</v>
      </c>
      <c r="M20" s="443"/>
      <c r="N20" s="443">
        <v>745</v>
      </c>
      <c r="O20" s="447">
        <v>1</v>
      </c>
      <c r="P20" s="447">
        <v>745</v>
      </c>
      <c r="Q20" s="469"/>
      <c r="R20" s="448">
        <v>745</v>
      </c>
    </row>
    <row r="21" spans="1:18" ht="14.45" customHeight="1" x14ac:dyDescent="0.2">
      <c r="A21" s="442"/>
      <c r="B21" s="443" t="s">
        <v>1561</v>
      </c>
      <c r="C21" s="443" t="s">
        <v>461</v>
      </c>
      <c r="D21" s="443" t="s">
        <v>1562</v>
      </c>
      <c r="E21" s="443" t="s">
        <v>1578</v>
      </c>
      <c r="F21" s="443"/>
      <c r="G21" s="447">
        <v>58</v>
      </c>
      <c r="H21" s="447">
        <v>43210</v>
      </c>
      <c r="I21" s="443"/>
      <c r="J21" s="443">
        <v>745</v>
      </c>
      <c r="K21" s="447">
        <v>54</v>
      </c>
      <c r="L21" s="447">
        <v>40230</v>
      </c>
      <c r="M21" s="443"/>
      <c r="N21" s="443">
        <v>745</v>
      </c>
      <c r="O21" s="447">
        <v>48</v>
      </c>
      <c r="P21" s="447">
        <v>35760</v>
      </c>
      <c r="Q21" s="469"/>
      <c r="R21" s="448">
        <v>745</v>
      </c>
    </row>
    <row r="22" spans="1:18" ht="14.45" customHeight="1" x14ac:dyDescent="0.2">
      <c r="A22" s="442"/>
      <c r="B22" s="443" t="s">
        <v>1561</v>
      </c>
      <c r="C22" s="443" t="s">
        <v>461</v>
      </c>
      <c r="D22" s="443" t="s">
        <v>1562</v>
      </c>
      <c r="E22" s="443" t="s">
        <v>1579</v>
      </c>
      <c r="F22" s="443"/>
      <c r="G22" s="447"/>
      <c r="H22" s="447"/>
      <c r="I22" s="443"/>
      <c r="J22" s="443"/>
      <c r="K22" s="447">
        <v>4</v>
      </c>
      <c r="L22" s="447">
        <v>2368</v>
      </c>
      <c r="M22" s="443"/>
      <c r="N22" s="443">
        <v>592</v>
      </c>
      <c r="O22" s="447"/>
      <c r="P22" s="447"/>
      <c r="Q22" s="469"/>
      <c r="R22" s="448"/>
    </row>
    <row r="23" spans="1:18" ht="14.45" customHeight="1" x14ac:dyDescent="0.2">
      <c r="A23" s="442"/>
      <c r="B23" s="443" t="s">
        <v>1561</v>
      </c>
      <c r="C23" s="443" t="s">
        <v>461</v>
      </c>
      <c r="D23" s="443" t="s">
        <v>1562</v>
      </c>
      <c r="E23" s="443" t="s">
        <v>1580</v>
      </c>
      <c r="F23" s="443"/>
      <c r="G23" s="447">
        <v>67</v>
      </c>
      <c r="H23" s="447">
        <v>37587</v>
      </c>
      <c r="I23" s="443"/>
      <c r="J23" s="443">
        <v>561</v>
      </c>
      <c r="K23" s="447">
        <v>29</v>
      </c>
      <c r="L23" s="447">
        <v>16269</v>
      </c>
      <c r="M23" s="443"/>
      <c r="N23" s="443">
        <v>561</v>
      </c>
      <c r="O23" s="447">
        <v>59</v>
      </c>
      <c r="P23" s="447">
        <v>33099</v>
      </c>
      <c r="Q23" s="469"/>
      <c r="R23" s="448">
        <v>561</v>
      </c>
    </row>
    <row r="24" spans="1:18" ht="14.45" customHeight="1" x14ac:dyDescent="0.2">
      <c r="A24" s="442"/>
      <c r="B24" s="443" t="s">
        <v>1561</v>
      </c>
      <c r="C24" s="443" t="s">
        <v>461</v>
      </c>
      <c r="D24" s="443" t="s">
        <v>1562</v>
      </c>
      <c r="E24" s="443" t="s">
        <v>1581</v>
      </c>
      <c r="F24" s="443"/>
      <c r="G24" s="447">
        <v>46</v>
      </c>
      <c r="H24" s="447">
        <v>23874</v>
      </c>
      <c r="I24" s="443"/>
      <c r="J24" s="443">
        <v>519</v>
      </c>
      <c r="K24" s="447">
        <v>30</v>
      </c>
      <c r="L24" s="447">
        <v>15570</v>
      </c>
      <c r="M24" s="443"/>
      <c r="N24" s="443">
        <v>519</v>
      </c>
      <c r="O24" s="447">
        <v>45</v>
      </c>
      <c r="P24" s="447">
        <v>23355</v>
      </c>
      <c r="Q24" s="469"/>
      <c r="R24" s="448">
        <v>519</v>
      </c>
    </row>
    <row r="25" spans="1:18" ht="14.45" customHeight="1" x14ac:dyDescent="0.2">
      <c r="A25" s="442"/>
      <c r="B25" s="443" t="s">
        <v>1561</v>
      </c>
      <c r="C25" s="443" t="s">
        <v>461</v>
      </c>
      <c r="D25" s="443" t="s">
        <v>1562</v>
      </c>
      <c r="E25" s="443" t="s">
        <v>1582</v>
      </c>
      <c r="F25" s="443"/>
      <c r="G25" s="447">
        <v>2</v>
      </c>
      <c r="H25" s="447">
        <v>642</v>
      </c>
      <c r="I25" s="443"/>
      <c r="J25" s="443">
        <v>321</v>
      </c>
      <c r="K25" s="447">
        <v>1</v>
      </c>
      <c r="L25" s="447">
        <v>321</v>
      </c>
      <c r="M25" s="443"/>
      <c r="N25" s="443">
        <v>321</v>
      </c>
      <c r="O25" s="447"/>
      <c r="P25" s="447"/>
      <c r="Q25" s="469"/>
      <c r="R25" s="448"/>
    </row>
    <row r="26" spans="1:18" ht="14.45" customHeight="1" x14ac:dyDescent="0.2">
      <c r="A26" s="442"/>
      <c r="B26" s="443" t="s">
        <v>1561</v>
      </c>
      <c r="C26" s="443" t="s">
        <v>461</v>
      </c>
      <c r="D26" s="443" t="s">
        <v>1562</v>
      </c>
      <c r="E26" s="443" t="s">
        <v>1583</v>
      </c>
      <c r="F26" s="443"/>
      <c r="G26" s="447">
        <v>4</v>
      </c>
      <c r="H26" s="447">
        <v>1284</v>
      </c>
      <c r="I26" s="443"/>
      <c r="J26" s="443">
        <v>321</v>
      </c>
      <c r="K26" s="447">
        <v>0</v>
      </c>
      <c r="L26" s="447">
        <v>0</v>
      </c>
      <c r="M26" s="443"/>
      <c r="N26" s="443"/>
      <c r="O26" s="447">
        <v>8</v>
      </c>
      <c r="P26" s="447">
        <v>2568</v>
      </c>
      <c r="Q26" s="469"/>
      <c r="R26" s="448">
        <v>321</v>
      </c>
    </row>
    <row r="27" spans="1:18" ht="14.45" customHeight="1" x14ac:dyDescent="0.2">
      <c r="A27" s="442"/>
      <c r="B27" s="443" t="s">
        <v>1561</v>
      </c>
      <c r="C27" s="443" t="s">
        <v>461</v>
      </c>
      <c r="D27" s="443" t="s">
        <v>1562</v>
      </c>
      <c r="E27" s="443" t="s">
        <v>1584</v>
      </c>
      <c r="F27" s="443"/>
      <c r="G27" s="447">
        <v>26</v>
      </c>
      <c r="H27" s="447">
        <v>8346</v>
      </c>
      <c r="I27" s="443"/>
      <c r="J27" s="443">
        <v>321</v>
      </c>
      <c r="K27" s="447">
        <v>22</v>
      </c>
      <c r="L27" s="447">
        <v>7062</v>
      </c>
      <c r="M27" s="443"/>
      <c r="N27" s="443">
        <v>321</v>
      </c>
      <c r="O27" s="447">
        <v>30</v>
      </c>
      <c r="P27" s="447">
        <v>9630</v>
      </c>
      <c r="Q27" s="469"/>
      <c r="R27" s="448">
        <v>321</v>
      </c>
    </row>
    <row r="28" spans="1:18" ht="14.45" customHeight="1" x14ac:dyDescent="0.2">
      <c r="A28" s="442"/>
      <c r="B28" s="443" t="s">
        <v>1561</v>
      </c>
      <c r="C28" s="443" t="s">
        <v>461</v>
      </c>
      <c r="D28" s="443" t="s">
        <v>1562</v>
      </c>
      <c r="E28" s="443" t="s">
        <v>1585</v>
      </c>
      <c r="F28" s="443"/>
      <c r="G28" s="447"/>
      <c r="H28" s="447"/>
      <c r="I28" s="443"/>
      <c r="J28" s="443"/>
      <c r="K28" s="447"/>
      <c r="L28" s="447"/>
      <c r="M28" s="443"/>
      <c r="N28" s="443"/>
      <c r="O28" s="447">
        <v>1</v>
      </c>
      <c r="P28" s="447">
        <v>1230</v>
      </c>
      <c r="Q28" s="469"/>
      <c r="R28" s="448">
        <v>1230</v>
      </c>
    </row>
    <row r="29" spans="1:18" ht="14.45" customHeight="1" x14ac:dyDescent="0.2">
      <c r="A29" s="442"/>
      <c r="B29" s="443" t="s">
        <v>1561</v>
      </c>
      <c r="C29" s="443" t="s">
        <v>461</v>
      </c>
      <c r="D29" s="443" t="s">
        <v>1562</v>
      </c>
      <c r="E29" s="443" t="s">
        <v>1586</v>
      </c>
      <c r="F29" s="443"/>
      <c r="G29" s="447">
        <v>55</v>
      </c>
      <c r="H29" s="447">
        <v>15510</v>
      </c>
      <c r="I29" s="443"/>
      <c r="J29" s="443">
        <v>282</v>
      </c>
      <c r="K29" s="447">
        <v>57</v>
      </c>
      <c r="L29" s="447">
        <v>16074</v>
      </c>
      <c r="M29" s="443"/>
      <c r="N29" s="443">
        <v>282</v>
      </c>
      <c r="O29" s="447">
        <v>49</v>
      </c>
      <c r="P29" s="447">
        <v>13818</v>
      </c>
      <c r="Q29" s="469"/>
      <c r="R29" s="448">
        <v>282</v>
      </c>
    </row>
    <row r="30" spans="1:18" ht="14.45" customHeight="1" x14ac:dyDescent="0.2">
      <c r="A30" s="442"/>
      <c r="B30" s="443" t="s">
        <v>1561</v>
      </c>
      <c r="C30" s="443" t="s">
        <v>461</v>
      </c>
      <c r="D30" s="443" t="s">
        <v>1562</v>
      </c>
      <c r="E30" s="443" t="s">
        <v>1587</v>
      </c>
      <c r="F30" s="443"/>
      <c r="G30" s="447">
        <v>27</v>
      </c>
      <c r="H30" s="447">
        <v>18333</v>
      </c>
      <c r="I30" s="443"/>
      <c r="J30" s="443">
        <v>679</v>
      </c>
      <c r="K30" s="447">
        <v>19</v>
      </c>
      <c r="L30" s="447">
        <v>12901</v>
      </c>
      <c r="M30" s="443"/>
      <c r="N30" s="443">
        <v>679</v>
      </c>
      <c r="O30" s="447">
        <v>25</v>
      </c>
      <c r="P30" s="447">
        <v>16975</v>
      </c>
      <c r="Q30" s="469"/>
      <c r="R30" s="448">
        <v>679</v>
      </c>
    </row>
    <row r="31" spans="1:18" ht="14.45" customHeight="1" x14ac:dyDescent="0.2">
      <c r="A31" s="442"/>
      <c r="B31" s="443" t="s">
        <v>1561</v>
      </c>
      <c r="C31" s="443" t="s">
        <v>461</v>
      </c>
      <c r="D31" s="443" t="s">
        <v>1562</v>
      </c>
      <c r="E31" s="443" t="s">
        <v>1588</v>
      </c>
      <c r="F31" s="443"/>
      <c r="G31" s="447">
        <v>8</v>
      </c>
      <c r="H31" s="447">
        <v>7432</v>
      </c>
      <c r="I31" s="443"/>
      <c r="J31" s="443">
        <v>929</v>
      </c>
      <c r="K31" s="447">
        <v>5</v>
      </c>
      <c r="L31" s="447">
        <v>4645</v>
      </c>
      <c r="M31" s="443"/>
      <c r="N31" s="443">
        <v>929</v>
      </c>
      <c r="O31" s="447">
        <v>12</v>
      </c>
      <c r="P31" s="447">
        <v>11148</v>
      </c>
      <c r="Q31" s="469"/>
      <c r="R31" s="448">
        <v>929</v>
      </c>
    </row>
    <row r="32" spans="1:18" ht="14.45" customHeight="1" x14ac:dyDescent="0.2">
      <c r="A32" s="442"/>
      <c r="B32" s="443" t="s">
        <v>1561</v>
      </c>
      <c r="C32" s="443" t="s">
        <v>461</v>
      </c>
      <c r="D32" s="443" t="s">
        <v>1562</v>
      </c>
      <c r="E32" s="443" t="s">
        <v>1589</v>
      </c>
      <c r="F32" s="443"/>
      <c r="G32" s="447">
        <v>65</v>
      </c>
      <c r="H32" s="447">
        <v>130000</v>
      </c>
      <c r="I32" s="443"/>
      <c r="J32" s="443">
        <v>2000</v>
      </c>
      <c r="K32" s="447">
        <v>35</v>
      </c>
      <c r="L32" s="447">
        <v>70000</v>
      </c>
      <c r="M32" s="443"/>
      <c r="N32" s="443">
        <v>2000</v>
      </c>
      <c r="O32" s="447">
        <v>47</v>
      </c>
      <c r="P32" s="447">
        <v>94000</v>
      </c>
      <c r="Q32" s="469"/>
      <c r="R32" s="448">
        <v>2000</v>
      </c>
    </row>
    <row r="33" spans="1:18" ht="14.45" customHeight="1" x14ac:dyDescent="0.2">
      <c r="A33" s="442"/>
      <c r="B33" s="443" t="s">
        <v>1561</v>
      </c>
      <c r="C33" s="443" t="s">
        <v>461</v>
      </c>
      <c r="D33" s="443" t="s">
        <v>1562</v>
      </c>
      <c r="E33" s="443" t="s">
        <v>1590</v>
      </c>
      <c r="F33" s="443"/>
      <c r="G33" s="447">
        <v>16</v>
      </c>
      <c r="H33" s="447">
        <v>32384</v>
      </c>
      <c r="I33" s="443"/>
      <c r="J33" s="443">
        <v>2024</v>
      </c>
      <c r="K33" s="447">
        <v>16</v>
      </c>
      <c r="L33" s="447">
        <v>32384</v>
      </c>
      <c r="M33" s="443"/>
      <c r="N33" s="443">
        <v>2024</v>
      </c>
      <c r="O33" s="447">
        <v>11</v>
      </c>
      <c r="P33" s="447">
        <v>22264</v>
      </c>
      <c r="Q33" s="469"/>
      <c r="R33" s="448">
        <v>2024</v>
      </c>
    </row>
    <row r="34" spans="1:18" ht="14.45" customHeight="1" x14ac:dyDescent="0.2">
      <c r="A34" s="442"/>
      <c r="B34" s="443" t="s">
        <v>1561</v>
      </c>
      <c r="C34" s="443" t="s">
        <v>461</v>
      </c>
      <c r="D34" s="443" t="s">
        <v>1562</v>
      </c>
      <c r="E34" s="443" t="s">
        <v>1591</v>
      </c>
      <c r="F34" s="443"/>
      <c r="G34" s="447">
        <v>3</v>
      </c>
      <c r="H34" s="447">
        <v>6030</v>
      </c>
      <c r="I34" s="443"/>
      <c r="J34" s="443">
        <v>2010</v>
      </c>
      <c r="K34" s="447">
        <v>4</v>
      </c>
      <c r="L34" s="447">
        <v>8040</v>
      </c>
      <c r="M34" s="443"/>
      <c r="N34" s="443">
        <v>2010</v>
      </c>
      <c r="O34" s="447">
        <v>4</v>
      </c>
      <c r="P34" s="447">
        <v>8040</v>
      </c>
      <c r="Q34" s="469"/>
      <c r="R34" s="448">
        <v>2010</v>
      </c>
    </row>
    <row r="35" spans="1:18" ht="14.45" customHeight="1" x14ac:dyDescent="0.2">
      <c r="A35" s="442"/>
      <c r="B35" s="443" t="s">
        <v>1561</v>
      </c>
      <c r="C35" s="443" t="s">
        <v>461</v>
      </c>
      <c r="D35" s="443" t="s">
        <v>1562</v>
      </c>
      <c r="E35" s="443" t="s">
        <v>1592</v>
      </c>
      <c r="F35" s="443"/>
      <c r="G35" s="447">
        <v>3</v>
      </c>
      <c r="H35" s="447">
        <v>6438</v>
      </c>
      <c r="I35" s="443"/>
      <c r="J35" s="443">
        <v>2146</v>
      </c>
      <c r="K35" s="447">
        <v>2</v>
      </c>
      <c r="L35" s="447">
        <v>4292</v>
      </c>
      <c r="M35" s="443"/>
      <c r="N35" s="443">
        <v>2146</v>
      </c>
      <c r="O35" s="447">
        <v>1</v>
      </c>
      <c r="P35" s="447">
        <v>2146</v>
      </c>
      <c r="Q35" s="469"/>
      <c r="R35" s="448">
        <v>2146</v>
      </c>
    </row>
    <row r="36" spans="1:18" ht="14.45" customHeight="1" x14ac:dyDescent="0.2">
      <c r="A36" s="442"/>
      <c r="B36" s="443" t="s">
        <v>1561</v>
      </c>
      <c r="C36" s="443" t="s">
        <v>461</v>
      </c>
      <c r="D36" s="443" t="s">
        <v>1562</v>
      </c>
      <c r="E36" s="443" t="s">
        <v>1593</v>
      </c>
      <c r="F36" s="443"/>
      <c r="G36" s="447">
        <v>2</v>
      </c>
      <c r="H36" s="447">
        <v>2492</v>
      </c>
      <c r="I36" s="443"/>
      <c r="J36" s="443">
        <v>1246</v>
      </c>
      <c r="K36" s="447">
        <v>2</v>
      </c>
      <c r="L36" s="447">
        <v>2492</v>
      </c>
      <c r="M36" s="443"/>
      <c r="N36" s="443">
        <v>1246</v>
      </c>
      <c r="O36" s="447">
        <v>3</v>
      </c>
      <c r="P36" s="447">
        <v>3738</v>
      </c>
      <c r="Q36" s="469"/>
      <c r="R36" s="448">
        <v>1246</v>
      </c>
    </row>
    <row r="37" spans="1:18" ht="14.45" customHeight="1" x14ac:dyDescent="0.2">
      <c r="A37" s="442"/>
      <c r="B37" s="443" t="s">
        <v>1561</v>
      </c>
      <c r="C37" s="443" t="s">
        <v>461</v>
      </c>
      <c r="D37" s="443" t="s">
        <v>1562</v>
      </c>
      <c r="E37" s="443" t="s">
        <v>1594</v>
      </c>
      <c r="F37" s="443"/>
      <c r="G37" s="447">
        <v>1</v>
      </c>
      <c r="H37" s="447">
        <v>1345</v>
      </c>
      <c r="I37" s="443"/>
      <c r="J37" s="443">
        <v>1345</v>
      </c>
      <c r="K37" s="447">
        <v>2</v>
      </c>
      <c r="L37" s="447">
        <v>2690</v>
      </c>
      <c r="M37" s="443"/>
      <c r="N37" s="443">
        <v>1345</v>
      </c>
      <c r="O37" s="447">
        <v>1</v>
      </c>
      <c r="P37" s="447">
        <v>1345</v>
      </c>
      <c r="Q37" s="469"/>
      <c r="R37" s="448">
        <v>1345</v>
      </c>
    </row>
    <row r="38" spans="1:18" ht="14.45" customHeight="1" x14ac:dyDescent="0.2">
      <c r="A38" s="442"/>
      <c r="B38" s="443" t="s">
        <v>1561</v>
      </c>
      <c r="C38" s="443" t="s">
        <v>461</v>
      </c>
      <c r="D38" s="443" t="s">
        <v>1562</v>
      </c>
      <c r="E38" s="443" t="s">
        <v>1595</v>
      </c>
      <c r="F38" s="443"/>
      <c r="G38" s="447">
        <v>49</v>
      </c>
      <c r="H38" s="447">
        <v>191100</v>
      </c>
      <c r="I38" s="443"/>
      <c r="J38" s="443">
        <v>3900</v>
      </c>
      <c r="K38" s="447">
        <v>43</v>
      </c>
      <c r="L38" s="447">
        <v>210750</v>
      </c>
      <c r="M38" s="443"/>
      <c r="N38" s="443">
        <v>4901.1627906976746</v>
      </c>
      <c r="O38" s="447">
        <v>59</v>
      </c>
      <c r="P38" s="447">
        <v>295000</v>
      </c>
      <c r="Q38" s="469"/>
      <c r="R38" s="448">
        <v>5000</v>
      </c>
    </row>
    <row r="39" spans="1:18" ht="14.45" customHeight="1" x14ac:dyDescent="0.2">
      <c r="A39" s="442"/>
      <c r="B39" s="443" t="s">
        <v>1561</v>
      </c>
      <c r="C39" s="443" t="s">
        <v>461</v>
      </c>
      <c r="D39" s="443" t="s">
        <v>1562</v>
      </c>
      <c r="E39" s="443" t="s">
        <v>1596</v>
      </c>
      <c r="F39" s="443"/>
      <c r="G39" s="447">
        <v>19</v>
      </c>
      <c r="H39" s="447">
        <v>74100</v>
      </c>
      <c r="I39" s="443"/>
      <c r="J39" s="443">
        <v>3900</v>
      </c>
      <c r="K39" s="447">
        <v>33</v>
      </c>
      <c r="L39" s="447">
        <v>161600</v>
      </c>
      <c r="M39" s="443"/>
      <c r="N39" s="443">
        <v>4896.969696969697</v>
      </c>
      <c r="O39" s="447">
        <v>35</v>
      </c>
      <c r="P39" s="447">
        <v>175000</v>
      </c>
      <c r="Q39" s="469"/>
      <c r="R39" s="448">
        <v>5000</v>
      </c>
    </row>
    <row r="40" spans="1:18" ht="14.45" customHeight="1" x14ac:dyDescent="0.2">
      <c r="A40" s="442"/>
      <c r="B40" s="443" t="s">
        <v>1561</v>
      </c>
      <c r="C40" s="443" t="s">
        <v>461</v>
      </c>
      <c r="D40" s="443" t="s">
        <v>1562</v>
      </c>
      <c r="E40" s="443" t="s">
        <v>1597</v>
      </c>
      <c r="F40" s="443"/>
      <c r="G40" s="447">
        <v>3</v>
      </c>
      <c r="H40" s="447">
        <v>4053</v>
      </c>
      <c r="I40" s="443"/>
      <c r="J40" s="443">
        <v>1351</v>
      </c>
      <c r="K40" s="447"/>
      <c r="L40" s="447"/>
      <c r="M40" s="443"/>
      <c r="N40" s="443"/>
      <c r="O40" s="447">
        <v>1</v>
      </c>
      <c r="P40" s="447">
        <v>1351</v>
      </c>
      <c r="Q40" s="469"/>
      <c r="R40" s="448">
        <v>1351</v>
      </c>
    </row>
    <row r="41" spans="1:18" ht="14.45" customHeight="1" x14ac:dyDescent="0.2">
      <c r="A41" s="442"/>
      <c r="B41" s="443" t="s">
        <v>1561</v>
      </c>
      <c r="C41" s="443" t="s">
        <v>461</v>
      </c>
      <c r="D41" s="443" t="s">
        <v>1562</v>
      </c>
      <c r="E41" s="443" t="s">
        <v>1598</v>
      </c>
      <c r="F41" s="443"/>
      <c r="G41" s="447">
        <v>22</v>
      </c>
      <c r="H41" s="447">
        <v>3608</v>
      </c>
      <c r="I41" s="443"/>
      <c r="J41" s="443">
        <v>164</v>
      </c>
      <c r="K41" s="447">
        <v>19</v>
      </c>
      <c r="L41" s="447">
        <v>3116</v>
      </c>
      <c r="M41" s="443"/>
      <c r="N41" s="443">
        <v>164</v>
      </c>
      <c r="O41" s="447">
        <v>21</v>
      </c>
      <c r="P41" s="447">
        <v>3444</v>
      </c>
      <c r="Q41" s="469"/>
      <c r="R41" s="448">
        <v>164</v>
      </c>
    </row>
    <row r="42" spans="1:18" ht="14.45" customHeight="1" x14ac:dyDescent="0.2">
      <c r="A42" s="442"/>
      <c r="B42" s="443" t="s">
        <v>1561</v>
      </c>
      <c r="C42" s="443" t="s">
        <v>461</v>
      </c>
      <c r="D42" s="443" t="s">
        <v>1562</v>
      </c>
      <c r="E42" s="443" t="s">
        <v>1599</v>
      </c>
      <c r="F42" s="443"/>
      <c r="G42" s="447">
        <v>44</v>
      </c>
      <c r="H42" s="447">
        <v>9900</v>
      </c>
      <c r="I42" s="443"/>
      <c r="J42" s="443">
        <v>225</v>
      </c>
      <c r="K42" s="447">
        <v>77</v>
      </c>
      <c r="L42" s="447">
        <v>17325</v>
      </c>
      <c r="M42" s="443"/>
      <c r="N42" s="443">
        <v>225</v>
      </c>
      <c r="O42" s="447">
        <v>50</v>
      </c>
      <c r="P42" s="447">
        <v>11250</v>
      </c>
      <c r="Q42" s="469"/>
      <c r="R42" s="448">
        <v>225</v>
      </c>
    </row>
    <row r="43" spans="1:18" ht="14.45" customHeight="1" x14ac:dyDescent="0.2">
      <c r="A43" s="442"/>
      <c r="B43" s="443" t="s">
        <v>1561</v>
      </c>
      <c r="C43" s="443" t="s">
        <v>461</v>
      </c>
      <c r="D43" s="443" t="s">
        <v>1562</v>
      </c>
      <c r="E43" s="443" t="s">
        <v>1600</v>
      </c>
      <c r="F43" s="443"/>
      <c r="G43" s="447">
        <v>10</v>
      </c>
      <c r="H43" s="447">
        <v>3630</v>
      </c>
      <c r="I43" s="443"/>
      <c r="J43" s="443">
        <v>363</v>
      </c>
      <c r="K43" s="447">
        <v>19</v>
      </c>
      <c r="L43" s="447">
        <v>6897</v>
      </c>
      <c r="M43" s="443"/>
      <c r="N43" s="443">
        <v>363</v>
      </c>
      <c r="O43" s="447">
        <v>20</v>
      </c>
      <c r="P43" s="447">
        <v>7260</v>
      </c>
      <c r="Q43" s="469"/>
      <c r="R43" s="448">
        <v>363</v>
      </c>
    </row>
    <row r="44" spans="1:18" ht="14.45" customHeight="1" x14ac:dyDescent="0.2">
      <c r="A44" s="442"/>
      <c r="B44" s="443" t="s">
        <v>1561</v>
      </c>
      <c r="C44" s="443" t="s">
        <v>461</v>
      </c>
      <c r="D44" s="443" t="s">
        <v>1562</v>
      </c>
      <c r="E44" s="443" t="s">
        <v>1601</v>
      </c>
      <c r="F44" s="443"/>
      <c r="G44" s="447">
        <v>18</v>
      </c>
      <c r="H44" s="447">
        <v>10566</v>
      </c>
      <c r="I44" s="443"/>
      <c r="J44" s="443">
        <v>587</v>
      </c>
      <c r="K44" s="447">
        <v>17</v>
      </c>
      <c r="L44" s="447">
        <v>9979</v>
      </c>
      <c r="M44" s="443"/>
      <c r="N44" s="443">
        <v>587</v>
      </c>
      <c r="O44" s="447">
        <v>44</v>
      </c>
      <c r="P44" s="447">
        <v>25828</v>
      </c>
      <c r="Q44" s="469"/>
      <c r="R44" s="448">
        <v>587</v>
      </c>
    </row>
    <row r="45" spans="1:18" ht="14.45" customHeight="1" x14ac:dyDescent="0.2">
      <c r="A45" s="442"/>
      <c r="B45" s="443" t="s">
        <v>1561</v>
      </c>
      <c r="C45" s="443" t="s">
        <v>461</v>
      </c>
      <c r="D45" s="443" t="s">
        <v>1562</v>
      </c>
      <c r="E45" s="443" t="s">
        <v>1602</v>
      </c>
      <c r="F45" s="443"/>
      <c r="G45" s="447">
        <v>2</v>
      </c>
      <c r="H45" s="447">
        <v>1200</v>
      </c>
      <c r="I45" s="443"/>
      <c r="J45" s="443">
        <v>600</v>
      </c>
      <c r="K45" s="447">
        <v>9</v>
      </c>
      <c r="L45" s="447">
        <v>5400</v>
      </c>
      <c r="M45" s="443"/>
      <c r="N45" s="443">
        <v>600</v>
      </c>
      <c r="O45" s="447">
        <v>1</v>
      </c>
      <c r="P45" s="447">
        <v>600</v>
      </c>
      <c r="Q45" s="469"/>
      <c r="R45" s="448">
        <v>600</v>
      </c>
    </row>
    <row r="46" spans="1:18" ht="14.45" customHeight="1" x14ac:dyDescent="0.2">
      <c r="A46" s="442"/>
      <c r="B46" s="443" t="s">
        <v>1561</v>
      </c>
      <c r="C46" s="443" t="s">
        <v>461</v>
      </c>
      <c r="D46" s="443" t="s">
        <v>1562</v>
      </c>
      <c r="E46" s="443" t="s">
        <v>1603</v>
      </c>
      <c r="F46" s="443"/>
      <c r="G46" s="447">
        <v>1</v>
      </c>
      <c r="H46" s="447">
        <v>4231</v>
      </c>
      <c r="I46" s="443"/>
      <c r="J46" s="443">
        <v>4231</v>
      </c>
      <c r="K46" s="447">
        <v>2</v>
      </c>
      <c r="L46" s="447">
        <v>8462</v>
      </c>
      <c r="M46" s="443"/>
      <c r="N46" s="443">
        <v>4231</v>
      </c>
      <c r="O46" s="447"/>
      <c r="P46" s="447"/>
      <c r="Q46" s="469"/>
      <c r="R46" s="448"/>
    </row>
    <row r="47" spans="1:18" ht="14.45" customHeight="1" x14ac:dyDescent="0.2">
      <c r="A47" s="442"/>
      <c r="B47" s="443" t="s">
        <v>1561</v>
      </c>
      <c r="C47" s="443" t="s">
        <v>461</v>
      </c>
      <c r="D47" s="443" t="s">
        <v>1562</v>
      </c>
      <c r="E47" s="443" t="s">
        <v>1604</v>
      </c>
      <c r="F47" s="443"/>
      <c r="G47" s="447">
        <v>8</v>
      </c>
      <c r="H47" s="447">
        <v>8064</v>
      </c>
      <c r="I47" s="443"/>
      <c r="J47" s="443">
        <v>1008</v>
      </c>
      <c r="K47" s="447">
        <v>1</v>
      </c>
      <c r="L47" s="447">
        <v>1008</v>
      </c>
      <c r="M47" s="443"/>
      <c r="N47" s="443">
        <v>1008</v>
      </c>
      <c r="O47" s="447">
        <v>3</v>
      </c>
      <c r="P47" s="447">
        <v>3024</v>
      </c>
      <c r="Q47" s="469"/>
      <c r="R47" s="448">
        <v>1008</v>
      </c>
    </row>
    <row r="48" spans="1:18" ht="14.45" customHeight="1" x14ac:dyDescent="0.2">
      <c r="A48" s="442"/>
      <c r="B48" s="443" t="s">
        <v>1561</v>
      </c>
      <c r="C48" s="443" t="s">
        <v>461</v>
      </c>
      <c r="D48" s="443" t="s">
        <v>1562</v>
      </c>
      <c r="E48" s="443" t="s">
        <v>1605</v>
      </c>
      <c r="F48" s="443"/>
      <c r="G48" s="447">
        <v>7</v>
      </c>
      <c r="H48" s="447">
        <v>5215</v>
      </c>
      <c r="I48" s="443"/>
      <c r="J48" s="443">
        <v>745</v>
      </c>
      <c r="K48" s="447">
        <v>2</v>
      </c>
      <c r="L48" s="447">
        <v>1490</v>
      </c>
      <c r="M48" s="443"/>
      <c r="N48" s="443">
        <v>745</v>
      </c>
      <c r="O48" s="447">
        <v>1</v>
      </c>
      <c r="P48" s="447">
        <v>745</v>
      </c>
      <c r="Q48" s="469"/>
      <c r="R48" s="448">
        <v>745</v>
      </c>
    </row>
    <row r="49" spans="1:18" ht="14.45" customHeight="1" x14ac:dyDescent="0.2">
      <c r="A49" s="442"/>
      <c r="B49" s="443" t="s">
        <v>1561</v>
      </c>
      <c r="C49" s="443" t="s">
        <v>461</v>
      </c>
      <c r="D49" s="443" t="s">
        <v>1562</v>
      </c>
      <c r="E49" s="443" t="s">
        <v>1606</v>
      </c>
      <c r="F49" s="443"/>
      <c r="G49" s="447">
        <v>12</v>
      </c>
      <c r="H49" s="447">
        <v>6732</v>
      </c>
      <c r="I49" s="443"/>
      <c r="J49" s="443">
        <v>561</v>
      </c>
      <c r="K49" s="447"/>
      <c r="L49" s="447"/>
      <c r="M49" s="443"/>
      <c r="N49" s="443"/>
      <c r="O49" s="447">
        <v>2</v>
      </c>
      <c r="P49" s="447">
        <v>1122</v>
      </c>
      <c r="Q49" s="469"/>
      <c r="R49" s="448">
        <v>561</v>
      </c>
    </row>
    <row r="50" spans="1:18" ht="14.45" customHeight="1" x14ac:dyDescent="0.2">
      <c r="A50" s="442"/>
      <c r="B50" s="443" t="s">
        <v>1561</v>
      </c>
      <c r="C50" s="443" t="s">
        <v>461</v>
      </c>
      <c r="D50" s="443" t="s">
        <v>1562</v>
      </c>
      <c r="E50" s="443" t="s">
        <v>1607</v>
      </c>
      <c r="F50" s="443"/>
      <c r="G50" s="447">
        <v>1</v>
      </c>
      <c r="H50" s="447">
        <v>1122</v>
      </c>
      <c r="I50" s="443"/>
      <c r="J50" s="443">
        <v>1122</v>
      </c>
      <c r="K50" s="447">
        <v>1</v>
      </c>
      <c r="L50" s="447">
        <v>1122</v>
      </c>
      <c r="M50" s="443"/>
      <c r="N50" s="443">
        <v>1122</v>
      </c>
      <c r="O50" s="447">
        <v>1</v>
      </c>
      <c r="P50" s="447">
        <v>1122</v>
      </c>
      <c r="Q50" s="469"/>
      <c r="R50" s="448">
        <v>1122</v>
      </c>
    </row>
    <row r="51" spans="1:18" ht="14.45" customHeight="1" x14ac:dyDescent="0.2">
      <c r="A51" s="442"/>
      <c r="B51" s="443" t="s">
        <v>1561</v>
      </c>
      <c r="C51" s="443" t="s">
        <v>461</v>
      </c>
      <c r="D51" s="443" t="s">
        <v>1562</v>
      </c>
      <c r="E51" s="443" t="s">
        <v>1608</v>
      </c>
      <c r="F51" s="443"/>
      <c r="G51" s="447">
        <v>1</v>
      </c>
      <c r="H51" s="447">
        <v>867</v>
      </c>
      <c r="I51" s="443"/>
      <c r="J51" s="443">
        <v>867</v>
      </c>
      <c r="K51" s="447"/>
      <c r="L51" s="447"/>
      <c r="M51" s="443"/>
      <c r="N51" s="443"/>
      <c r="O51" s="447">
        <v>3</v>
      </c>
      <c r="P51" s="447">
        <v>2601</v>
      </c>
      <c r="Q51" s="469"/>
      <c r="R51" s="448">
        <v>867</v>
      </c>
    </row>
    <row r="52" spans="1:18" ht="14.45" customHeight="1" x14ac:dyDescent="0.2">
      <c r="A52" s="442"/>
      <c r="B52" s="443" t="s">
        <v>1561</v>
      </c>
      <c r="C52" s="443" t="s">
        <v>461</v>
      </c>
      <c r="D52" s="443" t="s">
        <v>1562</v>
      </c>
      <c r="E52" s="443" t="s">
        <v>1609</v>
      </c>
      <c r="F52" s="443"/>
      <c r="G52" s="447">
        <v>1</v>
      </c>
      <c r="H52" s="447">
        <v>550</v>
      </c>
      <c r="I52" s="443"/>
      <c r="J52" s="443">
        <v>550</v>
      </c>
      <c r="K52" s="447">
        <v>1</v>
      </c>
      <c r="L52" s="447">
        <v>550</v>
      </c>
      <c r="M52" s="443"/>
      <c r="N52" s="443">
        <v>550</v>
      </c>
      <c r="O52" s="447"/>
      <c r="P52" s="447"/>
      <c r="Q52" s="469"/>
      <c r="R52" s="448"/>
    </row>
    <row r="53" spans="1:18" ht="14.45" customHeight="1" x14ac:dyDescent="0.2">
      <c r="A53" s="442"/>
      <c r="B53" s="443" t="s">
        <v>1561</v>
      </c>
      <c r="C53" s="443" t="s">
        <v>461</v>
      </c>
      <c r="D53" s="443" t="s">
        <v>1562</v>
      </c>
      <c r="E53" s="443" t="s">
        <v>1610</v>
      </c>
      <c r="F53" s="443"/>
      <c r="G53" s="447"/>
      <c r="H53" s="447"/>
      <c r="I53" s="443"/>
      <c r="J53" s="443"/>
      <c r="K53" s="447">
        <v>4</v>
      </c>
      <c r="L53" s="447">
        <v>5580</v>
      </c>
      <c r="M53" s="443"/>
      <c r="N53" s="443">
        <v>1395</v>
      </c>
      <c r="O53" s="447">
        <v>3</v>
      </c>
      <c r="P53" s="447">
        <v>4185</v>
      </c>
      <c r="Q53" s="469"/>
      <c r="R53" s="448">
        <v>1395</v>
      </c>
    </row>
    <row r="54" spans="1:18" ht="14.45" customHeight="1" x14ac:dyDescent="0.2">
      <c r="A54" s="442"/>
      <c r="B54" s="443" t="s">
        <v>1561</v>
      </c>
      <c r="C54" s="443" t="s">
        <v>461</v>
      </c>
      <c r="D54" s="443" t="s">
        <v>1562</v>
      </c>
      <c r="E54" s="443" t="s">
        <v>1611</v>
      </c>
      <c r="F54" s="443"/>
      <c r="G54" s="447">
        <v>6</v>
      </c>
      <c r="H54" s="447">
        <v>3114</v>
      </c>
      <c r="I54" s="443"/>
      <c r="J54" s="443">
        <v>519</v>
      </c>
      <c r="K54" s="447">
        <v>1</v>
      </c>
      <c r="L54" s="447">
        <v>519</v>
      </c>
      <c r="M54" s="443"/>
      <c r="N54" s="443">
        <v>519</v>
      </c>
      <c r="O54" s="447"/>
      <c r="P54" s="447"/>
      <c r="Q54" s="469"/>
      <c r="R54" s="448"/>
    </row>
    <row r="55" spans="1:18" ht="14.45" customHeight="1" x14ac:dyDescent="0.2">
      <c r="A55" s="442"/>
      <c r="B55" s="443" t="s">
        <v>1561</v>
      </c>
      <c r="C55" s="443" t="s">
        <v>461</v>
      </c>
      <c r="D55" s="443" t="s">
        <v>1562</v>
      </c>
      <c r="E55" s="443" t="s">
        <v>1612</v>
      </c>
      <c r="F55" s="443"/>
      <c r="G55" s="447"/>
      <c r="H55" s="447"/>
      <c r="I55" s="443"/>
      <c r="J55" s="443"/>
      <c r="K55" s="447"/>
      <c r="L55" s="447"/>
      <c r="M55" s="443"/>
      <c r="N55" s="443"/>
      <c r="O55" s="447">
        <v>2</v>
      </c>
      <c r="P55" s="447">
        <v>940</v>
      </c>
      <c r="Q55" s="469"/>
      <c r="R55" s="448">
        <v>470</v>
      </c>
    </row>
    <row r="56" spans="1:18" ht="14.45" customHeight="1" x14ac:dyDescent="0.2">
      <c r="A56" s="442"/>
      <c r="B56" s="443" t="s">
        <v>1561</v>
      </c>
      <c r="C56" s="443" t="s">
        <v>461</v>
      </c>
      <c r="D56" s="443" t="s">
        <v>1562</v>
      </c>
      <c r="E56" s="443" t="s">
        <v>1613</v>
      </c>
      <c r="F56" s="443"/>
      <c r="G56" s="447">
        <v>1</v>
      </c>
      <c r="H56" s="447">
        <v>1326</v>
      </c>
      <c r="I56" s="443"/>
      <c r="J56" s="443">
        <v>1326</v>
      </c>
      <c r="K56" s="447">
        <v>3</v>
      </c>
      <c r="L56" s="447">
        <v>3978</v>
      </c>
      <c r="M56" s="443"/>
      <c r="N56" s="443">
        <v>1326</v>
      </c>
      <c r="O56" s="447">
        <v>3</v>
      </c>
      <c r="P56" s="447">
        <v>3978</v>
      </c>
      <c r="Q56" s="469"/>
      <c r="R56" s="448">
        <v>1326</v>
      </c>
    </row>
    <row r="57" spans="1:18" ht="14.45" customHeight="1" x14ac:dyDescent="0.2">
      <c r="A57" s="442"/>
      <c r="B57" s="443" t="s">
        <v>1561</v>
      </c>
      <c r="C57" s="443" t="s">
        <v>461</v>
      </c>
      <c r="D57" s="443" t="s">
        <v>1562</v>
      </c>
      <c r="E57" s="443" t="s">
        <v>1614</v>
      </c>
      <c r="F57" s="443"/>
      <c r="G57" s="447">
        <v>4</v>
      </c>
      <c r="H57" s="447">
        <v>1620</v>
      </c>
      <c r="I57" s="443"/>
      <c r="J57" s="443">
        <v>405</v>
      </c>
      <c r="K57" s="447">
        <v>4</v>
      </c>
      <c r="L57" s="447">
        <v>1620</v>
      </c>
      <c r="M57" s="443"/>
      <c r="N57" s="443">
        <v>405</v>
      </c>
      <c r="O57" s="447">
        <v>9</v>
      </c>
      <c r="P57" s="447">
        <v>3645</v>
      </c>
      <c r="Q57" s="469"/>
      <c r="R57" s="448">
        <v>405</v>
      </c>
    </row>
    <row r="58" spans="1:18" ht="14.45" customHeight="1" x14ac:dyDescent="0.2">
      <c r="A58" s="442"/>
      <c r="B58" s="443" t="s">
        <v>1561</v>
      </c>
      <c r="C58" s="443" t="s">
        <v>461</v>
      </c>
      <c r="D58" s="443" t="s">
        <v>1562</v>
      </c>
      <c r="E58" s="443" t="s">
        <v>1615</v>
      </c>
      <c r="F58" s="443"/>
      <c r="G58" s="447">
        <v>7</v>
      </c>
      <c r="H58" s="447">
        <v>3850</v>
      </c>
      <c r="I58" s="443"/>
      <c r="J58" s="443">
        <v>550</v>
      </c>
      <c r="K58" s="447">
        <v>0</v>
      </c>
      <c r="L58" s="447">
        <v>0</v>
      </c>
      <c r="M58" s="443"/>
      <c r="N58" s="443"/>
      <c r="O58" s="447">
        <v>15</v>
      </c>
      <c r="P58" s="447">
        <v>8250</v>
      </c>
      <c r="Q58" s="469"/>
      <c r="R58" s="448">
        <v>550</v>
      </c>
    </row>
    <row r="59" spans="1:18" ht="14.45" customHeight="1" x14ac:dyDescent="0.2">
      <c r="A59" s="442"/>
      <c r="B59" s="443" t="s">
        <v>1561</v>
      </c>
      <c r="C59" s="443" t="s">
        <v>461</v>
      </c>
      <c r="D59" s="443" t="s">
        <v>1562</v>
      </c>
      <c r="E59" s="443" t="s">
        <v>1616</v>
      </c>
      <c r="F59" s="443"/>
      <c r="G59" s="447">
        <v>9</v>
      </c>
      <c r="H59" s="447">
        <v>0</v>
      </c>
      <c r="I59" s="443"/>
      <c r="J59" s="443">
        <v>0</v>
      </c>
      <c r="K59" s="447">
        <v>4</v>
      </c>
      <c r="L59" s="447">
        <v>0</v>
      </c>
      <c r="M59" s="443"/>
      <c r="N59" s="443">
        <v>0</v>
      </c>
      <c r="O59" s="447">
        <v>0</v>
      </c>
      <c r="P59" s="447">
        <v>0</v>
      </c>
      <c r="Q59" s="469"/>
      <c r="R59" s="448"/>
    </row>
    <row r="60" spans="1:18" ht="14.45" customHeight="1" x14ac:dyDescent="0.2">
      <c r="A60" s="442"/>
      <c r="B60" s="443" t="s">
        <v>1561</v>
      </c>
      <c r="C60" s="443" t="s">
        <v>461</v>
      </c>
      <c r="D60" s="443" t="s">
        <v>1562</v>
      </c>
      <c r="E60" s="443" t="s">
        <v>1617</v>
      </c>
      <c r="F60" s="443"/>
      <c r="G60" s="447"/>
      <c r="H60" s="447"/>
      <c r="I60" s="443"/>
      <c r="J60" s="443"/>
      <c r="K60" s="447"/>
      <c r="L60" s="447"/>
      <c r="M60" s="443"/>
      <c r="N60" s="443"/>
      <c r="O60" s="447">
        <v>1</v>
      </c>
      <c r="P60" s="447">
        <v>136</v>
      </c>
      <c r="Q60" s="469"/>
      <c r="R60" s="448">
        <v>136</v>
      </c>
    </row>
    <row r="61" spans="1:18" ht="14.45" customHeight="1" x14ac:dyDescent="0.2">
      <c r="A61" s="442"/>
      <c r="B61" s="443" t="s">
        <v>1561</v>
      </c>
      <c r="C61" s="443" t="s">
        <v>461</v>
      </c>
      <c r="D61" s="443" t="s">
        <v>1562</v>
      </c>
      <c r="E61" s="443" t="s">
        <v>1618</v>
      </c>
      <c r="F61" s="443"/>
      <c r="G61" s="447">
        <v>1</v>
      </c>
      <c r="H61" s="447">
        <v>0</v>
      </c>
      <c r="I61" s="443"/>
      <c r="J61" s="443">
        <v>0</v>
      </c>
      <c r="K61" s="447">
        <v>2</v>
      </c>
      <c r="L61" s="447">
        <v>0</v>
      </c>
      <c r="M61" s="443"/>
      <c r="N61" s="443">
        <v>0</v>
      </c>
      <c r="O61" s="447"/>
      <c r="P61" s="447"/>
      <c r="Q61" s="469"/>
      <c r="R61" s="448"/>
    </row>
    <row r="62" spans="1:18" ht="14.45" customHeight="1" x14ac:dyDescent="0.2">
      <c r="A62" s="442"/>
      <c r="B62" s="443" t="s">
        <v>1561</v>
      </c>
      <c r="C62" s="443" t="s">
        <v>461</v>
      </c>
      <c r="D62" s="443" t="s">
        <v>1562</v>
      </c>
      <c r="E62" s="443" t="s">
        <v>1619</v>
      </c>
      <c r="F62" s="443"/>
      <c r="G62" s="447">
        <v>1</v>
      </c>
      <c r="H62" s="447">
        <v>0</v>
      </c>
      <c r="I62" s="443"/>
      <c r="J62" s="443">
        <v>0</v>
      </c>
      <c r="K62" s="447"/>
      <c r="L62" s="447"/>
      <c r="M62" s="443"/>
      <c r="N62" s="443"/>
      <c r="O62" s="447"/>
      <c r="P62" s="447"/>
      <c r="Q62" s="469"/>
      <c r="R62" s="448"/>
    </row>
    <row r="63" spans="1:18" ht="14.45" customHeight="1" x14ac:dyDescent="0.2">
      <c r="A63" s="442"/>
      <c r="B63" s="443" t="s">
        <v>1561</v>
      </c>
      <c r="C63" s="443" t="s">
        <v>461</v>
      </c>
      <c r="D63" s="443" t="s">
        <v>1562</v>
      </c>
      <c r="E63" s="443" t="s">
        <v>1620</v>
      </c>
      <c r="F63" s="443"/>
      <c r="G63" s="447">
        <v>0</v>
      </c>
      <c r="H63" s="447">
        <v>0</v>
      </c>
      <c r="I63" s="443"/>
      <c r="J63" s="443"/>
      <c r="K63" s="447">
        <v>0</v>
      </c>
      <c r="L63" s="447">
        <v>0</v>
      </c>
      <c r="M63" s="443"/>
      <c r="N63" s="443"/>
      <c r="O63" s="447"/>
      <c r="P63" s="447"/>
      <c r="Q63" s="469"/>
      <c r="R63" s="448"/>
    </row>
    <row r="64" spans="1:18" ht="14.45" customHeight="1" x14ac:dyDescent="0.2">
      <c r="A64" s="442"/>
      <c r="B64" s="443" t="s">
        <v>1561</v>
      </c>
      <c r="C64" s="443" t="s">
        <v>461</v>
      </c>
      <c r="D64" s="443" t="s">
        <v>1562</v>
      </c>
      <c r="E64" s="443" t="s">
        <v>1621</v>
      </c>
      <c r="F64" s="443"/>
      <c r="G64" s="447">
        <v>1</v>
      </c>
      <c r="H64" s="447">
        <v>0</v>
      </c>
      <c r="I64" s="443"/>
      <c r="J64" s="443">
        <v>0</v>
      </c>
      <c r="K64" s="447"/>
      <c r="L64" s="447"/>
      <c r="M64" s="443"/>
      <c r="N64" s="443"/>
      <c r="O64" s="447"/>
      <c r="P64" s="447"/>
      <c r="Q64" s="469"/>
      <c r="R64" s="448"/>
    </row>
    <row r="65" spans="1:18" ht="14.45" customHeight="1" x14ac:dyDescent="0.2">
      <c r="A65" s="442"/>
      <c r="B65" s="443" t="s">
        <v>1561</v>
      </c>
      <c r="C65" s="443" t="s">
        <v>461</v>
      </c>
      <c r="D65" s="443" t="s">
        <v>1562</v>
      </c>
      <c r="E65" s="443" t="s">
        <v>1622</v>
      </c>
      <c r="F65" s="443"/>
      <c r="G65" s="447">
        <v>1</v>
      </c>
      <c r="H65" s="447">
        <v>0</v>
      </c>
      <c r="I65" s="443"/>
      <c r="J65" s="443">
        <v>0</v>
      </c>
      <c r="K65" s="447"/>
      <c r="L65" s="447"/>
      <c r="M65" s="443"/>
      <c r="N65" s="443"/>
      <c r="O65" s="447"/>
      <c r="P65" s="447"/>
      <c r="Q65" s="469"/>
      <c r="R65" s="448"/>
    </row>
    <row r="66" spans="1:18" ht="14.45" customHeight="1" x14ac:dyDescent="0.2">
      <c r="A66" s="442"/>
      <c r="B66" s="443" t="s">
        <v>1561</v>
      </c>
      <c r="C66" s="443" t="s">
        <v>461</v>
      </c>
      <c r="D66" s="443" t="s">
        <v>1562</v>
      </c>
      <c r="E66" s="443" t="s">
        <v>1623</v>
      </c>
      <c r="F66" s="443"/>
      <c r="G66" s="447">
        <v>1</v>
      </c>
      <c r="H66" s="447">
        <v>550</v>
      </c>
      <c r="I66" s="443"/>
      <c r="J66" s="443">
        <v>550</v>
      </c>
      <c r="K66" s="447"/>
      <c r="L66" s="447"/>
      <c r="M66" s="443"/>
      <c r="N66" s="443"/>
      <c r="O66" s="447"/>
      <c r="P66" s="447"/>
      <c r="Q66" s="469"/>
      <c r="R66" s="448"/>
    </row>
    <row r="67" spans="1:18" ht="14.45" customHeight="1" x14ac:dyDescent="0.2">
      <c r="A67" s="442"/>
      <c r="B67" s="443" t="s">
        <v>1561</v>
      </c>
      <c r="C67" s="443" t="s">
        <v>461</v>
      </c>
      <c r="D67" s="443" t="s">
        <v>1562</v>
      </c>
      <c r="E67" s="443" t="s">
        <v>1624</v>
      </c>
      <c r="F67" s="443"/>
      <c r="G67" s="447">
        <v>2</v>
      </c>
      <c r="H67" s="447">
        <v>1630</v>
      </c>
      <c r="I67" s="443"/>
      <c r="J67" s="443">
        <v>815</v>
      </c>
      <c r="K67" s="447"/>
      <c r="L67" s="447"/>
      <c r="M67" s="443"/>
      <c r="N67" s="443"/>
      <c r="O67" s="447"/>
      <c r="P67" s="447"/>
      <c r="Q67" s="469"/>
      <c r="R67" s="448"/>
    </row>
    <row r="68" spans="1:18" ht="14.45" customHeight="1" x14ac:dyDescent="0.2">
      <c r="A68" s="442"/>
      <c r="B68" s="443" t="s">
        <v>1561</v>
      </c>
      <c r="C68" s="443" t="s">
        <v>461</v>
      </c>
      <c r="D68" s="443" t="s">
        <v>1562</v>
      </c>
      <c r="E68" s="443" t="s">
        <v>1625</v>
      </c>
      <c r="F68" s="443"/>
      <c r="G68" s="447">
        <v>1</v>
      </c>
      <c r="H68" s="447">
        <v>2490</v>
      </c>
      <c r="I68" s="443"/>
      <c r="J68" s="443">
        <v>2490</v>
      </c>
      <c r="K68" s="447"/>
      <c r="L68" s="447"/>
      <c r="M68" s="443"/>
      <c r="N68" s="443"/>
      <c r="O68" s="447"/>
      <c r="P68" s="447"/>
      <c r="Q68" s="469"/>
      <c r="R68" s="448"/>
    </row>
    <row r="69" spans="1:18" ht="14.45" customHeight="1" x14ac:dyDescent="0.2">
      <c r="A69" s="442"/>
      <c r="B69" s="443" t="s">
        <v>1561</v>
      </c>
      <c r="C69" s="443" t="s">
        <v>461</v>
      </c>
      <c r="D69" s="443" t="s">
        <v>1562</v>
      </c>
      <c r="E69" s="443" t="s">
        <v>1626</v>
      </c>
      <c r="F69" s="443"/>
      <c r="G69" s="447"/>
      <c r="H69" s="447"/>
      <c r="I69" s="443"/>
      <c r="J69" s="443"/>
      <c r="K69" s="447">
        <v>1</v>
      </c>
      <c r="L69" s="447">
        <v>353</v>
      </c>
      <c r="M69" s="443"/>
      <c r="N69" s="443">
        <v>353</v>
      </c>
      <c r="O69" s="447">
        <v>3</v>
      </c>
      <c r="P69" s="447">
        <v>1059</v>
      </c>
      <c r="Q69" s="469"/>
      <c r="R69" s="448">
        <v>353</v>
      </c>
    </row>
    <row r="70" spans="1:18" ht="14.45" customHeight="1" x14ac:dyDescent="0.2">
      <c r="A70" s="442"/>
      <c r="B70" s="443" t="s">
        <v>1561</v>
      </c>
      <c r="C70" s="443" t="s">
        <v>461</v>
      </c>
      <c r="D70" s="443" t="s">
        <v>1562</v>
      </c>
      <c r="E70" s="443" t="s">
        <v>1627</v>
      </c>
      <c r="F70" s="443"/>
      <c r="G70" s="447">
        <v>2</v>
      </c>
      <c r="H70" s="447">
        <v>700</v>
      </c>
      <c r="I70" s="443"/>
      <c r="J70" s="443">
        <v>350</v>
      </c>
      <c r="K70" s="447"/>
      <c r="L70" s="447"/>
      <c r="M70" s="443"/>
      <c r="N70" s="443"/>
      <c r="O70" s="447">
        <v>0</v>
      </c>
      <c r="P70" s="447">
        <v>0</v>
      </c>
      <c r="Q70" s="469"/>
      <c r="R70" s="448"/>
    </row>
    <row r="71" spans="1:18" ht="14.45" customHeight="1" x14ac:dyDescent="0.2">
      <c r="A71" s="442"/>
      <c r="B71" s="443" t="s">
        <v>1561</v>
      </c>
      <c r="C71" s="443" t="s">
        <v>461</v>
      </c>
      <c r="D71" s="443" t="s">
        <v>1562</v>
      </c>
      <c r="E71" s="443" t="s">
        <v>1628</v>
      </c>
      <c r="F71" s="443"/>
      <c r="G71" s="447">
        <v>2</v>
      </c>
      <c r="H71" s="447">
        <v>2520</v>
      </c>
      <c r="I71" s="443"/>
      <c r="J71" s="443">
        <v>1260</v>
      </c>
      <c r="K71" s="447">
        <v>2</v>
      </c>
      <c r="L71" s="447">
        <v>2520</v>
      </c>
      <c r="M71" s="443"/>
      <c r="N71" s="443">
        <v>1260</v>
      </c>
      <c r="O71" s="447">
        <v>3</v>
      </c>
      <c r="P71" s="447">
        <v>3780</v>
      </c>
      <c r="Q71" s="469"/>
      <c r="R71" s="448">
        <v>1260</v>
      </c>
    </row>
    <row r="72" spans="1:18" ht="14.45" customHeight="1" x14ac:dyDescent="0.2">
      <c r="A72" s="442"/>
      <c r="B72" s="443" t="s">
        <v>1561</v>
      </c>
      <c r="C72" s="443" t="s">
        <v>461</v>
      </c>
      <c r="D72" s="443" t="s">
        <v>1562</v>
      </c>
      <c r="E72" s="443" t="s">
        <v>1629</v>
      </c>
      <c r="F72" s="443"/>
      <c r="G72" s="447">
        <v>1</v>
      </c>
      <c r="H72" s="447">
        <v>0</v>
      </c>
      <c r="I72" s="443"/>
      <c r="J72" s="443">
        <v>0</v>
      </c>
      <c r="K72" s="447"/>
      <c r="L72" s="447"/>
      <c r="M72" s="443"/>
      <c r="N72" s="443"/>
      <c r="O72" s="447"/>
      <c r="P72" s="447"/>
      <c r="Q72" s="469"/>
      <c r="R72" s="448"/>
    </row>
    <row r="73" spans="1:18" ht="14.45" customHeight="1" x14ac:dyDescent="0.2">
      <c r="A73" s="442"/>
      <c r="B73" s="443" t="s">
        <v>1561</v>
      </c>
      <c r="C73" s="443" t="s">
        <v>461</v>
      </c>
      <c r="D73" s="443" t="s">
        <v>1562</v>
      </c>
      <c r="E73" s="443" t="s">
        <v>1630</v>
      </c>
      <c r="F73" s="443"/>
      <c r="G73" s="447">
        <v>0</v>
      </c>
      <c r="H73" s="447">
        <v>0</v>
      </c>
      <c r="I73" s="443"/>
      <c r="J73" s="443"/>
      <c r="K73" s="447"/>
      <c r="L73" s="447"/>
      <c r="M73" s="443"/>
      <c r="N73" s="443"/>
      <c r="O73" s="447"/>
      <c r="P73" s="447"/>
      <c r="Q73" s="469"/>
      <c r="R73" s="448"/>
    </row>
    <row r="74" spans="1:18" ht="14.45" customHeight="1" x14ac:dyDescent="0.2">
      <c r="A74" s="442"/>
      <c r="B74" s="443" t="s">
        <v>1561</v>
      </c>
      <c r="C74" s="443" t="s">
        <v>461</v>
      </c>
      <c r="D74" s="443" t="s">
        <v>1562</v>
      </c>
      <c r="E74" s="443" t="s">
        <v>1631</v>
      </c>
      <c r="F74" s="443"/>
      <c r="G74" s="447"/>
      <c r="H74" s="447"/>
      <c r="I74" s="443"/>
      <c r="J74" s="443"/>
      <c r="K74" s="447"/>
      <c r="L74" s="447"/>
      <c r="M74" s="443"/>
      <c r="N74" s="443"/>
      <c r="O74" s="447">
        <v>1</v>
      </c>
      <c r="P74" s="447">
        <v>4150</v>
      </c>
      <c r="Q74" s="469"/>
      <c r="R74" s="448">
        <v>4150</v>
      </c>
    </row>
    <row r="75" spans="1:18" ht="14.45" customHeight="1" x14ac:dyDescent="0.2">
      <c r="A75" s="442"/>
      <c r="B75" s="443" t="s">
        <v>1561</v>
      </c>
      <c r="C75" s="443" t="s">
        <v>461</v>
      </c>
      <c r="D75" s="443" t="s">
        <v>1562</v>
      </c>
      <c r="E75" s="443" t="s">
        <v>1632</v>
      </c>
      <c r="F75" s="443"/>
      <c r="G75" s="447"/>
      <c r="H75" s="447"/>
      <c r="I75" s="443"/>
      <c r="J75" s="443"/>
      <c r="K75" s="447"/>
      <c r="L75" s="447"/>
      <c r="M75" s="443"/>
      <c r="N75" s="443"/>
      <c r="O75" s="447">
        <v>1</v>
      </c>
      <c r="P75" s="447">
        <v>745</v>
      </c>
      <c r="Q75" s="469"/>
      <c r="R75" s="448">
        <v>745</v>
      </c>
    </row>
    <row r="76" spans="1:18" ht="14.45" customHeight="1" x14ac:dyDescent="0.2">
      <c r="A76" s="442"/>
      <c r="B76" s="443" t="s">
        <v>1561</v>
      </c>
      <c r="C76" s="443" t="s">
        <v>461</v>
      </c>
      <c r="D76" s="443" t="s">
        <v>1562</v>
      </c>
      <c r="E76" s="443" t="s">
        <v>1633</v>
      </c>
      <c r="F76" s="443"/>
      <c r="G76" s="447"/>
      <c r="H76" s="447"/>
      <c r="I76" s="443"/>
      <c r="J76" s="443"/>
      <c r="K76" s="447">
        <v>2</v>
      </c>
      <c r="L76" s="447">
        <v>0</v>
      </c>
      <c r="M76" s="443"/>
      <c r="N76" s="443">
        <v>0</v>
      </c>
      <c r="O76" s="447">
        <v>1</v>
      </c>
      <c r="P76" s="447">
        <v>0</v>
      </c>
      <c r="Q76" s="469"/>
      <c r="R76" s="448">
        <v>0</v>
      </c>
    </row>
    <row r="77" spans="1:18" ht="14.45" customHeight="1" x14ac:dyDescent="0.2">
      <c r="A77" s="442"/>
      <c r="B77" s="443" t="s">
        <v>1561</v>
      </c>
      <c r="C77" s="443" t="s">
        <v>461</v>
      </c>
      <c r="D77" s="443" t="s">
        <v>1562</v>
      </c>
      <c r="E77" s="443" t="s">
        <v>1634</v>
      </c>
      <c r="F77" s="443"/>
      <c r="G77" s="447"/>
      <c r="H77" s="447"/>
      <c r="I77" s="443"/>
      <c r="J77" s="443"/>
      <c r="K77" s="447">
        <v>1</v>
      </c>
      <c r="L77" s="447">
        <v>1531</v>
      </c>
      <c r="M77" s="443"/>
      <c r="N77" s="443">
        <v>1531</v>
      </c>
      <c r="O77" s="447"/>
      <c r="P77" s="447"/>
      <c r="Q77" s="469"/>
      <c r="R77" s="448"/>
    </row>
    <row r="78" spans="1:18" ht="14.45" customHeight="1" x14ac:dyDescent="0.2">
      <c r="A78" s="442"/>
      <c r="B78" s="443" t="s">
        <v>1561</v>
      </c>
      <c r="C78" s="443" t="s">
        <v>461</v>
      </c>
      <c r="D78" s="443" t="s">
        <v>1562</v>
      </c>
      <c r="E78" s="443" t="s">
        <v>1635</v>
      </c>
      <c r="F78" s="443"/>
      <c r="G78" s="447"/>
      <c r="H78" s="447"/>
      <c r="I78" s="443"/>
      <c r="J78" s="443"/>
      <c r="K78" s="447">
        <v>2</v>
      </c>
      <c r="L78" s="447">
        <v>1506</v>
      </c>
      <c r="M78" s="443"/>
      <c r="N78" s="443">
        <v>753</v>
      </c>
      <c r="O78" s="447"/>
      <c r="P78" s="447"/>
      <c r="Q78" s="469"/>
      <c r="R78" s="448"/>
    </row>
    <row r="79" spans="1:18" ht="14.45" customHeight="1" x14ac:dyDescent="0.2">
      <c r="A79" s="442"/>
      <c r="B79" s="443" t="s">
        <v>1561</v>
      </c>
      <c r="C79" s="443" t="s">
        <v>461</v>
      </c>
      <c r="D79" s="443" t="s">
        <v>1562</v>
      </c>
      <c r="E79" s="443" t="s">
        <v>1636</v>
      </c>
      <c r="F79" s="443"/>
      <c r="G79" s="447"/>
      <c r="H79" s="447"/>
      <c r="I79" s="443"/>
      <c r="J79" s="443"/>
      <c r="K79" s="447"/>
      <c r="L79" s="447"/>
      <c r="M79" s="443"/>
      <c r="N79" s="443"/>
      <c r="O79" s="447">
        <v>1</v>
      </c>
      <c r="P79" s="447">
        <v>4150</v>
      </c>
      <c r="Q79" s="469"/>
      <c r="R79" s="448">
        <v>4150</v>
      </c>
    </row>
    <row r="80" spans="1:18" ht="14.45" customHeight="1" x14ac:dyDescent="0.2">
      <c r="A80" s="442"/>
      <c r="B80" s="443" t="s">
        <v>1561</v>
      </c>
      <c r="C80" s="443" t="s">
        <v>461</v>
      </c>
      <c r="D80" s="443" t="s">
        <v>1562</v>
      </c>
      <c r="E80" s="443" t="s">
        <v>1637</v>
      </c>
      <c r="F80" s="443"/>
      <c r="G80" s="447"/>
      <c r="H80" s="447"/>
      <c r="I80" s="443"/>
      <c r="J80" s="443"/>
      <c r="K80" s="447">
        <v>1</v>
      </c>
      <c r="L80" s="447">
        <v>2502</v>
      </c>
      <c r="M80" s="443"/>
      <c r="N80" s="443">
        <v>2502</v>
      </c>
      <c r="O80" s="447"/>
      <c r="P80" s="447"/>
      <c r="Q80" s="469"/>
      <c r="R80" s="448"/>
    </row>
    <row r="81" spans="1:18" ht="14.45" customHeight="1" x14ac:dyDescent="0.2">
      <c r="A81" s="442"/>
      <c r="B81" s="443" t="s">
        <v>1561</v>
      </c>
      <c r="C81" s="443" t="s">
        <v>461</v>
      </c>
      <c r="D81" s="443" t="s">
        <v>1562</v>
      </c>
      <c r="E81" s="443" t="s">
        <v>1638</v>
      </c>
      <c r="F81" s="443"/>
      <c r="G81" s="447"/>
      <c r="H81" s="447"/>
      <c r="I81" s="443"/>
      <c r="J81" s="443"/>
      <c r="K81" s="447"/>
      <c r="L81" s="447"/>
      <c r="M81" s="443"/>
      <c r="N81" s="443"/>
      <c r="O81" s="447">
        <v>0</v>
      </c>
      <c r="P81" s="447">
        <v>0</v>
      </c>
      <c r="Q81" s="469"/>
      <c r="R81" s="448"/>
    </row>
    <row r="82" spans="1:18" ht="14.45" customHeight="1" x14ac:dyDescent="0.2">
      <c r="A82" s="442"/>
      <c r="B82" s="443" t="s">
        <v>1561</v>
      </c>
      <c r="C82" s="443" t="s">
        <v>461</v>
      </c>
      <c r="D82" s="443" t="s">
        <v>1562</v>
      </c>
      <c r="E82" s="443" t="s">
        <v>1639</v>
      </c>
      <c r="F82" s="443"/>
      <c r="G82" s="447"/>
      <c r="H82" s="447"/>
      <c r="I82" s="443"/>
      <c r="J82" s="443"/>
      <c r="K82" s="447"/>
      <c r="L82" s="447"/>
      <c r="M82" s="443"/>
      <c r="N82" s="443"/>
      <c r="O82" s="447">
        <v>1</v>
      </c>
      <c r="P82" s="447">
        <v>1716</v>
      </c>
      <c r="Q82" s="469"/>
      <c r="R82" s="448">
        <v>1716</v>
      </c>
    </row>
    <row r="83" spans="1:18" ht="14.45" customHeight="1" x14ac:dyDescent="0.2">
      <c r="A83" s="442"/>
      <c r="B83" s="443" t="s">
        <v>1561</v>
      </c>
      <c r="C83" s="443" t="s">
        <v>461</v>
      </c>
      <c r="D83" s="443" t="s">
        <v>1562</v>
      </c>
      <c r="E83" s="443" t="s">
        <v>1640</v>
      </c>
      <c r="F83" s="443"/>
      <c r="G83" s="447"/>
      <c r="H83" s="447"/>
      <c r="I83" s="443"/>
      <c r="J83" s="443"/>
      <c r="K83" s="447"/>
      <c r="L83" s="447"/>
      <c r="M83" s="443"/>
      <c r="N83" s="443"/>
      <c r="O83" s="447">
        <v>2</v>
      </c>
      <c r="P83" s="447">
        <v>3000</v>
      </c>
      <c r="Q83" s="469"/>
      <c r="R83" s="448">
        <v>1500</v>
      </c>
    </row>
    <row r="84" spans="1:18" ht="14.45" customHeight="1" x14ac:dyDescent="0.2">
      <c r="A84" s="442"/>
      <c r="B84" s="443" t="s">
        <v>1561</v>
      </c>
      <c r="C84" s="443" t="s">
        <v>461</v>
      </c>
      <c r="D84" s="443" t="s">
        <v>1562</v>
      </c>
      <c r="E84" s="443" t="s">
        <v>1641</v>
      </c>
      <c r="F84" s="443"/>
      <c r="G84" s="447"/>
      <c r="H84" s="447"/>
      <c r="I84" s="443"/>
      <c r="J84" s="443"/>
      <c r="K84" s="447"/>
      <c r="L84" s="447"/>
      <c r="M84" s="443"/>
      <c r="N84" s="443"/>
      <c r="O84" s="447">
        <v>1</v>
      </c>
      <c r="P84" s="447">
        <v>4359</v>
      </c>
      <c r="Q84" s="469"/>
      <c r="R84" s="448">
        <v>4359</v>
      </c>
    </row>
    <row r="85" spans="1:18" ht="14.45" customHeight="1" x14ac:dyDescent="0.2">
      <c r="A85" s="442"/>
      <c r="B85" s="443" t="s">
        <v>1561</v>
      </c>
      <c r="C85" s="443" t="s">
        <v>461</v>
      </c>
      <c r="D85" s="443" t="s">
        <v>1562</v>
      </c>
      <c r="E85" s="443" t="s">
        <v>1642</v>
      </c>
      <c r="F85" s="443"/>
      <c r="G85" s="447"/>
      <c r="H85" s="447"/>
      <c r="I85" s="443"/>
      <c r="J85" s="443"/>
      <c r="K85" s="447"/>
      <c r="L85" s="447"/>
      <c r="M85" s="443"/>
      <c r="N85" s="443"/>
      <c r="O85" s="447">
        <v>1</v>
      </c>
      <c r="P85" s="447">
        <v>0</v>
      </c>
      <c r="Q85" s="469"/>
      <c r="R85" s="448">
        <v>0</v>
      </c>
    </row>
    <row r="86" spans="1:18" ht="14.45" customHeight="1" x14ac:dyDescent="0.2">
      <c r="A86" s="442"/>
      <c r="B86" s="443" t="s">
        <v>1561</v>
      </c>
      <c r="C86" s="443" t="s">
        <v>461</v>
      </c>
      <c r="D86" s="443" t="s">
        <v>1562</v>
      </c>
      <c r="E86" s="443" t="s">
        <v>1643</v>
      </c>
      <c r="F86" s="443"/>
      <c r="G86" s="447"/>
      <c r="H86" s="447"/>
      <c r="I86" s="443"/>
      <c r="J86" s="443"/>
      <c r="K86" s="447">
        <v>0</v>
      </c>
      <c r="L86" s="447">
        <v>0</v>
      </c>
      <c r="M86" s="443"/>
      <c r="N86" s="443"/>
      <c r="O86" s="447"/>
      <c r="P86" s="447"/>
      <c r="Q86" s="469"/>
      <c r="R86" s="448"/>
    </row>
    <row r="87" spans="1:18" ht="14.45" customHeight="1" x14ac:dyDescent="0.2">
      <c r="A87" s="442"/>
      <c r="B87" s="443" t="s">
        <v>1561</v>
      </c>
      <c r="C87" s="443" t="s">
        <v>461</v>
      </c>
      <c r="D87" s="443" t="s">
        <v>1644</v>
      </c>
      <c r="E87" s="443" t="s">
        <v>1645</v>
      </c>
      <c r="F87" s="443" t="s">
        <v>1646</v>
      </c>
      <c r="G87" s="447">
        <v>4</v>
      </c>
      <c r="H87" s="447">
        <v>2035.56</v>
      </c>
      <c r="I87" s="443"/>
      <c r="J87" s="443">
        <v>508.89</v>
      </c>
      <c r="K87" s="447">
        <v>5</v>
      </c>
      <c r="L87" s="447">
        <v>2912.2200000000003</v>
      </c>
      <c r="M87" s="443"/>
      <c r="N87" s="443">
        <v>582.44400000000007</v>
      </c>
      <c r="O87" s="447">
        <v>1</v>
      </c>
      <c r="P87" s="447">
        <v>550</v>
      </c>
      <c r="Q87" s="469"/>
      <c r="R87" s="448">
        <v>550</v>
      </c>
    </row>
    <row r="88" spans="1:18" ht="14.45" customHeight="1" x14ac:dyDescent="0.2">
      <c r="A88" s="442"/>
      <c r="B88" s="443" t="s">
        <v>1561</v>
      </c>
      <c r="C88" s="443" t="s">
        <v>461</v>
      </c>
      <c r="D88" s="443" t="s">
        <v>1644</v>
      </c>
      <c r="E88" s="443" t="s">
        <v>1647</v>
      </c>
      <c r="F88" s="443" t="s">
        <v>1648</v>
      </c>
      <c r="G88" s="447"/>
      <c r="H88" s="447"/>
      <c r="I88" s="443"/>
      <c r="J88" s="443"/>
      <c r="K88" s="447"/>
      <c r="L88" s="447"/>
      <c r="M88" s="443"/>
      <c r="N88" s="443"/>
      <c r="O88" s="447">
        <v>1</v>
      </c>
      <c r="P88" s="447">
        <v>505.56</v>
      </c>
      <c r="Q88" s="469"/>
      <c r="R88" s="448">
        <v>505.56</v>
      </c>
    </row>
    <row r="89" spans="1:18" ht="14.45" customHeight="1" x14ac:dyDescent="0.2">
      <c r="A89" s="442"/>
      <c r="B89" s="443" t="s">
        <v>1561</v>
      </c>
      <c r="C89" s="443" t="s">
        <v>461</v>
      </c>
      <c r="D89" s="443" t="s">
        <v>1644</v>
      </c>
      <c r="E89" s="443" t="s">
        <v>1649</v>
      </c>
      <c r="F89" s="443" t="s">
        <v>1650</v>
      </c>
      <c r="G89" s="447">
        <v>997</v>
      </c>
      <c r="H89" s="447">
        <v>77544.45</v>
      </c>
      <c r="I89" s="443"/>
      <c r="J89" s="443">
        <v>77.777783350050143</v>
      </c>
      <c r="K89" s="447">
        <v>1319</v>
      </c>
      <c r="L89" s="447">
        <v>116492.22</v>
      </c>
      <c r="M89" s="443"/>
      <c r="N89" s="443">
        <v>88.318589840788476</v>
      </c>
      <c r="O89" s="447">
        <v>1232</v>
      </c>
      <c r="P89" s="447">
        <v>102666.67</v>
      </c>
      <c r="Q89" s="469"/>
      <c r="R89" s="448">
        <v>83.333336038961036</v>
      </c>
    </row>
    <row r="90" spans="1:18" ht="14.45" customHeight="1" x14ac:dyDescent="0.2">
      <c r="A90" s="442"/>
      <c r="B90" s="443" t="s">
        <v>1561</v>
      </c>
      <c r="C90" s="443" t="s">
        <v>461</v>
      </c>
      <c r="D90" s="443" t="s">
        <v>1644</v>
      </c>
      <c r="E90" s="443" t="s">
        <v>1651</v>
      </c>
      <c r="F90" s="443" t="s">
        <v>1652</v>
      </c>
      <c r="G90" s="447">
        <v>32</v>
      </c>
      <c r="H90" s="447">
        <v>8000</v>
      </c>
      <c r="I90" s="443"/>
      <c r="J90" s="443">
        <v>250</v>
      </c>
      <c r="K90" s="447">
        <v>38</v>
      </c>
      <c r="L90" s="447">
        <v>9937.7899999999991</v>
      </c>
      <c r="M90" s="443"/>
      <c r="N90" s="443">
        <v>261.5207894736842</v>
      </c>
      <c r="O90" s="447">
        <v>46</v>
      </c>
      <c r="P90" s="447">
        <v>11755.57</v>
      </c>
      <c r="Q90" s="469"/>
      <c r="R90" s="448">
        <v>255.55586956521739</v>
      </c>
    </row>
    <row r="91" spans="1:18" ht="14.45" customHeight="1" x14ac:dyDescent="0.2">
      <c r="A91" s="442"/>
      <c r="B91" s="443" t="s">
        <v>1561</v>
      </c>
      <c r="C91" s="443" t="s">
        <v>461</v>
      </c>
      <c r="D91" s="443" t="s">
        <v>1644</v>
      </c>
      <c r="E91" s="443" t="s">
        <v>1653</v>
      </c>
      <c r="F91" s="443" t="s">
        <v>1654</v>
      </c>
      <c r="G91" s="447"/>
      <c r="H91" s="447"/>
      <c r="I91" s="443"/>
      <c r="J91" s="443"/>
      <c r="K91" s="447">
        <v>2</v>
      </c>
      <c r="L91" s="447">
        <v>611.12</v>
      </c>
      <c r="M91" s="443"/>
      <c r="N91" s="443">
        <v>305.56</v>
      </c>
      <c r="O91" s="447">
        <v>1</v>
      </c>
      <c r="P91" s="447">
        <v>305.56</v>
      </c>
      <c r="Q91" s="469"/>
      <c r="R91" s="448">
        <v>305.56</v>
      </c>
    </row>
    <row r="92" spans="1:18" ht="14.45" customHeight="1" x14ac:dyDescent="0.2">
      <c r="A92" s="442"/>
      <c r="B92" s="443" t="s">
        <v>1561</v>
      </c>
      <c r="C92" s="443" t="s">
        <v>461</v>
      </c>
      <c r="D92" s="443" t="s">
        <v>1644</v>
      </c>
      <c r="E92" s="443" t="s">
        <v>1655</v>
      </c>
      <c r="F92" s="443" t="s">
        <v>1656</v>
      </c>
      <c r="G92" s="447">
        <v>215</v>
      </c>
      <c r="H92" s="447">
        <v>25083.33</v>
      </c>
      <c r="I92" s="443"/>
      <c r="J92" s="443">
        <v>116.6666511627907</v>
      </c>
      <c r="K92" s="447">
        <v>199</v>
      </c>
      <c r="L92" s="447">
        <v>28133.33</v>
      </c>
      <c r="M92" s="443"/>
      <c r="N92" s="443">
        <v>141.37351758793972</v>
      </c>
      <c r="O92" s="447">
        <v>206</v>
      </c>
      <c r="P92" s="447">
        <v>27466.67</v>
      </c>
      <c r="Q92" s="469"/>
      <c r="R92" s="448">
        <v>133.33334951456311</v>
      </c>
    </row>
    <row r="93" spans="1:18" ht="14.45" customHeight="1" x14ac:dyDescent="0.2">
      <c r="A93" s="442"/>
      <c r="B93" s="443" t="s">
        <v>1561</v>
      </c>
      <c r="C93" s="443" t="s">
        <v>461</v>
      </c>
      <c r="D93" s="443" t="s">
        <v>1644</v>
      </c>
      <c r="E93" s="443" t="s">
        <v>1657</v>
      </c>
      <c r="F93" s="443" t="s">
        <v>1658</v>
      </c>
      <c r="G93" s="447"/>
      <c r="H93" s="447"/>
      <c r="I93" s="443"/>
      <c r="J93" s="443"/>
      <c r="K93" s="447"/>
      <c r="L93" s="447"/>
      <c r="M93" s="443"/>
      <c r="N93" s="443"/>
      <c r="O93" s="447">
        <v>3</v>
      </c>
      <c r="P93" s="447">
        <v>2650</v>
      </c>
      <c r="Q93" s="469"/>
      <c r="R93" s="448">
        <v>883.33333333333337</v>
      </c>
    </row>
    <row r="94" spans="1:18" ht="14.45" customHeight="1" x14ac:dyDescent="0.2">
      <c r="A94" s="442"/>
      <c r="B94" s="443" t="s">
        <v>1561</v>
      </c>
      <c r="C94" s="443" t="s">
        <v>461</v>
      </c>
      <c r="D94" s="443" t="s">
        <v>1644</v>
      </c>
      <c r="E94" s="443" t="s">
        <v>1659</v>
      </c>
      <c r="F94" s="443" t="s">
        <v>1660</v>
      </c>
      <c r="G94" s="447">
        <v>443</v>
      </c>
      <c r="H94" s="447">
        <v>243650</v>
      </c>
      <c r="I94" s="443"/>
      <c r="J94" s="443">
        <v>550</v>
      </c>
      <c r="K94" s="447">
        <v>404</v>
      </c>
      <c r="L94" s="447">
        <v>235708.88</v>
      </c>
      <c r="M94" s="443"/>
      <c r="N94" s="443">
        <v>583.43782178217828</v>
      </c>
      <c r="O94" s="447">
        <v>190</v>
      </c>
      <c r="P94" s="447">
        <v>120333.33</v>
      </c>
      <c r="Q94" s="469"/>
      <c r="R94" s="448">
        <v>633.33331578947366</v>
      </c>
    </row>
    <row r="95" spans="1:18" ht="14.45" customHeight="1" x14ac:dyDescent="0.2">
      <c r="A95" s="442"/>
      <c r="B95" s="443" t="s">
        <v>1561</v>
      </c>
      <c r="C95" s="443" t="s">
        <v>461</v>
      </c>
      <c r="D95" s="443" t="s">
        <v>1644</v>
      </c>
      <c r="E95" s="443" t="s">
        <v>1661</v>
      </c>
      <c r="F95" s="443" t="s">
        <v>1662</v>
      </c>
      <c r="G95" s="447">
        <v>1</v>
      </c>
      <c r="H95" s="447">
        <v>294.44</v>
      </c>
      <c r="I95" s="443"/>
      <c r="J95" s="443">
        <v>294.44</v>
      </c>
      <c r="K95" s="447">
        <v>1</v>
      </c>
      <c r="L95" s="447">
        <v>300</v>
      </c>
      <c r="M95" s="443"/>
      <c r="N95" s="443">
        <v>300</v>
      </c>
      <c r="O95" s="447"/>
      <c r="P95" s="447"/>
      <c r="Q95" s="469"/>
      <c r="R95" s="448"/>
    </row>
    <row r="96" spans="1:18" ht="14.45" customHeight="1" x14ac:dyDescent="0.2">
      <c r="A96" s="442"/>
      <c r="B96" s="443" t="s">
        <v>1561</v>
      </c>
      <c r="C96" s="443" t="s">
        <v>461</v>
      </c>
      <c r="D96" s="443" t="s">
        <v>1644</v>
      </c>
      <c r="E96" s="443" t="s">
        <v>1663</v>
      </c>
      <c r="F96" s="443" t="s">
        <v>1664</v>
      </c>
      <c r="G96" s="447">
        <v>2</v>
      </c>
      <c r="H96" s="447">
        <v>66.66</v>
      </c>
      <c r="I96" s="443"/>
      <c r="J96" s="443">
        <v>33.33</v>
      </c>
      <c r="K96" s="447"/>
      <c r="L96" s="447"/>
      <c r="M96" s="443"/>
      <c r="N96" s="443"/>
      <c r="O96" s="447"/>
      <c r="P96" s="447"/>
      <c r="Q96" s="469"/>
      <c r="R96" s="448"/>
    </row>
    <row r="97" spans="1:18" ht="14.45" customHeight="1" x14ac:dyDescent="0.2">
      <c r="A97" s="442"/>
      <c r="B97" s="443" t="s">
        <v>1561</v>
      </c>
      <c r="C97" s="443" t="s">
        <v>461</v>
      </c>
      <c r="D97" s="443" t="s">
        <v>1644</v>
      </c>
      <c r="E97" s="443" t="s">
        <v>1665</v>
      </c>
      <c r="F97" s="443" t="s">
        <v>1648</v>
      </c>
      <c r="G97" s="447">
        <v>152</v>
      </c>
      <c r="H97" s="447">
        <v>63502.22</v>
      </c>
      <c r="I97" s="443"/>
      <c r="J97" s="443">
        <v>417.77776315789475</v>
      </c>
      <c r="K97" s="447">
        <v>132</v>
      </c>
      <c r="L97" s="447">
        <v>57435.55</v>
      </c>
      <c r="M97" s="443"/>
      <c r="N97" s="443">
        <v>435.11780303030304</v>
      </c>
      <c r="O97" s="447">
        <v>96</v>
      </c>
      <c r="P97" s="447">
        <v>40640</v>
      </c>
      <c r="Q97" s="469"/>
      <c r="R97" s="448">
        <v>423.33333333333331</v>
      </c>
    </row>
    <row r="98" spans="1:18" ht="14.45" customHeight="1" x14ac:dyDescent="0.2">
      <c r="A98" s="442"/>
      <c r="B98" s="443" t="s">
        <v>1561</v>
      </c>
      <c r="C98" s="443" t="s">
        <v>461</v>
      </c>
      <c r="D98" s="443" t="s">
        <v>1644</v>
      </c>
      <c r="E98" s="443" t="s">
        <v>1666</v>
      </c>
      <c r="F98" s="443" t="s">
        <v>1667</v>
      </c>
      <c r="G98" s="447">
        <v>139</v>
      </c>
      <c r="H98" s="447">
        <v>30888.880000000001</v>
      </c>
      <c r="I98" s="443"/>
      <c r="J98" s="443">
        <v>222.2221582733813</v>
      </c>
      <c r="K98" s="447">
        <v>149</v>
      </c>
      <c r="L98" s="447">
        <v>54603.33</v>
      </c>
      <c r="M98" s="443"/>
      <c r="N98" s="443">
        <v>366.46530201342284</v>
      </c>
      <c r="O98" s="447">
        <v>226</v>
      </c>
      <c r="P98" s="447">
        <v>87888.89</v>
      </c>
      <c r="Q98" s="469"/>
      <c r="R98" s="448">
        <v>388.88889380530975</v>
      </c>
    </row>
    <row r="99" spans="1:18" ht="14.45" customHeight="1" x14ac:dyDescent="0.2">
      <c r="A99" s="442"/>
      <c r="B99" s="443" t="s">
        <v>1561</v>
      </c>
      <c r="C99" s="443" t="s">
        <v>461</v>
      </c>
      <c r="D99" s="443" t="s">
        <v>1644</v>
      </c>
      <c r="E99" s="443" t="s">
        <v>1668</v>
      </c>
      <c r="F99" s="443" t="s">
        <v>1669</v>
      </c>
      <c r="G99" s="447">
        <v>12</v>
      </c>
      <c r="H99" s="447">
        <v>7000</v>
      </c>
      <c r="I99" s="443"/>
      <c r="J99" s="443">
        <v>583.33333333333337</v>
      </c>
      <c r="K99" s="447">
        <v>32</v>
      </c>
      <c r="L99" s="447">
        <v>22124.440000000002</v>
      </c>
      <c r="M99" s="443"/>
      <c r="N99" s="443">
        <v>691.38875000000007</v>
      </c>
      <c r="O99" s="447">
        <v>18</v>
      </c>
      <c r="P99" s="447">
        <v>12000.01</v>
      </c>
      <c r="Q99" s="469"/>
      <c r="R99" s="448">
        <v>666.66722222222222</v>
      </c>
    </row>
    <row r="100" spans="1:18" ht="14.45" customHeight="1" x14ac:dyDescent="0.2">
      <c r="A100" s="442"/>
      <c r="B100" s="443" t="s">
        <v>1561</v>
      </c>
      <c r="C100" s="443" t="s">
        <v>461</v>
      </c>
      <c r="D100" s="443" t="s">
        <v>1644</v>
      </c>
      <c r="E100" s="443" t="s">
        <v>1670</v>
      </c>
      <c r="F100" s="443" t="s">
        <v>1671</v>
      </c>
      <c r="G100" s="447">
        <v>152</v>
      </c>
      <c r="H100" s="447">
        <v>70933.33</v>
      </c>
      <c r="I100" s="443"/>
      <c r="J100" s="443">
        <v>466.6666447368421</v>
      </c>
      <c r="K100" s="447">
        <v>116</v>
      </c>
      <c r="L100" s="447">
        <v>60803.34</v>
      </c>
      <c r="M100" s="443"/>
      <c r="N100" s="443">
        <v>524.16672413793106</v>
      </c>
      <c r="O100" s="447">
        <v>21</v>
      </c>
      <c r="P100" s="447">
        <v>10616.66</v>
      </c>
      <c r="Q100" s="469"/>
      <c r="R100" s="448">
        <v>505.55523809523811</v>
      </c>
    </row>
    <row r="101" spans="1:18" ht="14.45" customHeight="1" x14ac:dyDescent="0.2">
      <c r="A101" s="442"/>
      <c r="B101" s="443" t="s">
        <v>1561</v>
      </c>
      <c r="C101" s="443" t="s">
        <v>461</v>
      </c>
      <c r="D101" s="443" t="s">
        <v>1644</v>
      </c>
      <c r="E101" s="443" t="s">
        <v>1672</v>
      </c>
      <c r="F101" s="443" t="s">
        <v>1673</v>
      </c>
      <c r="G101" s="447">
        <v>161</v>
      </c>
      <c r="H101" s="447">
        <v>9838.8900000000012</v>
      </c>
      <c r="I101" s="443"/>
      <c r="J101" s="443">
        <v>61.111118012422367</v>
      </c>
      <c r="K101" s="447">
        <v>183</v>
      </c>
      <c r="L101" s="447">
        <v>12820.02</v>
      </c>
      <c r="M101" s="443"/>
      <c r="N101" s="443">
        <v>70.054754098360661</v>
      </c>
      <c r="O101" s="447">
        <v>135</v>
      </c>
      <c r="P101" s="447">
        <v>9000</v>
      </c>
      <c r="Q101" s="469"/>
      <c r="R101" s="448">
        <v>66.666666666666671</v>
      </c>
    </row>
    <row r="102" spans="1:18" ht="14.45" customHeight="1" x14ac:dyDescent="0.2">
      <c r="A102" s="442"/>
      <c r="B102" s="443" t="s">
        <v>1561</v>
      </c>
      <c r="C102" s="443" t="s">
        <v>461</v>
      </c>
      <c r="D102" s="443" t="s">
        <v>1644</v>
      </c>
      <c r="E102" s="443" t="s">
        <v>1674</v>
      </c>
      <c r="F102" s="443" t="s">
        <v>1675</v>
      </c>
      <c r="G102" s="447">
        <v>196</v>
      </c>
      <c r="H102" s="447">
        <v>25044.440000000002</v>
      </c>
      <c r="I102" s="443"/>
      <c r="J102" s="443">
        <v>127.77775510204083</v>
      </c>
      <c r="K102" s="447">
        <v>140</v>
      </c>
      <c r="L102" s="447">
        <v>23675.559999999998</v>
      </c>
      <c r="M102" s="443"/>
      <c r="N102" s="443">
        <v>169.11114285714285</v>
      </c>
      <c r="O102" s="447">
        <v>219</v>
      </c>
      <c r="P102" s="447">
        <v>35283.340000000004</v>
      </c>
      <c r="Q102" s="469"/>
      <c r="R102" s="448">
        <v>161.11114155251144</v>
      </c>
    </row>
    <row r="103" spans="1:18" ht="14.45" customHeight="1" x14ac:dyDescent="0.2">
      <c r="A103" s="442"/>
      <c r="B103" s="443" t="s">
        <v>1561</v>
      </c>
      <c r="C103" s="443" t="s">
        <v>461</v>
      </c>
      <c r="D103" s="443" t="s">
        <v>1644</v>
      </c>
      <c r="E103" s="443" t="s">
        <v>1676</v>
      </c>
      <c r="F103" s="443" t="s">
        <v>1677</v>
      </c>
      <c r="G103" s="447">
        <v>51</v>
      </c>
      <c r="H103" s="447">
        <v>3910</v>
      </c>
      <c r="I103" s="443"/>
      <c r="J103" s="443">
        <v>76.666666666666671</v>
      </c>
      <c r="K103" s="447">
        <v>41</v>
      </c>
      <c r="L103" s="447">
        <v>9087.7800000000007</v>
      </c>
      <c r="M103" s="443"/>
      <c r="N103" s="443">
        <v>221.65317073170732</v>
      </c>
      <c r="O103" s="447">
        <v>85</v>
      </c>
      <c r="P103" s="447">
        <v>17472.22</v>
      </c>
      <c r="Q103" s="469"/>
      <c r="R103" s="448">
        <v>205.55552941176472</v>
      </c>
    </row>
    <row r="104" spans="1:18" ht="14.45" customHeight="1" x14ac:dyDescent="0.2">
      <c r="A104" s="442"/>
      <c r="B104" s="443" t="s">
        <v>1561</v>
      </c>
      <c r="C104" s="443" t="s">
        <v>461</v>
      </c>
      <c r="D104" s="443" t="s">
        <v>1644</v>
      </c>
      <c r="E104" s="443" t="s">
        <v>1678</v>
      </c>
      <c r="F104" s="443" t="s">
        <v>1679</v>
      </c>
      <c r="G104" s="447">
        <v>749</v>
      </c>
      <c r="H104" s="447">
        <v>0</v>
      </c>
      <c r="I104" s="443"/>
      <c r="J104" s="443">
        <v>0</v>
      </c>
      <c r="K104" s="447">
        <v>602</v>
      </c>
      <c r="L104" s="447">
        <v>0</v>
      </c>
      <c r="M104" s="443"/>
      <c r="N104" s="443">
        <v>0</v>
      </c>
      <c r="O104" s="447">
        <v>679</v>
      </c>
      <c r="P104" s="447">
        <v>0</v>
      </c>
      <c r="Q104" s="469"/>
      <c r="R104" s="448">
        <v>0</v>
      </c>
    </row>
    <row r="105" spans="1:18" ht="14.45" customHeight="1" x14ac:dyDescent="0.2">
      <c r="A105" s="442"/>
      <c r="B105" s="443" t="s">
        <v>1561</v>
      </c>
      <c r="C105" s="443" t="s">
        <v>461</v>
      </c>
      <c r="D105" s="443" t="s">
        <v>1644</v>
      </c>
      <c r="E105" s="443" t="s">
        <v>1680</v>
      </c>
      <c r="F105" s="443" t="s">
        <v>1681</v>
      </c>
      <c r="G105" s="447">
        <v>218</v>
      </c>
      <c r="H105" s="447">
        <v>66611.11</v>
      </c>
      <c r="I105" s="443"/>
      <c r="J105" s="443">
        <v>305.55555045871557</v>
      </c>
      <c r="K105" s="447">
        <v>232</v>
      </c>
      <c r="L105" s="447">
        <v>75958.89</v>
      </c>
      <c r="M105" s="443"/>
      <c r="N105" s="443">
        <v>327.40900862068963</v>
      </c>
      <c r="O105" s="447">
        <v>224</v>
      </c>
      <c r="P105" s="447">
        <v>69688.89</v>
      </c>
      <c r="Q105" s="469"/>
      <c r="R105" s="448">
        <v>311.11111607142857</v>
      </c>
    </row>
    <row r="106" spans="1:18" ht="14.45" customHeight="1" x14ac:dyDescent="0.2">
      <c r="A106" s="442"/>
      <c r="B106" s="443" t="s">
        <v>1561</v>
      </c>
      <c r="C106" s="443" t="s">
        <v>461</v>
      </c>
      <c r="D106" s="443" t="s">
        <v>1644</v>
      </c>
      <c r="E106" s="443" t="s">
        <v>1682</v>
      </c>
      <c r="F106" s="443" t="s">
        <v>1683</v>
      </c>
      <c r="G106" s="447">
        <v>51</v>
      </c>
      <c r="H106" s="447">
        <v>1700</v>
      </c>
      <c r="I106" s="443"/>
      <c r="J106" s="443">
        <v>33.333333333333336</v>
      </c>
      <c r="K106" s="447"/>
      <c r="L106" s="447"/>
      <c r="M106" s="443"/>
      <c r="N106" s="443"/>
      <c r="O106" s="447"/>
      <c r="P106" s="447"/>
      <c r="Q106" s="469"/>
      <c r="R106" s="448"/>
    </row>
    <row r="107" spans="1:18" ht="14.45" customHeight="1" x14ac:dyDescent="0.2">
      <c r="A107" s="442"/>
      <c r="B107" s="443" t="s">
        <v>1561</v>
      </c>
      <c r="C107" s="443" t="s">
        <v>461</v>
      </c>
      <c r="D107" s="443" t="s">
        <v>1644</v>
      </c>
      <c r="E107" s="443" t="s">
        <v>1684</v>
      </c>
      <c r="F107" s="443" t="s">
        <v>1685</v>
      </c>
      <c r="G107" s="447">
        <v>486</v>
      </c>
      <c r="H107" s="447">
        <v>221400</v>
      </c>
      <c r="I107" s="443"/>
      <c r="J107" s="443">
        <v>455.55555555555554</v>
      </c>
      <c r="K107" s="447">
        <v>620</v>
      </c>
      <c r="L107" s="447">
        <v>304595.55000000005</v>
      </c>
      <c r="M107" s="443"/>
      <c r="N107" s="443">
        <v>491.28314516129041</v>
      </c>
      <c r="O107" s="447">
        <v>785</v>
      </c>
      <c r="P107" s="447">
        <v>361972.22000000003</v>
      </c>
      <c r="Q107" s="469"/>
      <c r="R107" s="448">
        <v>461.11110828025483</v>
      </c>
    </row>
    <row r="108" spans="1:18" ht="14.45" customHeight="1" x14ac:dyDescent="0.2">
      <c r="A108" s="442"/>
      <c r="B108" s="443" t="s">
        <v>1561</v>
      </c>
      <c r="C108" s="443" t="s">
        <v>461</v>
      </c>
      <c r="D108" s="443" t="s">
        <v>1644</v>
      </c>
      <c r="E108" s="443" t="s">
        <v>1686</v>
      </c>
      <c r="F108" s="443" t="s">
        <v>1687</v>
      </c>
      <c r="G108" s="447">
        <v>1</v>
      </c>
      <c r="H108" s="447">
        <v>58.89</v>
      </c>
      <c r="I108" s="443"/>
      <c r="J108" s="443">
        <v>58.89</v>
      </c>
      <c r="K108" s="447"/>
      <c r="L108" s="447"/>
      <c r="M108" s="443"/>
      <c r="N108" s="443"/>
      <c r="O108" s="447"/>
      <c r="P108" s="447"/>
      <c r="Q108" s="469"/>
      <c r="R108" s="448"/>
    </row>
    <row r="109" spans="1:18" ht="14.45" customHeight="1" x14ac:dyDescent="0.2">
      <c r="A109" s="442"/>
      <c r="B109" s="443" t="s">
        <v>1561</v>
      </c>
      <c r="C109" s="443" t="s">
        <v>461</v>
      </c>
      <c r="D109" s="443" t="s">
        <v>1644</v>
      </c>
      <c r="E109" s="443" t="s">
        <v>1688</v>
      </c>
      <c r="F109" s="443" t="s">
        <v>1689</v>
      </c>
      <c r="G109" s="447">
        <v>227</v>
      </c>
      <c r="H109" s="447">
        <v>17655.560000000001</v>
      </c>
      <c r="I109" s="443"/>
      <c r="J109" s="443">
        <v>77.777797356828202</v>
      </c>
      <c r="K109" s="447">
        <v>243</v>
      </c>
      <c r="L109" s="447">
        <v>24221.11</v>
      </c>
      <c r="M109" s="443"/>
      <c r="N109" s="443">
        <v>99.675349794238684</v>
      </c>
      <c r="O109" s="447">
        <v>233</v>
      </c>
      <c r="P109" s="447">
        <v>22005.56</v>
      </c>
      <c r="Q109" s="469"/>
      <c r="R109" s="448">
        <v>94.444463519313317</v>
      </c>
    </row>
    <row r="110" spans="1:18" ht="14.45" customHeight="1" x14ac:dyDescent="0.2">
      <c r="A110" s="442"/>
      <c r="B110" s="443" t="s">
        <v>1561</v>
      </c>
      <c r="C110" s="443" t="s">
        <v>461</v>
      </c>
      <c r="D110" s="443" t="s">
        <v>1644</v>
      </c>
      <c r="E110" s="443" t="s">
        <v>1690</v>
      </c>
      <c r="F110" s="443" t="s">
        <v>1691</v>
      </c>
      <c r="G110" s="447">
        <v>0</v>
      </c>
      <c r="H110" s="447">
        <v>0</v>
      </c>
      <c r="I110" s="443"/>
      <c r="J110" s="443"/>
      <c r="K110" s="447">
        <v>0</v>
      </c>
      <c r="L110" s="447">
        <v>0</v>
      </c>
      <c r="M110" s="443"/>
      <c r="N110" s="443"/>
      <c r="O110" s="447"/>
      <c r="P110" s="447"/>
      <c r="Q110" s="469"/>
      <c r="R110" s="448"/>
    </row>
    <row r="111" spans="1:18" ht="14.45" customHeight="1" x14ac:dyDescent="0.2">
      <c r="A111" s="442"/>
      <c r="B111" s="443" t="s">
        <v>1561</v>
      </c>
      <c r="C111" s="443" t="s">
        <v>461</v>
      </c>
      <c r="D111" s="443" t="s">
        <v>1644</v>
      </c>
      <c r="E111" s="443" t="s">
        <v>1692</v>
      </c>
      <c r="F111" s="443" t="s">
        <v>1693</v>
      </c>
      <c r="G111" s="447">
        <v>4</v>
      </c>
      <c r="H111" s="447">
        <v>1080</v>
      </c>
      <c r="I111" s="443"/>
      <c r="J111" s="443">
        <v>270</v>
      </c>
      <c r="K111" s="447"/>
      <c r="L111" s="447"/>
      <c r="M111" s="443"/>
      <c r="N111" s="443"/>
      <c r="O111" s="447"/>
      <c r="P111" s="447"/>
      <c r="Q111" s="469"/>
      <c r="R111" s="448"/>
    </row>
    <row r="112" spans="1:18" ht="14.45" customHeight="1" x14ac:dyDescent="0.2">
      <c r="A112" s="442"/>
      <c r="B112" s="443" t="s">
        <v>1561</v>
      </c>
      <c r="C112" s="443" t="s">
        <v>461</v>
      </c>
      <c r="D112" s="443" t="s">
        <v>1644</v>
      </c>
      <c r="E112" s="443" t="s">
        <v>1694</v>
      </c>
      <c r="F112" s="443" t="s">
        <v>1695</v>
      </c>
      <c r="G112" s="447">
        <v>470</v>
      </c>
      <c r="H112" s="447">
        <v>44388.88</v>
      </c>
      <c r="I112" s="443"/>
      <c r="J112" s="443">
        <v>94.444425531914888</v>
      </c>
      <c r="K112" s="447">
        <v>446</v>
      </c>
      <c r="L112" s="447">
        <v>52005.56</v>
      </c>
      <c r="M112" s="443"/>
      <c r="N112" s="443">
        <v>116.60439461883408</v>
      </c>
      <c r="O112" s="447">
        <v>415</v>
      </c>
      <c r="P112" s="447">
        <v>46111.100000000006</v>
      </c>
      <c r="Q112" s="469"/>
      <c r="R112" s="448">
        <v>111.11108433734941</v>
      </c>
    </row>
    <row r="113" spans="1:18" ht="14.45" customHeight="1" x14ac:dyDescent="0.2">
      <c r="A113" s="442"/>
      <c r="B113" s="443" t="s">
        <v>1561</v>
      </c>
      <c r="C113" s="443" t="s">
        <v>461</v>
      </c>
      <c r="D113" s="443" t="s">
        <v>1644</v>
      </c>
      <c r="E113" s="443" t="s">
        <v>1696</v>
      </c>
      <c r="F113" s="443" t="s">
        <v>1697</v>
      </c>
      <c r="G113" s="447">
        <v>202</v>
      </c>
      <c r="H113" s="447">
        <v>8753.35</v>
      </c>
      <c r="I113" s="443"/>
      <c r="J113" s="443">
        <v>43.333415841584163</v>
      </c>
      <c r="K113" s="447">
        <v>149</v>
      </c>
      <c r="L113" s="447">
        <v>10493.33</v>
      </c>
      <c r="M113" s="443"/>
      <c r="N113" s="443">
        <v>70.425033557046973</v>
      </c>
      <c r="O113" s="447">
        <v>147</v>
      </c>
      <c r="P113" s="447">
        <v>9800.01</v>
      </c>
      <c r="Q113" s="469"/>
      <c r="R113" s="448">
        <v>66.666734693877558</v>
      </c>
    </row>
    <row r="114" spans="1:18" ht="14.45" customHeight="1" x14ac:dyDescent="0.2">
      <c r="A114" s="442"/>
      <c r="B114" s="443" t="s">
        <v>1561</v>
      </c>
      <c r="C114" s="443" t="s">
        <v>461</v>
      </c>
      <c r="D114" s="443" t="s">
        <v>1644</v>
      </c>
      <c r="E114" s="443" t="s">
        <v>1698</v>
      </c>
      <c r="F114" s="443" t="s">
        <v>1699</v>
      </c>
      <c r="G114" s="447"/>
      <c r="H114" s="447"/>
      <c r="I114" s="443"/>
      <c r="J114" s="443"/>
      <c r="K114" s="447">
        <v>1</v>
      </c>
      <c r="L114" s="447">
        <v>172.22</v>
      </c>
      <c r="M114" s="443"/>
      <c r="N114" s="443">
        <v>172.22</v>
      </c>
      <c r="O114" s="447">
        <v>4</v>
      </c>
      <c r="P114" s="447">
        <v>600</v>
      </c>
      <c r="Q114" s="469"/>
      <c r="R114" s="448">
        <v>150</v>
      </c>
    </row>
    <row r="115" spans="1:18" ht="14.45" customHeight="1" x14ac:dyDescent="0.2">
      <c r="A115" s="442"/>
      <c r="B115" s="443" t="s">
        <v>1561</v>
      </c>
      <c r="C115" s="443" t="s">
        <v>461</v>
      </c>
      <c r="D115" s="443" t="s">
        <v>1644</v>
      </c>
      <c r="E115" s="443" t="s">
        <v>1700</v>
      </c>
      <c r="F115" s="443" t="s">
        <v>1701</v>
      </c>
      <c r="G115" s="447">
        <v>4</v>
      </c>
      <c r="H115" s="447">
        <v>1733.34</v>
      </c>
      <c r="I115" s="443"/>
      <c r="J115" s="443">
        <v>433.33499999999998</v>
      </c>
      <c r="K115" s="447">
        <v>7</v>
      </c>
      <c r="L115" s="447">
        <v>3330</v>
      </c>
      <c r="M115" s="443"/>
      <c r="N115" s="443">
        <v>475.71428571428572</v>
      </c>
      <c r="O115" s="447">
        <v>2</v>
      </c>
      <c r="P115" s="447">
        <v>988.89</v>
      </c>
      <c r="Q115" s="469"/>
      <c r="R115" s="448">
        <v>494.44499999999999</v>
      </c>
    </row>
    <row r="116" spans="1:18" ht="14.45" customHeight="1" x14ac:dyDescent="0.2">
      <c r="A116" s="442"/>
      <c r="B116" s="443" t="s">
        <v>1561</v>
      </c>
      <c r="C116" s="443" t="s">
        <v>461</v>
      </c>
      <c r="D116" s="443" t="s">
        <v>1644</v>
      </c>
      <c r="E116" s="443" t="s">
        <v>1702</v>
      </c>
      <c r="F116" s="443" t="s">
        <v>1703</v>
      </c>
      <c r="G116" s="447"/>
      <c r="H116" s="447"/>
      <c r="I116" s="443"/>
      <c r="J116" s="443"/>
      <c r="K116" s="447">
        <v>0</v>
      </c>
      <c r="L116" s="447">
        <v>0</v>
      </c>
      <c r="M116" s="443"/>
      <c r="N116" s="443"/>
      <c r="O116" s="447"/>
      <c r="P116" s="447"/>
      <c r="Q116" s="469"/>
      <c r="R116" s="448"/>
    </row>
    <row r="117" spans="1:18" ht="14.45" customHeight="1" x14ac:dyDescent="0.2">
      <c r="A117" s="442"/>
      <c r="B117" s="443" t="s">
        <v>1561</v>
      </c>
      <c r="C117" s="443" t="s">
        <v>461</v>
      </c>
      <c r="D117" s="443" t="s">
        <v>1644</v>
      </c>
      <c r="E117" s="443" t="s">
        <v>1704</v>
      </c>
      <c r="F117" s="443" t="s">
        <v>1705</v>
      </c>
      <c r="G117" s="447">
        <v>1</v>
      </c>
      <c r="H117" s="447">
        <v>133.33000000000001</v>
      </c>
      <c r="I117" s="443"/>
      <c r="J117" s="443">
        <v>133.33000000000001</v>
      </c>
      <c r="K117" s="447">
        <v>4</v>
      </c>
      <c r="L117" s="447">
        <v>714.44</v>
      </c>
      <c r="M117" s="443"/>
      <c r="N117" s="443">
        <v>178.61</v>
      </c>
      <c r="O117" s="447">
        <v>2</v>
      </c>
      <c r="P117" s="447">
        <v>344.44</v>
      </c>
      <c r="Q117" s="469"/>
      <c r="R117" s="448">
        <v>172.22</v>
      </c>
    </row>
    <row r="118" spans="1:18" ht="14.45" customHeight="1" x14ac:dyDescent="0.2">
      <c r="A118" s="442"/>
      <c r="B118" s="443" t="s">
        <v>1561</v>
      </c>
      <c r="C118" s="443" t="s">
        <v>461</v>
      </c>
      <c r="D118" s="443" t="s">
        <v>1644</v>
      </c>
      <c r="E118" s="443" t="s">
        <v>1706</v>
      </c>
      <c r="F118" s="443" t="s">
        <v>1707</v>
      </c>
      <c r="G118" s="447">
        <v>31</v>
      </c>
      <c r="H118" s="447">
        <v>1515.56</v>
      </c>
      <c r="I118" s="443"/>
      <c r="J118" s="443">
        <v>48.889032258064518</v>
      </c>
      <c r="K118" s="447">
        <v>10</v>
      </c>
      <c r="L118" s="447">
        <v>722.22</v>
      </c>
      <c r="M118" s="443"/>
      <c r="N118" s="443">
        <v>72.222000000000008</v>
      </c>
      <c r="O118" s="447">
        <v>23</v>
      </c>
      <c r="P118" s="447">
        <v>1661.12</v>
      </c>
      <c r="Q118" s="469"/>
      <c r="R118" s="448">
        <v>72.22260869565217</v>
      </c>
    </row>
    <row r="119" spans="1:18" ht="14.45" customHeight="1" x14ac:dyDescent="0.2">
      <c r="A119" s="442"/>
      <c r="B119" s="443" t="s">
        <v>1561</v>
      </c>
      <c r="C119" s="443" t="s">
        <v>461</v>
      </c>
      <c r="D119" s="443" t="s">
        <v>1644</v>
      </c>
      <c r="E119" s="443" t="s">
        <v>1708</v>
      </c>
      <c r="F119" s="443" t="s">
        <v>1709</v>
      </c>
      <c r="G119" s="447">
        <v>9</v>
      </c>
      <c r="H119" s="447">
        <v>3099.99</v>
      </c>
      <c r="I119" s="443"/>
      <c r="J119" s="443">
        <v>344.44333333333333</v>
      </c>
      <c r="K119" s="447">
        <v>34</v>
      </c>
      <c r="L119" s="447">
        <v>13642.22</v>
      </c>
      <c r="M119" s="443"/>
      <c r="N119" s="443">
        <v>401.24176470588236</v>
      </c>
      <c r="O119" s="447">
        <v>11</v>
      </c>
      <c r="P119" s="447">
        <v>4338.8900000000003</v>
      </c>
      <c r="Q119" s="469"/>
      <c r="R119" s="448">
        <v>394.4445454545455</v>
      </c>
    </row>
    <row r="120" spans="1:18" ht="14.45" customHeight="1" x14ac:dyDescent="0.2">
      <c r="A120" s="442"/>
      <c r="B120" s="443" t="s">
        <v>1561</v>
      </c>
      <c r="C120" s="443" t="s">
        <v>461</v>
      </c>
      <c r="D120" s="443" t="s">
        <v>1644</v>
      </c>
      <c r="E120" s="443" t="s">
        <v>1710</v>
      </c>
      <c r="F120" s="443" t="s">
        <v>1711</v>
      </c>
      <c r="G120" s="447">
        <v>19</v>
      </c>
      <c r="H120" s="447">
        <v>5552.2199999999993</v>
      </c>
      <c r="I120" s="443"/>
      <c r="J120" s="443">
        <v>292.22210526315786</v>
      </c>
      <c r="K120" s="447">
        <v>6</v>
      </c>
      <c r="L120" s="447">
        <v>2008.89</v>
      </c>
      <c r="M120" s="443"/>
      <c r="N120" s="443">
        <v>334.815</v>
      </c>
      <c r="O120" s="447">
        <v>2</v>
      </c>
      <c r="P120" s="447">
        <v>595.55999999999995</v>
      </c>
      <c r="Q120" s="469"/>
      <c r="R120" s="448">
        <v>297.77999999999997</v>
      </c>
    </row>
    <row r="121" spans="1:18" ht="14.45" customHeight="1" x14ac:dyDescent="0.2">
      <c r="A121" s="442"/>
      <c r="B121" s="443" t="s">
        <v>1561</v>
      </c>
      <c r="C121" s="443" t="s">
        <v>461</v>
      </c>
      <c r="D121" s="443" t="s">
        <v>1644</v>
      </c>
      <c r="E121" s="443" t="s">
        <v>1712</v>
      </c>
      <c r="F121" s="443" t="s">
        <v>1713</v>
      </c>
      <c r="G121" s="447">
        <v>19</v>
      </c>
      <c r="H121" s="447">
        <v>4222.21</v>
      </c>
      <c r="I121" s="443"/>
      <c r="J121" s="443">
        <v>222.22157894736841</v>
      </c>
      <c r="K121" s="447">
        <v>15</v>
      </c>
      <c r="L121" s="447">
        <v>5916.66</v>
      </c>
      <c r="M121" s="443"/>
      <c r="N121" s="443">
        <v>394.44400000000002</v>
      </c>
      <c r="O121" s="447"/>
      <c r="P121" s="447"/>
      <c r="Q121" s="469"/>
      <c r="R121" s="448"/>
    </row>
    <row r="122" spans="1:18" ht="14.45" customHeight="1" x14ac:dyDescent="0.2">
      <c r="A122" s="442"/>
      <c r="B122" s="443" t="s">
        <v>1561</v>
      </c>
      <c r="C122" s="443" t="s">
        <v>461</v>
      </c>
      <c r="D122" s="443" t="s">
        <v>1644</v>
      </c>
      <c r="E122" s="443" t="s">
        <v>1714</v>
      </c>
      <c r="F122" s="443" t="s">
        <v>1715</v>
      </c>
      <c r="G122" s="447"/>
      <c r="H122" s="447"/>
      <c r="I122" s="443"/>
      <c r="J122" s="443"/>
      <c r="K122" s="447">
        <v>1</v>
      </c>
      <c r="L122" s="447">
        <v>138.88999999999999</v>
      </c>
      <c r="M122" s="443"/>
      <c r="N122" s="443">
        <v>138.88999999999999</v>
      </c>
      <c r="O122" s="447"/>
      <c r="P122" s="447"/>
      <c r="Q122" s="469"/>
      <c r="R122" s="448"/>
    </row>
    <row r="123" spans="1:18" ht="14.45" customHeight="1" x14ac:dyDescent="0.2">
      <c r="A123" s="442"/>
      <c r="B123" s="443" t="s">
        <v>1561</v>
      </c>
      <c r="C123" s="443" t="s">
        <v>461</v>
      </c>
      <c r="D123" s="443" t="s">
        <v>1644</v>
      </c>
      <c r="E123" s="443" t="s">
        <v>1716</v>
      </c>
      <c r="F123" s="443" t="s">
        <v>1717</v>
      </c>
      <c r="G123" s="447">
        <v>1</v>
      </c>
      <c r="H123" s="447">
        <v>550</v>
      </c>
      <c r="I123" s="443"/>
      <c r="J123" s="443">
        <v>550</v>
      </c>
      <c r="K123" s="447"/>
      <c r="L123" s="447"/>
      <c r="M123" s="443"/>
      <c r="N123" s="443"/>
      <c r="O123" s="447"/>
      <c r="P123" s="447"/>
      <c r="Q123" s="469"/>
      <c r="R123" s="448"/>
    </row>
    <row r="124" spans="1:18" ht="14.45" customHeight="1" x14ac:dyDescent="0.2">
      <c r="A124" s="442"/>
      <c r="B124" s="443" t="s">
        <v>1561</v>
      </c>
      <c r="C124" s="443" t="s">
        <v>461</v>
      </c>
      <c r="D124" s="443" t="s">
        <v>1644</v>
      </c>
      <c r="E124" s="443" t="s">
        <v>1718</v>
      </c>
      <c r="F124" s="443" t="s">
        <v>1719</v>
      </c>
      <c r="G124" s="447">
        <v>18</v>
      </c>
      <c r="H124" s="447">
        <v>2100</v>
      </c>
      <c r="I124" s="443"/>
      <c r="J124" s="443">
        <v>116.66666666666667</v>
      </c>
      <c r="K124" s="447">
        <v>11</v>
      </c>
      <c r="L124" s="447">
        <v>1783.33</v>
      </c>
      <c r="M124" s="443"/>
      <c r="N124" s="443">
        <v>162.12090909090909</v>
      </c>
      <c r="O124" s="447">
        <v>8</v>
      </c>
      <c r="P124" s="447">
        <v>1200</v>
      </c>
      <c r="Q124" s="469"/>
      <c r="R124" s="448">
        <v>150</v>
      </c>
    </row>
    <row r="125" spans="1:18" ht="14.45" customHeight="1" x14ac:dyDescent="0.2">
      <c r="A125" s="442"/>
      <c r="B125" s="443" t="s">
        <v>1561</v>
      </c>
      <c r="C125" s="443" t="s">
        <v>461</v>
      </c>
      <c r="D125" s="443" t="s">
        <v>1644</v>
      </c>
      <c r="E125" s="443" t="s">
        <v>1720</v>
      </c>
      <c r="F125" s="443" t="s">
        <v>1721</v>
      </c>
      <c r="G125" s="447"/>
      <c r="H125" s="447"/>
      <c r="I125" s="443"/>
      <c r="J125" s="443"/>
      <c r="K125" s="447"/>
      <c r="L125" s="447"/>
      <c r="M125" s="443"/>
      <c r="N125" s="443"/>
      <c r="O125" s="447">
        <v>1</v>
      </c>
      <c r="P125" s="447">
        <v>486.67</v>
      </c>
      <c r="Q125" s="469"/>
      <c r="R125" s="448">
        <v>486.67</v>
      </c>
    </row>
    <row r="126" spans="1:18" ht="14.45" customHeight="1" x14ac:dyDescent="0.2">
      <c r="A126" s="442"/>
      <c r="B126" s="443" t="s">
        <v>1561</v>
      </c>
      <c r="C126" s="443" t="s">
        <v>461</v>
      </c>
      <c r="D126" s="443" t="s">
        <v>1644</v>
      </c>
      <c r="E126" s="443" t="s">
        <v>1722</v>
      </c>
      <c r="F126" s="443" t="s">
        <v>1723</v>
      </c>
      <c r="G126" s="447"/>
      <c r="H126" s="447"/>
      <c r="I126" s="443"/>
      <c r="J126" s="443"/>
      <c r="K126" s="447">
        <v>116</v>
      </c>
      <c r="L126" s="447">
        <v>7128.8899999999985</v>
      </c>
      <c r="M126" s="443"/>
      <c r="N126" s="443">
        <v>61.455948275862056</v>
      </c>
      <c r="O126" s="447">
        <v>7</v>
      </c>
      <c r="P126" s="447">
        <v>466.66</v>
      </c>
      <c r="Q126" s="469"/>
      <c r="R126" s="448">
        <v>66.665714285714287</v>
      </c>
    </row>
    <row r="127" spans="1:18" ht="14.45" customHeight="1" x14ac:dyDescent="0.2">
      <c r="A127" s="442"/>
      <c r="B127" s="443" t="s">
        <v>1561</v>
      </c>
      <c r="C127" s="443" t="s">
        <v>461</v>
      </c>
      <c r="D127" s="443" t="s">
        <v>1644</v>
      </c>
      <c r="E127" s="443" t="s">
        <v>1724</v>
      </c>
      <c r="F127" s="443" t="s">
        <v>1725</v>
      </c>
      <c r="G127" s="447">
        <v>1</v>
      </c>
      <c r="H127" s="447">
        <v>201.11</v>
      </c>
      <c r="I127" s="443"/>
      <c r="J127" s="443">
        <v>201.11</v>
      </c>
      <c r="K127" s="447"/>
      <c r="L127" s="447"/>
      <c r="M127" s="443"/>
      <c r="N127" s="443"/>
      <c r="O127" s="447"/>
      <c r="P127" s="447"/>
      <c r="Q127" s="469"/>
      <c r="R127" s="448"/>
    </row>
    <row r="128" spans="1:18" ht="14.45" customHeight="1" x14ac:dyDescent="0.2">
      <c r="A128" s="442"/>
      <c r="B128" s="443" t="s">
        <v>1561</v>
      </c>
      <c r="C128" s="443" t="s">
        <v>1553</v>
      </c>
      <c r="D128" s="443" t="s">
        <v>1562</v>
      </c>
      <c r="E128" s="443" t="s">
        <v>1580</v>
      </c>
      <c r="F128" s="443"/>
      <c r="G128" s="447"/>
      <c r="H128" s="447"/>
      <c r="I128" s="443"/>
      <c r="J128" s="443"/>
      <c r="K128" s="447">
        <v>1</v>
      </c>
      <c r="L128" s="447">
        <v>561</v>
      </c>
      <c r="M128" s="443"/>
      <c r="N128" s="443">
        <v>561</v>
      </c>
      <c r="O128" s="447"/>
      <c r="P128" s="447"/>
      <c r="Q128" s="469"/>
      <c r="R128" s="448"/>
    </row>
    <row r="129" spans="1:18" ht="14.45" customHeight="1" x14ac:dyDescent="0.2">
      <c r="A129" s="442"/>
      <c r="B129" s="443" t="s">
        <v>1561</v>
      </c>
      <c r="C129" s="443" t="s">
        <v>1553</v>
      </c>
      <c r="D129" s="443" t="s">
        <v>1644</v>
      </c>
      <c r="E129" s="443" t="s">
        <v>1645</v>
      </c>
      <c r="F129" s="443" t="s">
        <v>1646</v>
      </c>
      <c r="G129" s="447">
        <v>84</v>
      </c>
      <c r="H129" s="447">
        <v>42746.66</v>
      </c>
      <c r="I129" s="443"/>
      <c r="J129" s="443">
        <v>508.88880952380958</v>
      </c>
      <c r="K129" s="447">
        <v>74</v>
      </c>
      <c r="L129" s="447">
        <v>43620</v>
      </c>
      <c r="M129" s="443"/>
      <c r="N129" s="443">
        <v>589.45945945945948</v>
      </c>
      <c r="O129" s="447">
        <v>81</v>
      </c>
      <c r="P129" s="447">
        <v>44550</v>
      </c>
      <c r="Q129" s="469"/>
      <c r="R129" s="448">
        <v>550</v>
      </c>
    </row>
    <row r="130" spans="1:18" ht="14.45" customHeight="1" x14ac:dyDescent="0.2">
      <c r="A130" s="442"/>
      <c r="B130" s="443" t="s">
        <v>1561</v>
      </c>
      <c r="C130" s="443" t="s">
        <v>1553</v>
      </c>
      <c r="D130" s="443" t="s">
        <v>1644</v>
      </c>
      <c r="E130" s="443" t="s">
        <v>1647</v>
      </c>
      <c r="F130" s="443" t="s">
        <v>1648</v>
      </c>
      <c r="G130" s="447">
        <v>541</v>
      </c>
      <c r="H130" s="447">
        <v>270500</v>
      </c>
      <c r="I130" s="443"/>
      <c r="J130" s="443">
        <v>500</v>
      </c>
      <c r="K130" s="447">
        <v>547</v>
      </c>
      <c r="L130" s="447">
        <v>297234.44</v>
      </c>
      <c r="M130" s="443"/>
      <c r="N130" s="443">
        <v>543.39020109689216</v>
      </c>
      <c r="O130" s="447">
        <v>624</v>
      </c>
      <c r="P130" s="447">
        <v>315466.66000000003</v>
      </c>
      <c r="Q130" s="469"/>
      <c r="R130" s="448">
        <v>505.55554487179495</v>
      </c>
    </row>
    <row r="131" spans="1:18" ht="14.45" customHeight="1" x14ac:dyDescent="0.2">
      <c r="A131" s="442"/>
      <c r="B131" s="443" t="s">
        <v>1561</v>
      </c>
      <c r="C131" s="443" t="s">
        <v>1553</v>
      </c>
      <c r="D131" s="443" t="s">
        <v>1644</v>
      </c>
      <c r="E131" s="443" t="s">
        <v>1726</v>
      </c>
      <c r="F131" s="443" t="s">
        <v>1727</v>
      </c>
      <c r="G131" s="447">
        <v>105</v>
      </c>
      <c r="H131" s="447">
        <v>11083.330000000002</v>
      </c>
      <c r="I131" s="443"/>
      <c r="J131" s="443">
        <v>105.55552380952382</v>
      </c>
      <c r="K131" s="447">
        <v>4</v>
      </c>
      <c r="L131" s="447">
        <v>530</v>
      </c>
      <c r="M131" s="443"/>
      <c r="N131" s="443">
        <v>132.5</v>
      </c>
      <c r="O131" s="447"/>
      <c r="P131" s="447"/>
      <c r="Q131" s="469"/>
      <c r="R131" s="448"/>
    </row>
    <row r="132" spans="1:18" ht="14.45" customHeight="1" x14ac:dyDescent="0.2">
      <c r="A132" s="442"/>
      <c r="B132" s="443" t="s">
        <v>1561</v>
      </c>
      <c r="C132" s="443" t="s">
        <v>1553</v>
      </c>
      <c r="D132" s="443" t="s">
        <v>1644</v>
      </c>
      <c r="E132" s="443" t="s">
        <v>1649</v>
      </c>
      <c r="F132" s="443" t="s">
        <v>1650</v>
      </c>
      <c r="G132" s="447">
        <v>4533</v>
      </c>
      <c r="H132" s="447">
        <v>352566.68</v>
      </c>
      <c r="I132" s="443"/>
      <c r="J132" s="443">
        <v>77.777780719170522</v>
      </c>
      <c r="K132" s="447">
        <v>4559</v>
      </c>
      <c r="L132" s="447">
        <v>406353.33</v>
      </c>
      <c r="M132" s="443"/>
      <c r="N132" s="443">
        <v>89.132118885720558</v>
      </c>
      <c r="O132" s="447">
        <v>5286</v>
      </c>
      <c r="P132" s="447">
        <v>440500</v>
      </c>
      <c r="Q132" s="469"/>
      <c r="R132" s="448">
        <v>83.333333333333329</v>
      </c>
    </row>
    <row r="133" spans="1:18" ht="14.45" customHeight="1" x14ac:dyDescent="0.2">
      <c r="A133" s="442"/>
      <c r="B133" s="443" t="s">
        <v>1561</v>
      </c>
      <c r="C133" s="443" t="s">
        <v>1553</v>
      </c>
      <c r="D133" s="443" t="s">
        <v>1644</v>
      </c>
      <c r="E133" s="443" t="s">
        <v>1651</v>
      </c>
      <c r="F133" s="443" t="s">
        <v>1652</v>
      </c>
      <c r="G133" s="447">
        <v>33</v>
      </c>
      <c r="H133" s="447">
        <v>8250</v>
      </c>
      <c r="I133" s="443"/>
      <c r="J133" s="443">
        <v>250</v>
      </c>
      <c r="K133" s="447">
        <v>57</v>
      </c>
      <c r="L133" s="447">
        <v>15473.33</v>
      </c>
      <c r="M133" s="443"/>
      <c r="N133" s="443">
        <v>271.46192982456142</v>
      </c>
      <c r="O133" s="447">
        <v>71</v>
      </c>
      <c r="P133" s="447">
        <v>18144.45</v>
      </c>
      <c r="Q133" s="469"/>
      <c r="R133" s="448">
        <v>255.55563380281691</v>
      </c>
    </row>
    <row r="134" spans="1:18" ht="14.45" customHeight="1" x14ac:dyDescent="0.2">
      <c r="A134" s="442"/>
      <c r="B134" s="443" t="s">
        <v>1561</v>
      </c>
      <c r="C134" s="443" t="s">
        <v>1553</v>
      </c>
      <c r="D134" s="443" t="s">
        <v>1644</v>
      </c>
      <c r="E134" s="443" t="s">
        <v>1655</v>
      </c>
      <c r="F134" s="443" t="s">
        <v>1656</v>
      </c>
      <c r="G134" s="447">
        <v>927</v>
      </c>
      <c r="H134" s="447">
        <v>108150</v>
      </c>
      <c r="I134" s="443"/>
      <c r="J134" s="443">
        <v>116.66666666666667</v>
      </c>
      <c r="K134" s="447">
        <v>962</v>
      </c>
      <c r="L134" s="447">
        <v>134146.66999999998</v>
      </c>
      <c r="M134" s="443"/>
      <c r="N134" s="443">
        <v>139.4456029106029</v>
      </c>
      <c r="O134" s="447">
        <v>945</v>
      </c>
      <c r="P134" s="447">
        <v>126000</v>
      </c>
      <c r="Q134" s="469"/>
      <c r="R134" s="448">
        <v>133.33333333333334</v>
      </c>
    </row>
    <row r="135" spans="1:18" ht="14.45" customHeight="1" x14ac:dyDescent="0.2">
      <c r="A135" s="442"/>
      <c r="B135" s="443" t="s">
        <v>1561</v>
      </c>
      <c r="C135" s="443" t="s">
        <v>1553</v>
      </c>
      <c r="D135" s="443" t="s">
        <v>1644</v>
      </c>
      <c r="E135" s="443" t="s">
        <v>1657</v>
      </c>
      <c r="F135" s="443" t="s">
        <v>1658</v>
      </c>
      <c r="G135" s="447">
        <v>3</v>
      </c>
      <c r="H135" s="447">
        <v>1666.67</v>
      </c>
      <c r="I135" s="443"/>
      <c r="J135" s="443">
        <v>555.55666666666673</v>
      </c>
      <c r="K135" s="447">
        <v>8</v>
      </c>
      <c r="L135" s="447">
        <v>7196.66</v>
      </c>
      <c r="M135" s="443"/>
      <c r="N135" s="443">
        <v>899.58249999999998</v>
      </c>
      <c r="O135" s="447">
        <v>5</v>
      </c>
      <c r="P135" s="447">
        <v>4416.66</v>
      </c>
      <c r="Q135" s="469"/>
      <c r="R135" s="448">
        <v>883.33199999999999</v>
      </c>
    </row>
    <row r="136" spans="1:18" ht="14.45" customHeight="1" x14ac:dyDescent="0.2">
      <c r="A136" s="442"/>
      <c r="B136" s="443" t="s">
        <v>1561</v>
      </c>
      <c r="C136" s="443" t="s">
        <v>1553</v>
      </c>
      <c r="D136" s="443" t="s">
        <v>1644</v>
      </c>
      <c r="E136" s="443" t="s">
        <v>1659</v>
      </c>
      <c r="F136" s="443" t="s">
        <v>1660</v>
      </c>
      <c r="G136" s="447">
        <v>1630</v>
      </c>
      <c r="H136" s="447">
        <v>896500</v>
      </c>
      <c r="I136" s="443"/>
      <c r="J136" s="443">
        <v>550</v>
      </c>
      <c r="K136" s="447">
        <v>1450</v>
      </c>
      <c r="L136" s="447">
        <v>851517.7699999999</v>
      </c>
      <c r="M136" s="443"/>
      <c r="N136" s="443">
        <v>587.25363448275857</v>
      </c>
      <c r="O136" s="447">
        <v>1931</v>
      </c>
      <c r="P136" s="447">
        <v>1222966.68</v>
      </c>
      <c r="Q136" s="469"/>
      <c r="R136" s="448">
        <v>633.33334023821851</v>
      </c>
    </row>
    <row r="137" spans="1:18" ht="14.45" customHeight="1" x14ac:dyDescent="0.2">
      <c r="A137" s="442"/>
      <c r="B137" s="443" t="s">
        <v>1561</v>
      </c>
      <c r="C137" s="443" t="s">
        <v>1553</v>
      </c>
      <c r="D137" s="443" t="s">
        <v>1644</v>
      </c>
      <c r="E137" s="443" t="s">
        <v>1661</v>
      </c>
      <c r="F137" s="443" t="s">
        <v>1662</v>
      </c>
      <c r="G137" s="447">
        <v>190</v>
      </c>
      <c r="H137" s="447">
        <v>55944.43</v>
      </c>
      <c r="I137" s="443"/>
      <c r="J137" s="443">
        <v>294.44436842105262</v>
      </c>
      <c r="K137" s="447">
        <v>30</v>
      </c>
      <c r="L137" s="447">
        <v>9711.11</v>
      </c>
      <c r="M137" s="443"/>
      <c r="N137" s="443">
        <v>323.70366666666666</v>
      </c>
      <c r="O137" s="447">
        <v>32</v>
      </c>
      <c r="P137" s="447">
        <v>9600</v>
      </c>
      <c r="Q137" s="469"/>
      <c r="R137" s="448">
        <v>300</v>
      </c>
    </row>
    <row r="138" spans="1:18" ht="14.45" customHeight="1" x14ac:dyDescent="0.2">
      <c r="A138" s="442"/>
      <c r="B138" s="443" t="s">
        <v>1561</v>
      </c>
      <c r="C138" s="443" t="s">
        <v>1553</v>
      </c>
      <c r="D138" s="443" t="s">
        <v>1644</v>
      </c>
      <c r="E138" s="443" t="s">
        <v>1663</v>
      </c>
      <c r="F138" s="443"/>
      <c r="G138" s="447">
        <v>3</v>
      </c>
      <c r="H138" s="447">
        <v>100</v>
      </c>
      <c r="I138" s="443"/>
      <c r="J138" s="443">
        <v>33.333333333333336</v>
      </c>
      <c r="K138" s="447"/>
      <c r="L138" s="447"/>
      <c r="M138" s="443"/>
      <c r="N138" s="443"/>
      <c r="O138" s="447"/>
      <c r="P138" s="447"/>
      <c r="Q138" s="469"/>
      <c r="R138" s="448"/>
    </row>
    <row r="139" spans="1:18" ht="14.45" customHeight="1" x14ac:dyDescent="0.2">
      <c r="A139" s="442"/>
      <c r="B139" s="443" t="s">
        <v>1561</v>
      </c>
      <c r="C139" s="443" t="s">
        <v>1553</v>
      </c>
      <c r="D139" s="443" t="s">
        <v>1644</v>
      </c>
      <c r="E139" s="443" t="s">
        <v>1665</v>
      </c>
      <c r="F139" s="443" t="s">
        <v>1648</v>
      </c>
      <c r="G139" s="447">
        <v>728</v>
      </c>
      <c r="H139" s="447">
        <v>304142.23</v>
      </c>
      <c r="I139" s="443"/>
      <c r="J139" s="443">
        <v>417.77778846153842</v>
      </c>
      <c r="K139" s="447">
        <v>532</v>
      </c>
      <c r="L139" s="447">
        <v>241079.99</v>
      </c>
      <c r="M139" s="443"/>
      <c r="N139" s="443">
        <v>453.15787593984959</v>
      </c>
      <c r="O139" s="447">
        <v>894</v>
      </c>
      <c r="P139" s="447">
        <v>378460</v>
      </c>
      <c r="Q139" s="469"/>
      <c r="R139" s="448">
        <v>423.33333333333331</v>
      </c>
    </row>
    <row r="140" spans="1:18" ht="14.45" customHeight="1" x14ac:dyDescent="0.2">
      <c r="A140" s="442"/>
      <c r="B140" s="443" t="s">
        <v>1561</v>
      </c>
      <c r="C140" s="443" t="s">
        <v>1553</v>
      </c>
      <c r="D140" s="443" t="s">
        <v>1644</v>
      </c>
      <c r="E140" s="443" t="s">
        <v>1666</v>
      </c>
      <c r="F140" s="443" t="s">
        <v>1667</v>
      </c>
      <c r="G140" s="447">
        <v>59</v>
      </c>
      <c r="H140" s="447">
        <v>13111.099999999999</v>
      </c>
      <c r="I140" s="443"/>
      <c r="J140" s="443">
        <v>222.22203389830506</v>
      </c>
      <c r="K140" s="447">
        <v>170</v>
      </c>
      <c r="L140" s="447">
        <v>60982.210000000006</v>
      </c>
      <c r="M140" s="443"/>
      <c r="N140" s="443">
        <v>358.71888235294119</v>
      </c>
      <c r="O140" s="447">
        <v>47</v>
      </c>
      <c r="P140" s="447">
        <v>18277.77</v>
      </c>
      <c r="Q140" s="469"/>
      <c r="R140" s="448">
        <v>388.8887234042553</v>
      </c>
    </row>
    <row r="141" spans="1:18" ht="14.45" customHeight="1" x14ac:dyDescent="0.2">
      <c r="A141" s="442"/>
      <c r="B141" s="443" t="s">
        <v>1561</v>
      </c>
      <c r="C141" s="443" t="s">
        <v>1553</v>
      </c>
      <c r="D141" s="443" t="s">
        <v>1644</v>
      </c>
      <c r="E141" s="443" t="s">
        <v>1668</v>
      </c>
      <c r="F141" s="443" t="s">
        <v>1669</v>
      </c>
      <c r="G141" s="447">
        <v>36</v>
      </c>
      <c r="H141" s="447">
        <v>21000</v>
      </c>
      <c r="I141" s="443"/>
      <c r="J141" s="443">
        <v>583.33333333333337</v>
      </c>
      <c r="K141" s="447">
        <v>62</v>
      </c>
      <c r="L141" s="447">
        <v>42124.44</v>
      </c>
      <c r="M141" s="443"/>
      <c r="N141" s="443">
        <v>679.42645161290329</v>
      </c>
      <c r="O141" s="447">
        <v>72</v>
      </c>
      <c r="P141" s="447">
        <v>48000.009999999995</v>
      </c>
      <c r="Q141" s="469"/>
      <c r="R141" s="448">
        <v>666.66680555555547</v>
      </c>
    </row>
    <row r="142" spans="1:18" ht="14.45" customHeight="1" x14ac:dyDescent="0.2">
      <c r="A142" s="442"/>
      <c r="B142" s="443" t="s">
        <v>1561</v>
      </c>
      <c r="C142" s="443" t="s">
        <v>1553</v>
      </c>
      <c r="D142" s="443" t="s">
        <v>1644</v>
      </c>
      <c r="E142" s="443" t="s">
        <v>1670</v>
      </c>
      <c r="F142" s="443" t="s">
        <v>1671</v>
      </c>
      <c r="G142" s="447">
        <v>9</v>
      </c>
      <c r="H142" s="447">
        <v>4200</v>
      </c>
      <c r="I142" s="443"/>
      <c r="J142" s="443">
        <v>466.66666666666669</v>
      </c>
      <c r="K142" s="447">
        <v>10</v>
      </c>
      <c r="L142" s="447">
        <v>5055.5700000000006</v>
      </c>
      <c r="M142" s="443"/>
      <c r="N142" s="443">
        <v>505.55700000000007</v>
      </c>
      <c r="O142" s="447"/>
      <c r="P142" s="447"/>
      <c r="Q142" s="469"/>
      <c r="R142" s="448"/>
    </row>
    <row r="143" spans="1:18" ht="14.45" customHeight="1" x14ac:dyDescent="0.2">
      <c r="A143" s="442"/>
      <c r="B143" s="443" t="s">
        <v>1561</v>
      </c>
      <c r="C143" s="443" t="s">
        <v>1553</v>
      </c>
      <c r="D143" s="443" t="s">
        <v>1644</v>
      </c>
      <c r="E143" s="443" t="s">
        <v>1672</v>
      </c>
      <c r="F143" s="443" t="s">
        <v>1673</v>
      </c>
      <c r="G143" s="447">
        <v>67</v>
      </c>
      <c r="H143" s="447">
        <v>4094.44</v>
      </c>
      <c r="I143" s="443"/>
      <c r="J143" s="443">
        <v>61.111044776119407</v>
      </c>
      <c r="K143" s="447">
        <v>100</v>
      </c>
      <c r="L143" s="447">
        <v>6896.66</v>
      </c>
      <c r="M143" s="443"/>
      <c r="N143" s="443">
        <v>68.9666</v>
      </c>
      <c r="O143" s="447">
        <v>42</v>
      </c>
      <c r="P143" s="447">
        <v>2800.01</v>
      </c>
      <c r="Q143" s="469"/>
      <c r="R143" s="448">
        <v>66.66690476190476</v>
      </c>
    </row>
    <row r="144" spans="1:18" ht="14.45" customHeight="1" x14ac:dyDescent="0.2">
      <c r="A144" s="442"/>
      <c r="B144" s="443" t="s">
        <v>1561</v>
      </c>
      <c r="C144" s="443" t="s">
        <v>1553</v>
      </c>
      <c r="D144" s="443" t="s">
        <v>1644</v>
      </c>
      <c r="E144" s="443" t="s">
        <v>1674</v>
      </c>
      <c r="F144" s="443" t="s">
        <v>1675</v>
      </c>
      <c r="G144" s="447">
        <v>9</v>
      </c>
      <c r="H144" s="447">
        <v>1150</v>
      </c>
      <c r="I144" s="443"/>
      <c r="J144" s="443">
        <v>127.77777777777777</v>
      </c>
      <c r="K144" s="447">
        <v>18</v>
      </c>
      <c r="L144" s="447">
        <v>3063.33</v>
      </c>
      <c r="M144" s="443"/>
      <c r="N144" s="443">
        <v>170.185</v>
      </c>
      <c r="O144" s="447">
        <v>11</v>
      </c>
      <c r="P144" s="447">
        <v>1772.2200000000003</v>
      </c>
      <c r="Q144" s="469"/>
      <c r="R144" s="448">
        <v>161.1109090909091</v>
      </c>
    </row>
    <row r="145" spans="1:18" ht="14.45" customHeight="1" x14ac:dyDescent="0.2">
      <c r="A145" s="442"/>
      <c r="B145" s="443" t="s">
        <v>1561</v>
      </c>
      <c r="C145" s="443" t="s">
        <v>1553</v>
      </c>
      <c r="D145" s="443" t="s">
        <v>1644</v>
      </c>
      <c r="E145" s="443" t="s">
        <v>1678</v>
      </c>
      <c r="F145" s="443" t="s">
        <v>1679</v>
      </c>
      <c r="G145" s="447">
        <v>2</v>
      </c>
      <c r="H145" s="447">
        <v>0</v>
      </c>
      <c r="I145" s="443"/>
      <c r="J145" s="443">
        <v>0</v>
      </c>
      <c r="K145" s="447">
        <v>1</v>
      </c>
      <c r="L145" s="447">
        <v>0</v>
      </c>
      <c r="M145" s="443"/>
      <c r="N145" s="443">
        <v>0</v>
      </c>
      <c r="O145" s="447"/>
      <c r="P145" s="447"/>
      <c r="Q145" s="469"/>
      <c r="R145" s="448"/>
    </row>
    <row r="146" spans="1:18" ht="14.45" customHeight="1" x14ac:dyDescent="0.2">
      <c r="A146" s="442"/>
      <c r="B146" s="443" t="s">
        <v>1561</v>
      </c>
      <c r="C146" s="443" t="s">
        <v>1553</v>
      </c>
      <c r="D146" s="443" t="s">
        <v>1644</v>
      </c>
      <c r="E146" s="443" t="s">
        <v>1680</v>
      </c>
      <c r="F146" s="443" t="s">
        <v>1681</v>
      </c>
      <c r="G146" s="447">
        <v>605</v>
      </c>
      <c r="H146" s="447">
        <v>184861.11</v>
      </c>
      <c r="I146" s="443"/>
      <c r="J146" s="443">
        <v>305.55555371900823</v>
      </c>
      <c r="K146" s="447">
        <v>526</v>
      </c>
      <c r="L146" s="447">
        <v>172664.44</v>
      </c>
      <c r="M146" s="443"/>
      <c r="N146" s="443">
        <v>328.259391634981</v>
      </c>
      <c r="O146" s="447">
        <v>718</v>
      </c>
      <c r="P146" s="447">
        <v>223377.78000000003</v>
      </c>
      <c r="Q146" s="469"/>
      <c r="R146" s="448">
        <v>311.11111420612815</v>
      </c>
    </row>
    <row r="147" spans="1:18" ht="14.45" customHeight="1" x14ac:dyDescent="0.2">
      <c r="A147" s="442"/>
      <c r="B147" s="443" t="s">
        <v>1561</v>
      </c>
      <c r="C147" s="443" t="s">
        <v>1553</v>
      </c>
      <c r="D147" s="443" t="s">
        <v>1644</v>
      </c>
      <c r="E147" s="443" t="s">
        <v>1682</v>
      </c>
      <c r="F147" s="443" t="s">
        <v>1683</v>
      </c>
      <c r="G147" s="447">
        <v>387</v>
      </c>
      <c r="H147" s="447">
        <v>12900</v>
      </c>
      <c r="I147" s="443"/>
      <c r="J147" s="443">
        <v>33.333333333333336</v>
      </c>
      <c r="K147" s="447"/>
      <c r="L147" s="447"/>
      <c r="M147" s="443"/>
      <c r="N147" s="443"/>
      <c r="O147" s="447"/>
      <c r="P147" s="447"/>
      <c r="Q147" s="469"/>
      <c r="R147" s="448"/>
    </row>
    <row r="148" spans="1:18" ht="14.45" customHeight="1" x14ac:dyDescent="0.2">
      <c r="A148" s="442"/>
      <c r="B148" s="443" t="s">
        <v>1561</v>
      </c>
      <c r="C148" s="443" t="s">
        <v>1553</v>
      </c>
      <c r="D148" s="443" t="s">
        <v>1644</v>
      </c>
      <c r="E148" s="443" t="s">
        <v>1684</v>
      </c>
      <c r="F148" s="443" t="s">
        <v>1685</v>
      </c>
      <c r="G148" s="447">
        <v>694</v>
      </c>
      <c r="H148" s="447">
        <v>316155.55999999994</v>
      </c>
      <c r="I148" s="443"/>
      <c r="J148" s="443">
        <v>455.55556195965409</v>
      </c>
      <c r="K148" s="447">
        <v>1044</v>
      </c>
      <c r="L148" s="447">
        <v>502275.54999999993</v>
      </c>
      <c r="M148" s="443"/>
      <c r="N148" s="443">
        <v>481.10684865900379</v>
      </c>
      <c r="O148" s="447">
        <v>717</v>
      </c>
      <c r="P148" s="447">
        <v>330616.67</v>
      </c>
      <c r="Q148" s="469"/>
      <c r="R148" s="448">
        <v>461.11111576011155</v>
      </c>
    </row>
    <row r="149" spans="1:18" ht="14.45" customHeight="1" x14ac:dyDescent="0.2">
      <c r="A149" s="442"/>
      <c r="B149" s="443" t="s">
        <v>1561</v>
      </c>
      <c r="C149" s="443" t="s">
        <v>1553</v>
      </c>
      <c r="D149" s="443" t="s">
        <v>1644</v>
      </c>
      <c r="E149" s="443" t="s">
        <v>1688</v>
      </c>
      <c r="F149" s="443" t="s">
        <v>1689</v>
      </c>
      <c r="G149" s="447">
        <v>627</v>
      </c>
      <c r="H149" s="447">
        <v>48766.66</v>
      </c>
      <c r="I149" s="443"/>
      <c r="J149" s="443">
        <v>77.77776714513557</v>
      </c>
      <c r="K149" s="447">
        <v>537</v>
      </c>
      <c r="L149" s="447">
        <v>53620</v>
      </c>
      <c r="M149" s="443"/>
      <c r="N149" s="443">
        <v>99.851024208566102</v>
      </c>
      <c r="O149" s="447">
        <v>730</v>
      </c>
      <c r="P149" s="447">
        <v>68944.44</v>
      </c>
      <c r="Q149" s="469"/>
      <c r="R149" s="448">
        <v>94.444438356164383</v>
      </c>
    </row>
    <row r="150" spans="1:18" ht="14.45" customHeight="1" x14ac:dyDescent="0.2">
      <c r="A150" s="442"/>
      <c r="B150" s="443" t="s">
        <v>1561</v>
      </c>
      <c r="C150" s="443" t="s">
        <v>1553</v>
      </c>
      <c r="D150" s="443" t="s">
        <v>1644</v>
      </c>
      <c r="E150" s="443" t="s">
        <v>1692</v>
      </c>
      <c r="F150" s="443" t="s">
        <v>1693</v>
      </c>
      <c r="G150" s="447">
        <v>2</v>
      </c>
      <c r="H150" s="447">
        <v>540</v>
      </c>
      <c r="I150" s="443"/>
      <c r="J150" s="443">
        <v>270</v>
      </c>
      <c r="K150" s="447">
        <v>1</v>
      </c>
      <c r="L150" s="447">
        <v>333.33</v>
      </c>
      <c r="M150" s="443"/>
      <c r="N150" s="443">
        <v>333.33</v>
      </c>
      <c r="O150" s="447">
        <v>2</v>
      </c>
      <c r="P150" s="447">
        <v>666.66</v>
      </c>
      <c r="Q150" s="469"/>
      <c r="R150" s="448">
        <v>333.33</v>
      </c>
    </row>
    <row r="151" spans="1:18" ht="14.45" customHeight="1" x14ac:dyDescent="0.2">
      <c r="A151" s="442"/>
      <c r="B151" s="443" t="s">
        <v>1561</v>
      </c>
      <c r="C151" s="443" t="s">
        <v>1553</v>
      </c>
      <c r="D151" s="443" t="s">
        <v>1644</v>
      </c>
      <c r="E151" s="443" t="s">
        <v>1694</v>
      </c>
      <c r="F151" s="443" t="s">
        <v>1695</v>
      </c>
      <c r="G151" s="447">
        <v>1128</v>
      </c>
      <c r="H151" s="447">
        <v>106533.32</v>
      </c>
      <c r="I151" s="443"/>
      <c r="J151" s="443">
        <v>94.444432624113475</v>
      </c>
      <c r="K151" s="447">
        <v>1297</v>
      </c>
      <c r="L151" s="447">
        <v>151527.77999999997</v>
      </c>
      <c r="M151" s="443"/>
      <c r="N151" s="443">
        <v>116.82943716268309</v>
      </c>
      <c r="O151" s="447">
        <v>1431</v>
      </c>
      <c r="P151" s="447">
        <v>158999.99999999997</v>
      </c>
      <c r="Q151" s="469"/>
      <c r="R151" s="448">
        <v>111.11111111111109</v>
      </c>
    </row>
    <row r="152" spans="1:18" ht="14.45" customHeight="1" x14ac:dyDescent="0.2">
      <c r="A152" s="442"/>
      <c r="B152" s="443" t="s">
        <v>1561</v>
      </c>
      <c r="C152" s="443" t="s">
        <v>1553</v>
      </c>
      <c r="D152" s="443" t="s">
        <v>1644</v>
      </c>
      <c r="E152" s="443" t="s">
        <v>1698</v>
      </c>
      <c r="F152" s="443" t="s">
        <v>1699</v>
      </c>
      <c r="G152" s="447">
        <v>11</v>
      </c>
      <c r="H152" s="447">
        <v>1063.3400000000001</v>
      </c>
      <c r="I152" s="443"/>
      <c r="J152" s="443">
        <v>96.667272727272746</v>
      </c>
      <c r="K152" s="447">
        <v>2</v>
      </c>
      <c r="L152" s="447">
        <v>300</v>
      </c>
      <c r="M152" s="443"/>
      <c r="N152" s="443">
        <v>150</v>
      </c>
      <c r="O152" s="447">
        <v>3</v>
      </c>
      <c r="P152" s="447">
        <v>450</v>
      </c>
      <c r="Q152" s="469"/>
      <c r="R152" s="448">
        <v>150</v>
      </c>
    </row>
    <row r="153" spans="1:18" ht="14.45" customHeight="1" x14ac:dyDescent="0.2">
      <c r="A153" s="442"/>
      <c r="B153" s="443" t="s">
        <v>1561</v>
      </c>
      <c r="C153" s="443" t="s">
        <v>1553</v>
      </c>
      <c r="D153" s="443" t="s">
        <v>1644</v>
      </c>
      <c r="E153" s="443" t="s">
        <v>1700</v>
      </c>
      <c r="F153" s="443" t="s">
        <v>1701</v>
      </c>
      <c r="G153" s="447">
        <v>6</v>
      </c>
      <c r="H153" s="447">
        <v>2600</v>
      </c>
      <c r="I153" s="443"/>
      <c r="J153" s="443">
        <v>433.33333333333331</v>
      </c>
      <c r="K153" s="447">
        <v>12</v>
      </c>
      <c r="L153" s="447">
        <v>5460</v>
      </c>
      <c r="M153" s="443"/>
      <c r="N153" s="443">
        <v>455</v>
      </c>
      <c r="O153" s="447">
        <v>8</v>
      </c>
      <c r="P153" s="447">
        <v>3955.55</v>
      </c>
      <c r="Q153" s="469"/>
      <c r="R153" s="448">
        <v>494.44375000000002</v>
      </c>
    </row>
    <row r="154" spans="1:18" ht="14.45" customHeight="1" x14ac:dyDescent="0.2">
      <c r="A154" s="442"/>
      <c r="B154" s="443" t="s">
        <v>1561</v>
      </c>
      <c r="C154" s="443" t="s">
        <v>1553</v>
      </c>
      <c r="D154" s="443" t="s">
        <v>1644</v>
      </c>
      <c r="E154" s="443" t="s">
        <v>1702</v>
      </c>
      <c r="F154" s="443" t="s">
        <v>1703</v>
      </c>
      <c r="G154" s="447">
        <v>15</v>
      </c>
      <c r="H154" s="447">
        <v>1133.3400000000001</v>
      </c>
      <c r="I154" s="443"/>
      <c r="J154" s="443">
        <v>75.556000000000012</v>
      </c>
      <c r="K154" s="447">
        <v>6</v>
      </c>
      <c r="L154" s="447">
        <v>628.88</v>
      </c>
      <c r="M154" s="443"/>
      <c r="N154" s="443">
        <v>104.81333333333333</v>
      </c>
      <c r="O154" s="447">
        <v>8</v>
      </c>
      <c r="P154" s="447">
        <v>800</v>
      </c>
      <c r="Q154" s="469"/>
      <c r="R154" s="448">
        <v>100</v>
      </c>
    </row>
    <row r="155" spans="1:18" ht="14.45" customHeight="1" x14ac:dyDescent="0.2">
      <c r="A155" s="442"/>
      <c r="B155" s="443" t="s">
        <v>1561</v>
      </c>
      <c r="C155" s="443" t="s">
        <v>1553</v>
      </c>
      <c r="D155" s="443" t="s">
        <v>1644</v>
      </c>
      <c r="E155" s="443" t="s">
        <v>1704</v>
      </c>
      <c r="F155" s="443" t="s">
        <v>1705</v>
      </c>
      <c r="G155" s="447">
        <v>13</v>
      </c>
      <c r="H155" s="447">
        <v>1733.3400000000001</v>
      </c>
      <c r="I155" s="443"/>
      <c r="J155" s="443">
        <v>133.33384615384617</v>
      </c>
      <c r="K155" s="447">
        <v>31</v>
      </c>
      <c r="L155" s="447">
        <v>5517.78</v>
      </c>
      <c r="M155" s="443"/>
      <c r="N155" s="443">
        <v>177.99290322580643</v>
      </c>
      <c r="O155" s="447">
        <v>12</v>
      </c>
      <c r="P155" s="447">
        <v>2066.6699999999996</v>
      </c>
      <c r="Q155" s="469"/>
      <c r="R155" s="448">
        <v>172.22249999999997</v>
      </c>
    </row>
    <row r="156" spans="1:18" ht="14.45" customHeight="1" x14ac:dyDescent="0.2">
      <c r="A156" s="442"/>
      <c r="B156" s="443" t="s">
        <v>1561</v>
      </c>
      <c r="C156" s="443" t="s">
        <v>1553</v>
      </c>
      <c r="D156" s="443" t="s">
        <v>1644</v>
      </c>
      <c r="E156" s="443" t="s">
        <v>1706</v>
      </c>
      <c r="F156" s="443" t="s">
        <v>1707</v>
      </c>
      <c r="G156" s="447">
        <v>15</v>
      </c>
      <c r="H156" s="447">
        <v>733.33999999999992</v>
      </c>
      <c r="I156" s="443"/>
      <c r="J156" s="443">
        <v>48.889333333333326</v>
      </c>
      <c r="K156" s="447">
        <v>6</v>
      </c>
      <c r="L156" s="447">
        <v>455.55999999999995</v>
      </c>
      <c r="M156" s="443"/>
      <c r="N156" s="443">
        <v>75.926666666666662</v>
      </c>
      <c r="O156" s="447">
        <v>5</v>
      </c>
      <c r="P156" s="447">
        <v>361.11</v>
      </c>
      <c r="Q156" s="469"/>
      <c r="R156" s="448">
        <v>72.222000000000008</v>
      </c>
    </row>
    <row r="157" spans="1:18" ht="14.45" customHeight="1" x14ac:dyDescent="0.2">
      <c r="A157" s="442"/>
      <c r="B157" s="443" t="s">
        <v>1561</v>
      </c>
      <c r="C157" s="443" t="s">
        <v>1553</v>
      </c>
      <c r="D157" s="443" t="s">
        <v>1644</v>
      </c>
      <c r="E157" s="443" t="s">
        <v>1708</v>
      </c>
      <c r="F157" s="443" t="s">
        <v>1709</v>
      </c>
      <c r="G157" s="447"/>
      <c r="H157" s="447"/>
      <c r="I157" s="443"/>
      <c r="J157" s="443"/>
      <c r="K157" s="447">
        <v>2</v>
      </c>
      <c r="L157" s="447">
        <v>846.66000000000008</v>
      </c>
      <c r="M157" s="443"/>
      <c r="N157" s="443">
        <v>423.33000000000004</v>
      </c>
      <c r="O157" s="447">
        <v>1</v>
      </c>
      <c r="P157" s="447">
        <v>394.44</v>
      </c>
      <c r="Q157" s="469"/>
      <c r="R157" s="448">
        <v>394.44</v>
      </c>
    </row>
    <row r="158" spans="1:18" ht="14.45" customHeight="1" x14ac:dyDescent="0.2">
      <c r="A158" s="442"/>
      <c r="B158" s="443" t="s">
        <v>1561</v>
      </c>
      <c r="C158" s="443" t="s">
        <v>1553</v>
      </c>
      <c r="D158" s="443" t="s">
        <v>1644</v>
      </c>
      <c r="E158" s="443" t="s">
        <v>1710</v>
      </c>
      <c r="F158" s="443" t="s">
        <v>1711</v>
      </c>
      <c r="G158" s="447">
        <v>143</v>
      </c>
      <c r="H158" s="447">
        <v>41787.78</v>
      </c>
      <c r="I158" s="443"/>
      <c r="J158" s="443">
        <v>292.22223776223774</v>
      </c>
      <c r="K158" s="447">
        <v>54</v>
      </c>
      <c r="L158" s="447">
        <v>18435.560000000001</v>
      </c>
      <c r="M158" s="443"/>
      <c r="N158" s="443">
        <v>341.39925925925928</v>
      </c>
      <c r="O158" s="447">
        <v>165</v>
      </c>
      <c r="P158" s="447">
        <v>49133.34</v>
      </c>
      <c r="Q158" s="469"/>
      <c r="R158" s="448">
        <v>297.77781818181813</v>
      </c>
    </row>
    <row r="159" spans="1:18" ht="14.45" customHeight="1" x14ac:dyDescent="0.2">
      <c r="A159" s="442"/>
      <c r="B159" s="443" t="s">
        <v>1561</v>
      </c>
      <c r="C159" s="443" t="s">
        <v>1553</v>
      </c>
      <c r="D159" s="443" t="s">
        <v>1644</v>
      </c>
      <c r="E159" s="443" t="s">
        <v>1714</v>
      </c>
      <c r="F159" s="443" t="s">
        <v>1715</v>
      </c>
      <c r="G159" s="447">
        <v>3</v>
      </c>
      <c r="H159" s="447">
        <v>350</v>
      </c>
      <c r="I159" s="443"/>
      <c r="J159" s="443">
        <v>116.66666666666667</v>
      </c>
      <c r="K159" s="447">
        <v>3</v>
      </c>
      <c r="L159" s="447">
        <v>416.66999999999996</v>
      </c>
      <c r="M159" s="443"/>
      <c r="N159" s="443">
        <v>138.88999999999999</v>
      </c>
      <c r="O159" s="447">
        <v>4</v>
      </c>
      <c r="P159" s="447">
        <v>555.55999999999995</v>
      </c>
      <c r="Q159" s="469"/>
      <c r="R159" s="448">
        <v>138.88999999999999</v>
      </c>
    </row>
    <row r="160" spans="1:18" ht="14.45" customHeight="1" x14ac:dyDescent="0.2">
      <c r="A160" s="442"/>
      <c r="B160" s="443" t="s">
        <v>1561</v>
      </c>
      <c r="C160" s="443" t="s">
        <v>1553</v>
      </c>
      <c r="D160" s="443" t="s">
        <v>1644</v>
      </c>
      <c r="E160" s="443" t="s">
        <v>1728</v>
      </c>
      <c r="F160" s="443" t="s">
        <v>1729</v>
      </c>
      <c r="G160" s="447">
        <v>162</v>
      </c>
      <c r="H160" s="447">
        <v>58140.01</v>
      </c>
      <c r="I160" s="443"/>
      <c r="J160" s="443">
        <v>358.88895061728397</v>
      </c>
      <c r="K160" s="447">
        <v>62</v>
      </c>
      <c r="L160" s="447">
        <v>25742.23</v>
      </c>
      <c r="M160" s="443"/>
      <c r="N160" s="443">
        <v>415.19725806451612</v>
      </c>
      <c r="O160" s="447">
        <v>111</v>
      </c>
      <c r="P160" s="447">
        <v>40453.33</v>
      </c>
      <c r="Q160" s="469"/>
      <c r="R160" s="448">
        <v>364.44441441441444</v>
      </c>
    </row>
    <row r="161" spans="1:18" ht="14.45" customHeight="1" x14ac:dyDescent="0.2">
      <c r="A161" s="442"/>
      <c r="B161" s="443" t="s">
        <v>1561</v>
      </c>
      <c r="C161" s="443" t="s">
        <v>1553</v>
      </c>
      <c r="D161" s="443" t="s">
        <v>1644</v>
      </c>
      <c r="E161" s="443" t="s">
        <v>1716</v>
      </c>
      <c r="F161" s="443"/>
      <c r="G161" s="447">
        <v>3</v>
      </c>
      <c r="H161" s="447">
        <v>1650</v>
      </c>
      <c r="I161" s="443"/>
      <c r="J161" s="443">
        <v>550</v>
      </c>
      <c r="K161" s="447"/>
      <c r="L161" s="447"/>
      <c r="M161" s="443"/>
      <c r="N161" s="443"/>
      <c r="O161" s="447"/>
      <c r="P161" s="447"/>
      <c r="Q161" s="469"/>
      <c r="R161" s="448"/>
    </row>
    <row r="162" spans="1:18" ht="14.45" customHeight="1" x14ac:dyDescent="0.2">
      <c r="A162" s="442"/>
      <c r="B162" s="443" t="s">
        <v>1561</v>
      </c>
      <c r="C162" s="443" t="s">
        <v>1553</v>
      </c>
      <c r="D162" s="443" t="s">
        <v>1644</v>
      </c>
      <c r="E162" s="443" t="s">
        <v>1716</v>
      </c>
      <c r="F162" s="443" t="s">
        <v>1717</v>
      </c>
      <c r="G162" s="447">
        <v>0</v>
      </c>
      <c r="H162" s="447">
        <v>0</v>
      </c>
      <c r="I162" s="443"/>
      <c r="J162" s="443"/>
      <c r="K162" s="447"/>
      <c r="L162" s="447"/>
      <c r="M162" s="443"/>
      <c r="N162" s="443"/>
      <c r="O162" s="447"/>
      <c r="P162" s="447"/>
      <c r="Q162" s="469"/>
      <c r="R162" s="448"/>
    </row>
    <row r="163" spans="1:18" ht="14.45" customHeight="1" x14ac:dyDescent="0.2">
      <c r="A163" s="442"/>
      <c r="B163" s="443" t="s">
        <v>1561</v>
      </c>
      <c r="C163" s="443" t="s">
        <v>1553</v>
      </c>
      <c r="D163" s="443" t="s">
        <v>1644</v>
      </c>
      <c r="E163" s="443" t="s">
        <v>1718</v>
      </c>
      <c r="F163" s="443" t="s">
        <v>1719</v>
      </c>
      <c r="G163" s="447">
        <v>7</v>
      </c>
      <c r="H163" s="447">
        <v>816.67000000000007</v>
      </c>
      <c r="I163" s="443"/>
      <c r="J163" s="443">
        <v>116.66714285714286</v>
      </c>
      <c r="K163" s="447">
        <v>17</v>
      </c>
      <c r="L163" s="447">
        <v>2661.1000000000004</v>
      </c>
      <c r="M163" s="443"/>
      <c r="N163" s="443">
        <v>156.53529411764708</v>
      </c>
      <c r="O163" s="447"/>
      <c r="P163" s="447"/>
      <c r="Q163" s="469"/>
      <c r="R163" s="448"/>
    </row>
    <row r="164" spans="1:18" ht="14.45" customHeight="1" x14ac:dyDescent="0.2">
      <c r="A164" s="442"/>
      <c r="B164" s="443" t="s">
        <v>1561</v>
      </c>
      <c r="C164" s="443" t="s">
        <v>1553</v>
      </c>
      <c r="D164" s="443" t="s">
        <v>1644</v>
      </c>
      <c r="E164" s="443" t="s">
        <v>1730</v>
      </c>
      <c r="F164" s="443" t="s">
        <v>1731</v>
      </c>
      <c r="G164" s="447">
        <v>92</v>
      </c>
      <c r="H164" s="447">
        <v>50906.68</v>
      </c>
      <c r="I164" s="443"/>
      <c r="J164" s="443">
        <v>553.33347826086958</v>
      </c>
      <c r="K164" s="447">
        <v>168</v>
      </c>
      <c r="L164" s="447">
        <v>100388.89</v>
      </c>
      <c r="M164" s="443"/>
      <c r="N164" s="443">
        <v>597.55291666666665</v>
      </c>
      <c r="O164" s="447">
        <v>229</v>
      </c>
      <c r="P164" s="447">
        <v>127985.56</v>
      </c>
      <c r="Q164" s="469"/>
      <c r="R164" s="448">
        <v>558.88890829694321</v>
      </c>
    </row>
    <row r="165" spans="1:18" ht="14.45" customHeight="1" x14ac:dyDescent="0.2">
      <c r="A165" s="442"/>
      <c r="B165" s="443" t="s">
        <v>1561</v>
      </c>
      <c r="C165" s="443" t="s">
        <v>1553</v>
      </c>
      <c r="D165" s="443" t="s">
        <v>1644</v>
      </c>
      <c r="E165" s="443" t="s">
        <v>1722</v>
      </c>
      <c r="F165" s="443" t="s">
        <v>1723</v>
      </c>
      <c r="G165" s="447"/>
      <c r="H165" s="447"/>
      <c r="I165" s="443"/>
      <c r="J165" s="443"/>
      <c r="K165" s="447">
        <v>394</v>
      </c>
      <c r="L165" s="447">
        <v>25011.120000000003</v>
      </c>
      <c r="M165" s="443"/>
      <c r="N165" s="443">
        <v>63.480000000000004</v>
      </c>
      <c r="O165" s="447">
        <v>534</v>
      </c>
      <c r="P165" s="447">
        <v>35600.01</v>
      </c>
      <c r="Q165" s="469"/>
      <c r="R165" s="448">
        <v>66.666685393258433</v>
      </c>
    </row>
    <row r="166" spans="1:18" ht="14.45" customHeight="1" x14ac:dyDescent="0.2">
      <c r="A166" s="442"/>
      <c r="B166" s="443" t="s">
        <v>1561</v>
      </c>
      <c r="C166" s="443" t="s">
        <v>1553</v>
      </c>
      <c r="D166" s="443" t="s">
        <v>1644</v>
      </c>
      <c r="E166" s="443" t="s">
        <v>1732</v>
      </c>
      <c r="F166" s="443" t="s">
        <v>1662</v>
      </c>
      <c r="G166" s="447"/>
      <c r="H166" s="447"/>
      <c r="I166" s="443"/>
      <c r="J166" s="443"/>
      <c r="K166" s="447">
        <v>205</v>
      </c>
      <c r="L166" s="447">
        <v>65233.33</v>
      </c>
      <c r="M166" s="443"/>
      <c r="N166" s="443">
        <v>318.21136585365855</v>
      </c>
      <c r="O166" s="447">
        <v>173</v>
      </c>
      <c r="P166" s="447">
        <v>51900</v>
      </c>
      <c r="Q166" s="469"/>
      <c r="R166" s="448">
        <v>300</v>
      </c>
    </row>
    <row r="167" spans="1:18" ht="14.45" customHeight="1" x14ac:dyDescent="0.2">
      <c r="A167" s="442"/>
      <c r="B167" s="443" t="s">
        <v>1561</v>
      </c>
      <c r="C167" s="443" t="s">
        <v>1553</v>
      </c>
      <c r="D167" s="443" t="s">
        <v>1644</v>
      </c>
      <c r="E167" s="443" t="s">
        <v>1733</v>
      </c>
      <c r="F167" s="443" t="s">
        <v>1734</v>
      </c>
      <c r="G167" s="447"/>
      <c r="H167" s="447"/>
      <c r="I167" s="443"/>
      <c r="J167" s="443"/>
      <c r="K167" s="447">
        <v>1</v>
      </c>
      <c r="L167" s="447">
        <v>300</v>
      </c>
      <c r="M167" s="443"/>
      <c r="N167" s="443">
        <v>300</v>
      </c>
      <c r="O167" s="447"/>
      <c r="P167" s="447"/>
      <c r="Q167" s="469"/>
      <c r="R167" s="448"/>
    </row>
    <row r="168" spans="1:18" ht="14.45" customHeight="1" x14ac:dyDescent="0.2">
      <c r="A168" s="442"/>
      <c r="B168" s="443" t="s">
        <v>1561</v>
      </c>
      <c r="C168" s="443" t="s">
        <v>1554</v>
      </c>
      <c r="D168" s="443" t="s">
        <v>1562</v>
      </c>
      <c r="E168" s="443" t="s">
        <v>1563</v>
      </c>
      <c r="F168" s="443"/>
      <c r="G168" s="447"/>
      <c r="H168" s="447"/>
      <c r="I168" s="443"/>
      <c r="J168" s="443"/>
      <c r="K168" s="447">
        <v>1</v>
      </c>
      <c r="L168" s="447">
        <v>113</v>
      </c>
      <c r="M168" s="443"/>
      <c r="N168" s="443">
        <v>113</v>
      </c>
      <c r="O168" s="447"/>
      <c r="P168" s="447"/>
      <c r="Q168" s="469"/>
      <c r="R168" s="448"/>
    </row>
    <row r="169" spans="1:18" ht="14.45" customHeight="1" x14ac:dyDescent="0.2">
      <c r="A169" s="442"/>
      <c r="B169" s="443" t="s">
        <v>1561</v>
      </c>
      <c r="C169" s="443" t="s">
        <v>1554</v>
      </c>
      <c r="D169" s="443" t="s">
        <v>1562</v>
      </c>
      <c r="E169" s="443" t="s">
        <v>1564</v>
      </c>
      <c r="F169" s="443"/>
      <c r="G169" s="447"/>
      <c r="H169" s="447"/>
      <c r="I169" s="443"/>
      <c r="J169" s="443"/>
      <c r="K169" s="447"/>
      <c r="L169" s="447"/>
      <c r="M169" s="443"/>
      <c r="N169" s="443"/>
      <c r="O169" s="447">
        <v>0</v>
      </c>
      <c r="P169" s="447">
        <v>0</v>
      </c>
      <c r="Q169" s="469"/>
      <c r="R169" s="448"/>
    </row>
    <row r="170" spans="1:18" ht="14.45" customHeight="1" x14ac:dyDescent="0.2">
      <c r="A170" s="442"/>
      <c r="B170" s="443" t="s">
        <v>1561</v>
      </c>
      <c r="C170" s="443" t="s">
        <v>1554</v>
      </c>
      <c r="D170" s="443" t="s">
        <v>1562</v>
      </c>
      <c r="E170" s="443" t="s">
        <v>1735</v>
      </c>
      <c r="F170" s="443"/>
      <c r="G170" s="447">
        <v>1</v>
      </c>
      <c r="H170" s="447">
        <v>1179</v>
      </c>
      <c r="I170" s="443"/>
      <c r="J170" s="443">
        <v>1179</v>
      </c>
      <c r="K170" s="447">
        <v>1</v>
      </c>
      <c r="L170" s="447">
        <v>1179</v>
      </c>
      <c r="M170" s="443"/>
      <c r="N170" s="443">
        <v>1179</v>
      </c>
      <c r="O170" s="447">
        <v>3</v>
      </c>
      <c r="P170" s="447">
        <v>3537</v>
      </c>
      <c r="Q170" s="469"/>
      <c r="R170" s="448">
        <v>1179</v>
      </c>
    </row>
    <row r="171" spans="1:18" ht="14.45" customHeight="1" x14ac:dyDescent="0.2">
      <c r="A171" s="442"/>
      <c r="B171" s="443" t="s">
        <v>1561</v>
      </c>
      <c r="C171" s="443" t="s">
        <v>1554</v>
      </c>
      <c r="D171" s="443" t="s">
        <v>1562</v>
      </c>
      <c r="E171" s="443" t="s">
        <v>1736</v>
      </c>
      <c r="F171" s="443"/>
      <c r="G171" s="447">
        <v>1</v>
      </c>
      <c r="H171" s="447">
        <v>219</v>
      </c>
      <c r="I171" s="443"/>
      <c r="J171" s="443">
        <v>219</v>
      </c>
      <c r="K171" s="447">
        <v>1</v>
      </c>
      <c r="L171" s="447">
        <v>219</v>
      </c>
      <c r="M171" s="443"/>
      <c r="N171" s="443">
        <v>219</v>
      </c>
      <c r="O171" s="447">
        <v>2</v>
      </c>
      <c r="P171" s="447">
        <v>438</v>
      </c>
      <c r="Q171" s="469"/>
      <c r="R171" s="448">
        <v>219</v>
      </c>
    </row>
    <row r="172" spans="1:18" ht="14.45" customHeight="1" x14ac:dyDescent="0.2">
      <c r="A172" s="442"/>
      <c r="B172" s="443" t="s">
        <v>1561</v>
      </c>
      <c r="C172" s="443" t="s">
        <v>1554</v>
      </c>
      <c r="D172" s="443" t="s">
        <v>1562</v>
      </c>
      <c r="E172" s="443" t="s">
        <v>1737</v>
      </c>
      <c r="F172" s="443"/>
      <c r="G172" s="447">
        <v>4</v>
      </c>
      <c r="H172" s="447">
        <v>2968</v>
      </c>
      <c r="I172" s="443"/>
      <c r="J172" s="443">
        <v>742</v>
      </c>
      <c r="K172" s="447">
        <v>4</v>
      </c>
      <c r="L172" s="447">
        <v>2968</v>
      </c>
      <c r="M172" s="443"/>
      <c r="N172" s="443">
        <v>742</v>
      </c>
      <c r="O172" s="447">
        <v>5</v>
      </c>
      <c r="P172" s="447">
        <v>3710</v>
      </c>
      <c r="Q172" s="469"/>
      <c r="R172" s="448">
        <v>742</v>
      </c>
    </row>
    <row r="173" spans="1:18" ht="14.45" customHeight="1" x14ac:dyDescent="0.2">
      <c r="A173" s="442"/>
      <c r="B173" s="443" t="s">
        <v>1561</v>
      </c>
      <c r="C173" s="443" t="s">
        <v>1554</v>
      </c>
      <c r="D173" s="443" t="s">
        <v>1562</v>
      </c>
      <c r="E173" s="443" t="s">
        <v>1738</v>
      </c>
      <c r="F173" s="443"/>
      <c r="G173" s="447"/>
      <c r="H173" s="447"/>
      <c r="I173" s="443"/>
      <c r="J173" s="443"/>
      <c r="K173" s="447">
        <v>4</v>
      </c>
      <c r="L173" s="447">
        <v>3600</v>
      </c>
      <c r="M173" s="443"/>
      <c r="N173" s="443">
        <v>900</v>
      </c>
      <c r="O173" s="447"/>
      <c r="P173" s="447"/>
      <c r="Q173" s="469"/>
      <c r="R173" s="448"/>
    </row>
    <row r="174" spans="1:18" ht="14.45" customHeight="1" x14ac:dyDescent="0.2">
      <c r="A174" s="442"/>
      <c r="B174" s="443" t="s">
        <v>1561</v>
      </c>
      <c r="C174" s="443" t="s">
        <v>1554</v>
      </c>
      <c r="D174" s="443" t="s">
        <v>1644</v>
      </c>
      <c r="E174" s="443" t="s">
        <v>1645</v>
      </c>
      <c r="F174" s="443" t="s">
        <v>1646</v>
      </c>
      <c r="G174" s="447">
        <v>51</v>
      </c>
      <c r="H174" s="447">
        <v>25953.33</v>
      </c>
      <c r="I174" s="443"/>
      <c r="J174" s="443">
        <v>508.88882352941181</v>
      </c>
      <c r="K174" s="447">
        <v>86</v>
      </c>
      <c r="L174" s="447">
        <v>51517.770000000004</v>
      </c>
      <c r="M174" s="443"/>
      <c r="N174" s="443">
        <v>599.04383720930241</v>
      </c>
      <c r="O174" s="447">
        <v>60</v>
      </c>
      <c r="P174" s="447">
        <v>33000</v>
      </c>
      <c r="Q174" s="469"/>
      <c r="R174" s="448">
        <v>550</v>
      </c>
    </row>
    <row r="175" spans="1:18" ht="14.45" customHeight="1" x14ac:dyDescent="0.2">
      <c r="A175" s="442"/>
      <c r="B175" s="443" t="s">
        <v>1561</v>
      </c>
      <c r="C175" s="443" t="s">
        <v>1554</v>
      </c>
      <c r="D175" s="443" t="s">
        <v>1644</v>
      </c>
      <c r="E175" s="443" t="s">
        <v>1647</v>
      </c>
      <c r="F175" s="443" t="s">
        <v>1648</v>
      </c>
      <c r="G175" s="447">
        <v>130</v>
      </c>
      <c r="H175" s="447">
        <v>65000</v>
      </c>
      <c r="I175" s="443"/>
      <c r="J175" s="443">
        <v>500</v>
      </c>
      <c r="K175" s="447">
        <v>281</v>
      </c>
      <c r="L175" s="447">
        <v>151366.66999999998</v>
      </c>
      <c r="M175" s="443"/>
      <c r="N175" s="443">
        <v>538.67142348754442</v>
      </c>
      <c r="O175" s="447">
        <v>274</v>
      </c>
      <c r="P175" s="447">
        <v>138522.22</v>
      </c>
      <c r="Q175" s="469"/>
      <c r="R175" s="448">
        <v>505.55554744525546</v>
      </c>
    </row>
    <row r="176" spans="1:18" ht="14.45" customHeight="1" x14ac:dyDescent="0.2">
      <c r="A176" s="442"/>
      <c r="B176" s="443" t="s">
        <v>1561</v>
      </c>
      <c r="C176" s="443" t="s">
        <v>1554</v>
      </c>
      <c r="D176" s="443" t="s">
        <v>1644</v>
      </c>
      <c r="E176" s="443" t="s">
        <v>1726</v>
      </c>
      <c r="F176" s="443" t="s">
        <v>1727</v>
      </c>
      <c r="G176" s="447">
        <v>798</v>
      </c>
      <c r="H176" s="447">
        <v>84233.34</v>
      </c>
      <c r="I176" s="443"/>
      <c r="J176" s="443">
        <v>105.55556390977443</v>
      </c>
      <c r="K176" s="447">
        <v>419</v>
      </c>
      <c r="L176" s="447">
        <v>56920</v>
      </c>
      <c r="M176" s="443"/>
      <c r="N176" s="443">
        <v>135.8472553699284</v>
      </c>
      <c r="O176" s="447">
        <v>427</v>
      </c>
      <c r="P176" s="447">
        <v>54561.100000000006</v>
      </c>
      <c r="Q176" s="469"/>
      <c r="R176" s="448">
        <v>127.7777517564403</v>
      </c>
    </row>
    <row r="177" spans="1:18" ht="14.45" customHeight="1" x14ac:dyDescent="0.2">
      <c r="A177" s="442"/>
      <c r="B177" s="443" t="s">
        <v>1561</v>
      </c>
      <c r="C177" s="443" t="s">
        <v>1554</v>
      </c>
      <c r="D177" s="443" t="s">
        <v>1644</v>
      </c>
      <c r="E177" s="443" t="s">
        <v>1649</v>
      </c>
      <c r="F177" s="443" t="s">
        <v>1650</v>
      </c>
      <c r="G177" s="447">
        <v>596</v>
      </c>
      <c r="H177" s="447">
        <v>46355.560000000005</v>
      </c>
      <c r="I177" s="443"/>
      <c r="J177" s="443">
        <v>77.777785234899341</v>
      </c>
      <c r="K177" s="447">
        <v>912</v>
      </c>
      <c r="L177" s="447">
        <v>80925.56</v>
      </c>
      <c r="M177" s="443"/>
      <c r="N177" s="443">
        <v>88.734166666666667</v>
      </c>
      <c r="O177" s="447">
        <v>1016</v>
      </c>
      <c r="P177" s="447">
        <v>84666.68</v>
      </c>
      <c r="Q177" s="469"/>
      <c r="R177" s="448">
        <v>83.333346456692908</v>
      </c>
    </row>
    <row r="178" spans="1:18" ht="14.45" customHeight="1" x14ac:dyDescent="0.2">
      <c r="A178" s="442"/>
      <c r="B178" s="443" t="s">
        <v>1561</v>
      </c>
      <c r="C178" s="443" t="s">
        <v>1554</v>
      </c>
      <c r="D178" s="443" t="s">
        <v>1644</v>
      </c>
      <c r="E178" s="443" t="s">
        <v>1651</v>
      </c>
      <c r="F178" s="443" t="s">
        <v>1652</v>
      </c>
      <c r="G178" s="447"/>
      <c r="H178" s="447"/>
      <c r="I178" s="443"/>
      <c r="J178" s="443"/>
      <c r="K178" s="447">
        <v>27</v>
      </c>
      <c r="L178" s="447">
        <v>7315.56</v>
      </c>
      <c r="M178" s="443"/>
      <c r="N178" s="443">
        <v>270.94666666666666</v>
      </c>
      <c r="O178" s="447">
        <v>49</v>
      </c>
      <c r="P178" s="447">
        <v>12522.21</v>
      </c>
      <c r="Q178" s="469"/>
      <c r="R178" s="448">
        <v>255.55530612244897</v>
      </c>
    </row>
    <row r="179" spans="1:18" ht="14.45" customHeight="1" x14ac:dyDescent="0.2">
      <c r="A179" s="442"/>
      <c r="B179" s="443" t="s">
        <v>1561</v>
      </c>
      <c r="C179" s="443" t="s">
        <v>1554</v>
      </c>
      <c r="D179" s="443" t="s">
        <v>1644</v>
      </c>
      <c r="E179" s="443" t="s">
        <v>1653</v>
      </c>
      <c r="F179" s="443" t="s">
        <v>1654</v>
      </c>
      <c r="G179" s="447"/>
      <c r="H179" s="447"/>
      <c r="I179" s="443"/>
      <c r="J179" s="443"/>
      <c r="K179" s="447">
        <v>1</v>
      </c>
      <c r="L179" s="447">
        <v>305.56</v>
      </c>
      <c r="M179" s="443"/>
      <c r="N179" s="443">
        <v>305.56</v>
      </c>
      <c r="O179" s="447"/>
      <c r="P179" s="447"/>
      <c r="Q179" s="469"/>
      <c r="R179" s="448"/>
    </row>
    <row r="180" spans="1:18" ht="14.45" customHeight="1" x14ac:dyDescent="0.2">
      <c r="A180" s="442"/>
      <c r="B180" s="443" t="s">
        <v>1561</v>
      </c>
      <c r="C180" s="443" t="s">
        <v>1554</v>
      </c>
      <c r="D180" s="443" t="s">
        <v>1644</v>
      </c>
      <c r="E180" s="443" t="s">
        <v>1655</v>
      </c>
      <c r="F180" s="443" t="s">
        <v>1656</v>
      </c>
      <c r="G180" s="447">
        <v>323</v>
      </c>
      <c r="H180" s="447">
        <v>37683.33</v>
      </c>
      <c r="I180" s="443"/>
      <c r="J180" s="443">
        <v>116.66665634674924</v>
      </c>
      <c r="K180" s="447">
        <v>352</v>
      </c>
      <c r="L180" s="447">
        <v>49653.33</v>
      </c>
      <c r="M180" s="443"/>
      <c r="N180" s="443">
        <v>141.06059659090909</v>
      </c>
      <c r="O180" s="447">
        <v>494</v>
      </c>
      <c r="P180" s="447">
        <v>65866.67</v>
      </c>
      <c r="Q180" s="469"/>
      <c r="R180" s="448">
        <v>133.33334008097165</v>
      </c>
    </row>
    <row r="181" spans="1:18" ht="14.45" customHeight="1" x14ac:dyDescent="0.2">
      <c r="A181" s="442"/>
      <c r="B181" s="443" t="s">
        <v>1561</v>
      </c>
      <c r="C181" s="443" t="s">
        <v>1554</v>
      </c>
      <c r="D181" s="443" t="s">
        <v>1644</v>
      </c>
      <c r="E181" s="443" t="s">
        <v>1657</v>
      </c>
      <c r="F181" s="443" t="s">
        <v>1658</v>
      </c>
      <c r="G181" s="447">
        <v>82</v>
      </c>
      <c r="H181" s="447">
        <v>45555.56</v>
      </c>
      <c r="I181" s="443"/>
      <c r="J181" s="443">
        <v>555.55560975609751</v>
      </c>
      <c r="K181" s="447">
        <v>73</v>
      </c>
      <c r="L181" s="447">
        <v>68513.33</v>
      </c>
      <c r="M181" s="443"/>
      <c r="N181" s="443">
        <v>938.5387671232877</v>
      </c>
      <c r="O181" s="447">
        <v>78</v>
      </c>
      <c r="P181" s="447">
        <v>68900</v>
      </c>
      <c r="Q181" s="469"/>
      <c r="R181" s="448">
        <v>883.33333333333337</v>
      </c>
    </row>
    <row r="182" spans="1:18" ht="14.45" customHeight="1" x14ac:dyDescent="0.2">
      <c r="A182" s="442"/>
      <c r="B182" s="443" t="s">
        <v>1561</v>
      </c>
      <c r="C182" s="443" t="s">
        <v>1554</v>
      </c>
      <c r="D182" s="443" t="s">
        <v>1644</v>
      </c>
      <c r="E182" s="443" t="s">
        <v>1659</v>
      </c>
      <c r="F182" s="443" t="s">
        <v>1660</v>
      </c>
      <c r="G182" s="447">
        <v>403</v>
      </c>
      <c r="H182" s="447">
        <v>221650</v>
      </c>
      <c r="I182" s="443"/>
      <c r="J182" s="443">
        <v>550</v>
      </c>
      <c r="K182" s="447">
        <v>470</v>
      </c>
      <c r="L182" s="447">
        <v>279528.89</v>
      </c>
      <c r="M182" s="443"/>
      <c r="N182" s="443">
        <v>594.74231914893619</v>
      </c>
      <c r="O182" s="447">
        <v>1020</v>
      </c>
      <c r="P182" s="447">
        <v>646000</v>
      </c>
      <c r="Q182" s="469"/>
      <c r="R182" s="448">
        <v>633.33333333333337</v>
      </c>
    </row>
    <row r="183" spans="1:18" ht="14.45" customHeight="1" x14ac:dyDescent="0.2">
      <c r="A183" s="442"/>
      <c r="B183" s="443" t="s">
        <v>1561</v>
      </c>
      <c r="C183" s="443" t="s">
        <v>1554</v>
      </c>
      <c r="D183" s="443" t="s">
        <v>1644</v>
      </c>
      <c r="E183" s="443" t="s">
        <v>1661</v>
      </c>
      <c r="F183" s="443" t="s">
        <v>1662</v>
      </c>
      <c r="G183" s="447">
        <v>4</v>
      </c>
      <c r="H183" s="447">
        <v>1177.77</v>
      </c>
      <c r="I183" s="443"/>
      <c r="J183" s="443">
        <v>294.4425</v>
      </c>
      <c r="K183" s="447">
        <v>1</v>
      </c>
      <c r="L183" s="447">
        <v>344.44</v>
      </c>
      <c r="M183" s="443"/>
      <c r="N183" s="443">
        <v>344.44</v>
      </c>
      <c r="O183" s="447">
        <v>5</v>
      </c>
      <c r="P183" s="447">
        <v>1500</v>
      </c>
      <c r="Q183" s="469"/>
      <c r="R183" s="448">
        <v>300</v>
      </c>
    </row>
    <row r="184" spans="1:18" ht="14.45" customHeight="1" x14ac:dyDescent="0.2">
      <c r="A184" s="442"/>
      <c r="B184" s="443" t="s">
        <v>1561</v>
      </c>
      <c r="C184" s="443" t="s">
        <v>1554</v>
      </c>
      <c r="D184" s="443" t="s">
        <v>1644</v>
      </c>
      <c r="E184" s="443" t="s">
        <v>1665</v>
      </c>
      <c r="F184" s="443" t="s">
        <v>1648</v>
      </c>
      <c r="G184" s="447">
        <v>1470</v>
      </c>
      <c r="H184" s="447">
        <v>614133.32999999996</v>
      </c>
      <c r="I184" s="443"/>
      <c r="J184" s="443">
        <v>417.77777551020404</v>
      </c>
      <c r="K184" s="447">
        <v>970</v>
      </c>
      <c r="L184" s="447">
        <v>437015.55</v>
      </c>
      <c r="M184" s="443"/>
      <c r="N184" s="443">
        <v>450.53149484536084</v>
      </c>
      <c r="O184" s="447">
        <v>1145</v>
      </c>
      <c r="P184" s="447">
        <v>484716.67</v>
      </c>
      <c r="Q184" s="469"/>
      <c r="R184" s="448">
        <v>423.33333624454144</v>
      </c>
    </row>
    <row r="185" spans="1:18" ht="14.45" customHeight="1" x14ac:dyDescent="0.2">
      <c r="A185" s="442"/>
      <c r="B185" s="443" t="s">
        <v>1561</v>
      </c>
      <c r="C185" s="443" t="s">
        <v>1554</v>
      </c>
      <c r="D185" s="443" t="s">
        <v>1644</v>
      </c>
      <c r="E185" s="443" t="s">
        <v>1666</v>
      </c>
      <c r="F185" s="443" t="s">
        <v>1667</v>
      </c>
      <c r="G185" s="447">
        <v>189</v>
      </c>
      <c r="H185" s="447">
        <v>42000</v>
      </c>
      <c r="I185" s="443"/>
      <c r="J185" s="443">
        <v>222.22222222222223</v>
      </c>
      <c r="K185" s="447">
        <v>260</v>
      </c>
      <c r="L185" s="447">
        <v>96162.22</v>
      </c>
      <c r="M185" s="443"/>
      <c r="N185" s="443">
        <v>369.85469230769229</v>
      </c>
      <c r="O185" s="447">
        <v>259</v>
      </c>
      <c r="P185" s="447">
        <v>100722.23</v>
      </c>
      <c r="Q185" s="469"/>
      <c r="R185" s="448">
        <v>388.88891891891888</v>
      </c>
    </row>
    <row r="186" spans="1:18" ht="14.45" customHeight="1" x14ac:dyDescent="0.2">
      <c r="A186" s="442"/>
      <c r="B186" s="443" t="s">
        <v>1561</v>
      </c>
      <c r="C186" s="443" t="s">
        <v>1554</v>
      </c>
      <c r="D186" s="443" t="s">
        <v>1644</v>
      </c>
      <c r="E186" s="443" t="s">
        <v>1668</v>
      </c>
      <c r="F186" s="443" t="s">
        <v>1669</v>
      </c>
      <c r="G186" s="447">
        <v>137</v>
      </c>
      <c r="H186" s="447">
        <v>79916.67</v>
      </c>
      <c r="I186" s="443"/>
      <c r="J186" s="443">
        <v>583.33335766423352</v>
      </c>
      <c r="K186" s="447">
        <v>124</v>
      </c>
      <c r="L186" s="447">
        <v>87808.88</v>
      </c>
      <c r="M186" s="443"/>
      <c r="N186" s="443">
        <v>708.13612903225805</v>
      </c>
      <c r="O186" s="447">
        <v>157</v>
      </c>
      <c r="P186" s="447">
        <v>104666.66</v>
      </c>
      <c r="Q186" s="469"/>
      <c r="R186" s="448">
        <v>666.6666242038217</v>
      </c>
    </row>
    <row r="187" spans="1:18" ht="14.45" customHeight="1" x14ac:dyDescent="0.2">
      <c r="A187" s="442"/>
      <c r="B187" s="443" t="s">
        <v>1561</v>
      </c>
      <c r="C187" s="443" t="s">
        <v>1554</v>
      </c>
      <c r="D187" s="443" t="s">
        <v>1644</v>
      </c>
      <c r="E187" s="443" t="s">
        <v>1670</v>
      </c>
      <c r="F187" s="443" t="s">
        <v>1671</v>
      </c>
      <c r="G187" s="447">
        <v>48</v>
      </c>
      <c r="H187" s="447">
        <v>22400</v>
      </c>
      <c r="I187" s="443"/>
      <c r="J187" s="443">
        <v>466.66666666666669</v>
      </c>
      <c r="K187" s="447">
        <v>36</v>
      </c>
      <c r="L187" s="447">
        <v>19391.11</v>
      </c>
      <c r="M187" s="443"/>
      <c r="N187" s="443">
        <v>538.64194444444445</v>
      </c>
      <c r="O187" s="447">
        <v>24</v>
      </c>
      <c r="P187" s="447">
        <v>12133.34</v>
      </c>
      <c r="Q187" s="469"/>
      <c r="R187" s="448">
        <v>505.55583333333334</v>
      </c>
    </row>
    <row r="188" spans="1:18" ht="14.45" customHeight="1" x14ac:dyDescent="0.2">
      <c r="A188" s="442"/>
      <c r="B188" s="443" t="s">
        <v>1561</v>
      </c>
      <c r="C188" s="443" t="s">
        <v>1554</v>
      </c>
      <c r="D188" s="443" t="s">
        <v>1644</v>
      </c>
      <c r="E188" s="443" t="s">
        <v>1739</v>
      </c>
      <c r="F188" s="443" t="s">
        <v>1671</v>
      </c>
      <c r="G188" s="447">
        <v>8</v>
      </c>
      <c r="H188" s="447">
        <v>8000</v>
      </c>
      <c r="I188" s="443"/>
      <c r="J188" s="443">
        <v>1000</v>
      </c>
      <c r="K188" s="447">
        <v>1</v>
      </c>
      <c r="L188" s="447">
        <v>1154.44</v>
      </c>
      <c r="M188" s="443"/>
      <c r="N188" s="443">
        <v>1154.44</v>
      </c>
      <c r="O188" s="447">
        <v>5</v>
      </c>
      <c r="P188" s="447">
        <v>5027.79</v>
      </c>
      <c r="Q188" s="469"/>
      <c r="R188" s="448">
        <v>1005.558</v>
      </c>
    </row>
    <row r="189" spans="1:18" ht="14.45" customHeight="1" x14ac:dyDescent="0.2">
      <c r="A189" s="442"/>
      <c r="B189" s="443" t="s">
        <v>1561</v>
      </c>
      <c r="C189" s="443" t="s">
        <v>1554</v>
      </c>
      <c r="D189" s="443" t="s">
        <v>1644</v>
      </c>
      <c r="E189" s="443" t="s">
        <v>1672</v>
      </c>
      <c r="F189" s="443" t="s">
        <v>1673</v>
      </c>
      <c r="G189" s="447">
        <v>273</v>
      </c>
      <c r="H189" s="447">
        <v>16683.329999999998</v>
      </c>
      <c r="I189" s="443"/>
      <c r="J189" s="443">
        <v>61.111098901098892</v>
      </c>
      <c r="K189" s="447">
        <v>301</v>
      </c>
      <c r="L189" s="447">
        <v>21446.67</v>
      </c>
      <c r="M189" s="443"/>
      <c r="N189" s="443">
        <v>71.251395348837207</v>
      </c>
      <c r="O189" s="447">
        <v>279</v>
      </c>
      <c r="P189" s="447">
        <v>18600</v>
      </c>
      <c r="Q189" s="469"/>
      <c r="R189" s="448">
        <v>66.666666666666671</v>
      </c>
    </row>
    <row r="190" spans="1:18" ht="14.45" customHeight="1" x14ac:dyDescent="0.2">
      <c r="A190" s="442"/>
      <c r="B190" s="443" t="s">
        <v>1561</v>
      </c>
      <c r="C190" s="443" t="s">
        <v>1554</v>
      </c>
      <c r="D190" s="443" t="s">
        <v>1644</v>
      </c>
      <c r="E190" s="443" t="s">
        <v>1678</v>
      </c>
      <c r="F190" s="443" t="s">
        <v>1679</v>
      </c>
      <c r="G190" s="447">
        <v>4</v>
      </c>
      <c r="H190" s="447">
        <v>0</v>
      </c>
      <c r="I190" s="443"/>
      <c r="J190" s="443">
        <v>0</v>
      </c>
      <c r="K190" s="447">
        <v>4</v>
      </c>
      <c r="L190" s="447">
        <v>0</v>
      </c>
      <c r="M190" s="443"/>
      <c r="N190" s="443">
        <v>0</v>
      </c>
      <c r="O190" s="447">
        <v>6</v>
      </c>
      <c r="P190" s="447">
        <v>0</v>
      </c>
      <c r="Q190" s="469"/>
      <c r="R190" s="448">
        <v>0</v>
      </c>
    </row>
    <row r="191" spans="1:18" ht="14.45" customHeight="1" x14ac:dyDescent="0.2">
      <c r="A191" s="442"/>
      <c r="B191" s="443" t="s">
        <v>1561</v>
      </c>
      <c r="C191" s="443" t="s">
        <v>1554</v>
      </c>
      <c r="D191" s="443" t="s">
        <v>1644</v>
      </c>
      <c r="E191" s="443" t="s">
        <v>1680</v>
      </c>
      <c r="F191" s="443" t="s">
        <v>1681</v>
      </c>
      <c r="G191" s="447">
        <v>358</v>
      </c>
      <c r="H191" s="447">
        <v>109388.9</v>
      </c>
      <c r="I191" s="443"/>
      <c r="J191" s="443">
        <v>305.55558659217877</v>
      </c>
      <c r="K191" s="447">
        <v>424</v>
      </c>
      <c r="L191" s="447">
        <v>139245.54999999999</v>
      </c>
      <c r="M191" s="443"/>
      <c r="N191" s="443">
        <v>328.40931603773583</v>
      </c>
      <c r="O191" s="447">
        <v>319</v>
      </c>
      <c r="P191" s="447">
        <v>99244.45</v>
      </c>
      <c r="Q191" s="469"/>
      <c r="R191" s="448">
        <v>311.11112852664576</v>
      </c>
    </row>
    <row r="192" spans="1:18" ht="14.45" customHeight="1" x14ac:dyDescent="0.2">
      <c r="A192" s="442"/>
      <c r="B192" s="443" t="s">
        <v>1561</v>
      </c>
      <c r="C192" s="443" t="s">
        <v>1554</v>
      </c>
      <c r="D192" s="443" t="s">
        <v>1644</v>
      </c>
      <c r="E192" s="443" t="s">
        <v>1682</v>
      </c>
      <c r="F192" s="443" t="s">
        <v>1683</v>
      </c>
      <c r="G192" s="447">
        <v>35</v>
      </c>
      <c r="H192" s="447">
        <v>1166.6599999999999</v>
      </c>
      <c r="I192" s="443"/>
      <c r="J192" s="443">
        <v>33.333142857142853</v>
      </c>
      <c r="K192" s="447"/>
      <c r="L192" s="447"/>
      <c r="M192" s="443"/>
      <c r="N192" s="443"/>
      <c r="O192" s="447"/>
      <c r="P192" s="447"/>
      <c r="Q192" s="469"/>
      <c r="R192" s="448"/>
    </row>
    <row r="193" spans="1:18" ht="14.45" customHeight="1" x14ac:dyDescent="0.2">
      <c r="A193" s="442"/>
      <c r="B193" s="443" t="s">
        <v>1561</v>
      </c>
      <c r="C193" s="443" t="s">
        <v>1554</v>
      </c>
      <c r="D193" s="443" t="s">
        <v>1644</v>
      </c>
      <c r="E193" s="443" t="s">
        <v>1684</v>
      </c>
      <c r="F193" s="443" t="s">
        <v>1685</v>
      </c>
      <c r="G193" s="447">
        <v>1350</v>
      </c>
      <c r="H193" s="447">
        <v>614999.99</v>
      </c>
      <c r="I193" s="443"/>
      <c r="J193" s="443">
        <v>455.55554814814815</v>
      </c>
      <c r="K193" s="447">
        <v>1417</v>
      </c>
      <c r="L193" s="447">
        <v>688977.78</v>
      </c>
      <c r="M193" s="443"/>
      <c r="N193" s="443">
        <v>486.2228510938603</v>
      </c>
      <c r="O193" s="447">
        <v>1772</v>
      </c>
      <c r="P193" s="447">
        <v>817088.8899999999</v>
      </c>
      <c r="Q193" s="469"/>
      <c r="R193" s="448">
        <v>461.11111173814891</v>
      </c>
    </row>
    <row r="194" spans="1:18" ht="14.45" customHeight="1" x14ac:dyDescent="0.2">
      <c r="A194" s="442"/>
      <c r="B194" s="443" t="s">
        <v>1561</v>
      </c>
      <c r="C194" s="443" t="s">
        <v>1554</v>
      </c>
      <c r="D194" s="443" t="s">
        <v>1644</v>
      </c>
      <c r="E194" s="443" t="s">
        <v>1688</v>
      </c>
      <c r="F194" s="443" t="s">
        <v>1689</v>
      </c>
      <c r="G194" s="447">
        <v>484</v>
      </c>
      <c r="H194" s="447">
        <v>37644.43</v>
      </c>
      <c r="I194" s="443"/>
      <c r="J194" s="443">
        <v>77.777747933884299</v>
      </c>
      <c r="K194" s="447">
        <v>605</v>
      </c>
      <c r="L194" s="447">
        <v>60461.120000000003</v>
      </c>
      <c r="M194" s="443"/>
      <c r="N194" s="443">
        <v>99.935735537190084</v>
      </c>
      <c r="O194" s="447">
        <v>604</v>
      </c>
      <c r="P194" s="447">
        <v>57044.45</v>
      </c>
      <c r="Q194" s="469"/>
      <c r="R194" s="448">
        <v>94.444453642384104</v>
      </c>
    </row>
    <row r="195" spans="1:18" ht="14.45" customHeight="1" x14ac:dyDescent="0.2">
      <c r="A195" s="442"/>
      <c r="B195" s="443" t="s">
        <v>1561</v>
      </c>
      <c r="C195" s="443" t="s">
        <v>1554</v>
      </c>
      <c r="D195" s="443" t="s">
        <v>1644</v>
      </c>
      <c r="E195" s="443" t="s">
        <v>1740</v>
      </c>
      <c r="F195" s="443" t="s">
        <v>1741</v>
      </c>
      <c r="G195" s="447">
        <v>47</v>
      </c>
      <c r="H195" s="447">
        <v>32900</v>
      </c>
      <c r="I195" s="443"/>
      <c r="J195" s="443">
        <v>700</v>
      </c>
      <c r="K195" s="447">
        <v>41</v>
      </c>
      <c r="L195" s="447">
        <v>31225.570000000003</v>
      </c>
      <c r="M195" s="443"/>
      <c r="N195" s="443">
        <v>761.59926829268306</v>
      </c>
      <c r="O195" s="447">
        <v>44</v>
      </c>
      <c r="P195" s="447">
        <v>31044.449999999997</v>
      </c>
      <c r="Q195" s="469"/>
      <c r="R195" s="448">
        <v>705.55568181818171</v>
      </c>
    </row>
    <row r="196" spans="1:18" ht="14.45" customHeight="1" x14ac:dyDescent="0.2">
      <c r="A196" s="442"/>
      <c r="B196" s="443" t="s">
        <v>1561</v>
      </c>
      <c r="C196" s="443" t="s">
        <v>1554</v>
      </c>
      <c r="D196" s="443" t="s">
        <v>1644</v>
      </c>
      <c r="E196" s="443" t="s">
        <v>1692</v>
      </c>
      <c r="F196" s="443" t="s">
        <v>1693</v>
      </c>
      <c r="G196" s="447">
        <v>2</v>
      </c>
      <c r="H196" s="447">
        <v>540</v>
      </c>
      <c r="I196" s="443"/>
      <c r="J196" s="443">
        <v>270</v>
      </c>
      <c r="K196" s="447">
        <v>1</v>
      </c>
      <c r="L196" s="447">
        <v>382.22</v>
      </c>
      <c r="M196" s="443"/>
      <c r="N196" s="443">
        <v>382.22</v>
      </c>
      <c r="O196" s="447">
        <v>2</v>
      </c>
      <c r="P196" s="447">
        <v>666.66</v>
      </c>
      <c r="Q196" s="469"/>
      <c r="R196" s="448">
        <v>333.33</v>
      </c>
    </row>
    <row r="197" spans="1:18" ht="14.45" customHeight="1" x14ac:dyDescent="0.2">
      <c r="A197" s="442"/>
      <c r="B197" s="443" t="s">
        <v>1561</v>
      </c>
      <c r="C197" s="443" t="s">
        <v>1554</v>
      </c>
      <c r="D197" s="443" t="s">
        <v>1644</v>
      </c>
      <c r="E197" s="443" t="s">
        <v>1694</v>
      </c>
      <c r="F197" s="443" t="s">
        <v>1695</v>
      </c>
      <c r="G197" s="447">
        <v>734</v>
      </c>
      <c r="H197" s="447">
        <v>69322.210000000006</v>
      </c>
      <c r="I197" s="443"/>
      <c r="J197" s="443">
        <v>94.444427792915533</v>
      </c>
      <c r="K197" s="447">
        <v>730</v>
      </c>
      <c r="L197" s="447">
        <v>86211.12</v>
      </c>
      <c r="M197" s="443"/>
      <c r="N197" s="443">
        <v>118.09742465753423</v>
      </c>
      <c r="O197" s="447">
        <v>937</v>
      </c>
      <c r="P197" s="447">
        <v>104111.11</v>
      </c>
      <c r="Q197" s="469"/>
      <c r="R197" s="448">
        <v>111.11110992529349</v>
      </c>
    </row>
    <row r="198" spans="1:18" ht="14.45" customHeight="1" x14ac:dyDescent="0.2">
      <c r="A198" s="442"/>
      <c r="B198" s="443" t="s">
        <v>1561</v>
      </c>
      <c r="C198" s="443" t="s">
        <v>1554</v>
      </c>
      <c r="D198" s="443" t="s">
        <v>1644</v>
      </c>
      <c r="E198" s="443" t="s">
        <v>1698</v>
      </c>
      <c r="F198" s="443" t="s">
        <v>1699</v>
      </c>
      <c r="G198" s="447">
        <v>568</v>
      </c>
      <c r="H198" s="447">
        <v>54906.679999999993</v>
      </c>
      <c r="I198" s="443"/>
      <c r="J198" s="443">
        <v>96.666690140845063</v>
      </c>
      <c r="K198" s="447">
        <v>517</v>
      </c>
      <c r="L198" s="447">
        <v>81816.67</v>
      </c>
      <c r="M198" s="443"/>
      <c r="N198" s="443">
        <v>158.25274661508703</v>
      </c>
      <c r="O198" s="447">
        <v>601</v>
      </c>
      <c r="P198" s="447">
        <v>90150</v>
      </c>
      <c r="Q198" s="469"/>
      <c r="R198" s="448">
        <v>150</v>
      </c>
    </row>
    <row r="199" spans="1:18" ht="14.45" customHeight="1" x14ac:dyDescent="0.2">
      <c r="A199" s="442"/>
      <c r="B199" s="443" t="s">
        <v>1561</v>
      </c>
      <c r="C199" s="443" t="s">
        <v>1554</v>
      </c>
      <c r="D199" s="443" t="s">
        <v>1644</v>
      </c>
      <c r="E199" s="443" t="s">
        <v>1700</v>
      </c>
      <c r="F199" s="443" t="s">
        <v>1701</v>
      </c>
      <c r="G199" s="447">
        <v>703</v>
      </c>
      <c r="H199" s="447">
        <v>304633.33999999997</v>
      </c>
      <c r="I199" s="443"/>
      <c r="J199" s="443">
        <v>433.33334281650065</v>
      </c>
      <c r="K199" s="447">
        <v>760</v>
      </c>
      <c r="L199" s="447">
        <v>357142.22000000003</v>
      </c>
      <c r="M199" s="443"/>
      <c r="N199" s="443">
        <v>469.92397368421058</v>
      </c>
      <c r="O199" s="447">
        <v>882</v>
      </c>
      <c r="P199" s="447">
        <v>436100</v>
      </c>
      <c r="Q199" s="469"/>
      <c r="R199" s="448">
        <v>494.44444444444446</v>
      </c>
    </row>
    <row r="200" spans="1:18" ht="14.45" customHeight="1" x14ac:dyDescent="0.2">
      <c r="A200" s="442"/>
      <c r="B200" s="443" t="s">
        <v>1561</v>
      </c>
      <c r="C200" s="443" t="s">
        <v>1554</v>
      </c>
      <c r="D200" s="443" t="s">
        <v>1644</v>
      </c>
      <c r="E200" s="443" t="s">
        <v>1702</v>
      </c>
      <c r="F200" s="443" t="s">
        <v>1703</v>
      </c>
      <c r="G200" s="447">
        <v>1106</v>
      </c>
      <c r="H200" s="447">
        <v>83564.44</v>
      </c>
      <c r="I200" s="443"/>
      <c r="J200" s="443">
        <v>75.555551537070528</v>
      </c>
      <c r="K200" s="447">
        <v>610</v>
      </c>
      <c r="L200" s="447">
        <v>65131.13</v>
      </c>
      <c r="M200" s="443"/>
      <c r="N200" s="443">
        <v>106.77234426229508</v>
      </c>
      <c r="O200" s="447">
        <v>940</v>
      </c>
      <c r="P200" s="447">
        <v>94000</v>
      </c>
      <c r="Q200" s="469"/>
      <c r="R200" s="448">
        <v>100</v>
      </c>
    </row>
    <row r="201" spans="1:18" ht="14.45" customHeight="1" x14ac:dyDescent="0.2">
      <c r="A201" s="442"/>
      <c r="B201" s="443" t="s">
        <v>1561</v>
      </c>
      <c r="C201" s="443" t="s">
        <v>1554</v>
      </c>
      <c r="D201" s="443" t="s">
        <v>1644</v>
      </c>
      <c r="E201" s="443" t="s">
        <v>1742</v>
      </c>
      <c r="F201" s="443" t="s">
        <v>1743</v>
      </c>
      <c r="G201" s="447">
        <v>119</v>
      </c>
      <c r="H201" s="447">
        <v>152716.66999999998</v>
      </c>
      <c r="I201" s="443"/>
      <c r="J201" s="443">
        <v>1283.3333613445377</v>
      </c>
      <c r="K201" s="447">
        <v>116</v>
      </c>
      <c r="L201" s="447">
        <v>166622.22</v>
      </c>
      <c r="M201" s="443"/>
      <c r="N201" s="443">
        <v>1436.3984482758622</v>
      </c>
      <c r="O201" s="447">
        <v>141</v>
      </c>
      <c r="P201" s="447">
        <v>202099.99</v>
      </c>
      <c r="Q201" s="469"/>
      <c r="R201" s="448">
        <v>1433.3332624113475</v>
      </c>
    </row>
    <row r="202" spans="1:18" ht="14.45" customHeight="1" x14ac:dyDescent="0.2">
      <c r="A202" s="442"/>
      <c r="B202" s="443" t="s">
        <v>1561</v>
      </c>
      <c r="C202" s="443" t="s">
        <v>1554</v>
      </c>
      <c r="D202" s="443" t="s">
        <v>1644</v>
      </c>
      <c r="E202" s="443" t="s">
        <v>1744</v>
      </c>
      <c r="F202" s="443" t="s">
        <v>1745</v>
      </c>
      <c r="G202" s="447"/>
      <c r="H202" s="447"/>
      <c r="I202" s="443"/>
      <c r="J202" s="443"/>
      <c r="K202" s="447">
        <v>3</v>
      </c>
      <c r="L202" s="447">
        <v>1516.67</v>
      </c>
      <c r="M202" s="443"/>
      <c r="N202" s="443">
        <v>505.55666666666667</v>
      </c>
      <c r="O202" s="447">
        <v>3</v>
      </c>
      <c r="P202" s="447">
        <v>1516.67</v>
      </c>
      <c r="Q202" s="469"/>
      <c r="R202" s="448">
        <v>505.55666666666667</v>
      </c>
    </row>
    <row r="203" spans="1:18" ht="14.45" customHeight="1" x14ac:dyDescent="0.2">
      <c r="A203" s="442"/>
      <c r="B203" s="443" t="s">
        <v>1561</v>
      </c>
      <c r="C203" s="443" t="s">
        <v>1554</v>
      </c>
      <c r="D203" s="443" t="s">
        <v>1644</v>
      </c>
      <c r="E203" s="443" t="s">
        <v>1704</v>
      </c>
      <c r="F203" s="443" t="s">
        <v>1705</v>
      </c>
      <c r="G203" s="447">
        <v>1</v>
      </c>
      <c r="H203" s="447">
        <v>133.33000000000001</v>
      </c>
      <c r="I203" s="443"/>
      <c r="J203" s="443">
        <v>133.33000000000001</v>
      </c>
      <c r="K203" s="447">
        <v>4</v>
      </c>
      <c r="L203" s="447">
        <v>714.44</v>
      </c>
      <c r="M203" s="443"/>
      <c r="N203" s="443">
        <v>178.61</v>
      </c>
      <c r="O203" s="447">
        <v>3</v>
      </c>
      <c r="P203" s="447">
        <v>516.66</v>
      </c>
      <c r="Q203" s="469"/>
      <c r="R203" s="448">
        <v>172.22</v>
      </c>
    </row>
    <row r="204" spans="1:18" ht="14.45" customHeight="1" x14ac:dyDescent="0.2">
      <c r="A204" s="442"/>
      <c r="B204" s="443" t="s">
        <v>1561</v>
      </c>
      <c r="C204" s="443" t="s">
        <v>1554</v>
      </c>
      <c r="D204" s="443" t="s">
        <v>1644</v>
      </c>
      <c r="E204" s="443" t="s">
        <v>1746</v>
      </c>
      <c r="F204" s="443" t="s">
        <v>1747</v>
      </c>
      <c r="G204" s="447">
        <v>1</v>
      </c>
      <c r="H204" s="447">
        <v>466.67</v>
      </c>
      <c r="I204" s="443"/>
      <c r="J204" s="443">
        <v>466.67</v>
      </c>
      <c r="K204" s="447"/>
      <c r="L204" s="447"/>
      <c r="M204" s="443"/>
      <c r="N204" s="443"/>
      <c r="O204" s="447"/>
      <c r="P204" s="447"/>
      <c r="Q204" s="469"/>
      <c r="R204" s="448"/>
    </row>
    <row r="205" spans="1:18" ht="14.45" customHeight="1" x14ac:dyDescent="0.2">
      <c r="A205" s="442"/>
      <c r="B205" s="443" t="s">
        <v>1561</v>
      </c>
      <c r="C205" s="443" t="s">
        <v>1554</v>
      </c>
      <c r="D205" s="443" t="s">
        <v>1644</v>
      </c>
      <c r="E205" s="443" t="s">
        <v>1708</v>
      </c>
      <c r="F205" s="443" t="s">
        <v>1709</v>
      </c>
      <c r="G205" s="447">
        <v>12</v>
      </c>
      <c r="H205" s="447">
        <v>4133.32</v>
      </c>
      <c r="I205" s="443"/>
      <c r="J205" s="443">
        <v>344.44333333333333</v>
      </c>
      <c r="K205" s="447">
        <v>7</v>
      </c>
      <c r="L205" s="447">
        <v>2818.8700000000003</v>
      </c>
      <c r="M205" s="443"/>
      <c r="N205" s="443">
        <v>402.69571428571436</v>
      </c>
      <c r="O205" s="447">
        <v>3</v>
      </c>
      <c r="P205" s="447">
        <v>1183.33</v>
      </c>
      <c r="Q205" s="469"/>
      <c r="R205" s="448">
        <v>394.44333333333333</v>
      </c>
    </row>
    <row r="206" spans="1:18" ht="14.45" customHeight="1" x14ac:dyDescent="0.2">
      <c r="A206" s="442"/>
      <c r="B206" s="443" t="s">
        <v>1561</v>
      </c>
      <c r="C206" s="443" t="s">
        <v>1554</v>
      </c>
      <c r="D206" s="443" t="s">
        <v>1644</v>
      </c>
      <c r="E206" s="443" t="s">
        <v>1710</v>
      </c>
      <c r="F206" s="443" t="s">
        <v>1711</v>
      </c>
      <c r="G206" s="447">
        <v>20</v>
      </c>
      <c r="H206" s="447">
        <v>5844.4400000000005</v>
      </c>
      <c r="I206" s="443"/>
      <c r="J206" s="443">
        <v>292.22200000000004</v>
      </c>
      <c r="K206" s="447">
        <v>13</v>
      </c>
      <c r="L206" s="447">
        <v>4404.4400000000005</v>
      </c>
      <c r="M206" s="443"/>
      <c r="N206" s="443">
        <v>338.80307692307696</v>
      </c>
      <c r="O206" s="447">
        <v>17</v>
      </c>
      <c r="P206" s="447">
        <v>5062.2299999999996</v>
      </c>
      <c r="Q206" s="469"/>
      <c r="R206" s="448">
        <v>297.77823529411762</v>
      </c>
    </row>
    <row r="207" spans="1:18" ht="14.45" customHeight="1" x14ac:dyDescent="0.2">
      <c r="A207" s="442"/>
      <c r="B207" s="443" t="s">
        <v>1561</v>
      </c>
      <c r="C207" s="443" t="s">
        <v>1554</v>
      </c>
      <c r="D207" s="443" t="s">
        <v>1644</v>
      </c>
      <c r="E207" s="443" t="s">
        <v>1714</v>
      </c>
      <c r="F207" s="443" t="s">
        <v>1715</v>
      </c>
      <c r="G207" s="447">
        <v>629</v>
      </c>
      <c r="H207" s="447">
        <v>73383.34</v>
      </c>
      <c r="I207" s="443"/>
      <c r="J207" s="443">
        <v>116.66667726550079</v>
      </c>
      <c r="K207" s="447">
        <v>415</v>
      </c>
      <c r="L207" s="447">
        <v>61498.899999999994</v>
      </c>
      <c r="M207" s="443"/>
      <c r="N207" s="443">
        <v>148.19012048192769</v>
      </c>
      <c r="O207" s="447">
        <v>481</v>
      </c>
      <c r="P207" s="447">
        <v>66805.56</v>
      </c>
      <c r="Q207" s="469"/>
      <c r="R207" s="448">
        <v>138.88889812889812</v>
      </c>
    </row>
    <row r="208" spans="1:18" ht="14.45" customHeight="1" x14ac:dyDescent="0.2">
      <c r="A208" s="442"/>
      <c r="B208" s="443" t="s">
        <v>1561</v>
      </c>
      <c r="C208" s="443" t="s">
        <v>1554</v>
      </c>
      <c r="D208" s="443" t="s">
        <v>1644</v>
      </c>
      <c r="E208" s="443" t="s">
        <v>1728</v>
      </c>
      <c r="F208" s="443" t="s">
        <v>1729</v>
      </c>
      <c r="G208" s="447">
        <v>9</v>
      </c>
      <c r="H208" s="447">
        <v>3230.01</v>
      </c>
      <c r="I208" s="443"/>
      <c r="J208" s="443">
        <v>358.89000000000004</v>
      </c>
      <c r="K208" s="447">
        <v>3</v>
      </c>
      <c r="L208" s="447">
        <v>1253.3399999999999</v>
      </c>
      <c r="M208" s="443"/>
      <c r="N208" s="443">
        <v>417.78</v>
      </c>
      <c r="O208" s="447">
        <v>3</v>
      </c>
      <c r="P208" s="447">
        <v>1093.33</v>
      </c>
      <c r="Q208" s="469"/>
      <c r="R208" s="448">
        <v>364.44333333333333</v>
      </c>
    </row>
    <row r="209" spans="1:18" ht="14.45" customHeight="1" x14ac:dyDescent="0.2">
      <c r="A209" s="442"/>
      <c r="B209" s="443" t="s">
        <v>1561</v>
      </c>
      <c r="C209" s="443" t="s">
        <v>1554</v>
      </c>
      <c r="D209" s="443" t="s">
        <v>1644</v>
      </c>
      <c r="E209" s="443" t="s">
        <v>1716</v>
      </c>
      <c r="F209" s="443"/>
      <c r="G209" s="447">
        <v>153</v>
      </c>
      <c r="H209" s="447">
        <v>84150</v>
      </c>
      <c r="I209" s="443"/>
      <c r="J209" s="443">
        <v>550</v>
      </c>
      <c r="K209" s="447"/>
      <c r="L209" s="447"/>
      <c r="M209" s="443"/>
      <c r="N209" s="443"/>
      <c r="O209" s="447"/>
      <c r="P209" s="447"/>
      <c r="Q209" s="469"/>
      <c r="R209" s="448"/>
    </row>
    <row r="210" spans="1:18" ht="14.45" customHeight="1" x14ac:dyDescent="0.2">
      <c r="A210" s="442"/>
      <c r="B210" s="443" t="s">
        <v>1561</v>
      </c>
      <c r="C210" s="443" t="s">
        <v>1554</v>
      </c>
      <c r="D210" s="443" t="s">
        <v>1644</v>
      </c>
      <c r="E210" s="443" t="s">
        <v>1716</v>
      </c>
      <c r="F210" s="443" t="s">
        <v>1717</v>
      </c>
      <c r="G210" s="447">
        <v>78</v>
      </c>
      <c r="H210" s="447">
        <v>42900</v>
      </c>
      <c r="I210" s="443"/>
      <c r="J210" s="443">
        <v>550</v>
      </c>
      <c r="K210" s="447"/>
      <c r="L210" s="447"/>
      <c r="M210" s="443"/>
      <c r="N210" s="443"/>
      <c r="O210" s="447"/>
      <c r="P210" s="447"/>
      <c r="Q210" s="469"/>
      <c r="R210" s="448"/>
    </row>
    <row r="211" spans="1:18" ht="14.45" customHeight="1" x14ac:dyDescent="0.2">
      <c r="A211" s="442"/>
      <c r="B211" s="443" t="s">
        <v>1561</v>
      </c>
      <c r="C211" s="443" t="s">
        <v>1554</v>
      </c>
      <c r="D211" s="443" t="s">
        <v>1644</v>
      </c>
      <c r="E211" s="443" t="s">
        <v>1718</v>
      </c>
      <c r="F211" s="443" t="s">
        <v>1719</v>
      </c>
      <c r="G211" s="447">
        <v>6</v>
      </c>
      <c r="H211" s="447">
        <v>700</v>
      </c>
      <c r="I211" s="443"/>
      <c r="J211" s="443">
        <v>116.66666666666667</v>
      </c>
      <c r="K211" s="447">
        <v>1</v>
      </c>
      <c r="L211" s="447">
        <v>150</v>
      </c>
      <c r="M211" s="443"/>
      <c r="N211" s="443">
        <v>150</v>
      </c>
      <c r="O211" s="447">
        <v>2</v>
      </c>
      <c r="P211" s="447">
        <v>300</v>
      </c>
      <c r="Q211" s="469"/>
      <c r="R211" s="448">
        <v>150</v>
      </c>
    </row>
    <row r="212" spans="1:18" ht="14.45" customHeight="1" x14ac:dyDescent="0.2">
      <c r="A212" s="442"/>
      <c r="B212" s="443" t="s">
        <v>1561</v>
      </c>
      <c r="C212" s="443" t="s">
        <v>1554</v>
      </c>
      <c r="D212" s="443" t="s">
        <v>1644</v>
      </c>
      <c r="E212" s="443" t="s">
        <v>1730</v>
      </c>
      <c r="F212" s="443" t="s">
        <v>1731</v>
      </c>
      <c r="G212" s="447">
        <v>16</v>
      </c>
      <c r="H212" s="447">
        <v>8853.33</v>
      </c>
      <c r="I212" s="443"/>
      <c r="J212" s="443">
        <v>553.333125</v>
      </c>
      <c r="K212" s="447">
        <v>61</v>
      </c>
      <c r="L212" s="447">
        <v>36065.56</v>
      </c>
      <c r="M212" s="443"/>
      <c r="N212" s="443">
        <v>591.23868852459009</v>
      </c>
      <c r="O212" s="447">
        <v>71</v>
      </c>
      <c r="P212" s="447">
        <v>39681.119999999995</v>
      </c>
      <c r="Q212" s="469"/>
      <c r="R212" s="448">
        <v>558.88901408450693</v>
      </c>
    </row>
    <row r="213" spans="1:18" ht="14.45" customHeight="1" x14ac:dyDescent="0.2">
      <c r="A213" s="442"/>
      <c r="B213" s="443" t="s">
        <v>1561</v>
      </c>
      <c r="C213" s="443" t="s">
        <v>1554</v>
      </c>
      <c r="D213" s="443" t="s">
        <v>1644</v>
      </c>
      <c r="E213" s="443" t="s">
        <v>1722</v>
      </c>
      <c r="F213" s="443" t="s">
        <v>1723</v>
      </c>
      <c r="G213" s="447"/>
      <c r="H213" s="447"/>
      <c r="I213" s="443"/>
      <c r="J213" s="443"/>
      <c r="K213" s="447">
        <v>502</v>
      </c>
      <c r="L213" s="447">
        <v>30697.77</v>
      </c>
      <c r="M213" s="443"/>
      <c r="N213" s="443">
        <v>61.150936254980081</v>
      </c>
      <c r="O213" s="447">
        <v>448</v>
      </c>
      <c r="P213" s="447">
        <v>29866.67</v>
      </c>
      <c r="Q213" s="469"/>
      <c r="R213" s="448">
        <v>66.666674107142853</v>
      </c>
    </row>
    <row r="214" spans="1:18" ht="14.45" customHeight="1" x14ac:dyDescent="0.2">
      <c r="A214" s="442"/>
      <c r="B214" s="443" t="s">
        <v>1561</v>
      </c>
      <c r="C214" s="443" t="s">
        <v>1554</v>
      </c>
      <c r="D214" s="443" t="s">
        <v>1644</v>
      </c>
      <c r="E214" s="443" t="s">
        <v>1732</v>
      </c>
      <c r="F214" s="443" t="s">
        <v>1662</v>
      </c>
      <c r="G214" s="447"/>
      <c r="H214" s="447"/>
      <c r="I214" s="443"/>
      <c r="J214" s="443"/>
      <c r="K214" s="447">
        <v>3</v>
      </c>
      <c r="L214" s="447">
        <v>1033.33</v>
      </c>
      <c r="M214" s="443"/>
      <c r="N214" s="443">
        <v>344.44333333333333</v>
      </c>
      <c r="O214" s="447"/>
      <c r="P214" s="447"/>
      <c r="Q214" s="469"/>
      <c r="R214" s="448"/>
    </row>
    <row r="215" spans="1:18" ht="14.45" customHeight="1" x14ac:dyDescent="0.2">
      <c r="A215" s="442"/>
      <c r="B215" s="443" t="s">
        <v>1561</v>
      </c>
      <c r="C215" s="443" t="s">
        <v>1554</v>
      </c>
      <c r="D215" s="443" t="s">
        <v>1644</v>
      </c>
      <c r="E215" s="443" t="s">
        <v>1748</v>
      </c>
      <c r="F215" s="443" t="s">
        <v>1749</v>
      </c>
      <c r="G215" s="447"/>
      <c r="H215" s="447"/>
      <c r="I215" s="443"/>
      <c r="J215" s="443"/>
      <c r="K215" s="447">
        <v>203</v>
      </c>
      <c r="L215" s="447">
        <v>122405.55</v>
      </c>
      <c r="M215" s="443"/>
      <c r="N215" s="443">
        <v>602.98300492610838</v>
      </c>
      <c r="O215" s="447">
        <v>336</v>
      </c>
      <c r="P215" s="447">
        <v>188533.33</v>
      </c>
      <c r="Q215" s="469"/>
      <c r="R215" s="448">
        <v>561.11110119047612</v>
      </c>
    </row>
    <row r="216" spans="1:18" ht="14.45" customHeight="1" x14ac:dyDescent="0.2">
      <c r="A216" s="442"/>
      <c r="B216" s="443" t="s">
        <v>1561</v>
      </c>
      <c r="C216" s="443" t="s">
        <v>1554</v>
      </c>
      <c r="D216" s="443" t="s">
        <v>1644</v>
      </c>
      <c r="E216" s="443" t="s">
        <v>1750</v>
      </c>
      <c r="F216" s="443" t="s">
        <v>1751</v>
      </c>
      <c r="G216" s="447"/>
      <c r="H216" s="447"/>
      <c r="I216" s="443"/>
      <c r="J216" s="443"/>
      <c r="K216" s="447">
        <v>2</v>
      </c>
      <c r="L216" s="447">
        <v>1443.33</v>
      </c>
      <c r="M216" s="443"/>
      <c r="N216" s="443">
        <v>721.66499999999996</v>
      </c>
      <c r="O216" s="447">
        <v>5</v>
      </c>
      <c r="P216" s="447">
        <v>3361.11</v>
      </c>
      <c r="Q216" s="469"/>
      <c r="R216" s="448">
        <v>672.22199999999998</v>
      </c>
    </row>
    <row r="217" spans="1:18" ht="14.45" customHeight="1" x14ac:dyDescent="0.2">
      <c r="A217" s="442"/>
      <c r="B217" s="443" t="s">
        <v>1561</v>
      </c>
      <c r="C217" s="443" t="s">
        <v>1554</v>
      </c>
      <c r="D217" s="443" t="s">
        <v>1644</v>
      </c>
      <c r="E217" s="443" t="s">
        <v>1733</v>
      </c>
      <c r="F217" s="443" t="s">
        <v>1734</v>
      </c>
      <c r="G217" s="447"/>
      <c r="H217" s="447"/>
      <c r="I217" s="443"/>
      <c r="J217" s="443"/>
      <c r="K217" s="447">
        <v>2</v>
      </c>
      <c r="L217" s="447">
        <v>644.44000000000005</v>
      </c>
      <c r="M217" s="443"/>
      <c r="N217" s="443">
        <v>322.22000000000003</v>
      </c>
      <c r="O217" s="447">
        <v>3</v>
      </c>
      <c r="P217" s="447">
        <v>900</v>
      </c>
      <c r="Q217" s="469"/>
      <c r="R217" s="448">
        <v>300</v>
      </c>
    </row>
    <row r="218" spans="1:18" ht="14.45" customHeight="1" x14ac:dyDescent="0.2">
      <c r="A218" s="442"/>
      <c r="B218" s="443" t="s">
        <v>1561</v>
      </c>
      <c r="C218" s="443" t="s">
        <v>1555</v>
      </c>
      <c r="D218" s="443" t="s">
        <v>1562</v>
      </c>
      <c r="E218" s="443" t="s">
        <v>1568</v>
      </c>
      <c r="F218" s="443"/>
      <c r="G218" s="447"/>
      <c r="H218" s="447"/>
      <c r="I218" s="443"/>
      <c r="J218" s="443"/>
      <c r="K218" s="447"/>
      <c r="L218" s="447"/>
      <c r="M218" s="443"/>
      <c r="N218" s="443"/>
      <c r="O218" s="447">
        <v>1</v>
      </c>
      <c r="P218" s="447">
        <v>236</v>
      </c>
      <c r="Q218" s="469"/>
      <c r="R218" s="448">
        <v>236</v>
      </c>
    </row>
    <row r="219" spans="1:18" ht="14.45" customHeight="1" x14ac:dyDescent="0.2">
      <c r="A219" s="442"/>
      <c r="B219" s="443" t="s">
        <v>1561</v>
      </c>
      <c r="C219" s="443" t="s">
        <v>1555</v>
      </c>
      <c r="D219" s="443" t="s">
        <v>1562</v>
      </c>
      <c r="E219" s="443" t="s">
        <v>1589</v>
      </c>
      <c r="F219" s="443"/>
      <c r="G219" s="447"/>
      <c r="H219" s="447"/>
      <c r="I219" s="443"/>
      <c r="J219" s="443"/>
      <c r="K219" s="447"/>
      <c r="L219" s="447"/>
      <c r="M219" s="443"/>
      <c r="N219" s="443"/>
      <c r="O219" s="447">
        <v>2</v>
      </c>
      <c r="P219" s="447">
        <v>4000</v>
      </c>
      <c r="Q219" s="469"/>
      <c r="R219" s="448">
        <v>2000</v>
      </c>
    </row>
    <row r="220" spans="1:18" ht="14.45" customHeight="1" x14ac:dyDescent="0.2">
      <c r="A220" s="442"/>
      <c r="B220" s="443" t="s">
        <v>1561</v>
      </c>
      <c r="C220" s="443" t="s">
        <v>1555</v>
      </c>
      <c r="D220" s="443" t="s">
        <v>1644</v>
      </c>
      <c r="E220" s="443" t="s">
        <v>1649</v>
      </c>
      <c r="F220" s="443" t="s">
        <v>1650</v>
      </c>
      <c r="G220" s="447">
        <v>713</v>
      </c>
      <c r="H220" s="447">
        <v>55455.55</v>
      </c>
      <c r="I220" s="443"/>
      <c r="J220" s="443">
        <v>77.777769985974757</v>
      </c>
      <c r="K220" s="447">
        <v>828</v>
      </c>
      <c r="L220" s="447">
        <v>72458.89</v>
      </c>
      <c r="M220" s="443"/>
      <c r="N220" s="443">
        <v>87.510736714975849</v>
      </c>
      <c r="O220" s="447">
        <v>416</v>
      </c>
      <c r="P220" s="447">
        <v>34666.659999999996</v>
      </c>
      <c r="Q220" s="469"/>
      <c r="R220" s="448">
        <v>83.333317307692298</v>
      </c>
    </row>
    <row r="221" spans="1:18" ht="14.45" customHeight="1" x14ac:dyDescent="0.2">
      <c r="A221" s="442"/>
      <c r="B221" s="443" t="s">
        <v>1561</v>
      </c>
      <c r="C221" s="443" t="s">
        <v>1555</v>
      </c>
      <c r="D221" s="443" t="s">
        <v>1644</v>
      </c>
      <c r="E221" s="443" t="s">
        <v>1651</v>
      </c>
      <c r="F221" s="443" t="s">
        <v>1652</v>
      </c>
      <c r="G221" s="447">
        <v>9</v>
      </c>
      <c r="H221" s="447">
        <v>2250</v>
      </c>
      <c r="I221" s="443"/>
      <c r="J221" s="443">
        <v>250</v>
      </c>
      <c r="K221" s="447">
        <v>58</v>
      </c>
      <c r="L221" s="447">
        <v>15766.67</v>
      </c>
      <c r="M221" s="443"/>
      <c r="N221" s="443">
        <v>271.83913793103449</v>
      </c>
      <c r="O221" s="447">
        <v>33</v>
      </c>
      <c r="P221" s="447">
        <v>8433.34</v>
      </c>
      <c r="Q221" s="469"/>
      <c r="R221" s="448">
        <v>255.55575757575758</v>
      </c>
    </row>
    <row r="222" spans="1:18" ht="14.45" customHeight="1" x14ac:dyDescent="0.2">
      <c r="A222" s="442"/>
      <c r="B222" s="443" t="s">
        <v>1561</v>
      </c>
      <c r="C222" s="443" t="s">
        <v>1555</v>
      </c>
      <c r="D222" s="443" t="s">
        <v>1644</v>
      </c>
      <c r="E222" s="443" t="s">
        <v>1653</v>
      </c>
      <c r="F222" s="443" t="s">
        <v>1654</v>
      </c>
      <c r="G222" s="447">
        <v>1</v>
      </c>
      <c r="H222" s="447">
        <v>300</v>
      </c>
      <c r="I222" s="443"/>
      <c r="J222" s="443">
        <v>300</v>
      </c>
      <c r="K222" s="447"/>
      <c r="L222" s="447"/>
      <c r="M222" s="443"/>
      <c r="N222" s="443"/>
      <c r="O222" s="447"/>
      <c r="P222" s="447"/>
      <c r="Q222" s="469"/>
      <c r="R222" s="448"/>
    </row>
    <row r="223" spans="1:18" ht="14.45" customHeight="1" x14ac:dyDescent="0.2">
      <c r="A223" s="442"/>
      <c r="B223" s="443" t="s">
        <v>1561</v>
      </c>
      <c r="C223" s="443" t="s">
        <v>1555</v>
      </c>
      <c r="D223" s="443" t="s">
        <v>1644</v>
      </c>
      <c r="E223" s="443" t="s">
        <v>1655</v>
      </c>
      <c r="F223" s="443" t="s">
        <v>1656</v>
      </c>
      <c r="G223" s="447">
        <v>403</v>
      </c>
      <c r="H223" s="447">
        <v>47016.66</v>
      </c>
      <c r="I223" s="443"/>
      <c r="J223" s="443">
        <v>116.66665012406949</v>
      </c>
      <c r="K223" s="447">
        <v>567</v>
      </c>
      <c r="L223" s="447">
        <v>80780</v>
      </c>
      <c r="M223" s="443"/>
      <c r="N223" s="443">
        <v>142.46913580246914</v>
      </c>
      <c r="O223" s="447">
        <v>768</v>
      </c>
      <c r="P223" s="447">
        <v>102400.01</v>
      </c>
      <c r="Q223" s="469"/>
      <c r="R223" s="448">
        <v>133.33334635416665</v>
      </c>
    </row>
    <row r="224" spans="1:18" ht="14.45" customHeight="1" x14ac:dyDescent="0.2">
      <c r="A224" s="442"/>
      <c r="B224" s="443" t="s">
        <v>1561</v>
      </c>
      <c r="C224" s="443" t="s">
        <v>1555</v>
      </c>
      <c r="D224" s="443" t="s">
        <v>1644</v>
      </c>
      <c r="E224" s="443" t="s">
        <v>1659</v>
      </c>
      <c r="F224" s="443" t="s">
        <v>1660</v>
      </c>
      <c r="G224" s="447"/>
      <c r="H224" s="447"/>
      <c r="I224" s="443"/>
      <c r="J224" s="443"/>
      <c r="K224" s="447">
        <v>17</v>
      </c>
      <c r="L224" s="447">
        <v>10842.21</v>
      </c>
      <c r="M224" s="443"/>
      <c r="N224" s="443">
        <v>637.77705882352939</v>
      </c>
      <c r="O224" s="447">
        <v>37</v>
      </c>
      <c r="P224" s="447">
        <v>23433.32</v>
      </c>
      <c r="Q224" s="469"/>
      <c r="R224" s="448">
        <v>633.33297297297293</v>
      </c>
    </row>
    <row r="225" spans="1:18" ht="14.45" customHeight="1" x14ac:dyDescent="0.2">
      <c r="A225" s="442"/>
      <c r="B225" s="443" t="s">
        <v>1561</v>
      </c>
      <c r="C225" s="443" t="s">
        <v>1555</v>
      </c>
      <c r="D225" s="443" t="s">
        <v>1644</v>
      </c>
      <c r="E225" s="443" t="s">
        <v>1661</v>
      </c>
      <c r="F225" s="443" t="s">
        <v>1662</v>
      </c>
      <c r="G225" s="447"/>
      <c r="H225" s="447"/>
      <c r="I225" s="443"/>
      <c r="J225" s="443"/>
      <c r="K225" s="447">
        <v>1</v>
      </c>
      <c r="L225" s="447">
        <v>344.44</v>
      </c>
      <c r="M225" s="443"/>
      <c r="N225" s="443">
        <v>344.44</v>
      </c>
      <c r="O225" s="447"/>
      <c r="P225" s="447"/>
      <c r="Q225" s="469"/>
      <c r="R225" s="448"/>
    </row>
    <row r="226" spans="1:18" ht="14.45" customHeight="1" x14ac:dyDescent="0.2">
      <c r="A226" s="442"/>
      <c r="B226" s="443" t="s">
        <v>1561</v>
      </c>
      <c r="C226" s="443" t="s">
        <v>1555</v>
      </c>
      <c r="D226" s="443" t="s">
        <v>1644</v>
      </c>
      <c r="E226" s="443" t="s">
        <v>1752</v>
      </c>
      <c r="F226" s="443" t="s">
        <v>1753</v>
      </c>
      <c r="G226" s="447">
        <v>1391</v>
      </c>
      <c r="H226" s="447">
        <v>1081888.8900000001</v>
      </c>
      <c r="I226" s="443"/>
      <c r="J226" s="443">
        <v>777.77777857656372</v>
      </c>
      <c r="K226" s="447">
        <v>1193</v>
      </c>
      <c r="L226" s="447">
        <v>1129216.6599999999</v>
      </c>
      <c r="M226" s="443"/>
      <c r="N226" s="443">
        <v>946.53533948030167</v>
      </c>
      <c r="O226" s="447">
        <v>1309</v>
      </c>
      <c r="P226" s="447">
        <v>1243550</v>
      </c>
      <c r="Q226" s="469"/>
      <c r="R226" s="448">
        <v>950</v>
      </c>
    </row>
    <row r="227" spans="1:18" ht="14.45" customHeight="1" x14ac:dyDescent="0.2">
      <c r="A227" s="442"/>
      <c r="B227" s="443" t="s">
        <v>1561</v>
      </c>
      <c r="C227" s="443" t="s">
        <v>1555</v>
      </c>
      <c r="D227" s="443" t="s">
        <v>1644</v>
      </c>
      <c r="E227" s="443" t="s">
        <v>1754</v>
      </c>
      <c r="F227" s="443" t="s">
        <v>1755</v>
      </c>
      <c r="G227" s="447">
        <v>2563</v>
      </c>
      <c r="H227" s="447">
        <v>239213.33</v>
      </c>
      <c r="I227" s="443"/>
      <c r="J227" s="443">
        <v>93.333332032774095</v>
      </c>
      <c r="K227" s="447">
        <v>3398</v>
      </c>
      <c r="L227" s="447">
        <v>361490</v>
      </c>
      <c r="M227" s="443"/>
      <c r="N227" s="443">
        <v>106.38316656856975</v>
      </c>
      <c r="O227" s="447">
        <v>4227</v>
      </c>
      <c r="P227" s="447">
        <v>418003.33999999997</v>
      </c>
      <c r="Q227" s="469"/>
      <c r="R227" s="448">
        <v>98.888890466051564</v>
      </c>
    </row>
    <row r="228" spans="1:18" ht="14.45" customHeight="1" x14ac:dyDescent="0.2">
      <c r="A228" s="442"/>
      <c r="B228" s="443" t="s">
        <v>1561</v>
      </c>
      <c r="C228" s="443" t="s">
        <v>1555</v>
      </c>
      <c r="D228" s="443" t="s">
        <v>1644</v>
      </c>
      <c r="E228" s="443" t="s">
        <v>1756</v>
      </c>
      <c r="F228" s="443" t="s">
        <v>1757</v>
      </c>
      <c r="G228" s="447">
        <v>72</v>
      </c>
      <c r="H228" s="447">
        <v>48000</v>
      </c>
      <c r="I228" s="443"/>
      <c r="J228" s="443">
        <v>666.66666666666663</v>
      </c>
      <c r="K228" s="447">
        <v>42</v>
      </c>
      <c r="L228" s="447">
        <v>29914.440000000002</v>
      </c>
      <c r="M228" s="443"/>
      <c r="N228" s="443">
        <v>712.24857142857149</v>
      </c>
      <c r="O228" s="447">
        <v>54</v>
      </c>
      <c r="P228" s="447">
        <v>36300</v>
      </c>
      <c r="Q228" s="469"/>
      <c r="R228" s="448">
        <v>672.22222222222217</v>
      </c>
    </row>
    <row r="229" spans="1:18" ht="14.45" customHeight="1" x14ac:dyDescent="0.2">
      <c r="A229" s="442"/>
      <c r="B229" s="443" t="s">
        <v>1561</v>
      </c>
      <c r="C229" s="443" t="s">
        <v>1555</v>
      </c>
      <c r="D229" s="443" t="s">
        <v>1644</v>
      </c>
      <c r="E229" s="443" t="s">
        <v>1758</v>
      </c>
      <c r="F229" s="443" t="s">
        <v>1759</v>
      </c>
      <c r="G229" s="447">
        <v>182</v>
      </c>
      <c r="H229" s="447">
        <v>141555.56</v>
      </c>
      <c r="I229" s="443"/>
      <c r="J229" s="443">
        <v>777.7778021978022</v>
      </c>
      <c r="K229" s="447">
        <v>202</v>
      </c>
      <c r="L229" s="447">
        <v>189743.33999999997</v>
      </c>
      <c r="M229" s="443"/>
      <c r="N229" s="443">
        <v>939.32346534653448</v>
      </c>
      <c r="O229" s="447">
        <v>224</v>
      </c>
      <c r="P229" s="447">
        <v>212800</v>
      </c>
      <c r="Q229" s="469"/>
      <c r="R229" s="448">
        <v>950</v>
      </c>
    </row>
    <row r="230" spans="1:18" ht="14.45" customHeight="1" x14ac:dyDescent="0.2">
      <c r="A230" s="442"/>
      <c r="B230" s="443" t="s">
        <v>1561</v>
      </c>
      <c r="C230" s="443" t="s">
        <v>1555</v>
      </c>
      <c r="D230" s="443" t="s">
        <v>1644</v>
      </c>
      <c r="E230" s="443" t="s">
        <v>1760</v>
      </c>
      <c r="F230" s="443" t="s">
        <v>1761</v>
      </c>
      <c r="G230" s="447">
        <v>357</v>
      </c>
      <c r="H230" s="447">
        <v>119000</v>
      </c>
      <c r="I230" s="443"/>
      <c r="J230" s="443">
        <v>333.33333333333331</v>
      </c>
      <c r="K230" s="447">
        <v>407</v>
      </c>
      <c r="L230" s="447">
        <v>145077.78</v>
      </c>
      <c r="M230" s="443"/>
      <c r="N230" s="443">
        <v>356.45646191646193</v>
      </c>
      <c r="O230" s="447">
        <v>280</v>
      </c>
      <c r="P230" s="447">
        <v>94888.9</v>
      </c>
      <c r="Q230" s="469"/>
      <c r="R230" s="448">
        <v>338.88892857142855</v>
      </c>
    </row>
    <row r="231" spans="1:18" ht="14.45" customHeight="1" x14ac:dyDescent="0.2">
      <c r="A231" s="442"/>
      <c r="B231" s="443" t="s">
        <v>1561</v>
      </c>
      <c r="C231" s="443" t="s">
        <v>1555</v>
      </c>
      <c r="D231" s="443" t="s">
        <v>1644</v>
      </c>
      <c r="E231" s="443" t="s">
        <v>1666</v>
      </c>
      <c r="F231" s="443" t="s">
        <v>1667</v>
      </c>
      <c r="G231" s="447">
        <v>118</v>
      </c>
      <c r="H231" s="447">
        <v>26222.22</v>
      </c>
      <c r="I231" s="443"/>
      <c r="J231" s="443">
        <v>222.22220338983053</v>
      </c>
      <c r="K231" s="447">
        <v>135</v>
      </c>
      <c r="L231" s="447">
        <v>49601.100000000006</v>
      </c>
      <c r="M231" s="443"/>
      <c r="N231" s="443">
        <v>367.41555555555561</v>
      </c>
      <c r="O231" s="447">
        <v>125</v>
      </c>
      <c r="P231" s="447">
        <v>48611.100000000006</v>
      </c>
      <c r="Q231" s="469"/>
      <c r="R231" s="448">
        <v>388.88880000000006</v>
      </c>
    </row>
    <row r="232" spans="1:18" ht="14.45" customHeight="1" x14ac:dyDescent="0.2">
      <c r="A232" s="442"/>
      <c r="B232" s="443" t="s">
        <v>1561</v>
      </c>
      <c r="C232" s="443" t="s">
        <v>1555</v>
      </c>
      <c r="D232" s="443" t="s">
        <v>1644</v>
      </c>
      <c r="E232" s="443" t="s">
        <v>1668</v>
      </c>
      <c r="F232" s="443" t="s">
        <v>1669</v>
      </c>
      <c r="G232" s="447">
        <v>42</v>
      </c>
      <c r="H232" s="447">
        <v>24500</v>
      </c>
      <c r="I232" s="443"/>
      <c r="J232" s="443">
        <v>583.33333333333337</v>
      </c>
      <c r="K232" s="447">
        <v>101</v>
      </c>
      <c r="L232" s="447">
        <v>72772.23</v>
      </c>
      <c r="M232" s="443"/>
      <c r="N232" s="443">
        <v>720.51712871287123</v>
      </c>
      <c r="O232" s="447">
        <v>123</v>
      </c>
      <c r="P232" s="447">
        <v>82000.009999999995</v>
      </c>
      <c r="Q232" s="469"/>
      <c r="R232" s="448">
        <v>666.66674796747964</v>
      </c>
    </row>
    <row r="233" spans="1:18" ht="14.45" customHeight="1" x14ac:dyDescent="0.2">
      <c r="A233" s="442"/>
      <c r="B233" s="443" t="s">
        <v>1561</v>
      </c>
      <c r="C233" s="443" t="s">
        <v>1555</v>
      </c>
      <c r="D233" s="443" t="s">
        <v>1644</v>
      </c>
      <c r="E233" s="443" t="s">
        <v>1670</v>
      </c>
      <c r="F233" s="443" t="s">
        <v>1671</v>
      </c>
      <c r="G233" s="447">
        <v>36</v>
      </c>
      <c r="H233" s="447">
        <v>16800.009999999998</v>
      </c>
      <c r="I233" s="443"/>
      <c r="J233" s="443">
        <v>466.66694444444443</v>
      </c>
      <c r="K233" s="447">
        <v>89</v>
      </c>
      <c r="L233" s="447">
        <v>47897.78</v>
      </c>
      <c r="M233" s="443"/>
      <c r="N233" s="443">
        <v>538.17730337078649</v>
      </c>
      <c r="O233" s="447">
        <v>37</v>
      </c>
      <c r="P233" s="447">
        <v>18705.55</v>
      </c>
      <c r="Q233" s="469"/>
      <c r="R233" s="448">
        <v>505.55540540540539</v>
      </c>
    </row>
    <row r="234" spans="1:18" ht="14.45" customHeight="1" x14ac:dyDescent="0.2">
      <c r="A234" s="442"/>
      <c r="B234" s="443" t="s">
        <v>1561</v>
      </c>
      <c r="C234" s="443" t="s">
        <v>1555</v>
      </c>
      <c r="D234" s="443" t="s">
        <v>1644</v>
      </c>
      <c r="E234" s="443" t="s">
        <v>1739</v>
      </c>
      <c r="F234" s="443" t="s">
        <v>1671</v>
      </c>
      <c r="G234" s="447">
        <v>32</v>
      </c>
      <c r="H234" s="447">
        <v>32000</v>
      </c>
      <c r="I234" s="443"/>
      <c r="J234" s="443">
        <v>1000</v>
      </c>
      <c r="K234" s="447">
        <v>17</v>
      </c>
      <c r="L234" s="447">
        <v>18285.560000000001</v>
      </c>
      <c r="M234" s="443"/>
      <c r="N234" s="443">
        <v>1075.6211764705884</v>
      </c>
      <c r="O234" s="447">
        <v>58</v>
      </c>
      <c r="P234" s="447">
        <v>58322.229999999996</v>
      </c>
      <c r="Q234" s="469"/>
      <c r="R234" s="448">
        <v>1005.5556896551724</v>
      </c>
    </row>
    <row r="235" spans="1:18" ht="14.45" customHeight="1" x14ac:dyDescent="0.2">
      <c r="A235" s="442"/>
      <c r="B235" s="443" t="s">
        <v>1561</v>
      </c>
      <c r="C235" s="443" t="s">
        <v>1555</v>
      </c>
      <c r="D235" s="443" t="s">
        <v>1644</v>
      </c>
      <c r="E235" s="443" t="s">
        <v>1672</v>
      </c>
      <c r="F235" s="443" t="s">
        <v>1673</v>
      </c>
      <c r="G235" s="447">
        <v>222</v>
      </c>
      <c r="H235" s="447">
        <v>13566.66</v>
      </c>
      <c r="I235" s="443"/>
      <c r="J235" s="443">
        <v>61.111081081081082</v>
      </c>
      <c r="K235" s="447">
        <v>205</v>
      </c>
      <c r="L235" s="447">
        <v>14516.67</v>
      </c>
      <c r="M235" s="443"/>
      <c r="N235" s="443">
        <v>70.813024390243896</v>
      </c>
      <c r="O235" s="447">
        <v>254</v>
      </c>
      <c r="P235" s="447">
        <v>16933.330000000002</v>
      </c>
      <c r="Q235" s="469"/>
      <c r="R235" s="448">
        <v>66.666653543307092</v>
      </c>
    </row>
    <row r="236" spans="1:18" ht="14.45" customHeight="1" x14ac:dyDescent="0.2">
      <c r="A236" s="442"/>
      <c r="B236" s="443" t="s">
        <v>1561</v>
      </c>
      <c r="C236" s="443" t="s">
        <v>1555</v>
      </c>
      <c r="D236" s="443" t="s">
        <v>1644</v>
      </c>
      <c r="E236" s="443" t="s">
        <v>1674</v>
      </c>
      <c r="F236" s="443" t="s">
        <v>1675</v>
      </c>
      <c r="G236" s="447">
        <v>2</v>
      </c>
      <c r="H236" s="447">
        <v>255.56</v>
      </c>
      <c r="I236" s="443"/>
      <c r="J236" s="443">
        <v>127.78</v>
      </c>
      <c r="K236" s="447"/>
      <c r="L236" s="447"/>
      <c r="M236" s="443"/>
      <c r="N236" s="443"/>
      <c r="O236" s="447">
        <v>2</v>
      </c>
      <c r="P236" s="447">
        <v>322.22000000000003</v>
      </c>
      <c r="Q236" s="469"/>
      <c r="R236" s="448">
        <v>161.11000000000001</v>
      </c>
    </row>
    <row r="237" spans="1:18" ht="14.45" customHeight="1" x14ac:dyDescent="0.2">
      <c r="A237" s="442"/>
      <c r="B237" s="443" t="s">
        <v>1561</v>
      </c>
      <c r="C237" s="443" t="s">
        <v>1555</v>
      </c>
      <c r="D237" s="443" t="s">
        <v>1644</v>
      </c>
      <c r="E237" s="443" t="s">
        <v>1678</v>
      </c>
      <c r="F237" s="443" t="s">
        <v>1679</v>
      </c>
      <c r="G237" s="447"/>
      <c r="H237" s="447"/>
      <c r="I237" s="443"/>
      <c r="J237" s="443"/>
      <c r="K237" s="447"/>
      <c r="L237" s="447"/>
      <c r="M237" s="443"/>
      <c r="N237" s="443"/>
      <c r="O237" s="447">
        <v>2</v>
      </c>
      <c r="P237" s="447">
        <v>0</v>
      </c>
      <c r="Q237" s="469"/>
      <c r="R237" s="448">
        <v>0</v>
      </c>
    </row>
    <row r="238" spans="1:18" ht="14.45" customHeight="1" x14ac:dyDescent="0.2">
      <c r="A238" s="442"/>
      <c r="B238" s="443" t="s">
        <v>1561</v>
      </c>
      <c r="C238" s="443" t="s">
        <v>1555</v>
      </c>
      <c r="D238" s="443" t="s">
        <v>1644</v>
      </c>
      <c r="E238" s="443" t="s">
        <v>1680</v>
      </c>
      <c r="F238" s="443" t="s">
        <v>1681</v>
      </c>
      <c r="G238" s="447">
        <v>594</v>
      </c>
      <c r="H238" s="447">
        <v>181500</v>
      </c>
      <c r="I238" s="443"/>
      <c r="J238" s="443">
        <v>305.55555555555554</v>
      </c>
      <c r="K238" s="447">
        <v>532</v>
      </c>
      <c r="L238" s="447">
        <v>174348.89</v>
      </c>
      <c r="M238" s="443"/>
      <c r="N238" s="443">
        <v>327.72347744360906</v>
      </c>
      <c r="O238" s="447">
        <v>488</v>
      </c>
      <c r="P238" s="447">
        <v>151822.22</v>
      </c>
      <c r="Q238" s="469"/>
      <c r="R238" s="448">
        <v>311.11110655737707</v>
      </c>
    </row>
    <row r="239" spans="1:18" ht="14.45" customHeight="1" x14ac:dyDescent="0.2">
      <c r="A239" s="442"/>
      <c r="B239" s="443" t="s">
        <v>1561</v>
      </c>
      <c r="C239" s="443" t="s">
        <v>1555</v>
      </c>
      <c r="D239" s="443" t="s">
        <v>1644</v>
      </c>
      <c r="E239" s="443" t="s">
        <v>1682</v>
      </c>
      <c r="F239" s="443" t="s">
        <v>1683</v>
      </c>
      <c r="G239" s="447">
        <v>1989</v>
      </c>
      <c r="H239" s="447">
        <v>66300</v>
      </c>
      <c r="I239" s="443"/>
      <c r="J239" s="443">
        <v>33.333333333333336</v>
      </c>
      <c r="K239" s="447">
        <v>190</v>
      </c>
      <c r="L239" s="447">
        <v>6333.34</v>
      </c>
      <c r="M239" s="443"/>
      <c r="N239" s="443">
        <v>33.333368421052633</v>
      </c>
      <c r="O239" s="447"/>
      <c r="P239" s="447"/>
      <c r="Q239" s="469"/>
      <c r="R239" s="448"/>
    </row>
    <row r="240" spans="1:18" ht="14.45" customHeight="1" x14ac:dyDescent="0.2">
      <c r="A240" s="442"/>
      <c r="B240" s="443" t="s">
        <v>1561</v>
      </c>
      <c r="C240" s="443" t="s">
        <v>1555</v>
      </c>
      <c r="D240" s="443" t="s">
        <v>1644</v>
      </c>
      <c r="E240" s="443" t="s">
        <v>1684</v>
      </c>
      <c r="F240" s="443" t="s">
        <v>1685</v>
      </c>
      <c r="G240" s="447">
        <v>151</v>
      </c>
      <c r="H240" s="447">
        <v>68788.88</v>
      </c>
      <c r="I240" s="443"/>
      <c r="J240" s="443">
        <v>455.55549668874175</v>
      </c>
      <c r="K240" s="447">
        <v>172</v>
      </c>
      <c r="L240" s="447">
        <v>86360.01999999999</v>
      </c>
      <c r="M240" s="443"/>
      <c r="N240" s="443">
        <v>502.09313953488368</v>
      </c>
      <c r="O240" s="447">
        <v>234</v>
      </c>
      <c r="P240" s="447">
        <v>107899.99</v>
      </c>
      <c r="Q240" s="469"/>
      <c r="R240" s="448">
        <v>461.11106837606837</v>
      </c>
    </row>
    <row r="241" spans="1:18" ht="14.45" customHeight="1" x14ac:dyDescent="0.2">
      <c r="A241" s="442"/>
      <c r="B241" s="443" t="s">
        <v>1561</v>
      </c>
      <c r="C241" s="443" t="s">
        <v>1555</v>
      </c>
      <c r="D241" s="443" t="s">
        <v>1644</v>
      </c>
      <c r="E241" s="443" t="s">
        <v>1686</v>
      </c>
      <c r="F241" s="443" t="s">
        <v>1687</v>
      </c>
      <c r="G241" s="447">
        <v>219</v>
      </c>
      <c r="H241" s="447">
        <v>12896.66</v>
      </c>
      <c r="I241" s="443"/>
      <c r="J241" s="443">
        <v>58.88885844748858</v>
      </c>
      <c r="K241" s="447">
        <v>211</v>
      </c>
      <c r="L241" s="447">
        <v>26133.33</v>
      </c>
      <c r="M241" s="443"/>
      <c r="N241" s="443">
        <v>123.85464454976304</v>
      </c>
      <c r="O241" s="447">
        <v>202</v>
      </c>
      <c r="P241" s="447">
        <v>23566.67</v>
      </c>
      <c r="Q241" s="469"/>
      <c r="R241" s="448">
        <v>116.66668316831682</v>
      </c>
    </row>
    <row r="242" spans="1:18" ht="14.45" customHeight="1" x14ac:dyDescent="0.2">
      <c r="A242" s="442"/>
      <c r="B242" s="443" t="s">
        <v>1561</v>
      </c>
      <c r="C242" s="443" t="s">
        <v>1555</v>
      </c>
      <c r="D242" s="443" t="s">
        <v>1644</v>
      </c>
      <c r="E242" s="443" t="s">
        <v>1688</v>
      </c>
      <c r="F242" s="443" t="s">
        <v>1689</v>
      </c>
      <c r="G242" s="447">
        <v>462</v>
      </c>
      <c r="H242" s="447">
        <v>35933.33</v>
      </c>
      <c r="I242" s="443"/>
      <c r="J242" s="443">
        <v>77.77777056277057</v>
      </c>
      <c r="K242" s="447">
        <v>444</v>
      </c>
      <c r="L242" s="447">
        <v>44562.21</v>
      </c>
      <c r="M242" s="443"/>
      <c r="N242" s="443">
        <v>100.36533783783784</v>
      </c>
      <c r="O242" s="447">
        <v>399</v>
      </c>
      <c r="P242" s="447">
        <v>37683.320000000007</v>
      </c>
      <c r="Q242" s="469"/>
      <c r="R242" s="448">
        <v>94.444411027568947</v>
      </c>
    </row>
    <row r="243" spans="1:18" ht="14.45" customHeight="1" x14ac:dyDescent="0.2">
      <c r="A243" s="442"/>
      <c r="B243" s="443" t="s">
        <v>1561</v>
      </c>
      <c r="C243" s="443" t="s">
        <v>1555</v>
      </c>
      <c r="D243" s="443" t="s">
        <v>1644</v>
      </c>
      <c r="E243" s="443" t="s">
        <v>1740</v>
      </c>
      <c r="F243" s="443" t="s">
        <v>1741</v>
      </c>
      <c r="G243" s="447"/>
      <c r="H243" s="447"/>
      <c r="I243" s="443"/>
      <c r="J243" s="443"/>
      <c r="K243" s="447">
        <v>1</v>
      </c>
      <c r="L243" s="447">
        <v>705.56</v>
      </c>
      <c r="M243" s="443"/>
      <c r="N243" s="443">
        <v>705.56</v>
      </c>
      <c r="O243" s="447"/>
      <c r="P243" s="447"/>
      <c r="Q243" s="469"/>
      <c r="R243" s="448"/>
    </row>
    <row r="244" spans="1:18" ht="14.45" customHeight="1" x14ac:dyDescent="0.2">
      <c r="A244" s="442"/>
      <c r="B244" s="443" t="s">
        <v>1561</v>
      </c>
      <c r="C244" s="443" t="s">
        <v>1555</v>
      </c>
      <c r="D244" s="443" t="s">
        <v>1644</v>
      </c>
      <c r="E244" s="443" t="s">
        <v>1762</v>
      </c>
      <c r="F244" s="443" t="s">
        <v>1763</v>
      </c>
      <c r="G244" s="447">
        <v>126</v>
      </c>
      <c r="H244" s="447">
        <v>140000</v>
      </c>
      <c r="I244" s="443"/>
      <c r="J244" s="443">
        <v>1111.1111111111111</v>
      </c>
      <c r="K244" s="447">
        <v>108</v>
      </c>
      <c r="L244" s="447">
        <v>139301.12</v>
      </c>
      <c r="M244" s="443"/>
      <c r="N244" s="443">
        <v>1289.8251851851851</v>
      </c>
      <c r="O244" s="447">
        <v>155</v>
      </c>
      <c r="P244" s="447">
        <v>190305.55</v>
      </c>
      <c r="Q244" s="469"/>
      <c r="R244" s="448">
        <v>1227.7777419354838</v>
      </c>
    </row>
    <row r="245" spans="1:18" ht="14.45" customHeight="1" x14ac:dyDescent="0.2">
      <c r="A245" s="442"/>
      <c r="B245" s="443" t="s">
        <v>1561</v>
      </c>
      <c r="C245" s="443" t="s">
        <v>1555</v>
      </c>
      <c r="D245" s="443" t="s">
        <v>1644</v>
      </c>
      <c r="E245" s="443" t="s">
        <v>1692</v>
      </c>
      <c r="F245" s="443" t="s">
        <v>1693</v>
      </c>
      <c r="G245" s="447">
        <v>2257</v>
      </c>
      <c r="H245" s="447">
        <v>609390</v>
      </c>
      <c r="I245" s="443"/>
      <c r="J245" s="443">
        <v>270</v>
      </c>
      <c r="K245" s="447">
        <v>2167</v>
      </c>
      <c r="L245" s="447">
        <v>766822.22</v>
      </c>
      <c r="M245" s="443"/>
      <c r="N245" s="443">
        <v>353.86350715274574</v>
      </c>
      <c r="O245" s="447">
        <v>2025</v>
      </c>
      <c r="P245" s="447">
        <v>675000</v>
      </c>
      <c r="Q245" s="469"/>
      <c r="R245" s="448">
        <v>333.33333333333331</v>
      </c>
    </row>
    <row r="246" spans="1:18" ht="14.45" customHeight="1" x14ac:dyDescent="0.2">
      <c r="A246" s="442"/>
      <c r="B246" s="443" t="s">
        <v>1561</v>
      </c>
      <c r="C246" s="443" t="s">
        <v>1555</v>
      </c>
      <c r="D246" s="443" t="s">
        <v>1644</v>
      </c>
      <c r="E246" s="443" t="s">
        <v>1694</v>
      </c>
      <c r="F246" s="443" t="s">
        <v>1695</v>
      </c>
      <c r="G246" s="447">
        <v>715</v>
      </c>
      <c r="H246" s="447">
        <v>67527.77</v>
      </c>
      <c r="I246" s="443"/>
      <c r="J246" s="443">
        <v>94.444433566433574</v>
      </c>
      <c r="K246" s="447">
        <v>823</v>
      </c>
      <c r="L246" s="447">
        <v>97661.1</v>
      </c>
      <c r="M246" s="443"/>
      <c r="N246" s="443">
        <v>118.66476306196842</v>
      </c>
      <c r="O246" s="447">
        <v>792</v>
      </c>
      <c r="P246" s="447">
        <v>88000</v>
      </c>
      <c r="Q246" s="469"/>
      <c r="R246" s="448">
        <v>111.11111111111111</v>
      </c>
    </row>
    <row r="247" spans="1:18" ht="14.45" customHeight="1" x14ac:dyDescent="0.2">
      <c r="A247" s="442"/>
      <c r="B247" s="443" t="s">
        <v>1561</v>
      </c>
      <c r="C247" s="443" t="s">
        <v>1555</v>
      </c>
      <c r="D247" s="443" t="s">
        <v>1644</v>
      </c>
      <c r="E247" s="443" t="s">
        <v>1696</v>
      </c>
      <c r="F247" s="443" t="s">
        <v>1697</v>
      </c>
      <c r="G247" s="447"/>
      <c r="H247" s="447"/>
      <c r="I247" s="443"/>
      <c r="J247" s="443"/>
      <c r="K247" s="447"/>
      <c r="L247" s="447"/>
      <c r="M247" s="443"/>
      <c r="N247" s="443"/>
      <c r="O247" s="447">
        <v>5</v>
      </c>
      <c r="P247" s="447">
        <v>333.33000000000004</v>
      </c>
      <c r="Q247" s="469"/>
      <c r="R247" s="448">
        <v>66.666000000000011</v>
      </c>
    </row>
    <row r="248" spans="1:18" ht="14.45" customHeight="1" x14ac:dyDescent="0.2">
      <c r="A248" s="442"/>
      <c r="B248" s="443" t="s">
        <v>1561</v>
      </c>
      <c r="C248" s="443" t="s">
        <v>1555</v>
      </c>
      <c r="D248" s="443" t="s">
        <v>1644</v>
      </c>
      <c r="E248" s="443" t="s">
        <v>1698</v>
      </c>
      <c r="F248" s="443" t="s">
        <v>1699</v>
      </c>
      <c r="G248" s="447">
        <v>1</v>
      </c>
      <c r="H248" s="447">
        <v>96.67</v>
      </c>
      <c r="I248" s="443"/>
      <c r="J248" s="443">
        <v>96.67</v>
      </c>
      <c r="K248" s="447">
        <v>1</v>
      </c>
      <c r="L248" s="447">
        <v>150</v>
      </c>
      <c r="M248" s="443"/>
      <c r="N248" s="443">
        <v>150</v>
      </c>
      <c r="O248" s="447">
        <v>2</v>
      </c>
      <c r="P248" s="447">
        <v>300</v>
      </c>
      <c r="Q248" s="469"/>
      <c r="R248" s="448">
        <v>150</v>
      </c>
    </row>
    <row r="249" spans="1:18" ht="14.45" customHeight="1" x14ac:dyDescent="0.2">
      <c r="A249" s="442"/>
      <c r="B249" s="443" t="s">
        <v>1561</v>
      </c>
      <c r="C249" s="443" t="s">
        <v>1555</v>
      </c>
      <c r="D249" s="443" t="s">
        <v>1644</v>
      </c>
      <c r="E249" s="443" t="s">
        <v>1764</v>
      </c>
      <c r="F249" s="443" t="s">
        <v>1765</v>
      </c>
      <c r="G249" s="447">
        <v>2</v>
      </c>
      <c r="H249" s="447">
        <v>666.67</v>
      </c>
      <c r="I249" s="443"/>
      <c r="J249" s="443">
        <v>333.33499999999998</v>
      </c>
      <c r="K249" s="447"/>
      <c r="L249" s="447"/>
      <c r="M249" s="443"/>
      <c r="N249" s="443"/>
      <c r="O249" s="447"/>
      <c r="P249" s="447"/>
      <c r="Q249" s="469"/>
      <c r="R249" s="448"/>
    </row>
    <row r="250" spans="1:18" ht="14.45" customHeight="1" x14ac:dyDescent="0.2">
      <c r="A250" s="442"/>
      <c r="B250" s="443" t="s">
        <v>1561</v>
      </c>
      <c r="C250" s="443" t="s">
        <v>1555</v>
      </c>
      <c r="D250" s="443" t="s">
        <v>1644</v>
      </c>
      <c r="E250" s="443" t="s">
        <v>1702</v>
      </c>
      <c r="F250" s="443" t="s">
        <v>1703</v>
      </c>
      <c r="G250" s="447">
        <v>11</v>
      </c>
      <c r="H250" s="447">
        <v>831.11999999999989</v>
      </c>
      <c r="I250" s="443"/>
      <c r="J250" s="443">
        <v>75.556363636363628</v>
      </c>
      <c r="K250" s="447">
        <v>2</v>
      </c>
      <c r="L250" s="447">
        <v>200</v>
      </c>
      <c r="M250" s="443"/>
      <c r="N250" s="443">
        <v>100</v>
      </c>
      <c r="O250" s="447">
        <v>1</v>
      </c>
      <c r="P250" s="447">
        <v>100</v>
      </c>
      <c r="Q250" s="469"/>
      <c r="R250" s="448">
        <v>100</v>
      </c>
    </row>
    <row r="251" spans="1:18" ht="14.45" customHeight="1" x14ac:dyDescent="0.2">
      <c r="A251" s="442"/>
      <c r="B251" s="443" t="s">
        <v>1561</v>
      </c>
      <c r="C251" s="443" t="s">
        <v>1555</v>
      </c>
      <c r="D251" s="443" t="s">
        <v>1644</v>
      </c>
      <c r="E251" s="443" t="s">
        <v>1742</v>
      </c>
      <c r="F251" s="443" t="s">
        <v>1743</v>
      </c>
      <c r="G251" s="447">
        <v>25</v>
      </c>
      <c r="H251" s="447">
        <v>32083.339999999997</v>
      </c>
      <c r="I251" s="443"/>
      <c r="J251" s="443">
        <v>1283.3335999999999</v>
      </c>
      <c r="K251" s="447">
        <v>6</v>
      </c>
      <c r="L251" s="447">
        <v>8806.67</v>
      </c>
      <c r="M251" s="443"/>
      <c r="N251" s="443">
        <v>1467.7783333333334</v>
      </c>
      <c r="O251" s="447">
        <v>8</v>
      </c>
      <c r="P251" s="447">
        <v>11466.67</v>
      </c>
      <c r="Q251" s="469"/>
      <c r="R251" s="448">
        <v>1433.33375</v>
      </c>
    </row>
    <row r="252" spans="1:18" ht="14.45" customHeight="1" x14ac:dyDescent="0.2">
      <c r="A252" s="442"/>
      <c r="B252" s="443" t="s">
        <v>1561</v>
      </c>
      <c r="C252" s="443" t="s">
        <v>1555</v>
      </c>
      <c r="D252" s="443" t="s">
        <v>1644</v>
      </c>
      <c r="E252" s="443" t="s">
        <v>1744</v>
      </c>
      <c r="F252" s="443" t="s">
        <v>1745</v>
      </c>
      <c r="G252" s="447"/>
      <c r="H252" s="447"/>
      <c r="I252" s="443"/>
      <c r="J252" s="443"/>
      <c r="K252" s="447"/>
      <c r="L252" s="447"/>
      <c r="M252" s="443"/>
      <c r="N252" s="443"/>
      <c r="O252" s="447">
        <v>1</v>
      </c>
      <c r="P252" s="447">
        <v>505.56</v>
      </c>
      <c r="Q252" s="469"/>
      <c r="R252" s="448">
        <v>505.56</v>
      </c>
    </row>
    <row r="253" spans="1:18" ht="14.45" customHeight="1" x14ac:dyDescent="0.2">
      <c r="A253" s="442"/>
      <c r="B253" s="443" t="s">
        <v>1561</v>
      </c>
      <c r="C253" s="443" t="s">
        <v>1555</v>
      </c>
      <c r="D253" s="443" t="s">
        <v>1644</v>
      </c>
      <c r="E253" s="443" t="s">
        <v>1704</v>
      </c>
      <c r="F253" s="443" t="s">
        <v>1705</v>
      </c>
      <c r="G253" s="447"/>
      <c r="H253" s="447"/>
      <c r="I253" s="443"/>
      <c r="J253" s="443"/>
      <c r="K253" s="447">
        <v>8</v>
      </c>
      <c r="L253" s="447">
        <v>1480</v>
      </c>
      <c r="M253" s="443"/>
      <c r="N253" s="443">
        <v>185</v>
      </c>
      <c r="O253" s="447">
        <v>3</v>
      </c>
      <c r="P253" s="447">
        <v>516.66</v>
      </c>
      <c r="Q253" s="469"/>
      <c r="R253" s="448">
        <v>172.22</v>
      </c>
    </row>
    <row r="254" spans="1:18" ht="14.45" customHeight="1" x14ac:dyDescent="0.2">
      <c r="A254" s="442"/>
      <c r="B254" s="443" t="s">
        <v>1561</v>
      </c>
      <c r="C254" s="443" t="s">
        <v>1555</v>
      </c>
      <c r="D254" s="443" t="s">
        <v>1644</v>
      </c>
      <c r="E254" s="443" t="s">
        <v>1706</v>
      </c>
      <c r="F254" s="443" t="s">
        <v>1707</v>
      </c>
      <c r="G254" s="447">
        <v>48</v>
      </c>
      <c r="H254" s="447">
        <v>2346.6600000000003</v>
      </c>
      <c r="I254" s="443"/>
      <c r="J254" s="443">
        <v>48.888750000000009</v>
      </c>
      <c r="K254" s="447">
        <v>110</v>
      </c>
      <c r="L254" s="447">
        <v>8666.65</v>
      </c>
      <c r="M254" s="443"/>
      <c r="N254" s="443">
        <v>78.787727272727267</v>
      </c>
      <c r="O254" s="447">
        <v>50</v>
      </c>
      <c r="P254" s="447">
        <v>3611.11</v>
      </c>
      <c r="Q254" s="469"/>
      <c r="R254" s="448">
        <v>72.222200000000001</v>
      </c>
    </row>
    <row r="255" spans="1:18" ht="14.45" customHeight="1" x14ac:dyDescent="0.2">
      <c r="A255" s="442"/>
      <c r="B255" s="443" t="s">
        <v>1561</v>
      </c>
      <c r="C255" s="443" t="s">
        <v>1555</v>
      </c>
      <c r="D255" s="443" t="s">
        <v>1644</v>
      </c>
      <c r="E255" s="443" t="s">
        <v>1746</v>
      </c>
      <c r="F255" s="443" t="s">
        <v>1747</v>
      </c>
      <c r="G255" s="447">
        <v>2</v>
      </c>
      <c r="H255" s="447">
        <v>933.34</v>
      </c>
      <c r="I255" s="443"/>
      <c r="J255" s="443">
        <v>466.67</v>
      </c>
      <c r="K255" s="447">
        <v>4</v>
      </c>
      <c r="L255" s="447">
        <v>2098.8900000000003</v>
      </c>
      <c r="M255" s="443"/>
      <c r="N255" s="443">
        <v>524.72250000000008</v>
      </c>
      <c r="O255" s="447"/>
      <c r="P255" s="447"/>
      <c r="Q255" s="469"/>
      <c r="R255" s="448"/>
    </row>
    <row r="256" spans="1:18" ht="14.45" customHeight="1" x14ac:dyDescent="0.2">
      <c r="A256" s="442"/>
      <c r="B256" s="443" t="s">
        <v>1561</v>
      </c>
      <c r="C256" s="443" t="s">
        <v>1555</v>
      </c>
      <c r="D256" s="443" t="s">
        <v>1644</v>
      </c>
      <c r="E256" s="443" t="s">
        <v>1708</v>
      </c>
      <c r="F256" s="443" t="s">
        <v>1709</v>
      </c>
      <c r="G256" s="447">
        <v>1</v>
      </c>
      <c r="H256" s="447">
        <v>344.44</v>
      </c>
      <c r="I256" s="443"/>
      <c r="J256" s="443">
        <v>344.44</v>
      </c>
      <c r="K256" s="447">
        <v>69</v>
      </c>
      <c r="L256" s="447">
        <v>27332.22</v>
      </c>
      <c r="M256" s="443"/>
      <c r="N256" s="443">
        <v>396.11913043478262</v>
      </c>
      <c r="O256" s="447">
        <v>4</v>
      </c>
      <c r="P256" s="447">
        <v>1577.78</v>
      </c>
      <c r="Q256" s="469"/>
      <c r="R256" s="448">
        <v>394.44499999999999</v>
      </c>
    </row>
    <row r="257" spans="1:18" ht="14.45" customHeight="1" x14ac:dyDescent="0.2">
      <c r="A257" s="442"/>
      <c r="B257" s="443" t="s">
        <v>1561</v>
      </c>
      <c r="C257" s="443" t="s">
        <v>1555</v>
      </c>
      <c r="D257" s="443" t="s">
        <v>1644</v>
      </c>
      <c r="E257" s="443" t="s">
        <v>1766</v>
      </c>
      <c r="F257" s="443" t="s">
        <v>1767</v>
      </c>
      <c r="G257" s="447">
        <v>55</v>
      </c>
      <c r="H257" s="447">
        <v>25666.68</v>
      </c>
      <c r="I257" s="443"/>
      <c r="J257" s="443">
        <v>466.66690909090909</v>
      </c>
      <c r="K257" s="447">
        <v>59</v>
      </c>
      <c r="L257" s="447">
        <v>31912.21</v>
      </c>
      <c r="M257" s="443"/>
      <c r="N257" s="443">
        <v>540.88491525423728</v>
      </c>
      <c r="O257" s="447">
        <v>74</v>
      </c>
      <c r="P257" s="447">
        <v>37411.11</v>
      </c>
      <c r="Q257" s="469"/>
      <c r="R257" s="448">
        <v>505.55554054054056</v>
      </c>
    </row>
    <row r="258" spans="1:18" ht="14.45" customHeight="1" x14ac:dyDescent="0.2">
      <c r="A258" s="442"/>
      <c r="B258" s="443" t="s">
        <v>1561</v>
      </c>
      <c r="C258" s="443" t="s">
        <v>1555</v>
      </c>
      <c r="D258" s="443" t="s">
        <v>1644</v>
      </c>
      <c r="E258" s="443" t="s">
        <v>1768</v>
      </c>
      <c r="F258" s="443" t="s">
        <v>1769</v>
      </c>
      <c r="G258" s="447">
        <v>33</v>
      </c>
      <c r="H258" s="447">
        <v>3226.67</v>
      </c>
      <c r="I258" s="443"/>
      <c r="J258" s="443">
        <v>97.777878787878791</v>
      </c>
      <c r="K258" s="447">
        <v>23</v>
      </c>
      <c r="L258" s="447">
        <v>2563.3300000000004</v>
      </c>
      <c r="M258" s="443"/>
      <c r="N258" s="443">
        <v>111.44913043478263</v>
      </c>
      <c r="O258" s="447">
        <v>22</v>
      </c>
      <c r="P258" s="447">
        <v>2273.33</v>
      </c>
      <c r="Q258" s="469"/>
      <c r="R258" s="448">
        <v>103.33318181818181</v>
      </c>
    </row>
    <row r="259" spans="1:18" ht="14.45" customHeight="1" x14ac:dyDescent="0.2">
      <c r="A259" s="442"/>
      <c r="B259" s="443" t="s">
        <v>1561</v>
      </c>
      <c r="C259" s="443" t="s">
        <v>1555</v>
      </c>
      <c r="D259" s="443" t="s">
        <v>1644</v>
      </c>
      <c r="E259" s="443" t="s">
        <v>1770</v>
      </c>
      <c r="F259" s="443" t="s">
        <v>1771</v>
      </c>
      <c r="G259" s="447">
        <v>1</v>
      </c>
      <c r="H259" s="447">
        <v>645.55999999999995</v>
      </c>
      <c r="I259" s="443"/>
      <c r="J259" s="443">
        <v>645.55999999999995</v>
      </c>
      <c r="K259" s="447"/>
      <c r="L259" s="447"/>
      <c r="M259" s="443"/>
      <c r="N259" s="443"/>
      <c r="O259" s="447"/>
      <c r="P259" s="447"/>
      <c r="Q259" s="469"/>
      <c r="R259" s="448"/>
    </row>
    <row r="260" spans="1:18" ht="14.45" customHeight="1" x14ac:dyDescent="0.2">
      <c r="A260" s="442"/>
      <c r="B260" s="443" t="s">
        <v>1561</v>
      </c>
      <c r="C260" s="443" t="s">
        <v>1555</v>
      </c>
      <c r="D260" s="443" t="s">
        <v>1644</v>
      </c>
      <c r="E260" s="443" t="s">
        <v>1718</v>
      </c>
      <c r="F260" s="443" t="s">
        <v>1719</v>
      </c>
      <c r="G260" s="447">
        <v>14</v>
      </c>
      <c r="H260" s="447">
        <v>1633.3400000000001</v>
      </c>
      <c r="I260" s="443"/>
      <c r="J260" s="443">
        <v>116.66714285714286</v>
      </c>
      <c r="K260" s="447">
        <v>36</v>
      </c>
      <c r="L260" s="447">
        <v>5844.43</v>
      </c>
      <c r="M260" s="443"/>
      <c r="N260" s="443">
        <v>162.3452777777778</v>
      </c>
      <c r="O260" s="447">
        <v>2</v>
      </c>
      <c r="P260" s="447">
        <v>300</v>
      </c>
      <c r="Q260" s="469"/>
      <c r="R260" s="448">
        <v>150</v>
      </c>
    </row>
    <row r="261" spans="1:18" ht="14.45" customHeight="1" x14ac:dyDescent="0.2">
      <c r="A261" s="442"/>
      <c r="B261" s="443" t="s">
        <v>1561</v>
      </c>
      <c r="C261" s="443" t="s">
        <v>1555</v>
      </c>
      <c r="D261" s="443" t="s">
        <v>1644</v>
      </c>
      <c r="E261" s="443" t="s">
        <v>1720</v>
      </c>
      <c r="F261" s="443" t="s">
        <v>1721</v>
      </c>
      <c r="G261" s="447">
        <v>11</v>
      </c>
      <c r="H261" s="447">
        <v>5292.2199999999993</v>
      </c>
      <c r="I261" s="443"/>
      <c r="J261" s="443">
        <v>481.11090909090905</v>
      </c>
      <c r="K261" s="447"/>
      <c r="L261" s="447"/>
      <c r="M261" s="443"/>
      <c r="N261" s="443"/>
      <c r="O261" s="447"/>
      <c r="P261" s="447"/>
      <c r="Q261" s="469"/>
      <c r="R261" s="448"/>
    </row>
    <row r="262" spans="1:18" ht="14.45" customHeight="1" x14ac:dyDescent="0.2">
      <c r="A262" s="442"/>
      <c r="B262" s="443" t="s">
        <v>1561</v>
      </c>
      <c r="C262" s="443" t="s">
        <v>1555</v>
      </c>
      <c r="D262" s="443" t="s">
        <v>1644</v>
      </c>
      <c r="E262" s="443" t="s">
        <v>1722</v>
      </c>
      <c r="F262" s="443" t="s">
        <v>1723</v>
      </c>
      <c r="G262" s="447"/>
      <c r="H262" s="447"/>
      <c r="I262" s="443"/>
      <c r="J262" s="443"/>
      <c r="K262" s="447">
        <v>1224</v>
      </c>
      <c r="L262" s="447">
        <v>74820</v>
      </c>
      <c r="M262" s="443"/>
      <c r="N262" s="443">
        <v>61.127450980392155</v>
      </c>
      <c r="O262" s="447">
        <v>97</v>
      </c>
      <c r="P262" s="447">
        <v>6466.66</v>
      </c>
      <c r="Q262" s="469"/>
      <c r="R262" s="448">
        <v>66.666597938144335</v>
      </c>
    </row>
    <row r="263" spans="1:18" ht="14.45" customHeight="1" x14ac:dyDescent="0.2">
      <c r="A263" s="442"/>
      <c r="B263" s="443" t="s">
        <v>1561</v>
      </c>
      <c r="C263" s="443" t="s">
        <v>1555</v>
      </c>
      <c r="D263" s="443" t="s">
        <v>1644</v>
      </c>
      <c r="E263" s="443" t="s">
        <v>1732</v>
      </c>
      <c r="F263" s="443" t="s">
        <v>1662</v>
      </c>
      <c r="G263" s="447"/>
      <c r="H263" s="447"/>
      <c r="I263" s="443"/>
      <c r="J263" s="443"/>
      <c r="K263" s="447"/>
      <c r="L263" s="447"/>
      <c r="M263" s="443"/>
      <c r="N263" s="443"/>
      <c r="O263" s="447">
        <v>13</v>
      </c>
      <c r="P263" s="447">
        <v>3900</v>
      </c>
      <c r="Q263" s="469"/>
      <c r="R263" s="448">
        <v>300</v>
      </c>
    </row>
    <row r="264" spans="1:18" ht="14.45" customHeight="1" x14ac:dyDescent="0.2">
      <c r="A264" s="442"/>
      <c r="B264" s="443" t="s">
        <v>1772</v>
      </c>
      <c r="C264" s="443" t="s">
        <v>1552</v>
      </c>
      <c r="D264" s="443" t="s">
        <v>1562</v>
      </c>
      <c r="E264" s="443" t="s">
        <v>1563</v>
      </c>
      <c r="F264" s="443"/>
      <c r="G264" s="447">
        <v>39</v>
      </c>
      <c r="H264" s="447">
        <v>4407</v>
      </c>
      <c r="I264" s="443"/>
      <c r="J264" s="443">
        <v>113</v>
      </c>
      <c r="K264" s="447">
        <v>55</v>
      </c>
      <c r="L264" s="447">
        <v>6215</v>
      </c>
      <c r="M264" s="443"/>
      <c r="N264" s="443">
        <v>113</v>
      </c>
      <c r="O264" s="447">
        <v>10</v>
      </c>
      <c r="P264" s="447">
        <v>1130</v>
      </c>
      <c r="Q264" s="469"/>
      <c r="R264" s="448">
        <v>113</v>
      </c>
    </row>
    <row r="265" spans="1:18" ht="14.45" customHeight="1" x14ac:dyDescent="0.2">
      <c r="A265" s="442"/>
      <c r="B265" s="443" t="s">
        <v>1772</v>
      </c>
      <c r="C265" s="443" t="s">
        <v>1552</v>
      </c>
      <c r="D265" s="443" t="s">
        <v>1562</v>
      </c>
      <c r="E265" s="443" t="s">
        <v>1773</v>
      </c>
      <c r="F265" s="443"/>
      <c r="G265" s="447">
        <v>2</v>
      </c>
      <c r="H265" s="447">
        <v>2016</v>
      </c>
      <c r="I265" s="443"/>
      <c r="J265" s="443">
        <v>1008</v>
      </c>
      <c r="K265" s="447">
        <v>3</v>
      </c>
      <c r="L265" s="447">
        <v>3024</v>
      </c>
      <c r="M265" s="443"/>
      <c r="N265" s="443">
        <v>1008</v>
      </c>
      <c r="O265" s="447">
        <v>10</v>
      </c>
      <c r="P265" s="447">
        <v>10080</v>
      </c>
      <c r="Q265" s="469"/>
      <c r="R265" s="448">
        <v>1008</v>
      </c>
    </row>
    <row r="266" spans="1:18" ht="14.45" customHeight="1" x14ac:dyDescent="0.2">
      <c r="A266" s="442"/>
      <c r="B266" s="443" t="s">
        <v>1772</v>
      </c>
      <c r="C266" s="443" t="s">
        <v>1552</v>
      </c>
      <c r="D266" s="443" t="s">
        <v>1562</v>
      </c>
      <c r="E266" s="443" t="s">
        <v>1774</v>
      </c>
      <c r="F266" s="443"/>
      <c r="G266" s="447">
        <v>475</v>
      </c>
      <c r="H266" s="447">
        <v>103075</v>
      </c>
      <c r="I266" s="443"/>
      <c r="J266" s="443">
        <v>217</v>
      </c>
      <c r="K266" s="447">
        <v>477</v>
      </c>
      <c r="L266" s="447">
        <v>103509</v>
      </c>
      <c r="M266" s="443"/>
      <c r="N266" s="443">
        <v>217</v>
      </c>
      <c r="O266" s="447">
        <v>498</v>
      </c>
      <c r="P266" s="447">
        <v>108066</v>
      </c>
      <c r="Q266" s="469"/>
      <c r="R266" s="448">
        <v>217</v>
      </c>
    </row>
    <row r="267" spans="1:18" ht="14.45" customHeight="1" x14ac:dyDescent="0.2">
      <c r="A267" s="442"/>
      <c r="B267" s="443" t="s">
        <v>1772</v>
      </c>
      <c r="C267" s="443" t="s">
        <v>1552</v>
      </c>
      <c r="D267" s="443" t="s">
        <v>1562</v>
      </c>
      <c r="E267" s="443" t="s">
        <v>1775</v>
      </c>
      <c r="F267" s="443"/>
      <c r="G267" s="447">
        <v>1</v>
      </c>
      <c r="H267" s="447">
        <v>1289</v>
      </c>
      <c r="I267" s="443"/>
      <c r="J267" s="443">
        <v>1289</v>
      </c>
      <c r="K267" s="447">
        <v>2</v>
      </c>
      <c r="L267" s="447">
        <v>2578</v>
      </c>
      <c r="M267" s="443"/>
      <c r="N267" s="443">
        <v>1289</v>
      </c>
      <c r="O267" s="447"/>
      <c r="P267" s="447"/>
      <c r="Q267" s="469"/>
      <c r="R267" s="448"/>
    </row>
    <row r="268" spans="1:18" ht="14.45" customHeight="1" x14ac:dyDescent="0.2">
      <c r="A268" s="442"/>
      <c r="B268" s="443" t="s">
        <v>1772</v>
      </c>
      <c r="C268" s="443" t="s">
        <v>1552</v>
      </c>
      <c r="D268" s="443" t="s">
        <v>1562</v>
      </c>
      <c r="E268" s="443" t="s">
        <v>1776</v>
      </c>
      <c r="F268" s="443"/>
      <c r="G268" s="447">
        <v>5</v>
      </c>
      <c r="H268" s="447">
        <v>12250</v>
      </c>
      <c r="I268" s="443"/>
      <c r="J268" s="443">
        <v>2450</v>
      </c>
      <c r="K268" s="447">
        <v>7</v>
      </c>
      <c r="L268" s="447">
        <v>17150</v>
      </c>
      <c r="M268" s="443"/>
      <c r="N268" s="443">
        <v>2450</v>
      </c>
      <c r="O268" s="447">
        <v>19</v>
      </c>
      <c r="P268" s="447">
        <v>46550</v>
      </c>
      <c r="Q268" s="469"/>
      <c r="R268" s="448">
        <v>2450</v>
      </c>
    </row>
    <row r="269" spans="1:18" ht="14.45" customHeight="1" x14ac:dyDescent="0.2">
      <c r="A269" s="442"/>
      <c r="B269" s="443" t="s">
        <v>1772</v>
      </c>
      <c r="C269" s="443" t="s">
        <v>1552</v>
      </c>
      <c r="D269" s="443" t="s">
        <v>1562</v>
      </c>
      <c r="E269" s="443" t="s">
        <v>1777</v>
      </c>
      <c r="F269" s="443"/>
      <c r="G269" s="447"/>
      <c r="H269" s="447"/>
      <c r="I269" s="443"/>
      <c r="J269" s="443"/>
      <c r="K269" s="447"/>
      <c r="L269" s="447"/>
      <c r="M269" s="443"/>
      <c r="N269" s="443"/>
      <c r="O269" s="447">
        <v>5</v>
      </c>
      <c r="P269" s="447">
        <v>6515</v>
      </c>
      <c r="Q269" s="469"/>
      <c r="R269" s="448">
        <v>1303</v>
      </c>
    </row>
    <row r="270" spans="1:18" ht="14.45" customHeight="1" x14ac:dyDescent="0.2">
      <c r="A270" s="442"/>
      <c r="B270" s="443" t="s">
        <v>1772</v>
      </c>
      <c r="C270" s="443" t="s">
        <v>1552</v>
      </c>
      <c r="D270" s="443" t="s">
        <v>1562</v>
      </c>
      <c r="E270" s="443" t="s">
        <v>1778</v>
      </c>
      <c r="F270" s="443"/>
      <c r="G270" s="447">
        <v>262</v>
      </c>
      <c r="H270" s="447">
        <v>273266</v>
      </c>
      <c r="I270" s="443"/>
      <c r="J270" s="443">
        <v>1043</v>
      </c>
      <c r="K270" s="447">
        <v>222</v>
      </c>
      <c r="L270" s="447">
        <v>231546</v>
      </c>
      <c r="M270" s="443"/>
      <c r="N270" s="443">
        <v>1043</v>
      </c>
      <c r="O270" s="447">
        <v>249</v>
      </c>
      <c r="P270" s="447">
        <v>259707</v>
      </c>
      <c r="Q270" s="469"/>
      <c r="R270" s="448">
        <v>1043</v>
      </c>
    </row>
    <row r="271" spans="1:18" ht="14.45" customHeight="1" x14ac:dyDescent="0.2">
      <c r="A271" s="442"/>
      <c r="B271" s="443" t="s">
        <v>1772</v>
      </c>
      <c r="C271" s="443" t="s">
        <v>1552</v>
      </c>
      <c r="D271" s="443" t="s">
        <v>1562</v>
      </c>
      <c r="E271" s="443" t="s">
        <v>1779</v>
      </c>
      <c r="F271" s="443"/>
      <c r="G271" s="447">
        <v>23</v>
      </c>
      <c r="H271" s="447">
        <v>30429</v>
      </c>
      <c r="I271" s="443"/>
      <c r="J271" s="443">
        <v>1323</v>
      </c>
      <c r="K271" s="447">
        <v>18</v>
      </c>
      <c r="L271" s="447">
        <v>23814</v>
      </c>
      <c r="M271" s="443"/>
      <c r="N271" s="443">
        <v>1323</v>
      </c>
      <c r="O271" s="447">
        <v>29</v>
      </c>
      <c r="P271" s="447">
        <v>38367</v>
      </c>
      <c r="Q271" s="469"/>
      <c r="R271" s="448">
        <v>1323</v>
      </c>
    </row>
    <row r="272" spans="1:18" ht="14.45" customHeight="1" x14ac:dyDescent="0.2">
      <c r="A272" s="442"/>
      <c r="B272" s="443" t="s">
        <v>1772</v>
      </c>
      <c r="C272" s="443" t="s">
        <v>1552</v>
      </c>
      <c r="D272" s="443" t="s">
        <v>1562</v>
      </c>
      <c r="E272" s="443" t="s">
        <v>1780</v>
      </c>
      <c r="F272" s="443"/>
      <c r="G272" s="447">
        <v>3</v>
      </c>
      <c r="H272" s="447">
        <v>5799</v>
      </c>
      <c r="I272" s="443"/>
      <c r="J272" s="443">
        <v>1933</v>
      </c>
      <c r="K272" s="447">
        <v>3</v>
      </c>
      <c r="L272" s="447">
        <v>5799</v>
      </c>
      <c r="M272" s="443"/>
      <c r="N272" s="443">
        <v>1933</v>
      </c>
      <c r="O272" s="447">
        <v>3</v>
      </c>
      <c r="P272" s="447">
        <v>5799</v>
      </c>
      <c r="Q272" s="469"/>
      <c r="R272" s="448">
        <v>1933</v>
      </c>
    </row>
    <row r="273" spans="1:18" ht="14.45" customHeight="1" x14ac:dyDescent="0.2">
      <c r="A273" s="442"/>
      <c r="B273" s="443" t="s">
        <v>1772</v>
      </c>
      <c r="C273" s="443" t="s">
        <v>1552</v>
      </c>
      <c r="D273" s="443" t="s">
        <v>1562</v>
      </c>
      <c r="E273" s="443" t="s">
        <v>1781</v>
      </c>
      <c r="F273" s="443"/>
      <c r="G273" s="447">
        <v>2</v>
      </c>
      <c r="H273" s="447">
        <v>1356</v>
      </c>
      <c r="I273" s="443"/>
      <c r="J273" s="443">
        <v>678</v>
      </c>
      <c r="K273" s="447"/>
      <c r="L273" s="447"/>
      <c r="M273" s="443"/>
      <c r="N273" s="443"/>
      <c r="O273" s="447"/>
      <c r="P273" s="447"/>
      <c r="Q273" s="469"/>
      <c r="R273" s="448"/>
    </row>
    <row r="274" spans="1:18" ht="14.45" customHeight="1" x14ac:dyDescent="0.2">
      <c r="A274" s="442"/>
      <c r="B274" s="443" t="s">
        <v>1772</v>
      </c>
      <c r="C274" s="443" t="s">
        <v>1552</v>
      </c>
      <c r="D274" s="443" t="s">
        <v>1562</v>
      </c>
      <c r="E274" s="443" t="s">
        <v>1782</v>
      </c>
      <c r="F274" s="443"/>
      <c r="G274" s="447">
        <v>93</v>
      </c>
      <c r="H274" s="447">
        <v>50406.54</v>
      </c>
      <c r="I274" s="443"/>
      <c r="J274" s="443">
        <v>542.0058064516129</v>
      </c>
      <c r="K274" s="447">
        <v>75</v>
      </c>
      <c r="L274" s="447">
        <v>40650</v>
      </c>
      <c r="M274" s="443"/>
      <c r="N274" s="443">
        <v>542</v>
      </c>
      <c r="O274" s="447">
        <v>92</v>
      </c>
      <c r="P274" s="447">
        <v>49864</v>
      </c>
      <c r="Q274" s="469"/>
      <c r="R274" s="448">
        <v>542</v>
      </c>
    </row>
    <row r="275" spans="1:18" ht="14.45" customHeight="1" x14ac:dyDescent="0.2">
      <c r="A275" s="442"/>
      <c r="B275" s="443" t="s">
        <v>1772</v>
      </c>
      <c r="C275" s="443" t="s">
        <v>1552</v>
      </c>
      <c r="D275" s="443" t="s">
        <v>1562</v>
      </c>
      <c r="E275" s="443" t="s">
        <v>1783</v>
      </c>
      <c r="F275" s="443"/>
      <c r="G275" s="447">
        <v>68</v>
      </c>
      <c r="H275" s="447">
        <v>39372</v>
      </c>
      <c r="I275" s="443"/>
      <c r="J275" s="443">
        <v>579</v>
      </c>
      <c r="K275" s="447">
        <v>52</v>
      </c>
      <c r="L275" s="447">
        <v>30108</v>
      </c>
      <c r="M275" s="443"/>
      <c r="N275" s="443">
        <v>579</v>
      </c>
      <c r="O275" s="447">
        <v>54</v>
      </c>
      <c r="P275" s="447">
        <v>31266</v>
      </c>
      <c r="Q275" s="469"/>
      <c r="R275" s="448">
        <v>579</v>
      </c>
    </row>
    <row r="276" spans="1:18" ht="14.45" customHeight="1" x14ac:dyDescent="0.2">
      <c r="A276" s="442"/>
      <c r="B276" s="443" t="s">
        <v>1772</v>
      </c>
      <c r="C276" s="443" t="s">
        <v>1552</v>
      </c>
      <c r="D276" s="443" t="s">
        <v>1562</v>
      </c>
      <c r="E276" s="443" t="s">
        <v>1565</v>
      </c>
      <c r="F276" s="443"/>
      <c r="G276" s="447">
        <v>111</v>
      </c>
      <c r="H276" s="447">
        <v>12543</v>
      </c>
      <c r="I276" s="443"/>
      <c r="J276" s="443">
        <v>113</v>
      </c>
      <c r="K276" s="447">
        <v>126</v>
      </c>
      <c r="L276" s="447">
        <v>14238</v>
      </c>
      <c r="M276" s="443"/>
      <c r="N276" s="443">
        <v>113</v>
      </c>
      <c r="O276" s="447">
        <v>67</v>
      </c>
      <c r="P276" s="447">
        <v>7571</v>
      </c>
      <c r="Q276" s="469"/>
      <c r="R276" s="448">
        <v>113</v>
      </c>
    </row>
    <row r="277" spans="1:18" ht="14.45" customHeight="1" x14ac:dyDescent="0.2">
      <c r="A277" s="442"/>
      <c r="B277" s="443" t="s">
        <v>1772</v>
      </c>
      <c r="C277" s="443" t="s">
        <v>1552</v>
      </c>
      <c r="D277" s="443" t="s">
        <v>1562</v>
      </c>
      <c r="E277" s="443" t="s">
        <v>1566</v>
      </c>
      <c r="F277" s="443"/>
      <c r="G277" s="447">
        <v>21</v>
      </c>
      <c r="H277" s="447">
        <v>2772</v>
      </c>
      <c r="I277" s="443"/>
      <c r="J277" s="443">
        <v>132</v>
      </c>
      <c r="K277" s="447">
        <v>21</v>
      </c>
      <c r="L277" s="447">
        <v>2772</v>
      </c>
      <c r="M277" s="443"/>
      <c r="N277" s="443">
        <v>132</v>
      </c>
      <c r="O277" s="447">
        <v>21</v>
      </c>
      <c r="P277" s="447">
        <v>2772</v>
      </c>
      <c r="Q277" s="469"/>
      <c r="R277" s="448">
        <v>132</v>
      </c>
    </row>
    <row r="278" spans="1:18" ht="14.45" customHeight="1" x14ac:dyDescent="0.2">
      <c r="A278" s="442"/>
      <c r="B278" s="443" t="s">
        <v>1772</v>
      </c>
      <c r="C278" s="443" t="s">
        <v>1552</v>
      </c>
      <c r="D278" s="443" t="s">
        <v>1562</v>
      </c>
      <c r="E278" s="443" t="s">
        <v>1784</v>
      </c>
      <c r="F278" s="443"/>
      <c r="G278" s="447">
        <v>164</v>
      </c>
      <c r="H278" s="447">
        <v>25584</v>
      </c>
      <c r="I278" s="443"/>
      <c r="J278" s="443">
        <v>156</v>
      </c>
      <c r="K278" s="447">
        <v>39</v>
      </c>
      <c r="L278" s="447">
        <v>6084</v>
      </c>
      <c r="M278" s="443"/>
      <c r="N278" s="443">
        <v>156</v>
      </c>
      <c r="O278" s="447">
        <v>44</v>
      </c>
      <c r="P278" s="447">
        <v>6864</v>
      </c>
      <c r="Q278" s="469"/>
      <c r="R278" s="448">
        <v>156</v>
      </c>
    </row>
    <row r="279" spans="1:18" ht="14.45" customHeight="1" x14ac:dyDescent="0.2">
      <c r="A279" s="442"/>
      <c r="B279" s="443" t="s">
        <v>1772</v>
      </c>
      <c r="C279" s="443" t="s">
        <v>1552</v>
      </c>
      <c r="D279" s="443" t="s">
        <v>1562</v>
      </c>
      <c r="E279" s="443" t="s">
        <v>1589</v>
      </c>
      <c r="F279" s="443"/>
      <c r="G279" s="447">
        <v>3</v>
      </c>
      <c r="H279" s="447">
        <v>6000</v>
      </c>
      <c r="I279" s="443"/>
      <c r="J279" s="443">
        <v>2000</v>
      </c>
      <c r="K279" s="447">
        <v>1</v>
      </c>
      <c r="L279" s="447">
        <v>2000</v>
      </c>
      <c r="M279" s="443"/>
      <c r="N279" s="443">
        <v>2000</v>
      </c>
      <c r="O279" s="447">
        <v>3</v>
      </c>
      <c r="P279" s="447">
        <v>6000</v>
      </c>
      <c r="Q279" s="469"/>
      <c r="R279" s="448">
        <v>2000</v>
      </c>
    </row>
    <row r="280" spans="1:18" ht="14.45" customHeight="1" x14ac:dyDescent="0.2">
      <c r="A280" s="442"/>
      <c r="B280" s="443" t="s">
        <v>1772</v>
      </c>
      <c r="C280" s="443" t="s">
        <v>1552</v>
      </c>
      <c r="D280" s="443" t="s">
        <v>1562</v>
      </c>
      <c r="E280" s="443" t="s">
        <v>1604</v>
      </c>
      <c r="F280" s="443"/>
      <c r="G280" s="447">
        <v>4</v>
      </c>
      <c r="H280" s="447">
        <v>4032</v>
      </c>
      <c r="I280" s="443"/>
      <c r="J280" s="443">
        <v>1008</v>
      </c>
      <c r="K280" s="447">
        <v>3</v>
      </c>
      <c r="L280" s="447">
        <v>3024</v>
      </c>
      <c r="M280" s="443"/>
      <c r="N280" s="443">
        <v>1008</v>
      </c>
      <c r="O280" s="447"/>
      <c r="P280" s="447"/>
      <c r="Q280" s="469"/>
      <c r="R280" s="448"/>
    </row>
    <row r="281" spans="1:18" ht="14.45" customHeight="1" x14ac:dyDescent="0.2">
      <c r="A281" s="442"/>
      <c r="B281" s="443" t="s">
        <v>1772</v>
      </c>
      <c r="C281" s="443" t="s">
        <v>1552</v>
      </c>
      <c r="D281" s="443" t="s">
        <v>1562</v>
      </c>
      <c r="E281" s="443" t="s">
        <v>1785</v>
      </c>
      <c r="F281" s="443"/>
      <c r="G281" s="447">
        <v>247</v>
      </c>
      <c r="H281" s="447">
        <v>53391</v>
      </c>
      <c r="I281" s="443"/>
      <c r="J281" s="443">
        <v>216.15789473684211</v>
      </c>
      <c r="K281" s="447">
        <v>235</v>
      </c>
      <c r="L281" s="447">
        <v>50995</v>
      </c>
      <c r="M281" s="443"/>
      <c r="N281" s="443">
        <v>217</v>
      </c>
      <c r="O281" s="447">
        <v>263</v>
      </c>
      <c r="P281" s="447">
        <v>57071</v>
      </c>
      <c r="Q281" s="469"/>
      <c r="R281" s="448">
        <v>217</v>
      </c>
    </row>
    <row r="282" spans="1:18" ht="14.45" customHeight="1" x14ac:dyDescent="0.2">
      <c r="A282" s="442"/>
      <c r="B282" s="443" t="s">
        <v>1772</v>
      </c>
      <c r="C282" s="443" t="s">
        <v>1552</v>
      </c>
      <c r="D282" s="443" t="s">
        <v>1562</v>
      </c>
      <c r="E282" s="443" t="s">
        <v>1786</v>
      </c>
      <c r="F282" s="443"/>
      <c r="G282" s="447">
        <v>189</v>
      </c>
      <c r="H282" s="447">
        <v>197127</v>
      </c>
      <c r="I282" s="443"/>
      <c r="J282" s="443">
        <v>1043</v>
      </c>
      <c r="K282" s="447">
        <v>143</v>
      </c>
      <c r="L282" s="447">
        <v>149149</v>
      </c>
      <c r="M282" s="443"/>
      <c r="N282" s="443">
        <v>1043</v>
      </c>
      <c r="O282" s="447">
        <v>141</v>
      </c>
      <c r="P282" s="447">
        <v>147063</v>
      </c>
      <c r="Q282" s="469"/>
      <c r="R282" s="448">
        <v>1043</v>
      </c>
    </row>
    <row r="283" spans="1:18" ht="14.45" customHeight="1" x14ac:dyDescent="0.2">
      <c r="A283" s="442"/>
      <c r="B283" s="443" t="s">
        <v>1772</v>
      </c>
      <c r="C283" s="443" t="s">
        <v>1552</v>
      </c>
      <c r="D283" s="443" t="s">
        <v>1562</v>
      </c>
      <c r="E283" s="443" t="s">
        <v>1787</v>
      </c>
      <c r="F283" s="443"/>
      <c r="G283" s="447">
        <v>7</v>
      </c>
      <c r="H283" s="447">
        <v>9261</v>
      </c>
      <c r="I283" s="443"/>
      <c r="J283" s="443">
        <v>1323</v>
      </c>
      <c r="K283" s="447">
        <v>9</v>
      </c>
      <c r="L283" s="447">
        <v>11907</v>
      </c>
      <c r="M283" s="443"/>
      <c r="N283" s="443">
        <v>1323</v>
      </c>
      <c r="O283" s="447">
        <v>2</v>
      </c>
      <c r="P283" s="447">
        <v>2646</v>
      </c>
      <c r="Q283" s="469"/>
      <c r="R283" s="448">
        <v>1323</v>
      </c>
    </row>
    <row r="284" spans="1:18" ht="14.45" customHeight="1" x14ac:dyDescent="0.2">
      <c r="A284" s="442"/>
      <c r="B284" s="443" t="s">
        <v>1772</v>
      </c>
      <c r="C284" s="443" t="s">
        <v>1552</v>
      </c>
      <c r="D284" s="443" t="s">
        <v>1562</v>
      </c>
      <c r="E284" s="443" t="s">
        <v>1788</v>
      </c>
      <c r="F284" s="443"/>
      <c r="G284" s="447">
        <v>7</v>
      </c>
      <c r="H284" s="447">
        <v>3794</v>
      </c>
      <c r="I284" s="443"/>
      <c r="J284" s="443">
        <v>542</v>
      </c>
      <c r="K284" s="447">
        <v>19</v>
      </c>
      <c r="L284" s="447">
        <v>10298</v>
      </c>
      <c r="M284" s="443"/>
      <c r="N284" s="443">
        <v>542</v>
      </c>
      <c r="O284" s="447">
        <v>17</v>
      </c>
      <c r="P284" s="447">
        <v>9214</v>
      </c>
      <c r="Q284" s="469"/>
      <c r="R284" s="448">
        <v>542</v>
      </c>
    </row>
    <row r="285" spans="1:18" ht="14.45" customHeight="1" x14ac:dyDescent="0.2">
      <c r="A285" s="442"/>
      <c r="B285" s="443" t="s">
        <v>1772</v>
      </c>
      <c r="C285" s="443" t="s">
        <v>1552</v>
      </c>
      <c r="D285" s="443" t="s">
        <v>1562</v>
      </c>
      <c r="E285" s="443" t="s">
        <v>1789</v>
      </c>
      <c r="F285" s="443"/>
      <c r="G285" s="447">
        <v>83</v>
      </c>
      <c r="H285" s="447">
        <v>48057</v>
      </c>
      <c r="I285" s="443"/>
      <c r="J285" s="443">
        <v>579</v>
      </c>
      <c r="K285" s="447">
        <v>77</v>
      </c>
      <c r="L285" s="447">
        <v>44583</v>
      </c>
      <c r="M285" s="443"/>
      <c r="N285" s="443">
        <v>579</v>
      </c>
      <c r="O285" s="447">
        <v>81</v>
      </c>
      <c r="P285" s="447">
        <v>46899</v>
      </c>
      <c r="Q285" s="469"/>
      <c r="R285" s="448">
        <v>579</v>
      </c>
    </row>
    <row r="286" spans="1:18" ht="14.45" customHeight="1" x14ac:dyDescent="0.2">
      <c r="A286" s="442"/>
      <c r="B286" s="443" t="s">
        <v>1772</v>
      </c>
      <c r="C286" s="443" t="s">
        <v>1552</v>
      </c>
      <c r="D286" s="443" t="s">
        <v>1562</v>
      </c>
      <c r="E286" s="443" t="s">
        <v>1790</v>
      </c>
      <c r="F286" s="443"/>
      <c r="G286" s="447"/>
      <c r="H286" s="447"/>
      <c r="I286" s="443"/>
      <c r="J286" s="443"/>
      <c r="K286" s="447"/>
      <c r="L286" s="447"/>
      <c r="M286" s="443"/>
      <c r="N286" s="443"/>
      <c r="O286" s="447">
        <v>0</v>
      </c>
      <c r="P286" s="447">
        <v>0</v>
      </c>
      <c r="Q286" s="469"/>
      <c r="R286" s="448"/>
    </row>
    <row r="287" spans="1:18" ht="14.45" customHeight="1" x14ac:dyDescent="0.2">
      <c r="A287" s="442"/>
      <c r="B287" s="443" t="s">
        <v>1772</v>
      </c>
      <c r="C287" s="443" t="s">
        <v>1552</v>
      </c>
      <c r="D287" s="443" t="s">
        <v>1562</v>
      </c>
      <c r="E287" s="443" t="s">
        <v>1791</v>
      </c>
      <c r="F287" s="443"/>
      <c r="G287" s="447">
        <v>2</v>
      </c>
      <c r="H287" s="447">
        <v>2606</v>
      </c>
      <c r="I287" s="443"/>
      <c r="J287" s="443">
        <v>1303</v>
      </c>
      <c r="K287" s="447">
        <v>3</v>
      </c>
      <c r="L287" s="447">
        <v>3909</v>
      </c>
      <c r="M287" s="443"/>
      <c r="N287" s="443">
        <v>1303</v>
      </c>
      <c r="O287" s="447"/>
      <c r="P287" s="447"/>
      <c r="Q287" s="469"/>
      <c r="R287" s="448"/>
    </row>
    <row r="288" spans="1:18" ht="14.45" customHeight="1" x14ac:dyDescent="0.2">
      <c r="A288" s="442"/>
      <c r="B288" s="443" t="s">
        <v>1772</v>
      </c>
      <c r="C288" s="443" t="s">
        <v>1552</v>
      </c>
      <c r="D288" s="443" t="s">
        <v>1562</v>
      </c>
      <c r="E288" s="443" t="s">
        <v>1617</v>
      </c>
      <c r="F288" s="443"/>
      <c r="G288" s="447">
        <v>4</v>
      </c>
      <c r="H288" s="447">
        <v>544</v>
      </c>
      <c r="I288" s="443"/>
      <c r="J288" s="443">
        <v>136</v>
      </c>
      <c r="K288" s="447"/>
      <c r="L288" s="447"/>
      <c r="M288" s="443"/>
      <c r="N288" s="443"/>
      <c r="O288" s="447"/>
      <c r="P288" s="447"/>
      <c r="Q288" s="469"/>
      <c r="R288" s="448"/>
    </row>
    <row r="289" spans="1:18" ht="14.45" customHeight="1" x14ac:dyDescent="0.2">
      <c r="A289" s="442"/>
      <c r="B289" s="443" t="s">
        <v>1772</v>
      </c>
      <c r="C289" s="443" t="s">
        <v>1552</v>
      </c>
      <c r="D289" s="443" t="s">
        <v>1562</v>
      </c>
      <c r="E289" s="443" t="s">
        <v>1792</v>
      </c>
      <c r="F289" s="443"/>
      <c r="G289" s="447">
        <v>37</v>
      </c>
      <c r="H289" s="447">
        <v>8288</v>
      </c>
      <c r="I289" s="443"/>
      <c r="J289" s="443">
        <v>224</v>
      </c>
      <c r="K289" s="447"/>
      <c r="L289" s="447"/>
      <c r="M289" s="443"/>
      <c r="N289" s="443"/>
      <c r="O289" s="447"/>
      <c r="P289" s="447"/>
      <c r="Q289" s="469"/>
      <c r="R289" s="448"/>
    </row>
    <row r="290" spans="1:18" ht="14.45" customHeight="1" x14ac:dyDescent="0.2">
      <c r="A290" s="442"/>
      <c r="B290" s="443" t="s">
        <v>1772</v>
      </c>
      <c r="C290" s="443" t="s">
        <v>1552</v>
      </c>
      <c r="D290" s="443" t="s">
        <v>1562</v>
      </c>
      <c r="E290" s="443" t="s">
        <v>1793</v>
      </c>
      <c r="F290" s="443"/>
      <c r="G290" s="447">
        <v>19</v>
      </c>
      <c r="H290" s="447">
        <v>20577</v>
      </c>
      <c r="I290" s="443"/>
      <c r="J290" s="443">
        <v>1083</v>
      </c>
      <c r="K290" s="447">
        <v>27</v>
      </c>
      <c r="L290" s="447">
        <v>29241</v>
      </c>
      <c r="M290" s="443"/>
      <c r="N290" s="443">
        <v>1083</v>
      </c>
      <c r="O290" s="447">
        <v>27</v>
      </c>
      <c r="P290" s="447">
        <v>29241</v>
      </c>
      <c r="Q290" s="469"/>
      <c r="R290" s="448">
        <v>1083</v>
      </c>
    </row>
    <row r="291" spans="1:18" ht="14.45" customHeight="1" x14ac:dyDescent="0.2">
      <c r="A291" s="442"/>
      <c r="B291" s="443" t="s">
        <v>1772</v>
      </c>
      <c r="C291" s="443" t="s">
        <v>1552</v>
      </c>
      <c r="D291" s="443" t="s">
        <v>1562</v>
      </c>
      <c r="E291" s="443" t="s">
        <v>1794</v>
      </c>
      <c r="F291" s="443"/>
      <c r="G291" s="447">
        <v>4</v>
      </c>
      <c r="H291" s="447">
        <v>4332</v>
      </c>
      <c r="I291" s="443"/>
      <c r="J291" s="443">
        <v>1083</v>
      </c>
      <c r="K291" s="447"/>
      <c r="L291" s="447"/>
      <c r="M291" s="443"/>
      <c r="N291" s="443"/>
      <c r="O291" s="447"/>
      <c r="P291" s="447"/>
      <c r="Q291" s="469"/>
      <c r="R291" s="448"/>
    </row>
    <row r="292" spans="1:18" ht="14.45" customHeight="1" x14ac:dyDescent="0.2">
      <c r="A292" s="442"/>
      <c r="B292" s="443" t="s">
        <v>1772</v>
      </c>
      <c r="C292" s="443" t="s">
        <v>1552</v>
      </c>
      <c r="D292" s="443" t="s">
        <v>1562</v>
      </c>
      <c r="E292" s="443" t="s">
        <v>1795</v>
      </c>
      <c r="F292" s="443"/>
      <c r="G292" s="447">
        <v>1</v>
      </c>
      <c r="H292" s="447">
        <v>1654</v>
      </c>
      <c r="I292" s="443"/>
      <c r="J292" s="443">
        <v>1654</v>
      </c>
      <c r="K292" s="447">
        <v>1</v>
      </c>
      <c r="L292" s="447">
        <v>1654</v>
      </c>
      <c r="M292" s="443"/>
      <c r="N292" s="443">
        <v>1654</v>
      </c>
      <c r="O292" s="447"/>
      <c r="P292" s="447"/>
      <c r="Q292" s="469"/>
      <c r="R292" s="448"/>
    </row>
    <row r="293" spans="1:18" ht="14.45" customHeight="1" x14ac:dyDescent="0.2">
      <c r="A293" s="442"/>
      <c r="B293" s="443" t="s">
        <v>1772</v>
      </c>
      <c r="C293" s="443" t="s">
        <v>1552</v>
      </c>
      <c r="D293" s="443" t="s">
        <v>1562</v>
      </c>
      <c r="E293" s="443" t="s">
        <v>1796</v>
      </c>
      <c r="F293" s="443"/>
      <c r="G293" s="447">
        <v>1</v>
      </c>
      <c r="H293" s="447">
        <v>1770</v>
      </c>
      <c r="I293" s="443"/>
      <c r="J293" s="443">
        <v>1770</v>
      </c>
      <c r="K293" s="447"/>
      <c r="L293" s="447"/>
      <c r="M293" s="443"/>
      <c r="N293" s="443"/>
      <c r="O293" s="447">
        <v>1</v>
      </c>
      <c r="P293" s="447">
        <v>1770</v>
      </c>
      <c r="Q293" s="469"/>
      <c r="R293" s="448">
        <v>1770</v>
      </c>
    </row>
    <row r="294" spans="1:18" ht="14.45" customHeight="1" x14ac:dyDescent="0.2">
      <c r="A294" s="442"/>
      <c r="B294" s="443" t="s">
        <v>1772</v>
      </c>
      <c r="C294" s="443" t="s">
        <v>1552</v>
      </c>
      <c r="D294" s="443" t="s">
        <v>1644</v>
      </c>
      <c r="E294" s="443" t="s">
        <v>1649</v>
      </c>
      <c r="F294" s="443" t="s">
        <v>1650</v>
      </c>
      <c r="G294" s="447">
        <v>64</v>
      </c>
      <c r="H294" s="447">
        <v>4977.78</v>
      </c>
      <c r="I294" s="443"/>
      <c r="J294" s="443">
        <v>77.777812499999996</v>
      </c>
      <c r="K294" s="447">
        <v>54</v>
      </c>
      <c r="L294" s="447">
        <v>4805.5600000000004</v>
      </c>
      <c r="M294" s="443"/>
      <c r="N294" s="443">
        <v>88.991851851851862</v>
      </c>
      <c r="O294" s="447">
        <v>54</v>
      </c>
      <c r="P294" s="447">
        <v>4500</v>
      </c>
      <c r="Q294" s="469"/>
      <c r="R294" s="448">
        <v>83.333333333333329</v>
      </c>
    </row>
    <row r="295" spans="1:18" ht="14.45" customHeight="1" x14ac:dyDescent="0.2">
      <c r="A295" s="442"/>
      <c r="B295" s="443" t="s">
        <v>1772</v>
      </c>
      <c r="C295" s="443" t="s">
        <v>1552</v>
      </c>
      <c r="D295" s="443" t="s">
        <v>1644</v>
      </c>
      <c r="E295" s="443" t="s">
        <v>1651</v>
      </c>
      <c r="F295" s="443" t="s">
        <v>1652</v>
      </c>
      <c r="G295" s="447">
        <v>27</v>
      </c>
      <c r="H295" s="447">
        <v>6750</v>
      </c>
      <c r="I295" s="443"/>
      <c r="J295" s="443">
        <v>250</v>
      </c>
      <c r="K295" s="447">
        <v>44</v>
      </c>
      <c r="L295" s="447">
        <v>11660</v>
      </c>
      <c r="M295" s="443"/>
      <c r="N295" s="443">
        <v>265</v>
      </c>
      <c r="O295" s="447">
        <v>42</v>
      </c>
      <c r="P295" s="447">
        <v>10733.34</v>
      </c>
      <c r="Q295" s="469"/>
      <c r="R295" s="448">
        <v>255.55571428571429</v>
      </c>
    </row>
    <row r="296" spans="1:18" ht="14.45" customHeight="1" x14ac:dyDescent="0.2">
      <c r="A296" s="442"/>
      <c r="B296" s="443" t="s">
        <v>1772</v>
      </c>
      <c r="C296" s="443" t="s">
        <v>1552</v>
      </c>
      <c r="D296" s="443" t="s">
        <v>1644</v>
      </c>
      <c r="E296" s="443" t="s">
        <v>1653</v>
      </c>
      <c r="F296" s="443" t="s">
        <v>1654</v>
      </c>
      <c r="G296" s="447">
        <v>668</v>
      </c>
      <c r="H296" s="447">
        <v>200400</v>
      </c>
      <c r="I296" s="443"/>
      <c r="J296" s="443">
        <v>300</v>
      </c>
      <c r="K296" s="447">
        <v>638</v>
      </c>
      <c r="L296" s="447">
        <v>206196.65</v>
      </c>
      <c r="M296" s="443"/>
      <c r="N296" s="443">
        <v>323.19224137931036</v>
      </c>
      <c r="O296" s="447">
        <v>736</v>
      </c>
      <c r="P296" s="447">
        <v>224888.88</v>
      </c>
      <c r="Q296" s="469"/>
      <c r="R296" s="448">
        <v>305.55554347826086</v>
      </c>
    </row>
    <row r="297" spans="1:18" ht="14.45" customHeight="1" x14ac:dyDescent="0.2">
      <c r="A297" s="442"/>
      <c r="B297" s="443" t="s">
        <v>1772</v>
      </c>
      <c r="C297" s="443" t="s">
        <v>1552</v>
      </c>
      <c r="D297" s="443" t="s">
        <v>1644</v>
      </c>
      <c r="E297" s="443" t="s">
        <v>1655</v>
      </c>
      <c r="F297" s="443" t="s">
        <v>1656</v>
      </c>
      <c r="G297" s="447">
        <v>1</v>
      </c>
      <c r="H297" s="447">
        <v>116.67</v>
      </c>
      <c r="I297" s="443"/>
      <c r="J297" s="443">
        <v>116.67</v>
      </c>
      <c r="K297" s="447"/>
      <c r="L297" s="447"/>
      <c r="M297" s="443"/>
      <c r="N297" s="443"/>
      <c r="O297" s="447"/>
      <c r="P297" s="447"/>
      <c r="Q297" s="469"/>
      <c r="R297" s="448"/>
    </row>
    <row r="298" spans="1:18" ht="14.45" customHeight="1" x14ac:dyDescent="0.2">
      <c r="A298" s="442"/>
      <c r="B298" s="443" t="s">
        <v>1772</v>
      </c>
      <c r="C298" s="443" t="s">
        <v>1552</v>
      </c>
      <c r="D298" s="443" t="s">
        <v>1644</v>
      </c>
      <c r="E298" s="443" t="s">
        <v>1659</v>
      </c>
      <c r="F298" s="443" t="s">
        <v>1660</v>
      </c>
      <c r="G298" s="447">
        <v>1</v>
      </c>
      <c r="H298" s="447">
        <v>550</v>
      </c>
      <c r="I298" s="443"/>
      <c r="J298" s="443">
        <v>550</v>
      </c>
      <c r="K298" s="447">
        <v>5</v>
      </c>
      <c r="L298" s="447">
        <v>2860</v>
      </c>
      <c r="M298" s="443"/>
      <c r="N298" s="443">
        <v>572</v>
      </c>
      <c r="O298" s="447">
        <v>2</v>
      </c>
      <c r="P298" s="447">
        <v>1266.6600000000001</v>
      </c>
      <c r="Q298" s="469"/>
      <c r="R298" s="448">
        <v>633.33000000000004</v>
      </c>
    </row>
    <row r="299" spans="1:18" ht="14.45" customHeight="1" x14ac:dyDescent="0.2">
      <c r="A299" s="442"/>
      <c r="B299" s="443" t="s">
        <v>1772</v>
      </c>
      <c r="C299" s="443" t="s">
        <v>1552</v>
      </c>
      <c r="D299" s="443" t="s">
        <v>1644</v>
      </c>
      <c r="E299" s="443" t="s">
        <v>1670</v>
      </c>
      <c r="F299" s="443" t="s">
        <v>1671</v>
      </c>
      <c r="G299" s="447">
        <v>2</v>
      </c>
      <c r="H299" s="447">
        <v>933.33</v>
      </c>
      <c r="I299" s="443"/>
      <c r="J299" s="443">
        <v>466.66500000000002</v>
      </c>
      <c r="K299" s="447">
        <v>4</v>
      </c>
      <c r="L299" s="447">
        <v>2022.22</v>
      </c>
      <c r="M299" s="443"/>
      <c r="N299" s="443">
        <v>505.55500000000001</v>
      </c>
      <c r="O299" s="447">
        <v>1</v>
      </c>
      <c r="P299" s="447">
        <v>505.56</v>
      </c>
      <c r="Q299" s="469"/>
      <c r="R299" s="448">
        <v>505.56</v>
      </c>
    </row>
    <row r="300" spans="1:18" ht="14.45" customHeight="1" x14ac:dyDescent="0.2">
      <c r="A300" s="442"/>
      <c r="B300" s="443" t="s">
        <v>1772</v>
      </c>
      <c r="C300" s="443" t="s">
        <v>1552</v>
      </c>
      <c r="D300" s="443" t="s">
        <v>1644</v>
      </c>
      <c r="E300" s="443" t="s">
        <v>1672</v>
      </c>
      <c r="F300" s="443" t="s">
        <v>1673</v>
      </c>
      <c r="G300" s="447">
        <v>1</v>
      </c>
      <c r="H300" s="447">
        <v>61.11</v>
      </c>
      <c r="I300" s="443"/>
      <c r="J300" s="443">
        <v>61.11</v>
      </c>
      <c r="K300" s="447"/>
      <c r="L300" s="447"/>
      <c r="M300" s="443"/>
      <c r="N300" s="443"/>
      <c r="O300" s="447"/>
      <c r="P300" s="447"/>
      <c r="Q300" s="469"/>
      <c r="R300" s="448"/>
    </row>
    <row r="301" spans="1:18" ht="14.45" customHeight="1" x14ac:dyDescent="0.2">
      <c r="A301" s="442"/>
      <c r="B301" s="443" t="s">
        <v>1772</v>
      </c>
      <c r="C301" s="443" t="s">
        <v>1552</v>
      </c>
      <c r="D301" s="443" t="s">
        <v>1644</v>
      </c>
      <c r="E301" s="443" t="s">
        <v>1797</v>
      </c>
      <c r="F301" s="443" t="s">
        <v>1798</v>
      </c>
      <c r="G301" s="447">
        <v>348</v>
      </c>
      <c r="H301" s="447">
        <v>231999.99999999997</v>
      </c>
      <c r="I301" s="443"/>
      <c r="J301" s="443">
        <v>666.66666666666663</v>
      </c>
      <c r="K301" s="447">
        <v>373</v>
      </c>
      <c r="L301" s="447">
        <v>279047.78000000003</v>
      </c>
      <c r="M301" s="443"/>
      <c r="N301" s="443">
        <v>748.11737265415559</v>
      </c>
      <c r="O301" s="447">
        <v>456</v>
      </c>
      <c r="P301" s="447">
        <v>331360</v>
      </c>
      <c r="Q301" s="469"/>
      <c r="R301" s="448">
        <v>726.66666666666663</v>
      </c>
    </row>
    <row r="302" spans="1:18" ht="14.45" customHeight="1" x14ac:dyDescent="0.2">
      <c r="A302" s="442"/>
      <c r="B302" s="443" t="s">
        <v>1772</v>
      </c>
      <c r="C302" s="443" t="s">
        <v>1552</v>
      </c>
      <c r="D302" s="443" t="s">
        <v>1644</v>
      </c>
      <c r="E302" s="443" t="s">
        <v>1799</v>
      </c>
      <c r="F302" s="443" t="s">
        <v>1800</v>
      </c>
      <c r="G302" s="447">
        <v>832</v>
      </c>
      <c r="H302" s="447">
        <v>194133.33000000002</v>
      </c>
      <c r="I302" s="443"/>
      <c r="J302" s="443">
        <v>233.33332932692309</v>
      </c>
      <c r="K302" s="447">
        <v>673</v>
      </c>
      <c r="L302" s="447">
        <v>179007.78000000003</v>
      </c>
      <c r="M302" s="443"/>
      <c r="N302" s="443">
        <v>265.9848142644874</v>
      </c>
      <c r="O302" s="447">
        <v>736</v>
      </c>
      <c r="P302" s="447">
        <v>190542.22</v>
      </c>
      <c r="Q302" s="469"/>
      <c r="R302" s="448">
        <v>258.88888586956523</v>
      </c>
    </row>
    <row r="303" spans="1:18" ht="14.45" customHeight="1" x14ac:dyDescent="0.2">
      <c r="A303" s="442"/>
      <c r="B303" s="443" t="s">
        <v>1772</v>
      </c>
      <c r="C303" s="443" t="s">
        <v>1552</v>
      </c>
      <c r="D303" s="443" t="s">
        <v>1644</v>
      </c>
      <c r="E303" s="443" t="s">
        <v>1801</v>
      </c>
      <c r="F303" s="443" t="s">
        <v>1802</v>
      </c>
      <c r="G303" s="447">
        <v>501</v>
      </c>
      <c r="H303" s="447">
        <v>389666.66000000003</v>
      </c>
      <c r="I303" s="443"/>
      <c r="J303" s="443">
        <v>777.77776447105794</v>
      </c>
      <c r="K303" s="447">
        <v>421</v>
      </c>
      <c r="L303" s="447">
        <v>367834.44</v>
      </c>
      <c r="M303" s="443"/>
      <c r="N303" s="443">
        <v>873.71600950118761</v>
      </c>
      <c r="O303" s="447">
        <v>519</v>
      </c>
      <c r="P303" s="447">
        <v>439420</v>
      </c>
      <c r="Q303" s="469"/>
      <c r="R303" s="448">
        <v>846.66666666666663</v>
      </c>
    </row>
    <row r="304" spans="1:18" ht="14.45" customHeight="1" x14ac:dyDescent="0.2">
      <c r="A304" s="442"/>
      <c r="B304" s="443" t="s">
        <v>1772</v>
      </c>
      <c r="C304" s="443" t="s">
        <v>1552</v>
      </c>
      <c r="D304" s="443" t="s">
        <v>1644</v>
      </c>
      <c r="E304" s="443" t="s">
        <v>1803</v>
      </c>
      <c r="F304" s="443" t="s">
        <v>1804</v>
      </c>
      <c r="G304" s="447">
        <v>1103</v>
      </c>
      <c r="H304" s="447">
        <v>269622.22000000003</v>
      </c>
      <c r="I304" s="443"/>
      <c r="J304" s="443">
        <v>244.44444242973711</v>
      </c>
      <c r="K304" s="447">
        <v>948</v>
      </c>
      <c r="L304" s="447">
        <v>264570</v>
      </c>
      <c r="M304" s="443"/>
      <c r="N304" s="443">
        <v>279.08227848101268</v>
      </c>
      <c r="O304" s="447">
        <v>1070</v>
      </c>
      <c r="P304" s="447">
        <v>288900</v>
      </c>
      <c r="Q304" s="469"/>
      <c r="R304" s="448">
        <v>270</v>
      </c>
    </row>
    <row r="305" spans="1:18" ht="14.45" customHeight="1" x14ac:dyDescent="0.2">
      <c r="A305" s="442"/>
      <c r="B305" s="443" t="s">
        <v>1772</v>
      </c>
      <c r="C305" s="443" t="s">
        <v>1552</v>
      </c>
      <c r="D305" s="443" t="s">
        <v>1644</v>
      </c>
      <c r="E305" s="443" t="s">
        <v>1805</v>
      </c>
      <c r="F305" s="443" t="s">
        <v>1806</v>
      </c>
      <c r="G305" s="447">
        <v>51</v>
      </c>
      <c r="H305" s="447">
        <v>26803.320000000003</v>
      </c>
      <c r="I305" s="443"/>
      <c r="J305" s="443">
        <v>525.55529411764712</v>
      </c>
      <c r="K305" s="447">
        <v>38</v>
      </c>
      <c r="L305" s="447">
        <v>22346.670000000002</v>
      </c>
      <c r="M305" s="443"/>
      <c r="N305" s="443">
        <v>588.07026315789483</v>
      </c>
      <c r="O305" s="447">
        <v>14</v>
      </c>
      <c r="P305" s="447">
        <v>8042.2200000000012</v>
      </c>
      <c r="Q305" s="469"/>
      <c r="R305" s="448">
        <v>574.4442857142858</v>
      </c>
    </row>
    <row r="306" spans="1:18" ht="14.45" customHeight="1" x14ac:dyDescent="0.2">
      <c r="A306" s="442"/>
      <c r="B306" s="443" t="s">
        <v>1772</v>
      </c>
      <c r="C306" s="443" t="s">
        <v>1552</v>
      </c>
      <c r="D306" s="443" t="s">
        <v>1644</v>
      </c>
      <c r="E306" s="443" t="s">
        <v>1807</v>
      </c>
      <c r="F306" s="443" t="s">
        <v>1808</v>
      </c>
      <c r="G306" s="447">
        <v>15</v>
      </c>
      <c r="H306" s="447">
        <v>15000</v>
      </c>
      <c r="I306" s="443"/>
      <c r="J306" s="443">
        <v>1000</v>
      </c>
      <c r="K306" s="447">
        <v>5</v>
      </c>
      <c r="L306" s="447">
        <v>5744.4500000000007</v>
      </c>
      <c r="M306" s="443"/>
      <c r="N306" s="443">
        <v>1148.8900000000001</v>
      </c>
      <c r="O306" s="447">
        <v>15</v>
      </c>
      <c r="P306" s="447">
        <v>16316.669999999998</v>
      </c>
      <c r="Q306" s="469"/>
      <c r="R306" s="448">
        <v>1087.7779999999998</v>
      </c>
    </row>
    <row r="307" spans="1:18" ht="14.45" customHeight="1" x14ac:dyDescent="0.2">
      <c r="A307" s="442"/>
      <c r="B307" s="443" t="s">
        <v>1772</v>
      </c>
      <c r="C307" s="443" t="s">
        <v>1552</v>
      </c>
      <c r="D307" s="443" t="s">
        <v>1644</v>
      </c>
      <c r="E307" s="443" t="s">
        <v>1809</v>
      </c>
      <c r="F307" s="443" t="s">
        <v>1810</v>
      </c>
      <c r="G307" s="447">
        <v>2</v>
      </c>
      <c r="H307" s="447">
        <v>0</v>
      </c>
      <c r="I307" s="443"/>
      <c r="J307" s="443">
        <v>0</v>
      </c>
      <c r="K307" s="447"/>
      <c r="L307" s="447"/>
      <c r="M307" s="443"/>
      <c r="N307" s="443"/>
      <c r="O307" s="447"/>
      <c r="P307" s="447"/>
      <c r="Q307" s="469"/>
      <c r="R307" s="448"/>
    </row>
    <row r="308" spans="1:18" ht="14.45" customHeight="1" x14ac:dyDescent="0.2">
      <c r="A308" s="442"/>
      <c r="B308" s="443" t="s">
        <v>1772</v>
      </c>
      <c r="C308" s="443" t="s">
        <v>1552</v>
      </c>
      <c r="D308" s="443" t="s">
        <v>1644</v>
      </c>
      <c r="E308" s="443" t="s">
        <v>1678</v>
      </c>
      <c r="F308" s="443" t="s">
        <v>1679</v>
      </c>
      <c r="G308" s="447">
        <v>1123</v>
      </c>
      <c r="H308" s="447">
        <v>0</v>
      </c>
      <c r="I308" s="443"/>
      <c r="J308" s="443">
        <v>0</v>
      </c>
      <c r="K308" s="447">
        <v>1134</v>
      </c>
      <c r="L308" s="447">
        <v>0</v>
      </c>
      <c r="M308" s="443"/>
      <c r="N308" s="443">
        <v>0</v>
      </c>
      <c r="O308" s="447">
        <v>1133</v>
      </c>
      <c r="P308" s="447">
        <v>0</v>
      </c>
      <c r="Q308" s="469"/>
      <c r="R308" s="448">
        <v>0</v>
      </c>
    </row>
    <row r="309" spans="1:18" ht="14.45" customHeight="1" x14ac:dyDescent="0.2">
      <c r="A309" s="442"/>
      <c r="B309" s="443" t="s">
        <v>1772</v>
      </c>
      <c r="C309" s="443" t="s">
        <v>1552</v>
      </c>
      <c r="D309" s="443" t="s">
        <v>1644</v>
      </c>
      <c r="E309" s="443" t="s">
        <v>1680</v>
      </c>
      <c r="F309" s="443" t="s">
        <v>1681</v>
      </c>
      <c r="G309" s="447">
        <v>856</v>
      </c>
      <c r="H309" s="447">
        <v>261555.53999999998</v>
      </c>
      <c r="I309" s="443"/>
      <c r="J309" s="443">
        <v>305.55553738317752</v>
      </c>
      <c r="K309" s="447">
        <v>846</v>
      </c>
      <c r="L309" s="447">
        <v>277413.34999999998</v>
      </c>
      <c r="M309" s="443"/>
      <c r="N309" s="443">
        <v>327.91176122931438</v>
      </c>
      <c r="O309" s="447">
        <v>946</v>
      </c>
      <c r="P309" s="447">
        <v>294311.12</v>
      </c>
      <c r="Q309" s="469"/>
      <c r="R309" s="448">
        <v>311.11112050739956</v>
      </c>
    </row>
    <row r="310" spans="1:18" ht="14.45" customHeight="1" x14ac:dyDescent="0.2">
      <c r="A310" s="442"/>
      <c r="B310" s="443" t="s">
        <v>1772</v>
      </c>
      <c r="C310" s="443" t="s">
        <v>1552</v>
      </c>
      <c r="D310" s="443" t="s">
        <v>1644</v>
      </c>
      <c r="E310" s="443" t="s">
        <v>1682</v>
      </c>
      <c r="F310" s="443" t="s">
        <v>1683</v>
      </c>
      <c r="G310" s="447">
        <v>487</v>
      </c>
      <c r="H310" s="447">
        <v>16233.33</v>
      </c>
      <c r="I310" s="443"/>
      <c r="J310" s="443">
        <v>33.333326488706362</v>
      </c>
      <c r="K310" s="447"/>
      <c r="L310" s="447"/>
      <c r="M310" s="443"/>
      <c r="N310" s="443"/>
      <c r="O310" s="447"/>
      <c r="P310" s="447"/>
      <c r="Q310" s="469"/>
      <c r="R310" s="448"/>
    </row>
    <row r="311" spans="1:18" ht="14.45" customHeight="1" x14ac:dyDescent="0.2">
      <c r="A311" s="442"/>
      <c r="B311" s="443" t="s">
        <v>1772</v>
      </c>
      <c r="C311" s="443" t="s">
        <v>1552</v>
      </c>
      <c r="D311" s="443" t="s">
        <v>1644</v>
      </c>
      <c r="E311" s="443" t="s">
        <v>1684</v>
      </c>
      <c r="F311" s="443" t="s">
        <v>1685</v>
      </c>
      <c r="G311" s="447">
        <v>981</v>
      </c>
      <c r="H311" s="447">
        <v>446900.01</v>
      </c>
      <c r="I311" s="443"/>
      <c r="J311" s="443">
        <v>455.55556574923548</v>
      </c>
      <c r="K311" s="447">
        <v>867</v>
      </c>
      <c r="L311" s="447">
        <v>426419.99</v>
      </c>
      <c r="M311" s="443"/>
      <c r="N311" s="443">
        <v>491.83389850057671</v>
      </c>
      <c r="O311" s="447">
        <v>1110</v>
      </c>
      <c r="P311" s="447">
        <v>511833.32999999996</v>
      </c>
      <c r="Q311" s="469"/>
      <c r="R311" s="448">
        <v>461.11110810810806</v>
      </c>
    </row>
    <row r="312" spans="1:18" ht="14.45" customHeight="1" x14ac:dyDescent="0.2">
      <c r="A312" s="442"/>
      <c r="B312" s="443" t="s">
        <v>1772</v>
      </c>
      <c r="C312" s="443" t="s">
        <v>1552</v>
      </c>
      <c r="D312" s="443" t="s">
        <v>1644</v>
      </c>
      <c r="E312" s="443" t="s">
        <v>1688</v>
      </c>
      <c r="F312" s="443" t="s">
        <v>1689</v>
      </c>
      <c r="G312" s="447">
        <v>970</v>
      </c>
      <c r="H312" s="447">
        <v>75444.45</v>
      </c>
      <c r="I312" s="443"/>
      <c r="J312" s="443">
        <v>77.77778350515463</v>
      </c>
      <c r="K312" s="447">
        <v>994</v>
      </c>
      <c r="L312" s="447">
        <v>99265.56</v>
      </c>
      <c r="M312" s="443"/>
      <c r="N312" s="443">
        <v>99.864748490945672</v>
      </c>
      <c r="O312" s="447">
        <v>1102</v>
      </c>
      <c r="P312" s="447">
        <v>104077.77</v>
      </c>
      <c r="Q312" s="469"/>
      <c r="R312" s="448">
        <v>94.444437386569874</v>
      </c>
    </row>
    <row r="313" spans="1:18" ht="14.45" customHeight="1" x14ac:dyDescent="0.2">
      <c r="A313" s="442"/>
      <c r="B313" s="443" t="s">
        <v>1772</v>
      </c>
      <c r="C313" s="443" t="s">
        <v>1552</v>
      </c>
      <c r="D313" s="443" t="s">
        <v>1644</v>
      </c>
      <c r="E313" s="443" t="s">
        <v>1811</v>
      </c>
      <c r="F313" s="443" t="s">
        <v>1812</v>
      </c>
      <c r="G313" s="447">
        <v>451</v>
      </c>
      <c r="H313" s="447">
        <v>651444.42999999993</v>
      </c>
      <c r="I313" s="443"/>
      <c r="J313" s="443">
        <v>1444.4444124168513</v>
      </c>
      <c r="K313" s="447">
        <v>428</v>
      </c>
      <c r="L313" s="447">
        <v>692135.54999999993</v>
      </c>
      <c r="M313" s="443"/>
      <c r="N313" s="443">
        <v>1617.1391355140186</v>
      </c>
      <c r="O313" s="447">
        <v>504</v>
      </c>
      <c r="P313" s="447">
        <v>790160.00000000012</v>
      </c>
      <c r="Q313" s="469"/>
      <c r="R313" s="448">
        <v>1567.7777777777781</v>
      </c>
    </row>
    <row r="314" spans="1:18" ht="14.45" customHeight="1" x14ac:dyDescent="0.2">
      <c r="A314" s="442"/>
      <c r="B314" s="443" t="s">
        <v>1772</v>
      </c>
      <c r="C314" s="443" t="s">
        <v>1552</v>
      </c>
      <c r="D314" s="443" t="s">
        <v>1644</v>
      </c>
      <c r="E314" s="443" t="s">
        <v>1690</v>
      </c>
      <c r="F314" s="443" t="s">
        <v>1691</v>
      </c>
      <c r="G314" s="447">
        <v>0</v>
      </c>
      <c r="H314" s="447">
        <v>0</v>
      </c>
      <c r="I314" s="443"/>
      <c r="J314" s="443"/>
      <c r="K314" s="447"/>
      <c r="L314" s="447"/>
      <c r="M314" s="443"/>
      <c r="N314" s="443"/>
      <c r="O314" s="447">
        <v>0</v>
      </c>
      <c r="P314" s="447">
        <v>0</v>
      </c>
      <c r="Q314" s="469"/>
      <c r="R314" s="448"/>
    </row>
    <row r="315" spans="1:18" ht="14.45" customHeight="1" x14ac:dyDescent="0.2">
      <c r="A315" s="442"/>
      <c r="B315" s="443" t="s">
        <v>1772</v>
      </c>
      <c r="C315" s="443" t="s">
        <v>1552</v>
      </c>
      <c r="D315" s="443" t="s">
        <v>1644</v>
      </c>
      <c r="E315" s="443" t="s">
        <v>1694</v>
      </c>
      <c r="F315" s="443" t="s">
        <v>1695</v>
      </c>
      <c r="G315" s="447">
        <v>14</v>
      </c>
      <c r="H315" s="447">
        <v>1322.2199999999998</v>
      </c>
      <c r="I315" s="443"/>
      <c r="J315" s="443">
        <v>94.444285714285698</v>
      </c>
      <c r="K315" s="447">
        <v>12</v>
      </c>
      <c r="L315" s="447">
        <v>1383.33</v>
      </c>
      <c r="M315" s="443"/>
      <c r="N315" s="443">
        <v>115.27749999999999</v>
      </c>
      <c r="O315" s="447">
        <v>3</v>
      </c>
      <c r="P315" s="447">
        <v>333.33</v>
      </c>
      <c r="Q315" s="469"/>
      <c r="R315" s="448">
        <v>111.11</v>
      </c>
    </row>
    <row r="316" spans="1:18" ht="14.45" customHeight="1" x14ac:dyDescent="0.2">
      <c r="A316" s="442"/>
      <c r="B316" s="443" t="s">
        <v>1772</v>
      </c>
      <c r="C316" s="443" t="s">
        <v>1552</v>
      </c>
      <c r="D316" s="443" t="s">
        <v>1644</v>
      </c>
      <c r="E316" s="443" t="s">
        <v>1698</v>
      </c>
      <c r="F316" s="443" t="s">
        <v>1699</v>
      </c>
      <c r="G316" s="447">
        <v>10</v>
      </c>
      <c r="H316" s="447">
        <v>966.67000000000007</v>
      </c>
      <c r="I316" s="443"/>
      <c r="J316" s="443">
        <v>96.667000000000002</v>
      </c>
      <c r="K316" s="447">
        <v>7</v>
      </c>
      <c r="L316" s="447">
        <v>1072.22</v>
      </c>
      <c r="M316" s="443"/>
      <c r="N316" s="443">
        <v>153.17428571428573</v>
      </c>
      <c r="O316" s="447">
        <v>18</v>
      </c>
      <c r="P316" s="447">
        <v>2700</v>
      </c>
      <c r="Q316" s="469"/>
      <c r="R316" s="448">
        <v>150</v>
      </c>
    </row>
    <row r="317" spans="1:18" ht="14.45" customHeight="1" x14ac:dyDescent="0.2">
      <c r="A317" s="442"/>
      <c r="B317" s="443" t="s">
        <v>1772</v>
      </c>
      <c r="C317" s="443" t="s">
        <v>1552</v>
      </c>
      <c r="D317" s="443" t="s">
        <v>1644</v>
      </c>
      <c r="E317" s="443" t="s">
        <v>1813</v>
      </c>
      <c r="F317" s="443" t="s">
        <v>1814</v>
      </c>
      <c r="G317" s="447">
        <v>441</v>
      </c>
      <c r="H317" s="447">
        <v>154350</v>
      </c>
      <c r="I317" s="443"/>
      <c r="J317" s="443">
        <v>350</v>
      </c>
      <c r="K317" s="447">
        <v>474</v>
      </c>
      <c r="L317" s="447">
        <v>187158.89</v>
      </c>
      <c r="M317" s="443"/>
      <c r="N317" s="443">
        <v>394.84997890295364</v>
      </c>
      <c r="O317" s="447">
        <v>524</v>
      </c>
      <c r="P317" s="447">
        <v>200866.66</v>
      </c>
      <c r="Q317" s="469"/>
      <c r="R317" s="448">
        <v>383.33332061068705</v>
      </c>
    </row>
    <row r="318" spans="1:18" ht="14.45" customHeight="1" x14ac:dyDescent="0.2">
      <c r="A318" s="442"/>
      <c r="B318" s="443" t="s">
        <v>1772</v>
      </c>
      <c r="C318" s="443" t="s">
        <v>1552</v>
      </c>
      <c r="D318" s="443" t="s">
        <v>1644</v>
      </c>
      <c r="E318" s="443" t="s">
        <v>1815</v>
      </c>
      <c r="F318" s="443" t="s">
        <v>1816</v>
      </c>
      <c r="G318" s="447">
        <v>26</v>
      </c>
      <c r="H318" s="447">
        <v>1531.12</v>
      </c>
      <c r="I318" s="443"/>
      <c r="J318" s="443">
        <v>58.889230769230764</v>
      </c>
      <c r="K318" s="447">
        <v>41</v>
      </c>
      <c r="L318" s="447">
        <v>2888.89</v>
      </c>
      <c r="M318" s="443"/>
      <c r="N318" s="443">
        <v>70.460731707317066</v>
      </c>
      <c r="O318" s="447">
        <v>39</v>
      </c>
      <c r="P318" s="447">
        <v>2730</v>
      </c>
      <c r="Q318" s="469"/>
      <c r="R318" s="448">
        <v>70</v>
      </c>
    </row>
    <row r="319" spans="1:18" ht="14.45" customHeight="1" x14ac:dyDescent="0.2">
      <c r="A319" s="442"/>
      <c r="B319" s="443" t="s">
        <v>1772</v>
      </c>
      <c r="C319" s="443" t="s">
        <v>1552</v>
      </c>
      <c r="D319" s="443" t="s">
        <v>1644</v>
      </c>
      <c r="E319" s="443" t="s">
        <v>1817</v>
      </c>
      <c r="F319" s="443" t="s">
        <v>1818</v>
      </c>
      <c r="G319" s="447">
        <v>667</v>
      </c>
      <c r="H319" s="447">
        <v>85968.89</v>
      </c>
      <c r="I319" s="443"/>
      <c r="J319" s="443">
        <v>128.88889055472265</v>
      </c>
      <c r="K319" s="447">
        <v>641</v>
      </c>
      <c r="L319" s="447">
        <v>95645.549999999988</v>
      </c>
      <c r="M319" s="443"/>
      <c r="N319" s="443">
        <v>149.21302652106081</v>
      </c>
      <c r="O319" s="447">
        <v>741</v>
      </c>
      <c r="P319" s="447">
        <v>107856.66</v>
      </c>
      <c r="Q319" s="469"/>
      <c r="R319" s="448">
        <v>145.55554655870446</v>
      </c>
    </row>
    <row r="320" spans="1:18" ht="14.45" customHeight="1" x14ac:dyDescent="0.2">
      <c r="A320" s="442"/>
      <c r="B320" s="443" t="s">
        <v>1772</v>
      </c>
      <c r="C320" s="443" t="s">
        <v>1552</v>
      </c>
      <c r="D320" s="443" t="s">
        <v>1644</v>
      </c>
      <c r="E320" s="443" t="s">
        <v>1706</v>
      </c>
      <c r="F320" s="443" t="s">
        <v>1707</v>
      </c>
      <c r="G320" s="447">
        <v>2438</v>
      </c>
      <c r="H320" s="447">
        <v>119191.12</v>
      </c>
      <c r="I320" s="443"/>
      <c r="J320" s="443">
        <v>48.888892534864638</v>
      </c>
      <c r="K320" s="447">
        <v>2063</v>
      </c>
      <c r="L320" s="447">
        <v>158572.22</v>
      </c>
      <c r="M320" s="443"/>
      <c r="N320" s="443">
        <v>76.86486669898207</v>
      </c>
      <c r="O320" s="447">
        <v>3774</v>
      </c>
      <c r="P320" s="447">
        <v>272566.67</v>
      </c>
      <c r="Q320" s="469"/>
      <c r="R320" s="448">
        <v>72.222223105458397</v>
      </c>
    </row>
    <row r="321" spans="1:18" ht="14.45" customHeight="1" x14ac:dyDescent="0.2">
      <c r="A321" s="442"/>
      <c r="B321" s="443" t="s">
        <v>1772</v>
      </c>
      <c r="C321" s="443" t="s">
        <v>1552</v>
      </c>
      <c r="D321" s="443" t="s">
        <v>1644</v>
      </c>
      <c r="E321" s="443" t="s">
        <v>1819</v>
      </c>
      <c r="F321" s="443" t="s">
        <v>1820</v>
      </c>
      <c r="G321" s="447">
        <v>2626</v>
      </c>
      <c r="H321" s="447">
        <v>2334222.2200000002</v>
      </c>
      <c r="I321" s="443"/>
      <c r="J321" s="443">
        <v>888.88888804265048</v>
      </c>
      <c r="K321" s="447">
        <v>2428</v>
      </c>
      <c r="L321" s="447">
        <v>2430733.3300000005</v>
      </c>
      <c r="M321" s="443"/>
      <c r="N321" s="443">
        <v>1001.1257537067547</v>
      </c>
      <c r="O321" s="447">
        <v>2470</v>
      </c>
      <c r="P321" s="447">
        <v>2387666.66</v>
      </c>
      <c r="Q321" s="469"/>
      <c r="R321" s="448">
        <v>966.66666396761138</v>
      </c>
    </row>
    <row r="322" spans="1:18" ht="14.45" customHeight="1" x14ac:dyDescent="0.2">
      <c r="A322" s="442"/>
      <c r="B322" s="443" t="s">
        <v>1772</v>
      </c>
      <c r="C322" s="443" t="s">
        <v>1552</v>
      </c>
      <c r="D322" s="443" t="s">
        <v>1644</v>
      </c>
      <c r="E322" s="443" t="s">
        <v>1821</v>
      </c>
      <c r="F322" s="443" t="s">
        <v>1822</v>
      </c>
      <c r="G322" s="447">
        <v>52</v>
      </c>
      <c r="H322" s="447">
        <v>17333.330000000002</v>
      </c>
      <c r="I322" s="443"/>
      <c r="J322" s="443">
        <v>333.33326923076925</v>
      </c>
      <c r="K322" s="447">
        <v>186</v>
      </c>
      <c r="L322" s="447">
        <v>71198.89</v>
      </c>
      <c r="M322" s="443"/>
      <c r="N322" s="443">
        <v>382.78973118279572</v>
      </c>
      <c r="O322" s="447">
        <v>420</v>
      </c>
      <c r="P322" s="447">
        <v>154000.00000000003</v>
      </c>
      <c r="Q322" s="469"/>
      <c r="R322" s="448">
        <v>366.66666666666674</v>
      </c>
    </row>
    <row r="323" spans="1:18" ht="14.45" customHeight="1" thickBot="1" x14ac:dyDescent="0.25">
      <c r="A323" s="449"/>
      <c r="B323" s="450" t="s">
        <v>1772</v>
      </c>
      <c r="C323" s="450" t="s">
        <v>1552</v>
      </c>
      <c r="D323" s="450" t="s">
        <v>1644</v>
      </c>
      <c r="E323" s="450" t="s">
        <v>1722</v>
      </c>
      <c r="F323" s="450" t="s">
        <v>1723</v>
      </c>
      <c r="G323" s="454"/>
      <c r="H323" s="454"/>
      <c r="I323" s="450"/>
      <c r="J323" s="450"/>
      <c r="K323" s="454">
        <v>6</v>
      </c>
      <c r="L323" s="454">
        <v>373.33000000000004</v>
      </c>
      <c r="M323" s="450"/>
      <c r="N323" s="450">
        <v>62.221666666666671</v>
      </c>
      <c r="O323" s="454">
        <v>9</v>
      </c>
      <c r="P323" s="454">
        <v>600.00000000000011</v>
      </c>
      <c r="Q323" s="462"/>
      <c r="R323" s="455">
        <v>66.666666666666686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603B2BE-68FE-4BF3-99BB-35B5D0EEF0BC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2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4" customWidth="1"/>
    <col min="2" max="2" width="8.7109375" style="114" bestFit="1" customWidth="1"/>
    <col min="3" max="3" width="6.140625" style="114" customWidth="1"/>
    <col min="4" max="4" width="27.7109375" style="114" customWidth="1"/>
    <col min="5" max="5" width="2.140625" style="114" bestFit="1" customWidth="1"/>
    <col min="6" max="6" width="8" style="114" customWidth="1"/>
    <col min="7" max="7" width="50.85546875" style="114" bestFit="1" customWidth="1" collapsed="1"/>
    <col min="8" max="9" width="11.140625" style="188" hidden="1" customWidth="1" outlineLevel="1"/>
    <col min="10" max="11" width="9.28515625" style="114" hidden="1" customWidth="1"/>
    <col min="12" max="13" width="11.140625" style="188" customWidth="1"/>
    <col min="14" max="15" width="9.28515625" style="114" hidden="1" customWidth="1"/>
    <col min="16" max="17" width="11.140625" style="188" customWidth="1"/>
    <col min="18" max="18" width="11.140625" style="191" customWidth="1"/>
    <col min="19" max="19" width="11.140625" style="188" customWidth="1"/>
    <col min="20" max="16384" width="8.85546875" style="114"/>
  </cols>
  <sheetData>
    <row r="1" spans="1:19" ht="18.600000000000001" customHeight="1" thickBot="1" x14ac:dyDescent="0.35">
      <c r="A1" s="304" t="s">
        <v>1824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5" customHeight="1" thickBot="1" x14ac:dyDescent="0.25">
      <c r="A2" s="206" t="s">
        <v>242</v>
      </c>
      <c r="B2" s="178"/>
      <c r="C2" s="178"/>
      <c r="D2" s="178"/>
      <c r="E2" s="96"/>
      <c r="F2" s="96"/>
      <c r="G2" s="96"/>
      <c r="H2" s="204"/>
      <c r="I2" s="204"/>
      <c r="J2" s="96"/>
      <c r="K2" s="96"/>
      <c r="L2" s="204"/>
      <c r="M2" s="204"/>
      <c r="N2" s="96"/>
      <c r="O2" s="96"/>
      <c r="P2" s="204"/>
      <c r="Q2" s="204"/>
      <c r="R2" s="203"/>
      <c r="S2" s="204"/>
    </row>
    <row r="3" spans="1:19" ht="14.45" customHeight="1" thickBot="1" x14ac:dyDescent="0.25">
      <c r="G3" s="73" t="s">
        <v>107</v>
      </c>
      <c r="H3" s="88">
        <f t="shared" ref="H3:Q3" si="0">SUBTOTAL(9,H6:H1048576)</f>
        <v>59211</v>
      </c>
      <c r="I3" s="89">
        <f t="shared" si="0"/>
        <v>17156623.499999996</v>
      </c>
      <c r="J3" s="66"/>
      <c r="K3" s="66"/>
      <c r="L3" s="89">
        <f t="shared" si="0"/>
        <v>58100</v>
      </c>
      <c r="M3" s="89">
        <f t="shared" si="0"/>
        <v>18816861.000000004</v>
      </c>
      <c r="N3" s="66"/>
      <c r="O3" s="66"/>
      <c r="P3" s="89">
        <f t="shared" si="0"/>
        <v>64297</v>
      </c>
      <c r="Q3" s="89">
        <f t="shared" si="0"/>
        <v>20710594.370000001</v>
      </c>
      <c r="R3" s="67">
        <f>IF(M3=0,0,Q3/M3)</f>
        <v>1.1006402380290738</v>
      </c>
      <c r="S3" s="90">
        <f>IF(P3=0,0,Q3/P3)</f>
        <v>322.10825341773335</v>
      </c>
    </row>
    <row r="4" spans="1:19" ht="14.45" customHeight="1" x14ac:dyDescent="0.2">
      <c r="A4" s="406" t="s">
        <v>183</v>
      </c>
      <c r="B4" s="406" t="s">
        <v>81</v>
      </c>
      <c r="C4" s="414" t="s">
        <v>0</v>
      </c>
      <c r="D4" s="240" t="s">
        <v>115</v>
      </c>
      <c r="E4" s="408" t="s">
        <v>82</v>
      </c>
      <c r="F4" s="413" t="s">
        <v>57</v>
      </c>
      <c r="G4" s="409" t="s">
        <v>56</v>
      </c>
      <c r="H4" s="410">
        <v>2019</v>
      </c>
      <c r="I4" s="411"/>
      <c r="J4" s="87"/>
      <c r="K4" s="87"/>
      <c r="L4" s="410">
        <v>2020</v>
      </c>
      <c r="M4" s="411"/>
      <c r="N4" s="87"/>
      <c r="O4" s="87"/>
      <c r="P4" s="410">
        <v>2021</v>
      </c>
      <c r="Q4" s="411"/>
      <c r="R4" s="412" t="s">
        <v>2</v>
      </c>
      <c r="S4" s="407" t="s">
        <v>83</v>
      </c>
    </row>
    <row r="5" spans="1:19" ht="14.45" customHeight="1" thickBot="1" x14ac:dyDescent="0.25">
      <c r="A5" s="523"/>
      <c r="B5" s="523"/>
      <c r="C5" s="524"/>
      <c r="D5" s="533"/>
      <c r="E5" s="525"/>
      <c r="F5" s="526"/>
      <c r="G5" s="527"/>
      <c r="H5" s="528" t="s">
        <v>58</v>
      </c>
      <c r="I5" s="529" t="s">
        <v>14</v>
      </c>
      <c r="J5" s="530"/>
      <c r="K5" s="530"/>
      <c r="L5" s="528" t="s">
        <v>58</v>
      </c>
      <c r="M5" s="529" t="s">
        <v>14</v>
      </c>
      <c r="N5" s="530"/>
      <c r="O5" s="530"/>
      <c r="P5" s="528" t="s">
        <v>58</v>
      </c>
      <c r="Q5" s="529" t="s">
        <v>14</v>
      </c>
      <c r="R5" s="531"/>
      <c r="S5" s="532"/>
    </row>
    <row r="6" spans="1:19" ht="14.45" customHeight="1" x14ac:dyDescent="0.2">
      <c r="A6" s="435"/>
      <c r="B6" s="436" t="s">
        <v>1561</v>
      </c>
      <c r="C6" s="436" t="s">
        <v>461</v>
      </c>
      <c r="D6" s="436" t="s">
        <v>1550</v>
      </c>
      <c r="E6" s="436" t="s">
        <v>1562</v>
      </c>
      <c r="F6" s="436" t="s">
        <v>1563</v>
      </c>
      <c r="G6" s="436"/>
      <c r="H6" s="440">
        <v>2</v>
      </c>
      <c r="I6" s="440">
        <v>226</v>
      </c>
      <c r="J6" s="436"/>
      <c r="K6" s="436">
        <v>113</v>
      </c>
      <c r="L6" s="440"/>
      <c r="M6" s="440"/>
      <c r="N6" s="436"/>
      <c r="O6" s="436"/>
      <c r="P6" s="440">
        <v>2</v>
      </c>
      <c r="Q6" s="440">
        <v>226</v>
      </c>
      <c r="R6" s="461"/>
      <c r="S6" s="441">
        <v>113</v>
      </c>
    </row>
    <row r="7" spans="1:19" ht="14.45" customHeight="1" x14ac:dyDescent="0.2">
      <c r="A7" s="442"/>
      <c r="B7" s="443" t="s">
        <v>1561</v>
      </c>
      <c r="C7" s="443" t="s">
        <v>461</v>
      </c>
      <c r="D7" s="443" t="s">
        <v>1550</v>
      </c>
      <c r="E7" s="443" t="s">
        <v>1562</v>
      </c>
      <c r="F7" s="443" t="s">
        <v>1564</v>
      </c>
      <c r="G7" s="443"/>
      <c r="H7" s="447">
        <v>1</v>
      </c>
      <c r="I7" s="447">
        <v>1657</v>
      </c>
      <c r="J7" s="443"/>
      <c r="K7" s="443">
        <v>1657</v>
      </c>
      <c r="L7" s="447"/>
      <c r="M7" s="447"/>
      <c r="N7" s="443"/>
      <c r="O7" s="443"/>
      <c r="P7" s="447">
        <v>1</v>
      </c>
      <c r="Q7" s="447">
        <v>1657</v>
      </c>
      <c r="R7" s="469"/>
      <c r="S7" s="448">
        <v>1657</v>
      </c>
    </row>
    <row r="8" spans="1:19" ht="14.45" customHeight="1" x14ac:dyDescent="0.2">
      <c r="A8" s="442"/>
      <c r="B8" s="443" t="s">
        <v>1561</v>
      </c>
      <c r="C8" s="443" t="s">
        <v>461</v>
      </c>
      <c r="D8" s="443" t="s">
        <v>1550</v>
      </c>
      <c r="E8" s="443" t="s">
        <v>1562</v>
      </c>
      <c r="F8" s="443" t="s">
        <v>1565</v>
      </c>
      <c r="G8" s="443"/>
      <c r="H8" s="447">
        <v>103</v>
      </c>
      <c r="I8" s="447">
        <v>11639</v>
      </c>
      <c r="J8" s="443"/>
      <c r="K8" s="443">
        <v>113</v>
      </c>
      <c r="L8" s="447">
        <v>116</v>
      </c>
      <c r="M8" s="447">
        <v>13108</v>
      </c>
      <c r="N8" s="443"/>
      <c r="O8" s="443">
        <v>113</v>
      </c>
      <c r="P8" s="447">
        <v>92</v>
      </c>
      <c r="Q8" s="447">
        <v>10396</v>
      </c>
      <c r="R8" s="469"/>
      <c r="S8" s="448">
        <v>113</v>
      </c>
    </row>
    <row r="9" spans="1:19" ht="14.45" customHeight="1" x14ac:dyDescent="0.2">
      <c r="A9" s="442"/>
      <c r="B9" s="443" t="s">
        <v>1561</v>
      </c>
      <c r="C9" s="443" t="s">
        <v>461</v>
      </c>
      <c r="D9" s="443" t="s">
        <v>1550</v>
      </c>
      <c r="E9" s="443" t="s">
        <v>1562</v>
      </c>
      <c r="F9" s="443" t="s">
        <v>1566</v>
      </c>
      <c r="G9" s="443"/>
      <c r="H9" s="447"/>
      <c r="I9" s="447"/>
      <c r="J9" s="443"/>
      <c r="K9" s="443"/>
      <c r="L9" s="447">
        <v>1</v>
      </c>
      <c r="M9" s="447">
        <v>132</v>
      </c>
      <c r="N9" s="443"/>
      <c r="O9" s="443">
        <v>132</v>
      </c>
      <c r="P9" s="447">
        <v>2</v>
      </c>
      <c r="Q9" s="447">
        <v>264</v>
      </c>
      <c r="R9" s="469"/>
      <c r="S9" s="448">
        <v>132</v>
      </c>
    </row>
    <row r="10" spans="1:19" ht="14.45" customHeight="1" x14ac:dyDescent="0.2">
      <c r="A10" s="442"/>
      <c r="B10" s="443" t="s">
        <v>1561</v>
      </c>
      <c r="C10" s="443" t="s">
        <v>461</v>
      </c>
      <c r="D10" s="443" t="s">
        <v>1550</v>
      </c>
      <c r="E10" s="443" t="s">
        <v>1562</v>
      </c>
      <c r="F10" s="443" t="s">
        <v>1567</v>
      </c>
      <c r="G10" s="443"/>
      <c r="H10" s="447">
        <v>1</v>
      </c>
      <c r="I10" s="447">
        <v>219</v>
      </c>
      <c r="J10" s="443"/>
      <c r="K10" s="443">
        <v>219</v>
      </c>
      <c r="L10" s="447">
        <v>5</v>
      </c>
      <c r="M10" s="447">
        <v>1095</v>
      </c>
      <c r="N10" s="443"/>
      <c r="O10" s="443">
        <v>219</v>
      </c>
      <c r="P10" s="447">
        <v>11</v>
      </c>
      <c r="Q10" s="447">
        <v>2409</v>
      </c>
      <c r="R10" s="469"/>
      <c r="S10" s="448">
        <v>219</v>
      </c>
    </row>
    <row r="11" spans="1:19" ht="14.45" customHeight="1" x14ac:dyDescent="0.2">
      <c r="A11" s="442"/>
      <c r="B11" s="443" t="s">
        <v>1561</v>
      </c>
      <c r="C11" s="443" t="s">
        <v>461</v>
      </c>
      <c r="D11" s="443" t="s">
        <v>1550</v>
      </c>
      <c r="E11" s="443" t="s">
        <v>1562</v>
      </c>
      <c r="F11" s="443" t="s">
        <v>1568</v>
      </c>
      <c r="G11" s="443"/>
      <c r="H11" s="447">
        <v>2</v>
      </c>
      <c r="I11" s="447">
        <v>472</v>
      </c>
      <c r="J11" s="443"/>
      <c r="K11" s="443">
        <v>236</v>
      </c>
      <c r="L11" s="447">
        <v>4</v>
      </c>
      <c r="M11" s="447">
        <v>944</v>
      </c>
      <c r="N11" s="443"/>
      <c r="O11" s="443">
        <v>236</v>
      </c>
      <c r="P11" s="447">
        <v>9</v>
      </c>
      <c r="Q11" s="447">
        <v>2124</v>
      </c>
      <c r="R11" s="469"/>
      <c r="S11" s="448">
        <v>236</v>
      </c>
    </row>
    <row r="12" spans="1:19" ht="14.45" customHeight="1" x14ac:dyDescent="0.2">
      <c r="A12" s="442"/>
      <c r="B12" s="443" t="s">
        <v>1561</v>
      </c>
      <c r="C12" s="443" t="s">
        <v>461</v>
      </c>
      <c r="D12" s="443" t="s">
        <v>1550</v>
      </c>
      <c r="E12" s="443" t="s">
        <v>1562</v>
      </c>
      <c r="F12" s="443" t="s">
        <v>1569</v>
      </c>
      <c r="G12" s="443"/>
      <c r="H12" s="447">
        <v>9</v>
      </c>
      <c r="I12" s="447">
        <v>1404</v>
      </c>
      <c r="J12" s="443"/>
      <c r="K12" s="443">
        <v>156</v>
      </c>
      <c r="L12" s="447">
        <v>12</v>
      </c>
      <c r="M12" s="447">
        <v>1872</v>
      </c>
      <c r="N12" s="443"/>
      <c r="O12" s="443">
        <v>156</v>
      </c>
      <c r="P12" s="447">
        <v>17</v>
      </c>
      <c r="Q12" s="447">
        <v>2652</v>
      </c>
      <c r="R12" s="469"/>
      <c r="S12" s="448">
        <v>156</v>
      </c>
    </row>
    <row r="13" spans="1:19" ht="14.45" customHeight="1" x14ac:dyDescent="0.2">
      <c r="A13" s="442"/>
      <c r="B13" s="443" t="s">
        <v>1561</v>
      </c>
      <c r="C13" s="443" t="s">
        <v>461</v>
      </c>
      <c r="D13" s="443" t="s">
        <v>1550</v>
      </c>
      <c r="E13" s="443" t="s">
        <v>1562</v>
      </c>
      <c r="F13" s="443" t="s">
        <v>1570</v>
      </c>
      <c r="G13" s="443"/>
      <c r="H13" s="447">
        <v>15</v>
      </c>
      <c r="I13" s="447">
        <v>2850</v>
      </c>
      <c r="J13" s="443"/>
      <c r="K13" s="443">
        <v>190</v>
      </c>
      <c r="L13" s="447">
        <v>10</v>
      </c>
      <c r="M13" s="447">
        <v>1900</v>
      </c>
      <c r="N13" s="443"/>
      <c r="O13" s="443">
        <v>190</v>
      </c>
      <c r="P13" s="447">
        <v>19</v>
      </c>
      <c r="Q13" s="447">
        <v>3610</v>
      </c>
      <c r="R13" s="469"/>
      <c r="S13" s="448">
        <v>190</v>
      </c>
    </row>
    <row r="14" spans="1:19" ht="14.45" customHeight="1" x14ac:dyDescent="0.2">
      <c r="A14" s="442"/>
      <c r="B14" s="443" t="s">
        <v>1561</v>
      </c>
      <c r="C14" s="443" t="s">
        <v>461</v>
      </c>
      <c r="D14" s="443" t="s">
        <v>1550</v>
      </c>
      <c r="E14" s="443" t="s">
        <v>1562</v>
      </c>
      <c r="F14" s="443" t="s">
        <v>1571</v>
      </c>
      <c r="G14" s="443"/>
      <c r="H14" s="447">
        <v>3</v>
      </c>
      <c r="I14" s="447">
        <v>252</v>
      </c>
      <c r="J14" s="443"/>
      <c r="K14" s="443">
        <v>84</v>
      </c>
      <c r="L14" s="447">
        <v>5</v>
      </c>
      <c r="M14" s="447">
        <v>420</v>
      </c>
      <c r="N14" s="443"/>
      <c r="O14" s="443">
        <v>84</v>
      </c>
      <c r="P14" s="447">
        <v>22</v>
      </c>
      <c r="Q14" s="447">
        <v>1848</v>
      </c>
      <c r="R14" s="469"/>
      <c r="S14" s="448">
        <v>84</v>
      </c>
    </row>
    <row r="15" spans="1:19" ht="14.45" customHeight="1" x14ac:dyDescent="0.2">
      <c r="A15" s="442"/>
      <c r="B15" s="443" t="s">
        <v>1561</v>
      </c>
      <c r="C15" s="443" t="s">
        <v>461</v>
      </c>
      <c r="D15" s="443" t="s">
        <v>1550</v>
      </c>
      <c r="E15" s="443" t="s">
        <v>1562</v>
      </c>
      <c r="F15" s="443" t="s">
        <v>1572</v>
      </c>
      <c r="G15" s="443"/>
      <c r="H15" s="447">
        <v>11</v>
      </c>
      <c r="I15" s="447">
        <v>1155</v>
      </c>
      <c r="J15" s="443"/>
      <c r="K15" s="443">
        <v>105</v>
      </c>
      <c r="L15" s="447">
        <v>6</v>
      </c>
      <c r="M15" s="447">
        <v>630</v>
      </c>
      <c r="N15" s="443"/>
      <c r="O15" s="443">
        <v>105</v>
      </c>
      <c r="P15" s="447">
        <v>18</v>
      </c>
      <c r="Q15" s="447">
        <v>1890</v>
      </c>
      <c r="R15" s="469"/>
      <c r="S15" s="448">
        <v>105</v>
      </c>
    </row>
    <row r="16" spans="1:19" ht="14.45" customHeight="1" x14ac:dyDescent="0.2">
      <c r="A16" s="442"/>
      <c r="B16" s="443" t="s">
        <v>1561</v>
      </c>
      <c r="C16" s="443" t="s">
        <v>461</v>
      </c>
      <c r="D16" s="443" t="s">
        <v>1550</v>
      </c>
      <c r="E16" s="443" t="s">
        <v>1562</v>
      </c>
      <c r="F16" s="443" t="s">
        <v>1573</v>
      </c>
      <c r="G16" s="443"/>
      <c r="H16" s="447">
        <v>6</v>
      </c>
      <c r="I16" s="447">
        <v>3576</v>
      </c>
      <c r="J16" s="443"/>
      <c r="K16" s="443">
        <v>596</v>
      </c>
      <c r="L16" s="447">
        <v>6</v>
      </c>
      <c r="M16" s="447">
        <v>3576</v>
      </c>
      <c r="N16" s="443"/>
      <c r="O16" s="443">
        <v>596</v>
      </c>
      <c r="P16" s="447">
        <v>8</v>
      </c>
      <c r="Q16" s="447">
        <v>4768</v>
      </c>
      <c r="R16" s="469"/>
      <c r="S16" s="448">
        <v>596</v>
      </c>
    </row>
    <row r="17" spans="1:19" ht="14.45" customHeight="1" x14ac:dyDescent="0.2">
      <c r="A17" s="442"/>
      <c r="B17" s="443" t="s">
        <v>1561</v>
      </c>
      <c r="C17" s="443" t="s">
        <v>461</v>
      </c>
      <c r="D17" s="443" t="s">
        <v>1550</v>
      </c>
      <c r="E17" s="443" t="s">
        <v>1562</v>
      </c>
      <c r="F17" s="443" t="s">
        <v>1574</v>
      </c>
      <c r="G17" s="443"/>
      <c r="H17" s="447">
        <v>1</v>
      </c>
      <c r="I17" s="447">
        <v>666</v>
      </c>
      <c r="J17" s="443"/>
      <c r="K17" s="443">
        <v>666</v>
      </c>
      <c r="L17" s="447"/>
      <c r="M17" s="447"/>
      <c r="N17" s="443"/>
      <c r="O17" s="443"/>
      <c r="P17" s="447"/>
      <c r="Q17" s="447"/>
      <c r="R17" s="469"/>
      <c r="S17" s="448"/>
    </row>
    <row r="18" spans="1:19" ht="14.45" customHeight="1" x14ac:dyDescent="0.2">
      <c r="A18" s="442"/>
      <c r="B18" s="443" t="s">
        <v>1561</v>
      </c>
      <c r="C18" s="443" t="s">
        <v>461</v>
      </c>
      <c r="D18" s="443" t="s">
        <v>1550</v>
      </c>
      <c r="E18" s="443" t="s">
        <v>1562</v>
      </c>
      <c r="F18" s="443" t="s">
        <v>1575</v>
      </c>
      <c r="G18" s="443"/>
      <c r="H18" s="447">
        <v>12</v>
      </c>
      <c r="I18" s="447">
        <v>14064</v>
      </c>
      <c r="J18" s="443"/>
      <c r="K18" s="443">
        <v>1172</v>
      </c>
      <c r="L18" s="447">
        <v>9</v>
      </c>
      <c r="M18" s="447">
        <v>13280</v>
      </c>
      <c r="N18" s="443"/>
      <c r="O18" s="443">
        <v>1475.5555555555557</v>
      </c>
      <c r="P18" s="447">
        <v>10</v>
      </c>
      <c r="Q18" s="447">
        <v>15000</v>
      </c>
      <c r="R18" s="469"/>
      <c r="S18" s="448">
        <v>1500</v>
      </c>
    </row>
    <row r="19" spans="1:19" ht="14.45" customHeight="1" x14ac:dyDescent="0.2">
      <c r="A19" s="442"/>
      <c r="B19" s="443" t="s">
        <v>1561</v>
      </c>
      <c r="C19" s="443" t="s">
        <v>461</v>
      </c>
      <c r="D19" s="443" t="s">
        <v>1550</v>
      </c>
      <c r="E19" s="443" t="s">
        <v>1562</v>
      </c>
      <c r="F19" s="443" t="s">
        <v>1576</v>
      </c>
      <c r="G19" s="443"/>
      <c r="H19" s="447">
        <v>23</v>
      </c>
      <c r="I19" s="447">
        <v>18400</v>
      </c>
      <c r="J19" s="443"/>
      <c r="K19" s="443">
        <v>800</v>
      </c>
      <c r="L19" s="447">
        <v>13</v>
      </c>
      <c r="M19" s="447">
        <v>11700</v>
      </c>
      <c r="N19" s="443"/>
      <c r="O19" s="443">
        <v>900</v>
      </c>
      <c r="P19" s="447">
        <v>9</v>
      </c>
      <c r="Q19" s="447">
        <v>8100</v>
      </c>
      <c r="R19" s="469"/>
      <c r="S19" s="448">
        <v>900</v>
      </c>
    </row>
    <row r="20" spans="1:19" ht="14.45" customHeight="1" x14ac:dyDescent="0.2">
      <c r="A20" s="442"/>
      <c r="B20" s="443" t="s">
        <v>1561</v>
      </c>
      <c r="C20" s="443" t="s">
        <v>461</v>
      </c>
      <c r="D20" s="443" t="s">
        <v>1550</v>
      </c>
      <c r="E20" s="443" t="s">
        <v>1562</v>
      </c>
      <c r="F20" s="443" t="s">
        <v>1577</v>
      </c>
      <c r="G20" s="443"/>
      <c r="H20" s="447">
        <v>13</v>
      </c>
      <c r="I20" s="447">
        <v>9685</v>
      </c>
      <c r="J20" s="443"/>
      <c r="K20" s="443">
        <v>745</v>
      </c>
      <c r="L20" s="447">
        <v>2</v>
      </c>
      <c r="M20" s="447">
        <v>1490</v>
      </c>
      <c r="N20" s="443"/>
      <c r="O20" s="443">
        <v>745</v>
      </c>
      <c r="P20" s="447">
        <v>1</v>
      </c>
      <c r="Q20" s="447">
        <v>745</v>
      </c>
      <c r="R20" s="469"/>
      <c r="S20" s="448">
        <v>745</v>
      </c>
    </row>
    <row r="21" spans="1:19" ht="14.45" customHeight="1" x14ac:dyDescent="0.2">
      <c r="A21" s="442"/>
      <c r="B21" s="443" t="s">
        <v>1561</v>
      </c>
      <c r="C21" s="443" t="s">
        <v>461</v>
      </c>
      <c r="D21" s="443" t="s">
        <v>1550</v>
      </c>
      <c r="E21" s="443" t="s">
        <v>1562</v>
      </c>
      <c r="F21" s="443" t="s">
        <v>1578</v>
      </c>
      <c r="G21" s="443"/>
      <c r="H21" s="447">
        <v>58</v>
      </c>
      <c r="I21" s="447">
        <v>43210</v>
      </c>
      <c r="J21" s="443"/>
      <c r="K21" s="443">
        <v>745</v>
      </c>
      <c r="L21" s="447">
        <v>54</v>
      </c>
      <c r="M21" s="447">
        <v>40230</v>
      </c>
      <c r="N21" s="443"/>
      <c r="O21" s="443">
        <v>745</v>
      </c>
      <c r="P21" s="447">
        <v>48</v>
      </c>
      <c r="Q21" s="447">
        <v>35760</v>
      </c>
      <c r="R21" s="469"/>
      <c r="S21" s="448">
        <v>745</v>
      </c>
    </row>
    <row r="22" spans="1:19" ht="14.45" customHeight="1" x14ac:dyDescent="0.2">
      <c r="A22" s="442"/>
      <c r="B22" s="443" t="s">
        <v>1561</v>
      </c>
      <c r="C22" s="443" t="s">
        <v>461</v>
      </c>
      <c r="D22" s="443" t="s">
        <v>1550</v>
      </c>
      <c r="E22" s="443" t="s">
        <v>1562</v>
      </c>
      <c r="F22" s="443" t="s">
        <v>1579</v>
      </c>
      <c r="G22" s="443"/>
      <c r="H22" s="447"/>
      <c r="I22" s="447"/>
      <c r="J22" s="443"/>
      <c r="K22" s="443"/>
      <c r="L22" s="447">
        <v>4</v>
      </c>
      <c r="M22" s="447">
        <v>2368</v>
      </c>
      <c r="N22" s="443"/>
      <c r="O22" s="443">
        <v>592</v>
      </c>
      <c r="P22" s="447"/>
      <c r="Q22" s="447"/>
      <c r="R22" s="469"/>
      <c r="S22" s="448"/>
    </row>
    <row r="23" spans="1:19" ht="14.45" customHeight="1" x14ac:dyDescent="0.2">
      <c r="A23" s="442"/>
      <c r="B23" s="443" t="s">
        <v>1561</v>
      </c>
      <c r="C23" s="443" t="s">
        <v>461</v>
      </c>
      <c r="D23" s="443" t="s">
        <v>1550</v>
      </c>
      <c r="E23" s="443" t="s">
        <v>1562</v>
      </c>
      <c r="F23" s="443" t="s">
        <v>1580</v>
      </c>
      <c r="G23" s="443"/>
      <c r="H23" s="447">
        <v>67</v>
      </c>
      <c r="I23" s="447">
        <v>37587</v>
      </c>
      <c r="J23" s="443"/>
      <c r="K23" s="443">
        <v>561</v>
      </c>
      <c r="L23" s="447">
        <v>29</v>
      </c>
      <c r="M23" s="447">
        <v>16269</v>
      </c>
      <c r="N23" s="443"/>
      <c r="O23" s="443">
        <v>561</v>
      </c>
      <c r="P23" s="447">
        <v>59</v>
      </c>
      <c r="Q23" s="447">
        <v>33099</v>
      </c>
      <c r="R23" s="469"/>
      <c r="S23" s="448">
        <v>561</v>
      </c>
    </row>
    <row r="24" spans="1:19" ht="14.45" customHeight="1" x14ac:dyDescent="0.2">
      <c r="A24" s="442"/>
      <c r="B24" s="443" t="s">
        <v>1561</v>
      </c>
      <c r="C24" s="443" t="s">
        <v>461</v>
      </c>
      <c r="D24" s="443" t="s">
        <v>1550</v>
      </c>
      <c r="E24" s="443" t="s">
        <v>1562</v>
      </c>
      <c r="F24" s="443" t="s">
        <v>1581</v>
      </c>
      <c r="G24" s="443"/>
      <c r="H24" s="447">
        <v>46</v>
      </c>
      <c r="I24" s="447">
        <v>23874</v>
      </c>
      <c r="J24" s="443"/>
      <c r="K24" s="443">
        <v>519</v>
      </c>
      <c r="L24" s="447">
        <v>30</v>
      </c>
      <c r="M24" s="447">
        <v>15570</v>
      </c>
      <c r="N24" s="443"/>
      <c r="O24" s="443">
        <v>519</v>
      </c>
      <c r="P24" s="447">
        <v>45</v>
      </c>
      <c r="Q24" s="447">
        <v>23355</v>
      </c>
      <c r="R24" s="469"/>
      <c r="S24" s="448">
        <v>519</v>
      </c>
    </row>
    <row r="25" spans="1:19" ht="14.45" customHeight="1" x14ac:dyDescent="0.2">
      <c r="A25" s="442"/>
      <c r="B25" s="443" t="s">
        <v>1561</v>
      </c>
      <c r="C25" s="443" t="s">
        <v>461</v>
      </c>
      <c r="D25" s="443" t="s">
        <v>1550</v>
      </c>
      <c r="E25" s="443" t="s">
        <v>1562</v>
      </c>
      <c r="F25" s="443" t="s">
        <v>1582</v>
      </c>
      <c r="G25" s="443"/>
      <c r="H25" s="447">
        <v>2</v>
      </c>
      <c r="I25" s="447">
        <v>642</v>
      </c>
      <c r="J25" s="443"/>
      <c r="K25" s="443">
        <v>321</v>
      </c>
      <c r="L25" s="447">
        <v>1</v>
      </c>
      <c r="M25" s="447">
        <v>321</v>
      </c>
      <c r="N25" s="443"/>
      <c r="O25" s="443">
        <v>321</v>
      </c>
      <c r="P25" s="447"/>
      <c r="Q25" s="447"/>
      <c r="R25" s="469"/>
      <c r="S25" s="448"/>
    </row>
    <row r="26" spans="1:19" ht="14.45" customHeight="1" x14ac:dyDescent="0.2">
      <c r="A26" s="442"/>
      <c r="B26" s="443" t="s">
        <v>1561</v>
      </c>
      <c r="C26" s="443" t="s">
        <v>461</v>
      </c>
      <c r="D26" s="443" t="s">
        <v>1550</v>
      </c>
      <c r="E26" s="443" t="s">
        <v>1562</v>
      </c>
      <c r="F26" s="443" t="s">
        <v>1583</v>
      </c>
      <c r="G26" s="443"/>
      <c r="H26" s="447">
        <v>4</v>
      </c>
      <c r="I26" s="447">
        <v>1284</v>
      </c>
      <c r="J26" s="443"/>
      <c r="K26" s="443">
        <v>321</v>
      </c>
      <c r="L26" s="447">
        <v>0</v>
      </c>
      <c r="M26" s="447">
        <v>0</v>
      </c>
      <c r="N26" s="443"/>
      <c r="O26" s="443"/>
      <c r="P26" s="447">
        <v>8</v>
      </c>
      <c r="Q26" s="447">
        <v>2568</v>
      </c>
      <c r="R26" s="469"/>
      <c r="S26" s="448">
        <v>321</v>
      </c>
    </row>
    <row r="27" spans="1:19" ht="14.45" customHeight="1" x14ac:dyDescent="0.2">
      <c r="A27" s="442"/>
      <c r="B27" s="443" t="s">
        <v>1561</v>
      </c>
      <c r="C27" s="443" t="s">
        <v>461</v>
      </c>
      <c r="D27" s="443" t="s">
        <v>1550</v>
      </c>
      <c r="E27" s="443" t="s">
        <v>1562</v>
      </c>
      <c r="F27" s="443" t="s">
        <v>1584</v>
      </c>
      <c r="G27" s="443"/>
      <c r="H27" s="447">
        <v>26</v>
      </c>
      <c r="I27" s="447">
        <v>8346</v>
      </c>
      <c r="J27" s="443"/>
      <c r="K27" s="443">
        <v>321</v>
      </c>
      <c r="L27" s="447">
        <v>22</v>
      </c>
      <c r="M27" s="447">
        <v>7062</v>
      </c>
      <c r="N27" s="443"/>
      <c r="O27" s="443">
        <v>321</v>
      </c>
      <c r="P27" s="447">
        <v>30</v>
      </c>
      <c r="Q27" s="447">
        <v>9630</v>
      </c>
      <c r="R27" s="469"/>
      <c r="S27" s="448">
        <v>321</v>
      </c>
    </row>
    <row r="28" spans="1:19" ht="14.45" customHeight="1" x14ac:dyDescent="0.2">
      <c r="A28" s="442"/>
      <c r="B28" s="443" t="s">
        <v>1561</v>
      </c>
      <c r="C28" s="443" t="s">
        <v>461</v>
      </c>
      <c r="D28" s="443" t="s">
        <v>1550</v>
      </c>
      <c r="E28" s="443" t="s">
        <v>1562</v>
      </c>
      <c r="F28" s="443" t="s">
        <v>1585</v>
      </c>
      <c r="G28" s="443"/>
      <c r="H28" s="447"/>
      <c r="I28" s="447"/>
      <c r="J28" s="443"/>
      <c r="K28" s="443"/>
      <c r="L28" s="447"/>
      <c r="M28" s="447"/>
      <c r="N28" s="443"/>
      <c r="O28" s="443"/>
      <c r="P28" s="447">
        <v>1</v>
      </c>
      <c r="Q28" s="447">
        <v>1230</v>
      </c>
      <c r="R28" s="469"/>
      <c r="S28" s="448">
        <v>1230</v>
      </c>
    </row>
    <row r="29" spans="1:19" ht="14.45" customHeight="1" x14ac:dyDescent="0.2">
      <c r="A29" s="442"/>
      <c r="B29" s="443" t="s">
        <v>1561</v>
      </c>
      <c r="C29" s="443" t="s">
        <v>461</v>
      </c>
      <c r="D29" s="443" t="s">
        <v>1550</v>
      </c>
      <c r="E29" s="443" t="s">
        <v>1562</v>
      </c>
      <c r="F29" s="443" t="s">
        <v>1586</v>
      </c>
      <c r="G29" s="443"/>
      <c r="H29" s="447">
        <v>55</v>
      </c>
      <c r="I29" s="447">
        <v>15510</v>
      </c>
      <c r="J29" s="443"/>
      <c r="K29" s="443">
        <v>282</v>
      </c>
      <c r="L29" s="447">
        <v>57</v>
      </c>
      <c r="M29" s="447">
        <v>16074</v>
      </c>
      <c r="N29" s="443"/>
      <c r="O29" s="443">
        <v>282</v>
      </c>
      <c r="P29" s="447">
        <v>49</v>
      </c>
      <c r="Q29" s="447">
        <v>13818</v>
      </c>
      <c r="R29" s="469"/>
      <c r="S29" s="448">
        <v>282</v>
      </c>
    </row>
    <row r="30" spans="1:19" ht="14.45" customHeight="1" x14ac:dyDescent="0.2">
      <c r="A30" s="442"/>
      <c r="B30" s="443" t="s">
        <v>1561</v>
      </c>
      <c r="C30" s="443" t="s">
        <v>461</v>
      </c>
      <c r="D30" s="443" t="s">
        <v>1550</v>
      </c>
      <c r="E30" s="443" t="s">
        <v>1562</v>
      </c>
      <c r="F30" s="443" t="s">
        <v>1587</v>
      </c>
      <c r="G30" s="443"/>
      <c r="H30" s="447">
        <v>27</v>
      </c>
      <c r="I30" s="447">
        <v>18333</v>
      </c>
      <c r="J30" s="443"/>
      <c r="K30" s="443">
        <v>679</v>
      </c>
      <c r="L30" s="447">
        <v>19</v>
      </c>
      <c r="M30" s="447">
        <v>12901</v>
      </c>
      <c r="N30" s="443"/>
      <c r="O30" s="443">
        <v>679</v>
      </c>
      <c r="P30" s="447">
        <v>25</v>
      </c>
      <c r="Q30" s="447">
        <v>16975</v>
      </c>
      <c r="R30" s="469"/>
      <c r="S30" s="448">
        <v>679</v>
      </c>
    </row>
    <row r="31" spans="1:19" ht="14.45" customHeight="1" x14ac:dyDescent="0.2">
      <c r="A31" s="442"/>
      <c r="B31" s="443" t="s">
        <v>1561</v>
      </c>
      <c r="C31" s="443" t="s">
        <v>461</v>
      </c>
      <c r="D31" s="443" t="s">
        <v>1550</v>
      </c>
      <c r="E31" s="443" t="s">
        <v>1562</v>
      </c>
      <c r="F31" s="443" t="s">
        <v>1588</v>
      </c>
      <c r="G31" s="443"/>
      <c r="H31" s="447">
        <v>8</v>
      </c>
      <c r="I31" s="447">
        <v>7432</v>
      </c>
      <c r="J31" s="443"/>
      <c r="K31" s="443">
        <v>929</v>
      </c>
      <c r="L31" s="447">
        <v>5</v>
      </c>
      <c r="M31" s="447">
        <v>4645</v>
      </c>
      <c r="N31" s="443"/>
      <c r="O31" s="443">
        <v>929</v>
      </c>
      <c r="P31" s="447">
        <v>12</v>
      </c>
      <c r="Q31" s="447">
        <v>11148</v>
      </c>
      <c r="R31" s="469"/>
      <c r="S31" s="448">
        <v>929</v>
      </c>
    </row>
    <row r="32" spans="1:19" ht="14.45" customHeight="1" x14ac:dyDescent="0.2">
      <c r="A32" s="442"/>
      <c r="B32" s="443" t="s">
        <v>1561</v>
      </c>
      <c r="C32" s="443" t="s">
        <v>461</v>
      </c>
      <c r="D32" s="443" t="s">
        <v>1550</v>
      </c>
      <c r="E32" s="443" t="s">
        <v>1562</v>
      </c>
      <c r="F32" s="443" t="s">
        <v>1589</v>
      </c>
      <c r="G32" s="443"/>
      <c r="H32" s="447">
        <v>65</v>
      </c>
      <c r="I32" s="447">
        <v>130000</v>
      </c>
      <c r="J32" s="443"/>
      <c r="K32" s="443">
        <v>2000</v>
      </c>
      <c r="L32" s="447">
        <v>35</v>
      </c>
      <c r="M32" s="447">
        <v>70000</v>
      </c>
      <c r="N32" s="443"/>
      <c r="O32" s="443">
        <v>2000</v>
      </c>
      <c r="P32" s="447">
        <v>47</v>
      </c>
      <c r="Q32" s="447">
        <v>94000</v>
      </c>
      <c r="R32" s="469"/>
      <c r="S32" s="448">
        <v>2000</v>
      </c>
    </row>
    <row r="33" spans="1:19" ht="14.45" customHeight="1" x14ac:dyDescent="0.2">
      <c r="A33" s="442"/>
      <c r="B33" s="443" t="s">
        <v>1561</v>
      </c>
      <c r="C33" s="443" t="s">
        <v>461</v>
      </c>
      <c r="D33" s="443" t="s">
        <v>1550</v>
      </c>
      <c r="E33" s="443" t="s">
        <v>1562</v>
      </c>
      <c r="F33" s="443" t="s">
        <v>1590</v>
      </c>
      <c r="G33" s="443"/>
      <c r="H33" s="447">
        <v>16</v>
      </c>
      <c r="I33" s="447">
        <v>32384</v>
      </c>
      <c r="J33" s="443"/>
      <c r="K33" s="443">
        <v>2024</v>
      </c>
      <c r="L33" s="447">
        <v>16</v>
      </c>
      <c r="M33" s="447">
        <v>32384</v>
      </c>
      <c r="N33" s="443"/>
      <c r="O33" s="443">
        <v>2024</v>
      </c>
      <c r="P33" s="447">
        <v>11</v>
      </c>
      <c r="Q33" s="447">
        <v>22264</v>
      </c>
      <c r="R33" s="469"/>
      <c r="S33" s="448">
        <v>2024</v>
      </c>
    </row>
    <row r="34" spans="1:19" ht="14.45" customHeight="1" x14ac:dyDescent="0.2">
      <c r="A34" s="442"/>
      <c r="B34" s="443" t="s">
        <v>1561</v>
      </c>
      <c r="C34" s="443" t="s">
        <v>461</v>
      </c>
      <c r="D34" s="443" t="s">
        <v>1550</v>
      </c>
      <c r="E34" s="443" t="s">
        <v>1562</v>
      </c>
      <c r="F34" s="443" t="s">
        <v>1591</v>
      </c>
      <c r="G34" s="443"/>
      <c r="H34" s="447">
        <v>3</v>
      </c>
      <c r="I34" s="447">
        <v>6030</v>
      </c>
      <c r="J34" s="443"/>
      <c r="K34" s="443">
        <v>2010</v>
      </c>
      <c r="L34" s="447">
        <v>4</v>
      </c>
      <c r="M34" s="447">
        <v>8040</v>
      </c>
      <c r="N34" s="443"/>
      <c r="O34" s="443">
        <v>2010</v>
      </c>
      <c r="P34" s="447">
        <v>4</v>
      </c>
      <c r="Q34" s="447">
        <v>8040</v>
      </c>
      <c r="R34" s="469"/>
      <c r="S34" s="448">
        <v>2010</v>
      </c>
    </row>
    <row r="35" spans="1:19" ht="14.45" customHeight="1" x14ac:dyDescent="0.2">
      <c r="A35" s="442"/>
      <c r="B35" s="443" t="s">
        <v>1561</v>
      </c>
      <c r="C35" s="443" t="s">
        <v>461</v>
      </c>
      <c r="D35" s="443" t="s">
        <v>1550</v>
      </c>
      <c r="E35" s="443" t="s">
        <v>1562</v>
      </c>
      <c r="F35" s="443" t="s">
        <v>1592</v>
      </c>
      <c r="G35" s="443"/>
      <c r="H35" s="447">
        <v>3</v>
      </c>
      <c r="I35" s="447">
        <v>6438</v>
      </c>
      <c r="J35" s="443"/>
      <c r="K35" s="443">
        <v>2146</v>
      </c>
      <c r="L35" s="447">
        <v>2</v>
      </c>
      <c r="M35" s="447">
        <v>4292</v>
      </c>
      <c r="N35" s="443"/>
      <c r="O35" s="443">
        <v>2146</v>
      </c>
      <c r="P35" s="447">
        <v>1</v>
      </c>
      <c r="Q35" s="447">
        <v>2146</v>
      </c>
      <c r="R35" s="469"/>
      <c r="S35" s="448">
        <v>2146</v>
      </c>
    </row>
    <row r="36" spans="1:19" ht="14.45" customHeight="1" x14ac:dyDescent="0.2">
      <c r="A36" s="442"/>
      <c r="B36" s="443" t="s">
        <v>1561</v>
      </c>
      <c r="C36" s="443" t="s">
        <v>461</v>
      </c>
      <c r="D36" s="443" t="s">
        <v>1550</v>
      </c>
      <c r="E36" s="443" t="s">
        <v>1562</v>
      </c>
      <c r="F36" s="443" t="s">
        <v>1593</v>
      </c>
      <c r="G36" s="443"/>
      <c r="H36" s="447">
        <v>2</v>
      </c>
      <c r="I36" s="447">
        <v>2492</v>
      </c>
      <c r="J36" s="443"/>
      <c r="K36" s="443">
        <v>1246</v>
      </c>
      <c r="L36" s="447">
        <v>2</v>
      </c>
      <c r="M36" s="447">
        <v>2492</v>
      </c>
      <c r="N36" s="443"/>
      <c r="O36" s="443">
        <v>1246</v>
      </c>
      <c r="P36" s="447">
        <v>3</v>
      </c>
      <c r="Q36" s="447">
        <v>3738</v>
      </c>
      <c r="R36" s="469"/>
      <c r="S36" s="448">
        <v>1246</v>
      </c>
    </row>
    <row r="37" spans="1:19" ht="14.45" customHeight="1" x14ac:dyDescent="0.2">
      <c r="A37" s="442"/>
      <c r="B37" s="443" t="s">
        <v>1561</v>
      </c>
      <c r="C37" s="443" t="s">
        <v>461</v>
      </c>
      <c r="D37" s="443" t="s">
        <v>1550</v>
      </c>
      <c r="E37" s="443" t="s">
        <v>1562</v>
      </c>
      <c r="F37" s="443" t="s">
        <v>1594</v>
      </c>
      <c r="G37" s="443"/>
      <c r="H37" s="447">
        <v>1</v>
      </c>
      <c r="I37" s="447">
        <v>1345</v>
      </c>
      <c r="J37" s="443"/>
      <c r="K37" s="443">
        <v>1345</v>
      </c>
      <c r="L37" s="447">
        <v>2</v>
      </c>
      <c r="M37" s="447">
        <v>2690</v>
      </c>
      <c r="N37" s="443"/>
      <c r="O37" s="443">
        <v>1345</v>
      </c>
      <c r="P37" s="447">
        <v>1</v>
      </c>
      <c r="Q37" s="447">
        <v>1345</v>
      </c>
      <c r="R37" s="469"/>
      <c r="S37" s="448">
        <v>1345</v>
      </c>
    </row>
    <row r="38" spans="1:19" ht="14.45" customHeight="1" x14ac:dyDescent="0.2">
      <c r="A38" s="442"/>
      <c r="B38" s="443" t="s">
        <v>1561</v>
      </c>
      <c r="C38" s="443" t="s">
        <v>461</v>
      </c>
      <c r="D38" s="443" t="s">
        <v>1550</v>
      </c>
      <c r="E38" s="443" t="s">
        <v>1562</v>
      </c>
      <c r="F38" s="443" t="s">
        <v>1595</v>
      </c>
      <c r="G38" s="443"/>
      <c r="H38" s="447">
        <v>49</v>
      </c>
      <c r="I38" s="447">
        <v>191100</v>
      </c>
      <c r="J38" s="443"/>
      <c r="K38" s="443">
        <v>3900</v>
      </c>
      <c r="L38" s="447">
        <v>43</v>
      </c>
      <c r="M38" s="447">
        <v>210750</v>
      </c>
      <c r="N38" s="443"/>
      <c r="O38" s="443">
        <v>4901.1627906976746</v>
      </c>
      <c r="P38" s="447">
        <v>59</v>
      </c>
      <c r="Q38" s="447">
        <v>295000</v>
      </c>
      <c r="R38" s="469"/>
      <c r="S38" s="448">
        <v>5000</v>
      </c>
    </row>
    <row r="39" spans="1:19" ht="14.45" customHeight="1" x14ac:dyDescent="0.2">
      <c r="A39" s="442"/>
      <c r="B39" s="443" t="s">
        <v>1561</v>
      </c>
      <c r="C39" s="443" t="s">
        <v>461</v>
      </c>
      <c r="D39" s="443" t="s">
        <v>1550</v>
      </c>
      <c r="E39" s="443" t="s">
        <v>1562</v>
      </c>
      <c r="F39" s="443" t="s">
        <v>1596</v>
      </c>
      <c r="G39" s="443"/>
      <c r="H39" s="447">
        <v>19</v>
      </c>
      <c r="I39" s="447">
        <v>74100</v>
      </c>
      <c r="J39" s="443"/>
      <c r="K39" s="443">
        <v>3900</v>
      </c>
      <c r="L39" s="447">
        <v>33</v>
      </c>
      <c r="M39" s="447">
        <v>161600</v>
      </c>
      <c r="N39" s="443"/>
      <c r="O39" s="443">
        <v>4896.969696969697</v>
      </c>
      <c r="P39" s="447">
        <v>35</v>
      </c>
      <c r="Q39" s="447">
        <v>175000</v>
      </c>
      <c r="R39" s="469"/>
      <c r="S39" s="448">
        <v>5000</v>
      </c>
    </row>
    <row r="40" spans="1:19" ht="14.45" customHeight="1" x14ac:dyDescent="0.2">
      <c r="A40" s="442"/>
      <c r="B40" s="443" t="s">
        <v>1561</v>
      </c>
      <c r="C40" s="443" t="s">
        <v>461</v>
      </c>
      <c r="D40" s="443" t="s">
        <v>1550</v>
      </c>
      <c r="E40" s="443" t="s">
        <v>1562</v>
      </c>
      <c r="F40" s="443" t="s">
        <v>1597</v>
      </c>
      <c r="G40" s="443"/>
      <c r="H40" s="447">
        <v>3</v>
      </c>
      <c r="I40" s="447">
        <v>4053</v>
      </c>
      <c r="J40" s="443"/>
      <c r="K40" s="443">
        <v>1351</v>
      </c>
      <c r="L40" s="447"/>
      <c r="M40" s="447"/>
      <c r="N40" s="443"/>
      <c r="O40" s="443"/>
      <c r="P40" s="447">
        <v>1</v>
      </c>
      <c r="Q40" s="447">
        <v>1351</v>
      </c>
      <c r="R40" s="469"/>
      <c r="S40" s="448">
        <v>1351</v>
      </c>
    </row>
    <row r="41" spans="1:19" ht="14.45" customHeight="1" x14ac:dyDescent="0.2">
      <c r="A41" s="442"/>
      <c r="B41" s="443" t="s">
        <v>1561</v>
      </c>
      <c r="C41" s="443" t="s">
        <v>461</v>
      </c>
      <c r="D41" s="443" t="s">
        <v>1550</v>
      </c>
      <c r="E41" s="443" t="s">
        <v>1562</v>
      </c>
      <c r="F41" s="443" t="s">
        <v>1598</v>
      </c>
      <c r="G41" s="443"/>
      <c r="H41" s="447">
        <v>22</v>
      </c>
      <c r="I41" s="447">
        <v>3608</v>
      </c>
      <c r="J41" s="443"/>
      <c r="K41" s="443">
        <v>164</v>
      </c>
      <c r="L41" s="447">
        <v>19</v>
      </c>
      <c r="M41" s="447">
        <v>3116</v>
      </c>
      <c r="N41" s="443"/>
      <c r="O41" s="443">
        <v>164</v>
      </c>
      <c r="P41" s="447">
        <v>21</v>
      </c>
      <c r="Q41" s="447">
        <v>3444</v>
      </c>
      <c r="R41" s="469"/>
      <c r="S41" s="448">
        <v>164</v>
      </c>
    </row>
    <row r="42" spans="1:19" ht="14.45" customHeight="1" x14ac:dyDescent="0.2">
      <c r="A42" s="442"/>
      <c r="B42" s="443" t="s">
        <v>1561</v>
      </c>
      <c r="C42" s="443" t="s">
        <v>461</v>
      </c>
      <c r="D42" s="443" t="s">
        <v>1550</v>
      </c>
      <c r="E42" s="443" t="s">
        <v>1562</v>
      </c>
      <c r="F42" s="443" t="s">
        <v>1599</v>
      </c>
      <c r="G42" s="443"/>
      <c r="H42" s="447">
        <v>44</v>
      </c>
      <c r="I42" s="447">
        <v>9900</v>
      </c>
      <c r="J42" s="443"/>
      <c r="K42" s="443">
        <v>225</v>
      </c>
      <c r="L42" s="447">
        <v>77</v>
      </c>
      <c r="M42" s="447">
        <v>17325</v>
      </c>
      <c r="N42" s="443"/>
      <c r="O42" s="443">
        <v>225</v>
      </c>
      <c r="P42" s="447">
        <v>50</v>
      </c>
      <c r="Q42" s="447">
        <v>11250</v>
      </c>
      <c r="R42" s="469"/>
      <c r="S42" s="448">
        <v>225</v>
      </c>
    </row>
    <row r="43" spans="1:19" ht="14.45" customHeight="1" x14ac:dyDescent="0.2">
      <c r="A43" s="442"/>
      <c r="B43" s="443" t="s">
        <v>1561</v>
      </c>
      <c r="C43" s="443" t="s">
        <v>461</v>
      </c>
      <c r="D43" s="443" t="s">
        <v>1550</v>
      </c>
      <c r="E43" s="443" t="s">
        <v>1562</v>
      </c>
      <c r="F43" s="443" t="s">
        <v>1600</v>
      </c>
      <c r="G43" s="443"/>
      <c r="H43" s="447">
        <v>10</v>
      </c>
      <c r="I43" s="447">
        <v>3630</v>
      </c>
      <c r="J43" s="443"/>
      <c r="K43" s="443">
        <v>363</v>
      </c>
      <c r="L43" s="447">
        <v>19</v>
      </c>
      <c r="M43" s="447">
        <v>6897</v>
      </c>
      <c r="N43" s="443"/>
      <c r="O43" s="443">
        <v>363</v>
      </c>
      <c r="P43" s="447">
        <v>20</v>
      </c>
      <c r="Q43" s="447">
        <v>7260</v>
      </c>
      <c r="R43" s="469"/>
      <c r="S43" s="448">
        <v>363</v>
      </c>
    </row>
    <row r="44" spans="1:19" ht="14.45" customHeight="1" x14ac:dyDescent="0.2">
      <c r="A44" s="442"/>
      <c r="B44" s="443" t="s">
        <v>1561</v>
      </c>
      <c r="C44" s="443" t="s">
        <v>461</v>
      </c>
      <c r="D44" s="443" t="s">
        <v>1550</v>
      </c>
      <c r="E44" s="443" t="s">
        <v>1562</v>
      </c>
      <c r="F44" s="443" t="s">
        <v>1601</v>
      </c>
      <c r="G44" s="443"/>
      <c r="H44" s="447">
        <v>18</v>
      </c>
      <c r="I44" s="447">
        <v>10566</v>
      </c>
      <c r="J44" s="443"/>
      <c r="K44" s="443">
        <v>587</v>
      </c>
      <c r="L44" s="447">
        <v>17</v>
      </c>
      <c r="M44" s="447">
        <v>9979</v>
      </c>
      <c r="N44" s="443"/>
      <c r="O44" s="443">
        <v>587</v>
      </c>
      <c r="P44" s="447">
        <v>44</v>
      </c>
      <c r="Q44" s="447">
        <v>25828</v>
      </c>
      <c r="R44" s="469"/>
      <c r="S44" s="448">
        <v>587</v>
      </c>
    </row>
    <row r="45" spans="1:19" ht="14.45" customHeight="1" x14ac:dyDescent="0.2">
      <c r="A45" s="442"/>
      <c r="B45" s="443" t="s">
        <v>1561</v>
      </c>
      <c r="C45" s="443" t="s">
        <v>461</v>
      </c>
      <c r="D45" s="443" t="s">
        <v>1550</v>
      </c>
      <c r="E45" s="443" t="s">
        <v>1562</v>
      </c>
      <c r="F45" s="443" t="s">
        <v>1602</v>
      </c>
      <c r="G45" s="443"/>
      <c r="H45" s="447">
        <v>2</v>
      </c>
      <c r="I45" s="447">
        <v>1200</v>
      </c>
      <c r="J45" s="443"/>
      <c r="K45" s="443">
        <v>600</v>
      </c>
      <c r="L45" s="447">
        <v>9</v>
      </c>
      <c r="M45" s="447">
        <v>5400</v>
      </c>
      <c r="N45" s="443"/>
      <c r="O45" s="443">
        <v>600</v>
      </c>
      <c r="P45" s="447">
        <v>1</v>
      </c>
      <c r="Q45" s="447">
        <v>600</v>
      </c>
      <c r="R45" s="469"/>
      <c r="S45" s="448">
        <v>600</v>
      </c>
    </row>
    <row r="46" spans="1:19" ht="14.45" customHeight="1" x14ac:dyDescent="0.2">
      <c r="A46" s="442"/>
      <c r="B46" s="443" t="s">
        <v>1561</v>
      </c>
      <c r="C46" s="443" t="s">
        <v>461</v>
      </c>
      <c r="D46" s="443" t="s">
        <v>1550</v>
      </c>
      <c r="E46" s="443" t="s">
        <v>1562</v>
      </c>
      <c r="F46" s="443" t="s">
        <v>1603</v>
      </c>
      <c r="G46" s="443"/>
      <c r="H46" s="447">
        <v>1</v>
      </c>
      <c r="I46" s="447">
        <v>4231</v>
      </c>
      <c r="J46" s="443"/>
      <c r="K46" s="443">
        <v>4231</v>
      </c>
      <c r="L46" s="447">
        <v>2</v>
      </c>
      <c r="M46" s="447">
        <v>8462</v>
      </c>
      <c r="N46" s="443"/>
      <c r="O46" s="443">
        <v>4231</v>
      </c>
      <c r="P46" s="447"/>
      <c r="Q46" s="447"/>
      <c r="R46" s="469"/>
      <c r="S46" s="448"/>
    </row>
    <row r="47" spans="1:19" ht="14.45" customHeight="1" x14ac:dyDescent="0.2">
      <c r="A47" s="442"/>
      <c r="B47" s="443" t="s">
        <v>1561</v>
      </c>
      <c r="C47" s="443" t="s">
        <v>461</v>
      </c>
      <c r="D47" s="443" t="s">
        <v>1550</v>
      </c>
      <c r="E47" s="443" t="s">
        <v>1562</v>
      </c>
      <c r="F47" s="443" t="s">
        <v>1604</v>
      </c>
      <c r="G47" s="443"/>
      <c r="H47" s="447">
        <v>8</v>
      </c>
      <c r="I47" s="447">
        <v>8064</v>
      </c>
      <c r="J47" s="443"/>
      <c r="K47" s="443">
        <v>1008</v>
      </c>
      <c r="L47" s="447">
        <v>1</v>
      </c>
      <c r="M47" s="447">
        <v>1008</v>
      </c>
      <c r="N47" s="443"/>
      <c r="O47" s="443">
        <v>1008</v>
      </c>
      <c r="P47" s="447">
        <v>3</v>
      </c>
      <c r="Q47" s="447">
        <v>3024</v>
      </c>
      <c r="R47" s="469"/>
      <c r="S47" s="448">
        <v>1008</v>
      </c>
    </row>
    <row r="48" spans="1:19" ht="14.45" customHeight="1" x14ac:dyDescent="0.2">
      <c r="A48" s="442"/>
      <c r="B48" s="443" t="s">
        <v>1561</v>
      </c>
      <c r="C48" s="443" t="s">
        <v>461</v>
      </c>
      <c r="D48" s="443" t="s">
        <v>1550</v>
      </c>
      <c r="E48" s="443" t="s">
        <v>1562</v>
      </c>
      <c r="F48" s="443" t="s">
        <v>1605</v>
      </c>
      <c r="G48" s="443"/>
      <c r="H48" s="447">
        <v>7</v>
      </c>
      <c r="I48" s="447">
        <v>5215</v>
      </c>
      <c r="J48" s="443"/>
      <c r="K48" s="443">
        <v>745</v>
      </c>
      <c r="L48" s="447">
        <v>2</v>
      </c>
      <c r="M48" s="447">
        <v>1490</v>
      </c>
      <c r="N48" s="443"/>
      <c r="O48" s="443">
        <v>745</v>
      </c>
      <c r="P48" s="447">
        <v>1</v>
      </c>
      <c r="Q48" s="447">
        <v>745</v>
      </c>
      <c r="R48" s="469"/>
      <c r="S48" s="448">
        <v>745</v>
      </c>
    </row>
    <row r="49" spans="1:19" ht="14.45" customHeight="1" x14ac:dyDescent="0.2">
      <c r="A49" s="442"/>
      <c r="B49" s="443" t="s">
        <v>1561</v>
      </c>
      <c r="C49" s="443" t="s">
        <v>461</v>
      </c>
      <c r="D49" s="443" t="s">
        <v>1550</v>
      </c>
      <c r="E49" s="443" t="s">
        <v>1562</v>
      </c>
      <c r="F49" s="443" t="s">
        <v>1606</v>
      </c>
      <c r="G49" s="443"/>
      <c r="H49" s="447">
        <v>12</v>
      </c>
      <c r="I49" s="447">
        <v>6732</v>
      </c>
      <c r="J49" s="443"/>
      <c r="K49" s="443">
        <v>561</v>
      </c>
      <c r="L49" s="447"/>
      <c r="M49" s="447"/>
      <c r="N49" s="443"/>
      <c r="O49" s="443"/>
      <c r="P49" s="447">
        <v>2</v>
      </c>
      <c r="Q49" s="447">
        <v>1122</v>
      </c>
      <c r="R49" s="469"/>
      <c r="S49" s="448">
        <v>561</v>
      </c>
    </row>
    <row r="50" spans="1:19" ht="14.45" customHeight="1" x14ac:dyDescent="0.2">
      <c r="A50" s="442"/>
      <c r="B50" s="443" t="s">
        <v>1561</v>
      </c>
      <c r="C50" s="443" t="s">
        <v>461</v>
      </c>
      <c r="D50" s="443" t="s">
        <v>1550</v>
      </c>
      <c r="E50" s="443" t="s">
        <v>1562</v>
      </c>
      <c r="F50" s="443" t="s">
        <v>1607</v>
      </c>
      <c r="G50" s="443"/>
      <c r="H50" s="447">
        <v>1</v>
      </c>
      <c r="I50" s="447">
        <v>1122</v>
      </c>
      <c r="J50" s="443"/>
      <c r="K50" s="443">
        <v>1122</v>
      </c>
      <c r="L50" s="447">
        <v>1</v>
      </c>
      <c r="M50" s="447">
        <v>1122</v>
      </c>
      <c r="N50" s="443"/>
      <c r="O50" s="443">
        <v>1122</v>
      </c>
      <c r="P50" s="447">
        <v>1</v>
      </c>
      <c r="Q50" s="447">
        <v>1122</v>
      </c>
      <c r="R50" s="469"/>
      <c r="S50" s="448">
        <v>1122</v>
      </c>
    </row>
    <row r="51" spans="1:19" ht="14.45" customHeight="1" x14ac:dyDescent="0.2">
      <c r="A51" s="442"/>
      <c r="B51" s="443" t="s">
        <v>1561</v>
      </c>
      <c r="C51" s="443" t="s">
        <v>461</v>
      </c>
      <c r="D51" s="443" t="s">
        <v>1550</v>
      </c>
      <c r="E51" s="443" t="s">
        <v>1562</v>
      </c>
      <c r="F51" s="443" t="s">
        <v>1608</v>
      </c>
      <c r="G51" s="443"/>
      <c r="H51" s="447">
        <v>1</v>
      </c>
      <c r="I51" s="447">
        <v>867</v>
      </c>
      <c r="J51" s="443"/>
      <c r="K51" s="443">
        <v>867</v>
      </c>
      <c r="L51" s="447"/>
      <c r="M51" s="447"/>
      <c r="N51" s="443"/>
      <c r="O51" s="443"/>
      <c r="P51" s="447">
        <v>3</v>
      </c>
      <c r="Q51" s="447">
        <v>2601</v>
      </c>
      <c r="R51" s="469"/>
      <c r="S51" s="448">
        <v>867</v>
      </c>
    </row>
    <row r="52" spans="1:19" ht="14.45" customHeight="1" x14ac:dyDescent="0.2">
      <c r="A52" s="442"/>
      <c r="B52" s="443" t="s">
        <v>1561</v>
      </c>
      <c r="C52" s="443" t="s">
        <v>461</v>
      </c>
      <c r="D52" s="443" t="s">
        <v>1550</v>
      </c>
      <c r="E52" s="443" t="s">
        <v>1562</v>
      </c>
      <c r="F52" s="443" t="s">
        <v>1609</v>
      </c>
      <c r="G52" s="443"/>
      <c r="H52" s="447">
        <v>1</v>
      </c>
      <c r="I52" s="447">
        <v>550</v>
      </c>
      <c r="J52" s="443"/>
      <c r="K52" s="443">
        <v>550</v>
      </c>
      <c r="L52" s="447">
        <v>1</v>
      </c>
      <c r="M52" s="447">
        <v>550</v>
      </c>
      <c r="N52" s="443"/>
      <c r="O52" s="443">
        <v>550</v>
      </c>
      <c r="P52" s="447"/>
      <c r="Q52" s="447"/>
      <c r="R52" s="469"/>
      <c r="S52" s="448"/>
    </row>
    <row r="53" spans="1:19" ht="14.45" customHeight="1" x14ac:dyDescent="0.2">
      <c r="A53" s="442"/>
      <c r="B53" s="443" t="s">
        <v>1561</v>
      </c>
      <c r="C53" s="443" t="s">
        <v>461</v>
      </c>
      <c r="D53" s="443" t="s">
        <v>1550</v>
      </c>
      <c r="E53" s="443" t="s">
        <v>1562</v>
      </c>
      <c r="F53" s="443" t="s">
        <v>1610</v>
      </c>
      <c r="G53" s="443"/>
      <c r="H53" s="447"/>
      <c r="I53" s="447"/>
      <c r="J53" s="443"/>
      <c r="K53" s="443"/>
      <c r="L53" s="447">
        <v>4</v>
      </c>
      <c r="M53" s="447">
        <v>5580</v>
      </c>
      <c r="N53" s="443"/>
      <c r="O53" s="443">
        <v>1395</v>
      </c>
      <c r="P53" s="447">
        <v>3</v>
      </c>
      <c r="Q53" s="447">
        <v>4185</v>
      </c>
      <c r="R53" s="469"/>
      <c r="S53" s="448">
        <v>1395</v>
      </c>
    </row>
    <row r="54" spans="1:19" ht="14.45" customHeight="1" x14ac:dyDescent="0.2">
      <c r="A54" s="442"/>
      <c r="B54" s="443" t="s">
        <v>1561</v>
      </c>
      <c r="C54" s="443" t="s">
        <v>461</v>
      </c>
      <c r="D54" s="443" t="s">
        <v>1550</v>
      </c>
      <c r="E54" s="443" t="s">
        <v>1562</v>
      </c>
      <c r="F54" s="443" t="s">
        <v>1611</v>
      </c>
      <c r="G54" s="443"/>
      <c r="H54" s="447">
        <v>6</v>
      </c>
      <c r="I54" s="447">
        <v>3114</v>
      </c>
      <c r="J54" s="443"/>
      <c r="K54" s="443">
        <v>519</v>
      </c>
      <c r="L54" s="447">
        <v>1</v>
      </c>
      <c r="M54" s="447">
        <v>519</v>
      </c>
      <c r="N54" s="443"/>
      <c r="O54" s="443">
        <v>519</v>
      </c>
      <c r="P54" s="447"/>
      <c r="Q54" s="447"/>
      <c r="R54" s="469"/>
      <c r="S54" s="448"/>
    </row>
    <row r="55" spans="1:19" ht="14.45" customHeight="1" x14ac:dyDescent="0.2">
      <c r="A55" s="442"/>
      <c r="B55" s="443" t="s">
        <v>1561</v>
      </c>
      <c r="C55" s="443" t="s">
        <v>461</v>
      </c>
      <c r="D55" s="443" t="s">
        <v>1550</v>
      </c>
      <c r="E55" s="443" t="s">
        <v>1562</v>
      </c>
      <c r="F55" s="443" t="s">
        <v>1612</v>
      </c>
      <c r="G55" s="443"/>
      <c r="H55" s="447"/>
      <c r="I55" s="447"/>
      <c r="J55" s="443"/>
      <c r="K55" s="443"/>
      <c r="L55" s="447"/>
      <c r="M55" s="447"/>
      <c r="N55" s="443"/>
      <c r="O55" s="443"/>
      <c r="P55" s="447">
        <v>2</v>
      </c>
      <c r="Q55" s="447">
        <v>940</v>
      </c>
      <c r="R55" s="469"/>
      <c r="S55" s="448">
        <v>470</v>
      </c>
    </row>
    <row r="56" spans="1:19" ht="14.45" customHeight="1" x14ac:dyDescent="0.2">
      <c r="A56" s="442"/>
      <c r="B56" s="443" t="s">
        <v>1561</v>
      </c>
      <c r="C56" s="443" t="s">
        <v>461</v>
      </c>
      <c r="D56" s="443" t="s">
        <v>1550</v>
      </c>
      <c r="E56" s="443" t="s">
        <v>1562</v>
      </c>
      <c r="F56" s="443" t="s">
        <v>1613</v>
      </c>
      <c r="G56" s="443"/>
      <c r="H56" s="447">
        <v>1</v>
      </c>
      <c r="I56" s="447">
        <v>1326</v>
      </c>
      <c r="J56" s="443"/>
      <c r="K56" s="443">
        <v>1326</v>
      </c>
      <c r="L56" s="447">
        <v>3</v>
      </c>
      <c r="M56" s="447">
        <v>3978</v>
      </c>
      <c r="N56" s="443"/>
      <c r="O56" s="443">
        <v>1326</v>
      </c>
      <c r="P56" s="447">
        <v>3</v>
      </c>
      <c r="Q56" s="447">
        <v>3978</v>
      </c>
      <c r="R56" s="469"/>
      <c r="S56" s="448">
        <v>1326</v>
      </c>
    </row>
    <row r="57" spans="1:19" ht="14.45" customHeight="1" x14ac:dyDescent="0.2">
      <c r="A57" s="442"/>
      <c r="B57" s="443" t="s">
        <v>1561</v>
      </c>
      <c r="C57" s="443" t="s">
        <v>461</v>
      </c>
      <c r="D57" s="443" t="s">
        <v>1550</v>
      </c>
      <c r="E57" s="443" t="s">
        <v>1562</v>
      </c>
      <c r="F57" s="443" t="s">
        <v>1614</v>
      </c>
      <c r="G57" s="443"/>
      <c r="H57" s="447">
        <v>4</v>
      </c>
      <c r="I57" s="447">
        <v>1620</v>
      </c>
      <c r="J57" s="443"/>
      <c r="K57" s="443">
        <v>405</v>
      </c>
      <c r="L57" s="447">
        <v>4</v>
      </c>
      <c r="M57" s="447">
        <v>1620</v>
      </c>
      <c r="N57" s="443"/>
      <c r="O57" s="443">
        <v>405</v>
      </c>
      <c r="P57" s="447">
        <v>9</v>
      </c>
      <c r="Q57" s="447">
        <v>3645</v>
      </c>
      <c r="R57" s="469"/>
      <c r="S57" s="448">
        <v>405</v>
      </c>
    </row>
    <row r="58" spans="1:19" ht="14.45" customHeight="1" x14ac:dyDescent="0.2">
      <c r="A58" s="442"/>
      <c r="B58" s="443" t="s">
        <v>1561</v>
      </c>
      <c r="C58" s="443" t="s">
        <v>461</v>
      </c>
      <c r="D58" s="443" t="s">
        <v>1550</v>
      </c>
      <c r="E58" s="443" t="s">
        <v>1562</v>
      </c>
      <c r="F58" s="443" t="s">
        <v>1615</v>
      </c>
      <c r="G58" s="443"/>
      <c r="H58" s="447">
        <v>7</v>
      </c>
      <c r="I58" s="447">
        <v>3850</v>
      </c>
      <c r="J58" s="443"/>
      <c r="K58" s="443">
        <v>550</v>
      </c>
      <c r="L58" s="447">
        <v>0</v>
      </c>
      <c r="M58" s="447">
        <v>0</v>
      </c>
      <c r="N58" s="443"/>
      <c r="O58" s="443"/>
      <c r="P58" s="447">
        <v>15</v>
      </c>
      <c r="Q58" s="447">
        <v>8250</v>
      </c>
      <c r="R58" s="469"/>
      <c r="S58" s="448">
        <v>550</v>
      </c>
    </row>
    <row r="59" spans="1:19" ht="14.45" customHeight="1" x14ac:dyDescent="0.2">
      <c r="A59" s="442"/>
      <c r="B59" s="443" t="s">
        <v>1561</v>
      </c>
      <c r="C59" s="443" t="s">
        <v>461</v>
      </c>
      <c r="D59" s="443" t="s">
        <v>1550</v>
      </c>
      <c r="E59" s="443" t="s">
        <v>1562</v>
      </c>
      <c r="F59" s="443" t="s">
        <v>1616</v>
      </c>
      <c r="G59" s="443"/>
      <c r="H59" s="447">
        <v>9</v>
      </c>
      <c r="I59" s="447">
        <v>0</v>
      </c>
      <c r="J59" s="443"/>
      <c r="K59" s="443">
        <v>0</v>
      </c>
      <c r="L59" s="447">
        <v>4</v>
      </c>
      <c r="M59" s="447">
        <v>0</v>
      </c>
      <c r="N59" s="443"/>
      <c r="O59" s="443">
        <v>0</v>
      </c>
      <c r="P59" s="447">
        <v>0</v>
      </c>
      <c r="Q59" s="447">
        <v>0</v>
      </c>
      <c r="R59" s="469"/>
      <c r="S59" s="448"/>
    </row>
    <row r="60" spans="1:19" ht="14.45" customHeight="1" x14ac:dyDescent="0.2">
      <c r="A60" s="442"/>
      <c r="B60" s="443" t="s">
        <v>1561</v>
      </c>
      <c r="C60" s="443" t="s">
        <v>461</v>
      </c>
      <c r="D60" s="443" t="s">
        <v>1550</v>
      </c>
      <c r="E60" s="443" t="s">
        <v>1562</v>
      </c>
      <c r="F60" s="443" t="s">
        <v>1617</v>
      </c>
      <c r="G60" s="443"/>
      <c r="H60" s="447"/>
      <c r="I60" s="447"/>
      <c r="J60" s="443"/>
      <c r="K60" s="443"/>
      <c r="L60" s="447"/>
      <c r="M60" s="447"/>
      <c r="N60" s="443"/>
      <c r="O60" s="443"/>
      <c r="P60" s="447">
        <v>1</v>
      </c>
      <c r="Q60" s="447">
        <v>136</v>
      </c>
      <c r="R60" s="469"/>
      <c r="S60" s="448">
        <v>136</v>
      </c>
    </row>
    <row r="61" spans="1:19" ht="14.45" customHeight="1" x14ac:dyDescent="0.2">
      <c r="A61" s="442"/>
      <c r="B61" s="443" t="s">
        <v>1561</v>
      </c>
      <c r="C61" s="443" t="s">
        <v>461</v>
      </c>
      <c r="D61" s="443" t="s">
        <v>1550</v>
      </c>
      <c r="E61" s="443" t="s">
        <v>1562</v>
      </c>
      <c r="F61" s="443" t="s">
        <v>1618</v>
      </c>
      <c r="G61" s="443"/>
      <c r="H61" s="447">
        <v>1</v>
      </c>
      <c r="I61" s="447">
        <v>0</v>
      </c>
      <c r="J61" s="443"/>
      <c r="K61" s="443">
        <v>0</v>
      </c>
      <c r="L61" s="447">
        <v>2</v>
      </c>
      <c r="M61" s="447">
        <v>0</v>
      </c>
      <c r="N61" s="443"/>
      <c r="O61" s="443">
        <v>0</v>
      </c>
      <c r="P61" s="447"/>
      <c r="Q61" s="447"/>
      <c r="R61" s="469"/>
      <c r="S61" s="448"/>
    </row>
    <row r="62" spans="1:19" ht="14.45" customHeight="1" x14ac:dyDescent="0.2">
      <c r="A62" s="442"/>
      <c r="B62" s="443" t="s">
        <v>1561</v>
      </c>
      <c r="C62" s="443" t="s">
        <v>461</v>
      </c>
      <c r="D62" s="443" t="s">
        <v>1550</v>
      </c>
      <c r="E62" s="443" t="s">
        <v>1562</v>
      </c>
      <c r="F62" s="443" t="s">
        <v>1619</v>
      </c>
      <c r="G62" s="443"/>
      <c r="H62" s="447">
        <v>1</v>
      </c>
      <c r="I62" s="447">
        <v>0</v>
      </c>
      <c r="J62" s="443"/>
      <c r="K62" s="443">
        <v>0</v>
      </c>
      <c r="L62" s="447"/>
      <c r="M62" s="447"/>
      <c r="N62" s="443"/>
      <c r="O62" s="443"/>
      <c r="P62" s="447"/>
      <c r="Q62" s="447"/>
      <c r="R62" s="469"/>
      <c r="S62" s="448"/>
    </row>
    <row r="63" spans="1:19" ht="14.45" customHeight="1" x14ac:dyDescent="0.2">
      <c r="A63" s="442"/>
      <c r="B63" s="443" t="s">
        <v>1561</v>
      </c>
      <c r="C63" s="443" t="s">
        <v>461</v>
      </c>
      <c r="D63" s="443" t="s">
        <v>1550</v>
      </c>
      <c r="E63" s="443" t="s">
        <v>1562</v>
      </c>
      <c r="F63" s="443" t="s">
        <v>1620</v>
      </c>
      <c r="G63" s="443"/>
      <c r="H63" s="447">
        <v>0</v>
      </c>
      <c r="I63" s="447">
        <v>0</v>
      </c>
      <c r="J63" s="443"/>
      <c r="K63" s="443"/>
      <c r="L63" s="447">
        <v>0</v>
      </c>
      <c r="M63" s="447">
        <v>0</v>
      </c>
      <c r="N63" s="443"/>
      <c r="O63" s="443"/>
      <c r="P63" s="447"/>
      <c r="Q63" s="447"/>
      <c r="R63" s="469"/>
      <c r="S63" s="448"/>
    </row>
    <row r="64" spans="1:19" ht="14.45" customHeight="1" x14ac:dyDescent="0.2">
      <c r="A64" s="442"/>
      <c r="B64" s="443" t="s">
        <v>1561</v>
      </c>
      <c r="C64" s="443" t="s">
        <v>461</v>
      </c>
      <c r="D64" s="443" t="s">
        <v>1550</v>
      </c>
      <c r="E64" s="443" t="s">
        <v>1562</v>
      </c>
      <c r="F64" s="443" t="s">
        <v>1621</v>
      </c>
      <c r="G64" s="443"/>
      <c r="H64" s="447">
        <v>1</v>
      </c>
      <c r="I64" s="447">
        <v>0</v>
      </c>
      <c r="J64" s="443"/>
      <c r="K64" s="443">
        <v>0</v>
      </c>
      <c r="L64" s="447"/>
      <c r="M64" s="447"/>
      <c r="N64" s="443"/>
      <c r="O64" s="443"/>
      <c r="P64" s="447"/>
      <c r="Q64" s="447"/>
      <c r="R64" s="469"/>
      <c r="S64" s="448"/>
    </row>
    <row r="65" spans="1:19" ht="14.45" customHeight="1" x14ac:dyDescent="0.2">
      <c r="A65" s="442"/>
      <c r="B65" s="443" t="s">
        <v>1561</v>
      </c>
      <c r="C65" s="443" t="s">
        <v>461</v>
      </c>
      <c r="D65" s="443" t="s">
        <v>1550</v>
      </c>
      <c r="E65" s="443" t="s">
        <v>1562</v>
      </c>
      <c r="F65" s="443" t="s">
        <v>1622</v>
      </c>
      <c r="G65" s="443"/>
      <c r="H65" s="447">
        <v>1</v>
      </c>
      <c r="I65" s="447">
        <v>0</v>
      </c>
      <c r="J65" s="443"/>
      <c r="K65" s="443">
        <v>0</v>
      </c>
      <c r="L65" s="447"/>
      <c r="M65" s="447"/>
      <c r="N65" s="443"/>
      <c r="O65" s="443"/>
      <c r="P65" s="447"/>
      <c r="Q65" s="447"/>
      <c r="R65" s="469"/>
      <c r="S65" s="448"/>
    </row>
    <row r="66" spans="1:19" ht="14.45" customHeight="1" x14ac:dyDescent="0.2">
      <c r="A66" s="442"/>
      <c r="B66" s="443" t="s">
        <v>1561</v>
      </c>
      <c r="C66" s="443" t="s">
        <v>461</v>
      </c>
      <c r="D66" s="443" t="s">
        <v>1550</v>
      </c>
      <c r="E66" s="443" t="s">
        <v>1562</v>
      </c>
      <c r="F66" s="443" t="s">
        <v>1623</v>
      </c>
      <c r="G66" s="443"/>
      <c r="H66" s="447">
        <v>1</v>
      </c>
      <c r="I66" s="447">
        <v>550</v>
      </c>
      <c r="J66" s="443"/>
      <c r="K66" s="443">
        <v>550</v>
      </c>
      <c r="L66" s="447"/>
      <c r="M66" s="447"/>
      <c r="N66" s="443"/>
      <c r="O66" s="443"/>
      <c r="P66" s="447"/>
      <c r="Q66" s="447"/>
      <c r="R66" s="469"/>
      <c r="S66" s="448"/>
    </row>
    <row r="67" spans="1:19" ht="14.45" customHeight="1" x14ac:dyDescent="0.2">
      <c r="A67" s="442"/>
      <c r="B67" s="443" t="s">
        <v>1561</v>
      </c>
      <c r="C67" s="443" t="s">
        <v>461</v>
      </c>
      <c r="D67" s="443" t="s">
        <v>1550</v>
      </c>
      <c r="E67" s="443" t="s">
        <v>1562</v>
      </c>
      <c r="F67" s="443" t="s">
        <v>1624</v>
      </c>
      <c r="G67" s="443"/>
      <c r="H67" s="447">
        <v>2</v>
      </c>
      <c r="I67" s="447">
        <v>1630</v>
      </c>
      <c r="J67" s="443"/>
      <c r="K67" s="443">
        <v>815</v>
      </c>
      <c r="L67" s="447"/>
      <c r="M67" s="447"/>
      <c r="N67" s="443"/>
      <c r="O67" s="443"/>
      <c r="P67" s="447"/>
      <c r="Q67" s="447"/>
      <c r="R67" s="469"/>
      <c r="S67" s="448"/>
    </row>
    <row r="68" spans="1:19" ht="14.45" customHeight="1" x14ac:dyDescent="0.2">
      <c r="A68" s="442"/>
      <c r="B68" s="443" t="s">
        <v>1561</v>
      </c>
      <c r="C68" s="443" t="s">
        <v>461</v>
      </c>
      <c r="D68" s="443" t="s">
        <v>1550</v>
      </c>
      <c r="E68" s="443" t="s">
        <v>1562</v>
      </c>
      <c r="F68" s="443" t="s">
        <v>1625</v>
      </c>
      <c r="G68" s="443"/>
      <c r="H68" s="447">
        <v>1</v>
      </c>
      <c r="I68" s="447">
        <v>2490</v>
      </c>
      <c r="J68" s="443"/>
      <c r="K68" s="443">
        <v>2490</v>
      </c>
      <c r="L68" s="447"/>
      <c r="M68" s="447"/>
      <c r="N68" s="443"/>
      <c r="O68" s="443"/>
      <c r="P68" s="447"/>
      <c r="Q68" s="447"/>
      <c r="R68" s="469"/>
      <c r="S68" s="448"/>
    </row>
    <row r="69" spans="1:19" ht="14.45" customHeight="1" x14ac:dyDescent="0.2">
      <c r="A69" s="442"/>
      <c r="B69" s="443" t="s">
        <v>1561</v>
      </c>
      <c r="C69" s="443" t="s">
        <v>461</v>
      </c>
      <c r="D69" s="443" t="s">
        <v>1550</v>
      </c>
      <c r="E69" s="443" t="s">
        <v>1562</v>
      </c>
      <c r="F69" s="443" t="s">
        <v>1626</v>
      </c>
      <c r="G69" s="443"/>
      <c r="H69" s="447"/>
      <c r="I69" s="447"/>
      <c r="J69" s="443"/>
      <c r="K69" s="443"/>
      <c r="L69" s="447">
        <v>1</v>
      </c>
      <c r="M69" s="447">
        <v>353</v>
      </c>
      <c r="N69" s="443"/>
      <c r="O69" s="443">
        <v>353</v>
      </c>
      <c r="P69" s="447">
        <v>3</v>
      </c>
      <c r="Q69" s="447">
        <v>1059</v>
      </c>
      <c r="R69" s="469"/>
      <c r="S69" s="448">
        <v>353</v>
      </c>
    </row>
    <row r="70" spans="1:19" ht="14.45" customHeight="1" x14ac:dyDescent="0.2">
      <c r="A70" s="442"/>
      <c r="B70" s="443" t="s">
        <v>1561</v>
      </c>
      <c r="C70" s="443" t="s">
        <v>461</v>
      </c>
      <c r="D70" s="443" t="s">
        <v>1550</v>
      </c>
      <c r="E70" s="443" t="s">
        <v>1562</v>
      </c>
      <c r="F70" s="443" t="s">
        <v>1627</v>
      </c>
      <c r="G70" s="443"/>
      <c r="H70" s="447">
        <v>2</v>
      </c>
      <c r="I70" s="447">
        <v>700</v>
      </c>
      <c r="J70" s="443"/>
      <c r="K70" s="443">
        <v>350</v>
      </c>
      <c r="L70" s="447"/>
      <c r="M70" s="447"/>
      <c r="N70" s="443"/>
      <c r="O70" s="443"/>
      <c r="P70" s="447">
        <v>0</v>
      </c>
      <c r="Q70" s="447">
        <v>0</v>
      </c>
      <c r="R70" s="469"/>
      <c r="S70" s="448"/>
    </row>
    <row r="71" spans="1:19" ht="14.45" customHeight="1" x14ac:dyDescent="0.2">
      <c r="A71" s="442"/>
      <c r="B71" s="443" t="s">
        <v>1561</v>
      </c>
      <c r="C71" s="443" t="s">
        <v>461</v>
      </c>
      <c r="D71" s="443" t="s">
        <v>1550</v>
      </c>
      <c r="E71" s="443" t="s">
        <v>1562</v>
      </c>
      <c r="F71" s="443" t="s">
        <v>1628</v>
      </c>
      <c r="G71" s="443"/>
      <c r="H71" s="447">
        <v>2</v>
      </c>
      <c r="I71" s="447">
        <v>2520</v>
      </c>
      <c r="J71" s="443"/>
      <c r="K71" s="443">
        <v>1260</v>
      </c>
      <c r="L71" s="447">
        <v>2</v>
      </c>
      <c r="M71" s="447">
        <v>2520</v>
      </c>
      <c r="N71" s="443"/>
      <c r="O71" s="443">
        <v>1260</v>
      </c>
      <c r="P71" s="447">
        <v>3</v>
      </c>
      <c r="Q71" s="447">
        <v>3780</v>
      </c>
      <c r="R71" s="469"/>
      <c r="S71" s="448">
        <v>1260</v>
      </c>
    </row>
    <row r="72" spans="1:19" ht="14.45" customHeight="1" x14ac:dyDescent="0.2">
      <c r="A72" s="442"/>
      <c r="B72" s="443" t="s">
        <v>1561</v>
      </c>
      <c r="C72" s="443" t="s">
        <v>461</v>
      </c>
      <c r="D72" s="443" t="s">
        <v>1550</v>
      </c>
      <c r="E72" s="443" t="s">
        <v>1562</v>
      </c>
      <c r="F72" s="443" t="s">
        <v>1629</v>
      </c>
      <c r="G72" s="443"/>
      <c r="H72" s="447">
        <v>1</v>
      </c>
      <c r="I72" s="447">
        <v>0</v>
      </c>
      <c r="J72" s="443"/>
      <c r="K72" s="443">
        <v>0</v>
      </c>
      <c r="L72" s="447"/>
      <c r="M72" s="447"/>
      <c r="N72" s="443"/>
      <c r="O72" s="443"/>
      <c r="P72" s="447"/>
      <c r="Q72" s="447"/>
      <c r="R72" s="469"/>
      <c r="S72" s="448"/>
    </row>
    <row r="73" spans="1:19" ht="14.45" customHeight="1" x14ac:dyDescent="0.2">
      <c r="A73" s="442"/>
      <c r="B73" s="443" t="s">
        <v>1561</v>
      </c>
      <c r="C73" s="443" t="s">
        <v>461</v>
      </c>
      <c r="D73" s="443" t="s">
        <v>1550</v>
      </c>
      <c r="E73" s="443" t="s">
        <v>1562</v>
      </c>
      <c r="F73" s="443" t="s">
        <v>1630</v>
      </c>
      <c r="G73" s="443"/>
      <c r="H73" s="447">
        <v>0</v>
      </c>
      <c r="I73" s="447">
        <v>0</v>
      </c>
      <c r="J73" s="443"/>
      <c r="K73" s="443"/>
      <c r="L73" s="447"/>
      <c r="M73" s="447"/>
      <c r="N73" s="443"/>
      <c r="O73" s="443"/>
      <c r="P73" s="447"/>
      <c r="Q73" s="447"/>
      <c r="R73" s="469"/>
      <c r="S73" s="448"/>
    </row>
    <row r="74" spans="1:19" ht="14.45" customHeight="1" x14ac:dyDescent="0.2">
      <c r="A74" s="442"/>
      <c r="B74" s="443" t="s">
        <v>1561</v>
      </c>
      <c r="C74" s="443" t="s">
        <v>461</v>
      </c>
      <c r="D74" s="443" t="s">
        <v>1550</v>
      </c>
      <c r="E74" s="443" t="s">
        <v>1562</v>
      </c>
      <c r="F74" s="443" t="s">
        <v>1631</v>
      </c>
      <c r="G74" s="443"/>
      <c r="H74" s="447"/>
      <c r="I74" s="447"/>
      <c r="J74" s="443"/>
      <c r="K74" s="443"/>
      <c r="L74" s="447"/>
      <c r="M74" s="447"/>
      <c r="N74" s="443"/>
      <c r="O74" s="443"/>
      <c r="P74" s="447">
        <v>1</v>
      </c>
      <c r="Q74" s="447">
        <v>4150</v>
      </c>
      <c r="R74" s="469"/>
      <c r="S74" s="448">
        <v>4150</v>
      </c>
    </row>
    <row r="75" spans="1:19" ht="14.45" customHeight="1" x14ac:dyDescent="0.2">
      <c r="A75" s="442"/>
      <c r="B75" s="443" t="s">
        <v>1561</v>
      </c>
      <c r="C75" s="443" t="s">
        <v>461</v>
      </c>
      <c r="D75" s="443" t="s">
        <v>1550</v>
      </c>
      <c r="E75" s="443" t="s">
        <v>1562</v>
      </c>
      <c r="F75" s="443" t="s">
        <v>1632</v>
      </c>
      <c r="G75" s="443"/>
      <c r="H75" s="447"/>
      <c r="I75" s="447"/>
      <c r="J75" s="443"/>
      <c r="K75" s="443"/>
      <c r="L75" s="447"/>
      <c r="M75" s="447"/>
      <c r="N75" s="443"/>
      <c r="O75" s="443"/>
      <c r="P75" s="447">
        <v>1</v>
      </c>
      <c r="Q75" s="447">
        <v>745</v>
      </c>
      <c r="R75" s="469"/>
      <c r="S75" s="448">
        <v>745</v>
      </c>
    </row>
    <row r="76" spans="1:19" ht="14.45" customHeight="1" x14ac:dyDescent="0.2">
      <c r="A76" s="442"/>
      <c r="B76" s="443" t="s">
        <v>1561</v>
      </c>
      <c r="C76" s="443" t="s">
        <v>461</v>
      </c>
      <c r="D76" s="443" t="s">
        <v>1550</v>
      </c>
      <c r="E76" s="443" t="s">
        <v>1562</v>
      </c>
      <c r="F76" s="443" t="s">
        <v>1633</v>
      </c>
      <c r="G76" s="443"/>
      <c r="H76" s="447"/>
      <c r="I76" s="447"/>
      <c r="J76" s="443"/>
      <c r="K76" s="443"/>
      <c r="L76" s="447">
        <v>2</v>
      </c>
      <c r="M76" s="447">
        <v>0</v>
      </c>
      <c r="N76" s="443"/>
      <c r="O76" s="443">
        <v>0</v>
      </c>
      <c r="P76" s="447">
        <v>1</v>
      </c>
      <c r="Q76" s="447">
        <v>0</v>
      </c>
      <c r="R76" s="469"/>
      <c r="S76" s="448">
        <v>0</v>
      </c>
    </row>
    <row r="77" spans="1:19" ht="14.45" customHeight="1" x14ac:dyDescent="0.2">
      <c r="A77" s="442"/>
      <c r="B77" s="443" t="s">
        <v>1561</v>
      </c>
      <c r="C77" s="443" t="s">
        <v>461</v>
      </c>
      <c r="D77" s="443" t="s">
        <v>1550</v>
      </c>
      <c r="E77" s="443" t="s">
        <v>1562</v>
      </c>
      <c r="F77" s="443" t="s">
        <v>1634</v>
      </c>
      <c r="G77" s="443"/>
      <c r="H77" s="447"/>
      <c r="I77" s="447"/>
      <c r="J77" s="443"/>
      <c r="K77" s="443"/>
      <c r="L77" s="447">
        <v>1</v>
      </c>
      <c r="M77" s="447">
        <v>1531</v>
      </c>
      <c r="N77" s="443"/>
      <c r="O77" s="443">
        <v>1531</v>
      </c>
      <c r="P77" s="447"/>
      <c r="Q77" s="447"/>
      <c r="R77" s="469"/>
      <c r="S77" s="448"/>
    </row>
    <row r="78" spans="1:19" ht="14.45" customHeight="1" x14ac:dyDescent="0.2">
      <c r="A78" s="442"/>
      <c r="B78" s="443" t="s">
        <v>1561</v>
      </c>
      <c r="C78" s="443" t="s">
        <v>461</v>
      </c>
      <c r="D78" s="443" t="s">
        <v>1550</v>
      </c>
      <c r="E78" s="443" t="s">
        <v>1562</v>
      </c>
      <c r="F78" s="443" t="s">
        <v>1635</v>
      </c>
      <c r="G78" s="443"/>
      <c r="H78" s="447"/>
      <c r="I78" s="447"/>
      <c r="J78" s="443"/>
      <c r="K78" s="443"/>
      <c r="L78" s="447">
        <v>2</v>
      </c>
      <c r="M78" s="447">
        <v>1506</v>
      </c>
      <c r="N78" s="443"/>
      <c r="O78" s="443">
        <v>753</v>
      </c>
      <c r="P78" s="447"/>
      <c r="Q78" s="447"/>
      <c r="R78" s="469"/>
      <c r="S78" s="448"/>
    </row>
    <row r="79" spans="1:19" ht="14.45" customHeight="1" x14ac:dyDescent="0.2">
      <c r="A79" s="442"/>
      <c r="B79" s="443" t="s">
        <v>1561</v>
      </c>
      <c r="C79" s="443" t="s">
        <v>461</v>
      </c>
      <c r="D79" s="443" t="s">
        <v>1550</v>
      </c>
      <c r="E79" s="443" t="s">
        <v>1562</v>
      </c>
      <c r="F79" s="443" t="s">
        <v>1636</v>
      </c>
      <c r="G79" s="443"/>
      <c r="H79" s="447"/>
      <c r="I79" s="447"/>
      <c r="J79" s="443"/>
      <c r="K79" s="443"/>
      <c r="L79" s="447"/>
      <c r="M79" s="447"/>
      <c r="N79" s="443"/>
      <c r="O79" s="443"/>
      <c r="P79" s="447">
        <v>1</v>
      </c>
      <c r="Q79" s="447">
        <v>4150</v>
      </c>
      <c r="R79" s="469"/>
      <c r="S79" s="448">
        <v>4150</v>
      </c>
    </row>
    <row r="80" spans="1:19" ht="14.45" customHeight="1" x14ac:dyDescent="0.2">
      <c r="A80" s="442"/>
      <c r="B80" s="443" t="s">
        <v>1561</v>
      </c>
      <c r="C80" s="443" t="s">
        <v>461</v>
      </c>
      <c r="D80" s="443" t="s">
        <v>1550</v>
      </c>
      <c r="E80" s="443" t="s">
        <v>1562</v>
      </c>
      <c r="F80" s="443" t="s">
        <v>1637</v>
      </c>
      <c r="G80" s="443"/>
      <c r="H80" s="447"/>
      <c r="I80" s="447"/>
      <c r="J80" s="443"/>
      <c r="K80" s="443"/>
      <c r="L80" s="447">
        <v>1</v>
      </c>
      <c r="M80" s="447">
        <v>2502</v>
      </c>
      <c r="N80" s="443"/>
      <c r="O80" s="443">
        <v>2502</v>
      </c>
      <c r="P80" s="447"/>
      <c r="Q80" s="447"/>
      <c r="R80" s="469"/>
      <c r="S80" s="448"/>
    </row>
    <row r="81" spans="1:19" ht="14.45" customHeight="1" x14ac:dyDescent="0.2">
      <c r="A81" s="442"/>
      <c r="B81" s="443" t="s">
        <v>1561</v>
      </c>
      <c r="C81" s="443" t="s">
        <v>461</v>
      </c>
      <c r="D81" s="443" t="s">
        <v>1550</v>
      </c>
      <c r="E81" s="443" t="s">
        <v>1562</v>
      </c>
      <c r="F81" s="443" t="s">
        <v>1638</v>
      </c>
      <c r="G81" s="443"/>
      <c r="H81" s="447"/>
      <c r="I81" s="447"/>
      <c r="J81" s="443"/>
      <c r="K81" s="443"/>
      <c r="L81" s="447"/>
      <c r="M81" s="447"/>
      <c r="N81" s="443"/>
      <c r="O81" s="443"/>
      <c r="P81" s="447">
        <v>0</v>
      </c>
      <c r="Q81" s="447">
        <v>0</v>
      </c>
      <c r="R81" s="469"/>
      <c r="S81" s="448"/>
    </row>
    <row r="82" spans="1:19" ht="14.45" customHeight="1" x14ac:dyDescent="0.2">
      <c r="A82" s="442"/>
      <c r="B82" s="443" t="s">
        <v>1561</v>
      </c>
      <c r="C82" s="443" t="s">
        <v>461</v>
      </c>
      <c r="D82" s="443" t="s">
        <v>1550</v>
      </c>
      <c r="E82" s="443" t="s">
        <v>1562</v>
      </c>
      <c r="F82" s="443" t="s">
        <v>1639</v>
      </c>
      <c r="G82" s="443"/>
      <c r="H82" s="447"/>
      <c r="I82" s="447"/>
      <c r="J82" s="443"/>
      <c r="K82" s="443"/>
      <c r="L82" s="447"/>
      <c r="M82" s="447"/>
      <c r="N82" s="443"/>
      <c r="O82" s="443"/>
      <c r="P82" s="447">
        <v>1</v>
      </c>
      <c r="Q82" s="447">
        <v>1716</v>
      </c>
      <c r="R82" s="469"/>
      <c r="S82" s="448">
        <v>1716</v>
      </c>
    </row>
    <row r="83" spans="1:19" ht="14.45" customHeight="1" x14ac:dyDescent="0.2">
      <c r="A83" s="442"/>
      <c r="B83" s="443" t="s">
        <v>1561</v>
      </c>
      <c r="C83" s="443" t="s">
        <v>461</v>
      </c>
      <c r="D83" s="443" t="s">
        <v>1550</v>
      </c>
      <c r="E83" s="443" t="s">
        <v>1562</v>
      </c>
      <c r="F83" s="443" t="s">
        <v>1640</v>
      </c>
      <c r="G83" s="443"/>
      <c r="H83" s="447"/>
      <c r="I83" s="447"/>
      <c r="J83" s="443"/>
      <c r="K83" s="443"/>
      <c r="L83" s="447"/>
      <c r="M83" s="447"/>
      <c r="N83" s="443"/>
      <c r="O83" s="443"/>
      <c r="P83" s="447">
        <v>2</v>
      </c>
      <c r="Q83" s="447">
        <v>3000</v>
      </c>
      <c r="R83" s="469"/>
      <c r="S83" s="448">
        <v>1500</v>
      </c>
    </row>
    <row r="84" spans="1:19" ht="14.45" customHeight="1" x14ac:dyDescent="0.2">
      <c r="A84" s="442"/>
      <c r="B84" s="443" t="s">
        <v>1561</v>
      </c>
      <c r="C84" s="443" t="s">
        <v>461</v>
      </c>
      <c r="D84" s="443" t="s">
        <v>1550</v>
      </c>
      <c r="E84" s="443" t="s">
        <v>1562</v>
      </c>
      <c r="F84" s="443" t="s">
        <v>1641</v>
      </c>
      <c r="G84" s="443"/>
      <c r="H84" s="447"/>
      <c r="I84" s="447"/>
      <c r="J84" s="443"/>
      <c r="K84" s="443"/>
      <c r="L84" s="447"/>
      <c r="M84" s="447"/>
      <c r="N84" s="443"/>
      <c r="O84" s="443"/>
      <c r="P84" s="447">
        <v>1</v>
      </c>
      <c r="Q84" s="447">
        <v>4359</v>
      </c>
      <c r="R84" s="469"/>
      <c r="S84" s="448">
        <v>4359</v>
      </c>
    </row>
    <row r="85" spans="1:19" ht="14.45" customHeight="1" x14ac:dyDescent="0.2">
      <c r="A85" s="442"/>
      <c r="B85" s="443" t="s">
        <v>1561</v>
      </c>
      <c r="C85" s="443" t="s">
        <v>461</v>
      </c>
      <c r="D85" s="443" t="s">
        <v>1550</v>
      </c>
      <c r="E85" s="443" t="s">
        <v>1562</v>
      </c>
      <c r="F85" s="443" t="s">
        <v>1642</v>
      </c>
      <c r="G85" s="443"/>
      <c r="H85" s="447"/>
      <c r="I85" s="447"/>
      <c r="J85" s="443"/>
      <c r="K85" s="443"/>
      <c r="L85" s="447"/>
      <c r="M85" s="447"/>
      <c r="N85" s="443"/>
      <c r="O85" s="443"/>
      <c r="P85" s="447">
        <v>1</v>
      </c>
      <c r="Q85" s="447">
        <v>0</v>
      </c>
      <c r="R85" s="469"/>
      <c r="S85" s="448">
        <v>0</v>
      </c>
    </row>
    <row r="86" spans="1:19" ht="14.45" customHeight="1" x14ac:dyDescent="0.2">
      <c r="A86" s="442"/>
      <c r="B86" s="443" t="s">
        <v>1561</v>
      </c>
      <c r="C86" s="443" t="s">
        <v>461</v>
      </c>
      <c r="D86" s="443" t="s">
        <v>1550</v>
      </c>
      <c r="E86" s="443" t="s">
        <v>1562</v>
      </c>
      <c r="F86" s="443" t="s">
        <v>1643</v>
      </c>
      <c r="G86" s="443"/>
      <c r="H86" s="447"/>
      <c r="I86" s="447"/>
      <c r="J86" s="443"/>
      <c r="K86" s="443"/>
      <c r="L86" s="447">
        <v>0</v>
      </c>
      <c r="M86" s="447">
        <v>0</v>
      </c>
      <c r="N86" s="443"/>
      <c r="O86" s="443"/>
      <c r="P86" s="447"/>
      <c r="Q86" s="447"/>
      <c r="R86" s="469"/>
      <c r="S86" s="448"/>
    </row>
    <row r="87" spans="1:19" ht="14.45" customHeight="1" x14ac:dyDescent="0.2">
      <c r="A87" s="442"/>
      <c r="B87" s="443" t="s">
        <v>1561</v>
      </c>
      <c r="C87" s="443" t="s">
        <v>461</v>
      </c>
      <c r="D87" s="443" t="s">
        <v>1550</v>
      </c>
      <c r="E87" s="443" t="s">
        <v>1644</v>
      </c>
      <c r="F87" s="443" t="s">
        <v>1645</v>
      </c>
      <c r="G87" s="443" t="s">
        <v>1646</v>
      </c>
      <c r="H87" s="447">
        <v>4</v>
      </c>
      <c r="I87" s="447">
        <v>2035.56</v>
      </c>
      <c r="J87" s="443"/>
      <c r="K87" s="443">
        <v>508.89</v>
      </c>
      <c r="L87" s="447">
        <v>5</v>
      </c>
      <c r="M87" s="447">
        <v>2912.2200000000003</v>
      </c>
      <c r="N87" s="443"/>
      <c r="O87" s="443">
        <v>582.44400000000007</v>
      </c>
      <c r="P87" s="447">
        <v>1</v>
      </c>
      <c r="Q87" s="447">
        <v>550</v>
      </c>
      <c r="R87" s="469"/>
      <c r="S87" s="448">
        <v>550</v>
      </c>
    </row>
    <row r="88" spans="1:19" ht="14.45" customHeight="1" x14ac:dyDescent="0.2">
      <c r="A88" s="442"/>
      <c r="B88" s="443" t="s">
        <v>1561</v>
      </c>
      <c r="C88" s="443" t="s">
        <v>461</v>
      </c>
      <c r="D88" s="443" t="s">
        <v>1550</v>
      </c>
      <c r="E88" s="443" t="s">
        <v>1644</v>
      </c>
      <c r="F88" s="443" t="s">
        <v>1649</v>
      </c>
      <c r="G88" s="443" t="s">
        <v>1650</v>
      </c>
      <c r="H88" s="447">
        <v>997</v>
      </c>
      <c r="I88" s="447">
        <v>77544.45</v>
      </c>
      <c r="J88" s="443"/>
      <c r="K88" s="443">
        <v>77.777783350050143</v>
      </c>
      <c r="L88" s="447">
        <v>1319</v>
      </c>
      <c r="M88" s="447">
        <v>116492.22</v>
      </c>
      <c r="N88" s="443"/>
      <c r="O88" s="443">
        <v>88.318589840788476</v>
      </c>
      <c r="P88" s="447">
        <v>1232</v>
      </c>
      <c r="Q88" s="447">
        <v>102666.67</v>
      </c>
      <c r="R88" s="469"/>
      <c r="S88" s="448">
        <v>83.333336038961036</v>
      </c>
    </row>
    <row r="89" spans="1:19" ht="14.45" customHeight="1" x14ac:dyDescent="0.2">
      <c r="A89" s="442"/>
      <c r="B89" s="443" t="s">
        <v>1561</v>
      </c>
      <c r="C89" s="443" t="s">
        <v>461</v>
      </c>
      <c r="D89" s="443" t="s">
        <v>1550</v>
      </c>
      <c r="E89" s="443" t="s">
        <v>1644</v>
      </c>
      <c r="F89" s="443" t="s">
        <v>1651</v>
      </c>
      <c r="G89" s="443" t="s">
        <v>1652</v>
      </c>
      <c r="H89" s="447">
        <v>32</v>
      </c>
      <c r="I89" s="447">
        <v>8000</v>
      </c>
      <c r="J89" s="443"/>
      <c r="K89" s="443">
        <v>250</v>
      </c>
      <c r="L89" s="447">
        <v>38</v>
      </c>
      <c r="M89" s="447">
        <v>9937.7899999999991</v>
      </c>
      <c r="N89" s="443"/>
      <c r="O89" s="443">
        <v>261.5207894736842</v>
      </c>
      <c r="P89" s="447">
        <v>46</v>
      </c>
      <c r="Q89" s="447">
        <v>11755.57</v>
      </c>
      <c r="R89" s="469"/>
      <c r="S89" s="448">
        <v>255.55586956521739</v>
      </c>
    </row>
    <row r="90" spans="1:19" ht="14.45" customHeight="1" x14ac:dyDescent="0.2">
      <c r="A90" s="442"/>
      <c r="B90" s="443" t="s">
        <v>1561</v>
      </c>
      <c r="C90" s="443" t="s">
        <v>461</v>
      </c>
      <c r="D90" s="443" t="s">
        <v>1550</v>
      </c>
      <c r="E90" s="443" t="s">
        <v>1644</v>
      </c>
      <c r="F90" s="443" t="s">
        <v>1653</v>
      </c>
      <c r="G90" s="443" t="s">
        <v>1654</v>
      </c>
      <c r="H90" s="447"/>
      <c r="I90" s="447"/>
      <c r="J90" s="443"/>
      <c r="K90" s="443"/>
      <c r="L90" s="447">
        <v>2</v>
      </c>
      <c r="M90" s="447">
        <v>611.12</v>
      </c>
      <c r="N90" s="443"/>
      <c r="O90" s="443">
        <v>305.56</v>
      </c>
      <c r="P90" s="447">
        <v>1</v>
      </c>
      <c r="Q90" s="447">
        <v>305.56</v>
      </c>
      <c r="R90" s="469"/>
      <c r="S90" s="448">
        <v>305.56</v>
      </c>
    </row>
    <row r="91" spans="1:19" ht="14.45" customHeight="1" x14ac:dyDescent="0.2">
      <c r="A91" s="442"/>
      <c r="B91" s="443" t="s">
        <v>1561</v>
      </c>
      <c r="C91" s="443" t="s">
        <v>461</v>
      </c>
      <c r="D91" s="443" t="s">
        <v>1550</v>
      </c>
      <c r="E91" s="443" t="s">
        <v>1644</v>
      </c>
      <c r="F91" s="443" t="s">
        <v>1655</v>
      </c>
      <c r="G91" s="443" t="s">
        <v>1656</v>
      </c>
      <c r="H91" s="447">
        <v>215</v>
      </c>
      <c r="I91" s="447">
        <v>25083.33</v>
      </c>
      <c r="J91" s="443"/>
      <c r="K91" s="443">
        <v>116.6666511627907</v>
      </c>
      <c r="L91" s="447">
        <v>199</v>
      </c>
      <c r="M91" s="447">
        <v>28133.33</v>
      </c>
      <c r="N91" s="443"/>
      <c r="O91" s="443">
        <v>141.37351758793972</v>
      </c>
      <c r="P91" s="447">
        <v>206</v>
      </c>
      <c r="Q91" s="447">
        <v>27466.67</v>
      </c>
      <c r="R91" s="469"/>
      <c r="S91" s="448">
        <v>133.33334951456311</v>
      </c>
    </row>
    <row r="92" spans="1:19" ht="14.45" customHeight="1" x14ac:dyDescent="0.2">
      <c r="A92" s="442"/>
      <c r="B92" s="443" t="s">
        <v>1561</v>
      </c>
      <c r="C92" s="443" t="s">
        <v>461</v>
      </c>
      <c r="D92" s="443" t="s">
        <v>1550</v>
      </c>
      <c r="E92" s="443" t="s">
        <v>1644</v>
      </c>
      <c r="F92" s="443" t="s">
        <v>1657</v>
      </c>
      <c r="G92" s="443" t="s">
        <v>1658</v>
      </c>
      <c r="H92" s="447"/>
      <c r="I92" s="447"/>
      <c r="J92" s="443"/>
      <c r="K92" s="443"/>
      <c r="L92" s="447"/>
      <c r="M92" s="447"/>
      <c r="N92" s="443"/>
      <c r="O92" s="443"/>
      <c r="P92" s="447">
        <v>3</v>
      </c>
      <c r="Q92" s="447">
        <v>2650</v>
      </c>
      <c r="R92" s="469"/>
      <c r="S92" s="448">
        <v>883.33333333333337</v>
      </c>
    </row>
    <row r="93" spans="1:19" ht="14.45" customHeight="1" x14ac:dyDescent="0.2">
      <c r="A93" s="442"/>
      <c r="B93" s="443" t="s">
        <v>1561</v>
      </c>
      <c r="C93" s="443" t="s">
        <v>461</v>
      </c>
      <c r="D93" s="443" t="s">
        <v>1550</v>
      </c>
      <c r="E93" s="443" t="s">
        <v>1644</v>
      </c>
      <c r="F93" s="443" t="s">
        <v>1659</v>
      </c>
      <c r="G93" s="443" t="s">
        <v>1660</v>
      </c>
      <c r="H93" s="447">
        <v>443</v>
      </c>
      <c r="I93" s="447">
        <v>243650</v>
      </c>
      <c r="J93" s="443"/>
      <c r="K93" s="443">
        <v>550</v>
      </c>
      <c r="L93" s="447">
        <v>404</v>
      </c>
      <c r="M93" s="447">
        <v>235708.88</v>
      </c>
      <c r="N93" s="443"/>
      <c r="O93" s="443">
        <v>583.43782178217828</v>
      </c>
      <c r="P93" s="447">
        <v>190</v>
      </c>
      <c r="Q93" s="447">
        <v>120333.33</v>
      </c>
      <c r="R93" s="469"/>
      <c r="S93" s="448">
        <v>633.33331578947366</v>
      </c>
    </row>
    <row r="94" spans="1:19" ht="14.45" customHeight="1" x14ac:dyDescent="0.2">
      <c r="A94" s="442"/>
      <c r="B94" s="443" t="s">
        <v>1561</v>
      </c>
      <c r="C94" s="443" t="s">
        <v>461</v>
      </c>
      <c r="D94" s="443" t="s">
        <v>1550</v>
      </c>
      <c r="E94" s="443" t="s">
        <v>1644</v>
      </c>
      <c r="F94" s="443" t="s">
        <v>1661</v>
      </c>
      <c r="G94" s="443" t="s">
        <v>1662</v>
      </c>
      <c r="H94" s="447">
        <v>1</v>
      </c>
      <c r="I94" s="447">
        <v>294.44</v>
      </c>
      <c r="J94" s="443"/>
      <c r="K94" s="443">
        <v>294.44</v>
      </c>
      <c r="L94" s="447">
        <v>1</v>
      </c>
      <c r="M94" s="447">
        <v>300</v>
      </c>
      <c r="N94" s="443"/>
      <c r="O94" s="443">
        <v>300</v>
      </c>
      <c r="P94" s="447"/>
      <c r="Q94" s="447"/>
      <c r="R94" s="469"/>
      <c r="S94" s="448"/>
    </row>
    <row r="95" spans="1:19" ht="14.45" customHeight="1" x14ac:dyDescent="0.2">
      <c r="A95" s="442"/>
      <c r="B95" s="443" t="s">
        <v>1561</v>
      </c>
      <c r="C95" s="443" t="s">
        <v>461</v>
      </c>
      <c r="D95" s="443" t="s">
        <v>1550</v>
      </c>
      <c r="E95" s="443" t="s">
        <v>1644</v>
      </c>
      <c r="F95" s="443" t="s">
        <v>1663</v>
      </c>
      <c r="G95" s="443" t="s">
        <v>1664</v>
      </c>
      <c r="H95" s="447">
        <v>2</v>
      </c>
      <c r="I95" s="447">
        <v>66.66</v>
      </c>
      <c r="J95" s="443"/>
      <c r="K95" s="443">
        <v>33.33</v>
      </c>
      <c r="L95" s="447"/>
      <c r="M95" s="447"/>
      <c r="N95" s="443"/>
      <c r="O95" s="443"/>
      <c r="P95" s="447"/>
      <c r="Q95" s="447"/>
      <c r="R95" s="469"/>
      <c r="S95" s="448"/>
    </row>
    <row r="96" spans="1:19" ht="14.45" customHeight="1" x14ac:dyDescent="0.2">
      <c r="A96" s="442"/>
      <c r="B96" s="443" t="s">
        <v>1561</v>
      </c>
      <c r="C96" s="443" t="s">
        <v>461</v>
      </c>
      <c r="D96" s="443" t="s">
        <v>1550</v>
      </c>
      <c r="E96" s="443" t="s">
        <v>1644</v>
      </c>
      <c r="F96" s="443" t="s">
        <v>1665</v>
      </c>
      <c r="G96" s="443" t="s">
        <v>1648</v>
      </c>
      <c r="H96" s="447">
        <v>152</v>
      </c>
      <c r="I96" s="447">
        <v>63502.22</v>
      </c>
      <c r="J96" s="443"/>
      <c r="K96" s="443">
        <v>417.77776315789475</v>
      </c>
      <c r="L96" s="447">
        <v>132</v>
      </c>
      <c r="M96" s="447">
        <v>57435.55</v>
      </c>
      <c r="N96" s="443"/>
      <c r="O96" s="443">
        <v>435.11780303030304</v>
      </c>
      <c r="P96" s="447">
        <v>96</v>
      </c>
      <c r="Q96" s="447">
        <v>40640</v>
      </c>
      <c r="R96" s="469"/>
      <c r="S96" s="448">
        <v>423.33333333333331</v>
      </c>
    </row>
    <row r="97" spans="1:19" ht="14.45" customHeight="1" x14ac:dyDescent="0.2">
      <c r="A97" s="442"/>
      <c r="B97" s="443" t="s">
        <v>1561</v>
      </c>
      <c r="C97" s="443" t="s">
        <v>461</v>
      </c>
      <c r="D97" s="443" t="s">
        <v>1550</v>
      </c>
      <c r="E97" s="443" t="s">
        <v>1644</v>
      </c>
      <c r="F97" s="443" t="s">
        <v>1666</v>
      </c>
      <c r="G97" s="443" t="s">
        <v>1667</v>
      </c>
      <c r="H97" s="447">
        <v>139</v>
      </c>
      <c r="I97" s="447">
        <v>30888.880000000001</v>
      </c>
      <c r="J97" s="443"/>
      <c r="K97" s="443">
        <v>222.2221582733813</v>
      </c>
      <c r="L97" s="447">
        <v>149</v>
      </c>
      <c r="M97" s="447">
        <v>54603.33</v>
      </c>
      <c r="N97" s="443"/>
      <c r="O97" s="443">
        <v>366.46530201342284</v>
      </c>
      <c r="P97" s="447">
        <v>226</v>
      </c>
      <c r="Q97" s="447">
        <v>87888.89</v>
      </c>
      <c r="R97" s="469"/>
      <c r="S97" s="448">
        <v>388.88889380530975</v>
      </c>
    </row>
    <row r="98" spans="1:19" ht="14.45" customHeight="1" x14ac:dyDescent="0.2">
      <c r="A98" s="442"/>
      <c r="B98" s="443" t="s">
        <v>1561</v>
      </c>
      <c r="C98" s="443" t="s">
        <v>461</v>
      </c>
      <c r="D98" s="443" t="s">
        <v>1550</v>
      </c>
      <c r="E98" s="443" t="s">
        <v>1644</v>
      </c>
      <c r="F98" s="443" t="s">
        <v>1668</v>
      </c>
      <c r="G98" s="443" t="s">
        <v>1669</v>
      </c>
      <c r="H98" s="447">
        <v>12</v>
      </c>
      <c r="I98" s="447">
        <v>7000</v>
      </c>
      <c r="J98" s="443"/>
      <c r="K98" s="443">
        <v>583.33333333333337</v>
      </c>
      <c r="L98" s="447">
        <v>32</v>
      </c>
      <c r="M98" s="447">
        <v>22124.440000000002</v>
      </c>
      <c r="N98" s="443"/>
      <c r="O98" s="443">
        <v>691.38875000000007</v>
      </c>
      <c r="P98" s="447">
        <v>18</v>
      </c>
      <c r="Q98" s="447">
        <v>12000.01</v>
      </c>
      <c r="R98" s="469"/>
      <c r="S98" s="448">
        <v>666.66722222222222</v>
      </c>
    </row>
    <row r="99" spans="1:19" ht="14.45" customHeight="1" x14ac:dyDescent="0.2">
      <c r="A99" s="442"/>
      <c r="B99" s="443" t="s">
        <v>1561</v>
      </c>
      <c r="C99" s="443" t="s">
        <v>461</v>
      </c>
      <c r="D99" s="443" t="s">
        <v>1550</v>
      </c>
      <c r="E99" s="443" t="s">
        <v>1644</v>
      </c>
      <c r="F99" s="443" t="s">
        <v>1670</v>
      </c>
      <c r="G99" s="443" t="s">
        <v>1671</v>
      </c>
      <c r="H99" s="447">
        <v>152</v>
      </c>
      <c r="I99" s="447">
        <v>70933.33</v>
      </c>
      <c r="J99" s="443"/>
      <c r="K99" s="443">
        <v>466.6666447368421</v>
      </c>
      <c r="L99" s="447">
        <v>116</v>
      </c>
      <c r="M99" s="447">
        <v>60803.34</v>
      </c>
      <c r="N99" s="443"/>
      <c r="O99" s="443">
        <v>524.16672413793106</v>
      </c>
      <c r="P99" s="447">
        <v>21</v>
      </c>
      <c r="Q99" s="447">
        <v>10616.66</v>
      </c>
      <c r="R99" s="469"/>
      <c r="S99" s="448">
        <v>505.55523809523811</v>
      </c>
    </row>
    <row r="100" spans="1:19" ht="14.45" customHeight="1" x14ac:dyDescent="0.2">
      <c r="A100" s="442"/>
      <c r="B100" s="443" t="s">
        <v>1561</v>
      </c>
      <c r="C100" s="443" t="s">
        <v>461</v>
      </c>
      <c r="D100" s="443" t="s">
        <v>1550</v>
      </c>
      <c r="E100" s="443" t="s">
        <v>1644</v>
      </c>
      <c r="F100" s="443" t="s">
        <v>1672</v>
      </c>
      <c r="G100" s="443" t="s">
        <v>1673</v>
      </c>
      <c r="H100" s="447">
        <v>161</v>
      </c>
      <c r="I100" s="447">
        <v>9838.8900000000012</v>
      </c>
      <c r="J100" s="443"/>
      <c r="K100" s="443">
        <v>61.111118012422367</v>
      </c>
      <c r="L100" s="447">
        <v>183</v>
      </c>
      <c r="M100" s="447">
        <v>12820.02</v>
      </c>
      <c r="N100" s="443"/>
      <c r="O100" s="443">
        <v>70.054754098360661</v>
      </c>
      <c r="P100" s="447">
        <v>135</v>
      </c>
      <c r="Q100" s="447">
        <v>9000</v>
      </c>
      <c r="R100" s="469"/>
      <c r="S100" s="448">
        <v>66.666666666666671</v>
      </c>
    </row>
    <row r="101" spans="1:19" ht="14.45" customHeight="1" x14ac:dyDescent="0.2">
      <c r="A101" s="442"/>
      <c r="B101" s="443" t="s">
        <v>1561</v>
      </c>
      <c r="C101" s="443" t="s">
        <v>461</v>
      </c>
      <c r="D101" s="443" t="s">
        <v>1550</v>
      </c>
      <c r="E101" s="443" t="s">
        <v>1644</v>
      </c>
      <c r="F101" s="443" t="s">
        <v>1674</v>
      </c>
      <c r="G101" s="443" t="s">
        <v>1675</v>
      </c>
      <c r="H101" s="447">
        <v>196</v>
      </c>
      <c r="I101" s="447">
        <v>25044.440000000002</v>
      </c>
      <c r="J101" s="443"/>
      <c r="K101" s="443">
        <v>127.77775510204083</v>
      </c>
      <c r="L101" s="447">
        <v>140</v>
      </c>
      <c r="M101" s="447">
        <v>23675.559999999998</v>
      </c>
      <c r="N101" s="443"/>
      <c r="O101" s="443">
        <v>169.11114285714285</v>
      </c>
      <c r="P101" s="447">
        <v>219</v>
      </c>
      <c r="Q101" s="447">
        <v>35283.340000000004</v>
      </c>
      <c r="R101" s="469"/>
      <c r="S101" s="448">
        <v>161.11114155251144</v>
      </c>
    </row>
    <row r="102" spans="1:19" ht="14.45" customHeight="1" x14ac:dyDescent="0.2">
      <c r="A102" s="442"/>
      <c r="B102" s="443" t="s">
        <v>1561</v>
      </c>
      <c r="C102" s="443" t="s">
        <v>461</v>
      </c>
      <c r="D102" s="443" t="s">
        <v>1550</v>
      </c>
      <c r="E102" s="443" t="s">
        <v>1644</v>
      </c>
      <c r="F102" s="443" t="s">
        <v>1676</v>
      </c>
      <c r="G102" s="443" t="s">
        <v>1677</v>
      </c>
      <c r="H102" s="447">
        <v>51</v>
      </c>
      <c r="I102" s="447">
        <v>3910</v>
      </c>
      <c r="J102" s="443"/>
      <c r="K102" s="443">
        <v>76.666666666666671</v>
      </c>
      <c r="L102" s="447">
        <v>41</v>
      </c>
      <c r="M102" s="447">
        <v>9087.7800000000007</v>
      </c>
      <c r="N102" s="443"/>
      <c r="O102" s="443">
        <v>221.65317073170732</v>
      </c>
      <c r="P102" s="447">
        <v>85</v>
      </c>
      <c r="Q102" s="447">
        <v>17472.22</v>
      </c>
      <c r="R102" s="469"/>
      <c r="S102" s="448">
        <v>205.55552941176472</v>
      </c>
    </row>
    <row r="103" spans="1:19" ht="14.45" customHeight="1" x14ac:dyDescent="0.2">
      <c r="A103" s="442"/>
      <c r="B103" s="443" t="s">
        <v>1561</v>
      </c>
      <c r="C103" s="443" t="s">
        <v>461</v>
      </c>
      <c r="D103" s="443" t="s">
        <v>1550</v>
      </c>
      <c r="E103" s="443" t="s">
        <v>1644</v>
      </c>
      <c r="F103" s="443" t="s">
        <v>1678</v>
      </c>
      <c r="G103" s="443" t="s">
        <v>1679</v>
      </c>
      <c r="H103" s="447">
        <v>749</v>
      </c>
      <c r="I103" s="447">
        <v>0</v>
      </c>
      <c r="J103" s="443"/>
      <c r="K103" s="443">
        <v>0</v>
      </c>
      <c r="L103" s="447">
        <v>602</v>
      </c>
      <c r="M103" s="447">
        <v>0</v>
      </c>
      <c r="N103" s="443"/>
      <c r="O103" s="443">
        <v>0</v>
      </c>
      <c r="P103" s="447">
        <v>679</v>
      </c>
      <c r="Q103" s="447">
        <v>0</v>
      </c>
      <c r="R103" s="469"/>
      <c r="S103" s="448">
        <v>0</v>
      </c>
    </row>
    <row r="104" spans="1:19" ht="14.45" customHeight="1" x14ac:dyDescent="0.2">
      <c r="A104" s="442"/>
      <c r="B104" s="443" t="s">
        <v>1561</v>
      </c>
      <c r="C104" s="443" t="s">
        <v>461</v>
      </c>
      <c r="D104" s="443" t="s">
        <v>1550</v>
      </c>
      <c r="E104" s="443" t="s">
        <v>1644</v>
      </c>
      <c r="F104" s="443" t="s">
        <v>1680</v>
      </c>
      <c r="G104" s="443" t="s">
        <v>1681</v>
      </c>
      <c r="H104" s="447">
        <v>218</v>
      </c>
      <c r="I104" s="447">
        <v>66611.11</v>
      </c>
      <c r="J104" s="443"/>
      <c r="K104" s="443">
        <v>305.55555045871557</v>
      </c>
      <c r="L104" s="447">
        <v>232</v>
      </c>
      <c r="M104" s="447">
        <v>75958.89</v>
      </c>
      <c r="N104" s="443"/>
      <c r="O104" s="443">
        <v>327.40900862068963</v>
      </c>
      <c r="P104" s="447">
        <v>224</v>
      </c>
      <c r="Q104" s="447">
        <v>69688.89</v>
      </c>
      <c r="R104" s="469"/>
      <c r="S104" s="448">
        <v>311.11111607142857</v>
      </c>
    </row>
    <row r="105" spans="1:19" ht="14.45" customHeight="1" x14ac:dyDescent="0.2">
      <c r="A105" s="442"/>
      <c r="B105" s="443" t="s">
        <v>1561</v>
      </c>
      <c r="C105" s="443" t="s">
        <v>461</v>
      </c>
      <c r="D105" s="443" t="s">
        <v>1550</v>
      </c>
      <c r="E105" s="443" t="s">
        <v>1644</v>
      </c>
      <c r="F105" s="443" t="s">
        <v>1682</v>
      </c>
      <c r="G105" s="443" t="s">
        <v>1683</v>
      </c>
      <c r="H105" s="447">
        <v>51</v>
      </c>
      <c r="I105" s="447">
        <v>1700</v>
      </c>
      <c r="J105" s="443"/>
      <c r="K105" s="443">
        <v>33.333333333333336</v>
      </c>
      <c r="L105" s="447"/>
      <c r="M105" s="447"/>
      <c r="N105" s="443"/>
      <c r="O105" s="443"/>
      <c r="P105" s="447"/>
      <c r="Q105" s="447"/>
      <c r="R105" s="469"/>
      <c r="S105" s="448"/>
    </row>
    <row r="106" spans="1:19" ht="14.45" customHeight="1" x14ac:dyDescent="0.2">
      <c r="A106" s="442"/>
      <c r="B106" s="443" t="s">
        <v>1561</v>
      </c>
      <c r="C106" s="443" t="s">
        <v>461</v>
      </c>
      <c r="D106" s="443" t="s">
        <v>1550</v>
      </c>
      <c r="E106" s="443" t="s">
        <v>1644</v>
      </c>
      <c r="F106" s="443" t="s">
        <v>1684</v>
      </c>
      <c r="G106" s="443" t="s">
        <v>1685</v>
      </c>
      <c r="H106" s="447">
        <v>486</v>
      </c>
      <c r="I106" s="447">
        <v>221400</v>
      </c>
      <c r="J106" s="443"/>
      <c r="K106" s="443">
        <v>455.55555555555554</v>
      </c>
      <c r="L106" s="447">
        <v>620</v>
      </c>
      <c r="M106" s="447">
        <v>304595.55000000005</v>
      </c>
      <c r="N106" s="443"/>
      <c r="O106" s="443">
        <v>491.28314516129041</v>
      </c>
      <c r="P106" s="447">
        <v>785</v>
      </c>
      <c r="Q106" s="447">
        <v>361972.22000000003</v>
      </c>
      <c r="R106" s="469"/>
      <c r="S106" s="448">
        <v>461.11110828025483</v>
      </c>
    </row>
    <row r="107" spans="1:19" ht="14.45" customHeight="1" x14ac:dyDescent="0.2">
      <c r="A107" s="442"/>
      <c r="B107" s="443" t="s">
        <v>1561</v>
      </c>
      <c r="C107" s="443" t="s">
        <v>461</v>
      </c>
      <c r="D107" s="443" t="s">
        <v>1550</v>
      </c>
      <c r="E107" s="443" t="s">
        <v>1644</v>
      </c>
      <c r="F107" s="443" t="s">
        <v>1686</v>
      </c>
      <c r="G107" s="443" t="s">
        <v>1687</v>
      </c>
      <c r="H107" s="447">
        <v>1</v>
      </c>
      <c r="I107" s="447">
        <v>58.89</v>
      </c>
      <c r="J107" s="443"/>
      <c r="K107" s="443">
        <v>58.89</v>
      </c>
      <c r="L107" s="447"/>
      <c r="M107" s="447"/>
      <c r="N107" s="443"/>
      <c r="O107" s="443"/>
      <c r="P107" s="447"/>
      <c r="Q107" s="447"/>
      <c r="R107" s="469"/>
      <c r="S107" s="448"/>
    </row>
    <row r="108" spans="1:19" ht="14.45" customHeight="1" x14ac:dyDescent="0.2">
      <c r="A108" s="442"/>
      <c r="B108" s="443" t="s">
        <v>1561</v>
      </c>
      <c r="C108" s="443" t="s">
        <v>461</v>
      </c>
      <c r="D108" s="443" t="s">
        <v>1550</v>
      </c>
      <c r="E108" s="443" t="s">
        <v>1644</v>
      </c>
      <c r="F108" s="443" t="s">
        <v>1688</v>
      </c>
      <c r="G108" s="443" t="s">
        <v>1689</v>
      </c>
      <c r="H108" s="447">
        <v>227</v>
      </c>
      <c r="I108" s="447">
        <v>17655.560000000001</v>
      </c>
      <c r="J108" s="443"/>
      <c r="K108" s="443">
        <v>77.777797356828202</v>
      </c>
      <c r="L108" s="447">
        <v>243</v>
      </c>
      <c r="M108" s="447">
        <v>24221.11</v>
      </c>
      <c r="N108" s="443"/>
      <c r="O108" s="443">
        <v>99.675349794238684</v>
      </c>
      <c r="P108" s="447">
        <v>233</v>
      </c>
      <c r="Q108" s="447">
        <v>22005.56</v>
      </c>
      <c r="R108" s="469"/>
      <c r="S108" s="448">
        <v>94.444463519313317</v>
      </c>
    </row>
    <row r="109" spans="1:19" ht="14.45" customHeight="1" x14ac:dyDescent="0.2">
      <c r="A109" s="442"/>
      <c r="B109" s="443" t="s">
        <v>1561</v>
      </c>
      <c r="C109" s="443" t="s">
        <v>461</v>
      </c>
      <c r="D109" s="443" t="s">
        <v>1550</v>
      </c>
      <c r="E109" s="443" t="s">
        <v>1644</v>
      </c>
      <c r="F109" s="443" t="s">
        <v>1690</v>
      </c>
      <c r="G109" s="443" t="s">
        <v>1691</v>
      </c>
      <c r="H109" s="447">
        <v>0</v>
      </c>
      <c r="I109" s="447">
        <v>0</v>
      </c>
      <c r="J109" s="443"/>
      <c r="K109" s="443"/>
      <c r="L109" s="447">
        <v>0</v>
      </c>
      <c r="M109" s="447">
        <v>0</v>
      </c>
      <c r="N109" s="443"/>
      <c r="O109" s="443"/>
      <c r="P109" s="447"/>
      <c r="Q109" s="447"/>
      <c r="R109" s="469"/>
      <c r="S109" s="448"/>
    </row>
    <row r="110" spans="1:19" ht="14.45" customHeight="1" x14ac:dyDescent="0.2">
      <c r="A110" s="442"/>
      <c r="B110" s="443" t="s">
        <v>1561</v>
      </c>
      <c r="C110" s="443" t="s">
        <v>461</v>
      </c>
      <c r="D110" s="443" t="s">
        <v>1550</v>
      </c>
      <c r="E110" s="443" t="s">
        <v>1644</v>
      </c>
      <c r="F110" s="443" t="s">
        <v>1692</v>
      </c>
      <c r="G110" s="443" t="s">
        <v>1693</v>
      </c>
      <c r="H110" s="447">
        <v>4</v>
      </c>
      <c r="I110" s="447">
        <v>1080</v>
      </c>
      <c r="J110" s="443"/>
      <c r="K110" s="443">
        <v>270</v>
      </c>
      <c r="L110" s="447"/>
      <c r="M110" s="447"/>
      <c r="N110" s="443"/>
      <c r="O110" s="443"/>
      <c r="P110" s="447"/>
      <c r="Q110" s="447"/>
      <c r="R110" s="469"/>
      <c r="S110" s="448"/>
    </row>
    <row r="111" spans="1:19" ht="14.45" customHeight="1" x14ac:dyDescent="0.2">
      <c r="A111" s="442"/>
      <c r="B111" s="443" t="s">
        <v>1561</v>
      </c>
      <c r="C111" s="443" t="s">
        <v>461</v>
      </c>
      <c r="D111" s="443" t="s">
        <v>1550</v>
      </c>
      <c r="E111" s="443" t="s">
        <v>1644</v>
      </c>
      <c r="F111" s="443" t="s">
        <v>1694</v>
      </c>
      <c r="G111" s="443" t="s">
        <v>1695</v>
      </c>
      <c r="H111" s="447">
        <v>470</v>
      </c>
      <c r="I111" s="447">
        <v>44388.88</v>
      </c>
      <c r="J111" s="443"/>
      <c r="K111" s="443">
        <v>94.444425531914888</v>
      </c>
      <c r="L111" s="447">
        <v>446</v>
      </c>
      <c r="M111" s="447">
        <v>52005.56</v>
      </c>
      <c r="N111" s="443"/>
      <c r="O111" s="443">
        <v>116.60439461883408</v>
      </c>
      <c r="P111" s="447">
        <v>415</v>
      </c>
      <c r="Q111" s="447">
        <v>46111.100000000006</v>
      </c>
      <c r="R111" s="469"/>
      <c r="S111" s="448">
        <v>111.11108433734941</v>
      </c>
    </row>
    <row r="112" spans="1:19" ht="14.45" customHeight="1" x14ac:dyDescent="0.2">
      <c r="A112" s="442"/>
      <c r="B112" s="443" t="s">
        <v>1561</v>
      </c>
      <c r="C112" s="443" t="s">
        <v>461</v>
      </c>
      <c r="D112" s="443" t="s">
        <v>1550</v>
      </c>
      <c r="E112" s="443" t="s">
        <v>1644</v>
      </c>
      <c r="F112" s="443" t="s">
        <v>1696</v>
      </c>
      <c r="G112" s="443" t="s">
        <v>1697</v>
      </c>
      <c r="H112" s="447">
        <v>202</v>
      </c>
      <c r="I112" s="447">
        <v>8753.35</v>
      </c>
      <c r="J112" s="443"/>
      <c r="K112" s="443">
        <v>43.333415841584163</v>
      </c>
      <c r="L112" s="447">
        <v>149</v>
      </c>
      <c r="M112" s="447">
        <v>10493.33</v>
      </c>
      <c r="N112" s="443"/>
      <c r="O112" s="443">
        <v>70.425033557046973</v>
      </c>
      <c r="P112" s="447">
        <v>147</v>
      </c>
      <c r="Q112" s="447">
        <v>9800.01</v>
      </c>
      <c r="R112" s="469"/>
      <c r="S112" s="448">
        <v>66.666734693877558</v>
      </c>
    </row>
    <row r="113" spans="1:19" ht="14.45" customHeight="1" x14ac:dyDescent="0.2">
      <c r="A113" s="442"/>
      <c r="B113" s="443" t="s">
        <v>1561</v>
      </c>
      <c r="C113" s="443" t="s">
        <v>461</v>
      </c>
      <c r="D113" s="443" t="s">
        <v>1550</v>
      </c>
      <c r="E113" s="443" t="s">
        <v>1644</v>
      </c>
      <c r="F113" s="443" t="s">
        <v>1698</v>
      </c>
      <c r="G113" s="443" t="s">
        <v>1699</v>
      </c>
      <c r="H113" s="447"/>
      <c r="I113" s="447"/>
      <c r="J113" s="443"/>
      <c r="K113" s="443"/>
      <c r="L113" s="447">
        <v>1</v>
      </c>
      <c r="M113" s="447">
        <v>172.22</v>
      </c>
      <c r="N113" s="443"/>
      <c r="O113" s="443">
        <v>172.22</v>
      </c>
      <c r="P113" s="447">
        <v>4</v>
      </c>
      <c r="Q113" s="447">
        <v>600</v>
      </c>
      <c r="R113" s="469"/>
      <c r="S113" s="448">
        <v>150</v>
      </c>
    </row>
    <row r="114" spans="1:19" ht="14.45" customHeight="1" x14ac:dyDescent="0.2">
      <c r="A114" s="442"/>
      <c r="B114" s="443" t="s">
        <v>1561</v>
      </c>
      <c r="C114" s="443" t="s">
        <v>461</v>
      </c>
      <c r="D114" s="443" t="s">
        <v>1550</v>
      </c>
      <c r="E114" s="443" t="s">
        <v>1644</v>
      </c>
      <c r="F114" s="443" t="s">
        <v>1700</v>
      </c>
      <c r="G114" s="443" t="s">
        <v>1701</v>
      </c>
      <c r="H114" s="447">
        <v>4</v>
      </c>
      <c r="I114" s="447">
        <v>1733.34</v>
      </c>
      <c r="J114" s="443"/>
      <c r="K114" s="443">
        <v>433.33499999999998</v>
      </c>
      <c r="L114" s="447">
        <v>7</v>
      </c>
      <c r="M114" s="447">
        <v>3330</v>
      </c>
      <c r="N114" s="443"/>
      <c r="O114" s="443">
        <v>475.71428571428572</v>
      </c>
      <c r="P114" s="447">
        <v>2</v>
      </c>
      <c r="Q114" s="447">
        <v>988.89</v>
      </c>
      <c r="R114" s="469"/>
      <c r="S114" s="448">
        <v>494.44499999999999</v>
      </c>
    </row>
    <row r="115" spans="1:19" ht="14.45" customHeight="1" x14ac:dyDescent="0.2">
      <c r="A115" s="442"/>
      <c r="B115" s="443" t="s">
        <v>1561</v>
      </c>
      <c r="C115" s="443" t="s">
        <v>461</v>
      </c>
      <c r="D115" s="443" t="s">
        <v>1550</v>
      </c>
      <c r="E115" s="443" t="s">
        <v>1644</v>
      </c>
      <c r="F115" s="443" t="s">
        <v>1702</v>
      </c>
      <c r="G115" s="443" t="s">
        <v>1703</v>
      </c>
      <c r="H115" s="447"/>
      <c r="I115" s="447"/>
      <c r="J115" s="443"/>
      <c r="K115" s="443"/>
      <c r="L115" s="447">
        <v>0</v>
      </c>
      <c r="M115" s="447">
        <v>0</v>
      </c>
      <c r="N115" s="443"/>
      <c r="O115" s="443"/>
      <c r="P115" s="447"/>
      <c r="Q115" s="447"/>
      <c r="R115" s="469"/>
      <c r="S115" s="448"/>
    </row>
    <row r="116" spans="1:19" ht="14.45" customHeight="1" x14ac:dyDescent="0.2">
      <c r="A116" s="442"/>
      <c r="B116" s="443" t="s">
        <v>1561</v>
      </c>
      <c r="C116" s="443" t="s">
        <v>461</v>
      </c>
      <c r="D116" s="443" t="s">
        <v>1550</v>
      </c>
      <c r="E116" s="443" t="s">
        <v>1644</v>
      </c>
      <c r="F116" s="443" t="s">
        <v>1704</v>
      </c>
      <c r="G116" s="443" t="s">
        <v>1705</v>
      </c>
      <c r="H116" s="447">
        <v>1</v>
      </c>
      <c r="I116" s="447">
        <v>133.33000000000001</v>
      </c>
      <c r="J116" s="443"/>
      <c r="K116" s="443">
        <v>133.33000000000001</v>
      </c>
      <c r="L116" s="447">
        <v>4</v>
      </c>
      <c r="M116" s="447">
        <v>714.44</v>
      </c>
      <c r="N116" s="443"/>
      <c r="O116" s="443">
        <v>178.61</v>
      </c>
      <c r="P116" s="447">
        <v>2</v>
      </c>
      <c r="Q116" s="447">
        <v>344.44</v>
      </c>
      <c r="R116" s="469"/>
      <c r="S116" s="448">
        <v>172.22</v>
      </c>
    </row>
    <row r="117" spans="1:19" ht="14.45" customHeight="1" x14ac:dyDescent="0.2">
      <c r="A117" s="442"/>
      <c r="B117" s="443" t="s">
        <v>1561</v>
      </c>
      <c r="C117" s="443" t="s">
        <v>461</v>
      </c>
      <c r="D117" s="443" t="s">
        <v>1550</v>
      </c>
      <c r="E117" s="443" t="s">
        <v>1644</v>
      </c>
      <c r="F117" s="443" t="s">
        <v>1706</v>
      </c>
      <c r="G117" s="443" t="s">
        <v>1707</v>
      </c>
      <c r="H117" s="447">
        <v>31</v>
      </c>
      <c r="I117" s="447">
        <v>1515.56</v>
      </c>
      <c r="J117" s="443"/>
      <c r="K117" s="443">
        <v>48.889032258064518</v>
      </c>
      <c r="L117" s="447">
        <v>10</v>
      </c>
      <c r="M117" s="447">
        <v>722.22</v>
      </c>
      <c r="N117" s="443"/>
      <c r="O117" s="443">
        <v>72.222000000000008</v>
      </c>
      <c r="P117" s="447">
        <v>23</v>
      </c>
      <c r="Q117" s="447">
        <v>1661.12</v>
      </c>
      <c r="R117" s="469"/>
      <c r="S117" s="448">
        <v>72.22260869565217</v>
      </c>
    </row>
    <row r="118" spans="1:19" ht="14.45" customHeight="1" x14ac:dyDescent="0.2">
      <c r="A118" s="442"/>
      <c r="B118" s="443" t="s">
        <v>1561</v>
      </c>
      <c r="C118" s="443" t="s">
        <v>461</v>
      </c>
      <c r="D118" s="443" t="s">
        <v>1550</v>
      </c>
      <c r="E118" s="443" t="s">
        <v>1644</v>
      </c>
      <c r="F118" s="443" t="s">
        <v>1708</v>
      </c>
      <c r="G118" s="443" t="s">
        <v>1709</v>
      </c>
      <c r="H118" s="447">
        <v>9</v>
      </c>
      <c r="I118" s="447">
        <v>3099.99</v>
      </c>
      <c r="J118" s="443"/>
      <c r="K118" s="443">
        <v>344.44333333333333</v>
      </c>
      <c r="L118" s="447">
        <v>34</v>
      </c>
      <c r="M118" s="447">
        <v>13642.22</v>
      </c>
      <c r="N118" s="443"/>
      <c r="O118" s="443">
        <v>401.24176470588236</v>
      </c>
      <c r="P118" s="447">
        <v>11</v>
      </c>
      <c r="Q118" s="447">
        <v>4338.8900000000003</v>
      </c>
      <c r="R118" s="469"/>
      <c r="S118" s="448">
        <v>394.4445454545455</v>
      </c>
    </row>
    <row r="119" spans="1:19" ht="14.45" customHeight="1" x14ac:dyDescent="0.2">
      <c r="A119" s="442"/>
      <c r="B119" s="443" t="s">
        <v>1561</v>
      </c>
      <c r="C119" s="443" t="s">
        <v>461</v>
      </c>
      <c r="D119" s="443" t="s">
        <v>1550</v>
      </c>
      <c r="E119" s="443" t="s">
        <v>1644</v>
      </c>
      <c r="F119" s="443" t="s">
        <v>1710</v>
      </c>
      <c r="G119" s="443" t="s">
        <v>1711</v>
      </c>
      <c r="H119" s="447">
        <v>19</v>
      </c>
      <c r="I119" s="447">
        <v>5552.2199999999993</v>
      </c>
      <c r="J119" s="443"/>
      <c r="K119" s="443">
        <v>292.22210526315786</v>
      </c>
      <c r="L119" s="447">
        <v>6</v>
      </c>
      <c r="M119" s="447">
        <v>2008.89</v>
      </c>
      <c r="N119" s="443"/>
      <c r="O119" s="443">
        <v>334.815</v>
      </c>
      <c r="P119" s="447">
        <v>2</v>
      </c>
      <c r="Q119" s="447">
        <v>595.55999999999995</v>
      </c>
      <c r="R119" s="469"/>
      <c r="S119" s="448">
        <v>297.77999999999997</v>
      </c>
    </row>
    <row r="120" spans="1:19" ht="14.45" customHeight="1" x14ac:dyDescent="0.2">
      <c r="A120" s="442"/>
      <c r="B120" s="443" t="s">
        <v>1561</v>
      </c>
      <c r="C120" s="443" t="s">
        <v>461</v>
      </c>
      <c r="D120" s="443" t="s">
        <v>1550</v>
      </c>
      <c r="E120" s="443" t="s">
        <v>1644</v>
      </c>
      <c r="F120" s="443" t="s">
        <v>1712</v>
      </c>
      <c r="G120" s="443" t="s">
        <v>1713</v>
      </c>
      <c r="H120" s="447">
        <v>19</v>
      </c>
      <c r="I120" s="447">
        <v>4222.21</v>
      </c>
      <c r="J120" s="443"/>
      <c r="K120" s="443">
        <v>222.22157894736841</v>
      </c>
      <c r="L120" s="447">
        <v>15</v>
      </c>
      <c r="M120" s="447">
        <v>5916.66</v>
      </c>
      <c r="N120" s="443"/>
      <c r="O120" s="443">
        <v>394.44400000000002</v>
      </c>
      <c r="P120" s="447"/>
      <c r="Q120" s="447"/>
      <c r="R120" s="469"/>
      <c r="S120" s="448"/>
    </row>
    <row r="121" spans="1:19" ht="14.45" customHeight="1" x14ac:dyDescent="0.2">
      <c r="A121" s="442"/>
      <c r="B121" s="443" t="s">
        <v>1561</v>
      </c>
      <c r="C121" s="443" t="s">
        <v>461</v>
      </c>
      <c r="D121" s="443" t="s">
        <v>1550</v>
      </c>
      <c r="E121" s="443" t="s">
        <v>1644</v>
      </c>
      <c r="F121" s="443" t="s">
        <v>1714</v>
      </c>
      <c r="G121" s="443" t="s">
        <v>1715</v>
      </c>
      <c r="H121" s="447"/>
      <c r="I121" s="447"/>
      <c r="J121" s="443"/>
      <c r="K121" s="443"/>
      <c r="L121" s="447">
        <v>1</v>
      </c>
      <c r="M121" s="447">
        <v>138.88999999999999</v>
      </c>
      <c r="N121" s="443"/>
      <c r="O121" s="443">
        <v>138.88999999999999</v>
      </c>
      <c r="P121" s="447"/>
      <c r="Q121" s="447"/>
      <c r="R121" s="469"/>
      <c r="S121" s="448"/>
    </row>
    <row r="122" spans="1:19" ht="14.45" customHeight="1" x14ac:dyDescent="0.2">
      <c r="A122" s="442"/>
      <c r="B122" s="443" t="s">
        <v>1561</v>
      </c>
      <c r="C122" s="443" t="s">
        <v>461</v>
      </c>
      <c r="D122" s="443" t="s">
        <v>1550</v>
      </c>
      <c r="E122" s="443" t="s">
        <v>1644</v>
      </c>
      <c r="F122" s="443" t="s">
        <v>1716</v>
      </c>
      <c r="G122" s="443" t="s">
        <v>1717</v>
      </c>
      <c r="H122" s="447">
        <v>1</v>
      </c>
      <c r="I122" s="447">
        <v>550</v>
      </c>
      <c r="J122" s="443"/>
      <c r="K122" s="443">
        <v>550</v>
      </c>
      <c r="L122" s="447"/>
      <c r="M122" s="447"/>
      <c r="N122" s="443"/>
      <c r="O122" s="443"/>
      <c r="P122" s="447"/>
      <c r="Q122" s="447"/>
      <c r="R122" s="469"/>
      <c r="S122" s="448"/>
    </row>
    <row r="123" spans="1:19" ht="14.45" customHeight="1" x14ac:dyDescent="0.2">
      <c r="A123" s="442"/>
      <c r="B123" s="443" t="s">
        <v>1561</v>
      </c>
      <c r="C123" s="443" t="s">
        <v>461</v>
      </c>
      <c r="D123" s="443" t="s">
        <v>1550</v>
      </c>
      <c r="E123" s="443" t="s">
        <v>1644</v>
      </c>
      <c r="F123" s="443" t="s">
        <v>1718</v>
      </c>
      <c r="G123" s="443" t="s">
        <v>1719</v>
      </c>
      <c r="H123" s="447">
        <v>18</v>
      </c>
      <c r="I123" s="447">
        <v>2100</v>
      </c>
      <c r="J123" s="443"/>
      <c r="K123" s="443">
        <v>116.66666666666667</v>
      </c>
      <c r="L123" s="447">
        <v>11</v>
      </c>
      <c r="M123" s="447">
        <v>1783.33</v>
      </c>
      <c r="N123" s="443"/>
      <c r="O123" s="443">
        <v>162.12090909090909</v>
      </c>
      <c r="P123" s="447">
        <v>8</v>
      </c>
      <c r="Q123" s="447">
        <v>1200</v>
      </c>
      <c r="R123" s="469"/>
      <c r="S123" s="448">
        <v>150</v>
      </c>
    </row>
    <row r="124" spans="1:19" ht="14.45" customHeight="1" x14ac:dyDescent="0.2">
      <c r="A124" s="442"/>
      <c r="B124" s="443" t="s">
        <v>1561</v>
      </c>
      <c r="C124" s="443" t="s">
        <v>461</v>
      </c>
      <c r="D124" s="443" t="s">
        <v>1550</v>
      </c>
      <c r="E124" s="443" t="s">
        <v>1644</v>
      </c>
      <c r="F124" s="443" t="s">
        <v>1720</v>
      </c>
      <c r="G124" s="443" t="s">
        <v>1721</v>
      </c>
      <c r="H124" s="447"/>
      <c r="I124" s="447"/>
      <c r="J124" s="443"/>
      <c r="K124" s="443"/>
      <c r="L124" s="447"/>
      <c r="M124" s="447"/>
      <c r="N124" s="443"/>
      <c r="O124" s="443"/>
      <c r="P124" s="447">
        <v>1</v>
      </c>
      <c r="Q124" s="447">
        <v>486.67</v>
      </c>
      <c r="R124" s="469"/>
      <c r="S124" s="448">
        <v>486.67</v>
      </c>
    </row>
    <row r="125" spans="1:19" ht="14.45" customHeight="1" x14ac:dyDescent="0.2">
      <c r="A125" s="442"/>
      <c r="B125" s="443" t="s">
        <v>1561</v>
      </c>
      <c r="C125" s="443" t="s">
        <v>461</v>
      </c>
      <c r="D125" s="443" t="s">
        <v>1550</v>
      </c>
      <c r="E125" s="443" t="s">
        <v>1644</v>
      </c>
      <c r="F125" s="443" t="s">
        <v>1722</v>
      </c>
      <c r="G125" s="443" t="s">
        <v>1723</v>
      </c>
      <c r="H125" s="447"/>
      <c r="I125" s="447"/>
      <c r="J125" s="443"/>
      <c r="K125" s="443"/>
      <c r="L125" s="447">
        <v>116</v>
      </c>
      <c r="M125" s="447">
        <v>7128.8899999999985</v>
      </c>
      <c r="N125" s="443"/>
      <c r="O125" s="443">
        <v>61.455948275862056</v>
      </c>
      <c r="P125" s="447">
        <v>7</v>
      </c>
      <c r="Q125" s="447">
        <v>466.66</v>
      </c>
      <c r="R125" s="469"/>
      <c r="S125" s="448">
        <v>66.665714285714287</v>
      </c>
    </row>
    <row r="126" spans="1:19" ht="14.45" customHeight="1" x14ac:dyDescent="0.2">
      <c r="A126" s="442"/>
      <c r="B126" s="443" t="s">
        <v>1561</v>
      </c>
      <c r="C126" s="443" t="s">
        <v>461</v>
      </c>
      <c r="D126" s="443" t="s">
        <v>1550</v>
      </c>
      <c r="E126" s="443" t="s">
        <v>1644</v>
      </c>
      <c r="F126" s="443" t="s">
        <v>1724</v>
      </c>
      <c r="G126" s="443" t="s">
        <v>1725</v>
      </c>
      <c r="H126" s="447">
        <v>1</v>
      </c>
      <c r="I126" s="447">
        <v>201.11</v>
      </c>
      <c r="J126" s="443"/>
      <c r="K126" s="443">
        <v>201.11</v>
      </c>
      <c r="L126" s="447"/>
      <c r="M126" s="447"/>
      <c r="N126" s="443"/>
      <c r="O126" s="443"/>
      <c r="P126" s="447"/>
      <c r="Q126" s="447"/>
      <c r="R126" s="469"/>
      <c r="S126" s="448"/>
    </row>
    <row r="127" spans="1:19" ht="14.45" customHeight="1" x14ac:dyDescent="0.2">
      <c r="A127" s="442"/>
      <c r="B127" s="443" t="s">
        <v>1561</v>
      </c>
      <c r="C127" s="443" t="s">
        <v>461</v>
      </c>
      <c r="D127" s="443" t="s">
        <v>1559</v>
      </c>
      <c r="E127" s="443" t="s">
        <v>1644</v>
      </c>
      <c r="F127" s="443" t="s">
        <v>1647</v>
      </c>
      <c r="G127" s="443" t="s">
        <v>1648</v>
      </c>
      <c r="H127" s="447"/>
      <c r="I127" s="447"/>
      <c r="J127" s="443"/>
      <c r="K127" s="443"/>
      <c r="L127" s="447"/>
      <c r="M127" s="447"/>
      <c r="N127" s="443"/>
      <c r="O127" s="443"/>
      <c r="P127" s="447">
        <v>1</v>
      </c>
      <c r="Q127" s="447">
        <v>505.56</v>
      </c>
      <c r="R127" s="469"/>
      <c r="S127" s="448">
        <v>505.56</v>
      </c>
    </row>
    <row r="128" spans="1:19" ht="14.45" customHeight="1" x14ac:dyDescent="0.2">
      <c r="A128" s="442"/>
      <c r="B128" s="443" t="s">
        <v>1561</v>
      </c>
      <c r="C128" s="443" t="s">
        <v>1553</v>
      </c>
      <c r="D128" s="443" t="s">
        <v>1550</v>
      </c>
      <c r="E128" s="443" t="s">
        <v>1562</v>
      </c>
      <c r="F128" s="443" t="s">
        <v>1580</v>
      </c>
      <c r="G128" s="443"/>
      <c r="H128" s="447"/>
      <c r="I128" s="447"/>
      <c r="J128" s="443"/>
      <c r="K128" s="443"/>
      <c r="L128" s="447">
        <v>1</v>
      </c>
      <c r="M128" s="447">
        <v>561</v>
      </c>
      <c r="N128" s="443"/>
      <c r="O128" s="443">
        <v>561</v>
      </c>
      <c r="P128" s="447"/>
      <c r="Q128" s="447"/>
      <c r="R128" s="469"/>
      <c r="S128" s="448"/>
    </row>
    <row r="129" spans="1:19" ht="14.45" customHeight="1" x14ac:dyDescent="0.2">
      <c r="A129" s="442"/>
      <c r="B129" s="443" t="s">
        <v>1561</v>
      </c>
      <c r="C129" s="443" t="s">
        <v>1553</v>
      </c>
      <c r="D129" s="443" t="s">
        <v>1550</v>
      </c>
      <c r="E129" s="443" t="s">
        <v>1644</v>
      </c>
      <c r="F129" s="443" t="s">
        <v>1645</v>
      </c>
      <c r="G129" s="443" t="s">
        <v>1646</v>
      </c>
      <c r="H129" s="447">
        <v>84</v>
      </c>
      <c r="I129" s="447">
        <v>42746.66</v>
      </c>
      <c r="J129" s="443"/>
      <c r="K129" s="443">
        <v>508.88880952380958</v>
      </c>
      <c r="L129" s="447">
        <v>74</v>
      </c>
      <c r="M129" s="447">
        <v>43620</v>
      </c>
      <c r="N129" s="443"/>
      <c r="O129" s="443">
        <v>589.45945945945948</v>
      </c>
      <c r="P129" s="447">
        <v>81</v>
      </c>
      <c r="Q129" s="447">
        <v>44550</v>
      </c>
      <c r="R129" s="469"/>
      <c r="S129" s="448">
        <v>550</v>
      </c>
    </row>
    <row r="130" spans="1:19" ht="14.45" customHeight="1" x14ac:dyDescent="0.2">
      <c r="A130" s="442"/>
      <c r="B130" s="443" t="s">
        <v>1561</v>
      </c>
      <c r="C130" s="443" t="s">
        <v>1553</v>
      </c>
      <c r="D130" s="443" t="s">
        <v>1550</v>
      </c>
      <c r="E130" s="443" t="s">
        <v>1644</v>
      </c>
      <c r="F130" s="443" t="s">
        <v>1647</v>
      </c>
      <c r="G130" s="443" t="s">
        <v>1648</v>
      </c>
      <c r="H130" s="447">
        <v>541</v>
      </c>
      <c r="I130" s="447">
        <v>270500</v>
      </c>
      <c r="J130" s="443"/>
      <c r="K130" s="443">
        <v>500</v>
      </c>
      <c r="L130" s="447">
        <v>547</v>
      </c>
      <c r="M130" s="447">
        <v>297234.44</v>
      </c>
      <c r="N130" s="443"/>
      <c r="O130" s="443">
        <v>543.39020109689216</v>
      </c>
      <c r="P130" s="447">
        <v>624</v>
      </c>
      <c r="Q130" s="447">
        <v>315466.66000000003</v>
      </c>
      <c r="R130" s="469"/>
      <c r="S130" s="448">
        <v>505.55554487179495</v>
      </c>
    </row>
    <row r="131" spans="1:19" ht="14.45" customHeight="1" x14ac:dyDescent="0.2">
      <c r="A131" s="442"/>
      <c r="B131" s="443" t="s">
        <v>1561</v>
      </c>
      <c r="C131" s="443" t="s">
        <v>1553</v>
      </c>
      <c r="D131" s="443" t="s">
        <v>1550</v>
      </c>
      <c r="E131" s="443" t="s">
        <v>1644</v>
      </c>
      <c r="F131" s="443" t="s">
        <v>1726</v>
      </c>
      <c r="G131" s="443" t="s">
        <v>1727</v>
      </c>
      <c r="H131" s="447">
        <v>105</v>
      </c>
      <c r="I131" s="447">
        <v>11083.330000000002</v>
      </c>
      <c r="J131" s="443"/>
      <c r="K131" s="443">
        <v>105.55552380952382</v>
      </c>
      <c r="L131" s="447">
        <v>4</v>
      </c>
      <c r="M131" s="447">
        <v>530</v>
      </c>
      <c r="N131" s="443"/>
      <c r="O131" s="443">
        <v>132.5</v>
      </c>
      <c r="P131" s="447"/>
      <c r="Q131" s="447"/>
      <c r="R131" s="469"/>
      <c r="S131" s="448"/>
    </row>
    <row r="132" spans="1:19" ht="14.45" customHeight="1" x14ac:dyDescent="0.2">
      <c r="A132" s="442"/>
      <c r="B132" s="443" t="s">
        <v>1561</v>
      </c>
      <c r="C132" s="443" t="s">
        <v>1553</v>
      </c>
      <c r="D132" s="443" t="s">
        <v>1550</v>
      </c>
      <c r="E132" s="443" t="s">
        <v>1644</v>
      </c>
      <c r="F132" s="443" t="s">
        <v>1649</v>
      </c>
      <c r="G132" s="443" t="s">
        <v>1650</v>
      </c>
      <c r="H132" s="447">
        <v>4533</v>
      </c>
      <c r="I132" s="447">
        <v>352566.68</v>
      </c>
      <c r="J132" s="443"/>
      <c r="K132" s="443">
        <v>77.777780719170522</v>
      </c>
      <c r="L132" s="447">
        <v>4559</v>
      </c>
      <c r="M132" s="447">
        <v>406353.33</v>
      </c>
      <c r="N132" s="443"/>
      <c r="O132" s="443">
        <v>89.132118885720558</v>
      </c>
      <c r="P132" s="447">
        <v>5286</v>
      </c>
      <c r="Q132" s="447">
        <v>440500</v>
      </c>
      <c r="R132" s="469"/>
      <c r="S132" s="448">
        <v>83.333333333333329</v>
      </c>
    </row>
    <row r="133" spans="1:19" ht="14.45" customHeight="1" x14ac:dyDescent="0.2">
      <c r="A133" s="442"/>
      <c r="B133" s="443" t="s">
        <v>1561</v>
      </c>
      <c r="C133" s="443" t="s">
        <v>1553</v>
      </c>
      <c r="D133" s="443" t="s">
        <v>1550</v>
      </c>
      <c r="E133" s="443" t="s">
        <v>1644</v>
      </c>
      <c r="F133" s="443" t="s">
        <v>1651</v>
      </c>
      <c r="G133" s="443" t="s">
        <v>1652</v>
      </c>
      <c r="H133" s="447">
        <v>33</v>
      </c>
      <c r="I133" s="447">
        <v>8250</v>
      </c>
      <c r="J133" s="443"/>
      <c r="K133" s="443">
        <v>250</v>
      </c>
      <c r="L133" s="447">
        <v>57</v>
      </c>
      <c r="M133" s="447">
        <v>15473.33</v>
      </c>
      <c r="N133" s="443"/>
      <c r="O133" s="443">
        <v>271.46192982456142</v>
      </c>
      <c r="P133" s="447">
        <v>71</v>
      </c>
      <c r="Q133" s="447">
        <v>18144.45</v>
      </c>
      <c r="R133" s="469"/>
      <c r="S133" s="448">
        <v>255.55563380281691</v>
      </c>
    </row>
    <row r="134" spans="1:19" ht="14.45" customHeight="1" x14ac:dyDescent="0.2">
      <c r="A134" s="442"/>
      <c r="B134" s="443" t="s">
        <v>1561</v>
      </c>
      <c r="C134" s="443" t="s">
        <v>1553</v>
      </c>
      <c r="D134" s="443" t="s">
        <v>1550</v>
      </c>
      <c r="E134" s="443" t="s">
        <v>1644</v>
      </c>
      <c r="F134" s="443" t="s">
        <v>1655</v>
      </c>
      <c r="G134" s="443" t="s">
        <v>1656</v>
      </c>
      <c r="H134" s="447">
        <v>927</v>
      </c>
      <c r="I134" s="447">
        <v>108150</v>
      </c>
      <c r="J134" s="443"/>
      <c r="K134" s="443">
        <v>116.66666666666667</v>
      </c>
      <c r="L134" s="447">
        <v>962</v>
      </c>
      <c r="M134" s="447">
        <v>134146.66999999998</v>
      </c>
      <c r="N134" s="443"/>
      <c r="O134" s="443">
        <v>139.4456029106029</v>
      </c>
      <c r="P134" s="447">
        <v>945</v>
      </c>
      <c r="Q134" s="447">
        <v>126000</v>
      </c>
      <c r="R134" s="469"/>
      <c r="S134" s="448">
        <v>133.33333333333334</v>
      </c>
    </row>
    <row r="135" spans="1:19" ht="14.45" customHeight="1" x14ac:dyDescent="0.2">
      <c r="A135" s="442"/>
      <c r="B135" s="443" t="s">
        <v>1561</v>
      </c>
      <c r="C135" s="443" t="s">
        <v>1553</v>
      </c>
      <c r="D135" s="443" t="s">
        <v>1550</v>
      </c>
      <c r="E135" s="443" t="s">
        <v>1644</v>
      </c>
      <c r="F135" s="443" t="s">
        <v>1657</v>
      </c>
      <c r="G135" s="443" t="s">
        <v>1658</v>
      </c>
      <c r="H135" s="447">
        <v>3</v>
      </c>
      <c r="I135" s="447">
        <v>1666.67</v>
      </c>
      <c r="J135" s="443"/>
      <c r="K135" s="443">
        <v>555.55666666666673</v>
      </c>
      <c r="L135" s="447">
        <v>8</v>
      </c>
      <c r="M135" s="447">
        <v>7196.66</v>
      </c>
      <c r="N135" s="443"/>
      <c r="O135" s="443">
        <v>899.58249999999998</v>
      </c>
      <c r="P135" s="447">
        <v>5</v>
      </c>
      <c r="Q135" s="447">
        <v>4416.66</v>
      </c>
      <c r="R135" s="469"/>
      <c r="S135" s="448">
        <v>883.33199999999999</v>
      </c>
    </row>
    <row r="136" spans="1:19" ht="14.45" customHeight="1" x14ac:dyDescent="0.2">
      <c r="A136" s="442"/>
      <c r="B136" s="443" t="s">
        <v>1561</v>
      </c>
      <c r="C136" s="443" t="s">
        <v>1553</v>
      </c>
      <c r="D136" s="443" t="s">
        <v>1550</v>
      </c>
      <c r="E136" s="443" t="s">
        <v>1644</v>
      </c>
      <c r="F136" s="443" t="s">
        <v>1659</v>
      </c>
      <c r="G136" s="443" t="s">
        <v>1660</v>
      </c>
      <c r="H136" s="447">
        <v>1630</v>
      </c>
      <c r="I136" s="447">
        <v>896500</v>
      </c>
      <c r="J136" s="443"/>
      <c r="K136" s="443">
        <v>550</v>
      </c>
      <c r="L136" s="447">
        <v>1450</v>
      </c>
      <c r="M136" s="447">
        <v>851517.7699999999</v>
      </c>
      <c r="N136" s="443"/>
      <c r="O136" s="443">
        <v>587.25363448275857</v>
      </c>
      <c r="P136" s="447">
        <v>1931</v>
      </c>
      <c r="Q136" s="447">
        <v>1222966.68</v>
      </c>
      <c r="R136" s="469"/>
      <c r="S136" s="448">
        <v>633.33334023821851</v>
      </c>
    </row>
    <row r="137" spans="1:19" ht="14.45" customHeight="1" x14ac:dyDescent="0.2">
      <c r="A137" s="442"/>
      <c r="B137" s="443" t="s">
        <v>1561</v>
      </c>
      <c r="C137" s="443" t="s">
        <v>1553</v>
      </c>
      <c r="D137" s="443" t="s">
        <v>1550</v>
      </c>
      <c r="E137" s="443" t="s">
        <v>1644</v>
      </c>
      <c r="F137" s="443" t="s">
        <v>1661</v>
      </c>
      <c r="G137" s="443" t="s">
        <v>1662</v>
      </c>
      <c r="H137" s="447">
        <v>190</v>
      </c>
      <c r="I137" s="447">
        <v>55944.43</v>
      </c>
      <c r="J137" s="443"/>
      <c r="K137" s="443">
        <v>294.44436842105262</v>
      </c>
      <c r="L137" s="447">
        <v>30</v>
      </c>
      <c r="M137" s="447">
        <v>9711.11</v>
      </c>
      <c r="N137" s="443"/>
      <c r="O137" s="443">
        <v>323.70366666666666</v>
      </c>
      <c r="P137" s="447">
        <v>32</v>
      </c>
      <c r="Q137" s="447">
        <v>9600</v>
      </c>
      <c r="R137" s="469"/>
      <c r="S137" s="448">
        <v>300</v>
      </c>
    </row>
    <row r="138" spans="1:19" ht="14.45" customHeight="1" x14ac:dyDescent="0.2">
      <c r="A138" s="442"/>
      <c r="B138" s="443" t="s">
        <v>1561</v>
      </c>
      <c r="C138" s="443" t="s">
        <v>1553</v>
      </c>
      <c r="D138" s="443" t="s">
        <v>1550</v>
      </c>
      <c r="E138" s="443" t="s">
        <v>1644</v>
      </c>
      <c r="F138" s="443" t="s">
        <v>1663</v>
      </c>
      <c r="G138" s="443"/>
      <c r="H138" s="447">
        <v>3</v>
      </c>
      <c r="I138" s="447">
        <v>100</v>
      </c>
      <c r="J138" s="443"/>
      <c r="K138" s="443">
        <v>33.333333333333336</v>
      </c>
      <c r="L138" s="447"/>
      <c r="M138" s="447"/>
      <c r="N138" s="443"/>
      <c r="O138" s="443"/>
      <c r="P138" s="447"/>
      <c r="Q138" s="447"/>
      <c r="R138" s="469"/>
      <c r="S138" s="448"/>
    </row>
    <row r="139" spans="1:19" ht="14.45" customHeight="1" x14ac:dyDescent="0.2">
      <c r="A139" s="442"/>
      <c r="B139" s="443" t="s">
        <v>1561</v>
      </c>
      <c r="C139" s="443" t="s">
        <v>1553</v>
      </c>
      <c r="D139" s="443" t="s">
        <v>1550</v>
      </c>
      <c r="E139" s="443" t="s">
        <v>1644</v>
      </c>
      <c r="F139" s="443" t="s">
        <v>1665</v>
      </c>
      <c r="G139" s="443" t="s">
        <v>1648</v>
      </c>
      <c r="H139" s="447">
        <v>728</v>
      </c>
      <c r="I139" s="447">
        <v>304142.23</v>
      </c>
      <c r="J139" s="443"/>
      <c r="K139" s="443">
        <v>417.77778846153842</v>
      </c>
      <c r="L139" s="447">
        <v>532</v>
      </c>
      <c r="M139" s="447">
        <v>241079.99</v>
      </c>
      <c r="N139" s="443"/>
      <c r="O139" s="443">
        <v>453.15787593984959</v>
      </c>
      <c r="P139" s="447">
        <v>894</v>
      </c>
      <c r="Q139" s="447">
        <v>378460</v>
      </c>
      <c r="R139" s="469"/>
      <c r="S139" s="448">
        <v>423.33333333333331</v>
      </c>
    </row>
    <row r="140" spans="1:19" ht="14.45" customHeight="1" x14ac:dyDescent="0.2">
      <c r="A140" s="442"/>
      <c r="B140" s="443" t="s">
        <v>1561</v>
      </c>
      <c r="C140" s="443" t="s">
        <v>1553</v>
      </c>
      <c r="D140" s="443" t="s">
        <v>1550</v>
      </c>
      <c r="E140" s="443" t="s">
        <v>1644</v>
      </c>
      <c r="F140" s="443" t="s">
        <v>1666</v>
      </c>
      <c r="G140" s="443" t="s">
        <v>1667</v>
      </c>
      <c r="H140" s="447">
        <v>59</v>
      </c>
      <c r="I140" s="447">
        <v>13111.099999999999</v>
      </c>
      <c r="J140" s="443"/>
      <c r="K140" s="443">
        <v>222.22203389830506</v>
      </c>
      <c r="L140" s="447">
        <v>170</v>
      </c>
      <c r="M140" s="447">
        <v>60982.210000000006</v>
      </c>
      <c r="N140" s="443"/>
      <c r="O140" s="443">
        <v>358.71888235294119</v>
      </c>
      <c r="P140" s="447">
        <v>47</v>
      </c>
      <c r="Q140" s="447">
        <v>18277.77</v>
      </c>
      <c r="R140" s="469"/>
      <c r="S140" s="448">
        <v>388.8887234042553</v>
      </c>
    </row>
    <row r="141" spans="1:19" ht="14.45" customHeight="1" x14ac:dyDescent="0.2">
      <c r="A141" s="442"/>
      <c r="B141" s="443" t="s">
        <v>1561</v>
      </c>
      <c r="C141" s="443" t="s">
        <v>1553</v>
      </c>
      <c r="D141" s="443" t="s">
        <v>1550</v>
      </c>
      <c r="E141" s="443" t="s">
        <v>1644</v>
      </c>
      <c r="F141" s="443" t="s">
        <v>1668</v>
      </c>
      <c r="G141" s="443" t="s">
        <v>1669</v>
      </c>
      <c r="H141" s="447">
        <v>36</v>
      </c>
      <c r="I141" s="447">
        <v>21000</v>
      </c>
      <c r="J141" s="443"/>
      <c r="K141" s="443">
        <v>583.33333333333337</v>
      </c>
      <c r="L141" s="447">
        <v>62</v>
      </c>
      <c r="M141" s="447">
        <v>42124.44</v>
      </c>
      <c r="N141" s="443"/>
      <c r="O141" s="443">
        <v>679.42645161290329</v>
      </c>
      <c r="P141" s="447">
        <v>72</v>
      </c>
      <c r="Q141" s="447">
        <v>48000.009999999995</v>
      </c>
      <c r="R141" s="469"/>
      <c r="S141" s="448">
        <v>666.66680555555547</v>
      </c>
    </row>
    <row r="142" spans="1:19" ht="14.45" customHeight="1" x14ac:dyDescent="0.2">
      <c r="A142" s="442"/>
      <c r="B142" s="443" t="s">
        <v>1561</v>
      </c>
      <c r="C142" s="443" t="s">
        <v>1553</v>
      </c>
      <c r="D142" s="443" t="s">
        <v>1550</v>
      </c>
      <c r="E142" s="443" t="s">
        <v>1644</v>
      </c>
      <c r="F142" s="443" t="s">
        <v>1670</v>
      </c>
      <c r="G142" s="443" t="s">
        <v>1671</v>
      </c>
      <c r="H142" s="447">
        <v>9</v>
      </c>
      <c r="I142" s="447">
        <v>4200</v>
      </c>
      <c r="J142" s="443"/>
      <c r="K142" s="443">
        <v>466.66666666666669</v>
      </c>
      <c r="L142" s="447">
        <v>10</v>
      </c>
      <c r="M142" s="447">
        <v>5055.5700000000006</v>
      </c>
      <c r="N142" s="443"/>
      <c r="O142" s="443">
        <v>505.55700000000007</v>
      </c>
      <c r="P142" s="447"/>
      <c r="Q142" s="447"/>
      <c r="R142" s="469"/>
      <c r="S142" s="448"/>
    </row>
    <row r="143" spans="1:19" ht="14.45" customHeight="1" x14ac:dyDescent="0.2">
      <c r="A143" s="442"/>
      <c r="B143" s="443" t="s">
        <v>1561</v>
      </c>
      <c r="C143" s="443" t="s">
        <v>1553</v>
      </c>
      <c r="D143" s="443" t="s">
        <v>1550</v>
      </c>
      <c r="E143" s="443" t="s">
        <v>1644</v>
      </c>
      <c r="F143" s="443" t="s">
        <v>1672</v>
      </c>
      <c r="G143" s="443" t="s">
        <v>1673</v>
      </c>
      <c r="H143" s="447">
        <v>67</v>
      </c>
      <c r="I143" s="447">
        <v>4094.44</v>
      </c>
      <c r="J143" s="443"/>
      <c r="K143" s="443">
        <v>61.111044776119407</v>
      </c>
      <c r="L143" s="447">
        <v>100</v>
      </c>
      <c r="M143" s="447">
        <v>6896.66</v>
      </c>
      <c r="N143" s="443"/>
      <c r="O143" s="443">
        <v>68.9666</v>
      </c>
      <c r="P143" s="447">
        <v>42</v>
      </c>
      <c r="Q143" s="447">
        <v>2800.01</v>
      </c>
      <c r="R143" s="469"/>
      <c r="S143" s="448">
        <v>66.66690476190476</v>
      </c>
    </row>
    <row r="144" spans="1:19" ht="14.45" customHeight="1" x14ac:dyDescent="0.2">
      <c r="A144" s="442"/>
      <c r="B144" s="443" t="s">
        <v>1561</v>
      </c>
      <c r="C144" s="443" t="s">
        <v>1553</v>
      </c>
      <c r="D144" s="443" t="s">
        <v>1550</v>
      </c>
      <c r="E144" s="443" t="s">
        <v>1644</v>
      </c>
      <c r="F144" s="443" t="s">
        <v>1674</v>
      </c>
      <c r="G144" s="443" t="s">
        <v>1675</v>
      </c>
      <c r="H144" s="447">
        <v>9</v>
      </c>
      <c r="I144" s="447">
        <v>1150</v>
      </c>
      <c r="J144" s="443"/>
      <c r="K144" s="443">
        <v>127.77777777777777</v>
      </c>
      <c r="L144" s="447">
        <v>18</v>
      </c>
      <c r="M144" s="447">
        <v>3063.33</v>
      </c>
      <c r="N144" s="443"/>
      <c r="O144" s="443">
        <v>170.185</v>
      </c>
      <c r="P144" s="447">
        <v>11</v>
      </c>
      <c r="Q144" s="447">
        <v>1772.2200000000003</v>
      </c>
      <c r="R144" s="469"/>
      <c r="S144" s="448">
        <v>161.1109090909091</v>
      </c>
    </row>
    <row r="145" spans="1:19" ht="14.45" customHeight="1" x14ac:dyDescent="0.2">
      <c r="A145" s="442"/>
      <c r="B145" s="443" t="s">
        <v>1561</v>
      </c>
      <c r="C145" s="443" t="s">
        <v>1553</v>
      </c>
      <c r="D145" s="443" t="s">
        <v>1550</v>
      </c>
      <c r="E145" s="443" t="s">
        <v>1644</v>
      </c>
      <c r="F145" s="443" t="s">
        <v>1678</v>
      </c>
      <c r="G145" s="443" t="s">
        <v>1679</v>
      </c>
      <c r="H145" s="447">
        <v>2</v>
      </c>
      <c r="I145" s="447">
        <v>0</v>
      </c>
      <c r="J145" s="443"/>
      <c r="K145" s="443">
        <v>0</v>
      </c>
      <c r="L145" s="447">
        <v>1</v>
      </c>
      <c r="M145" s="447">
        <v>0</v>
      </c>
      <c r="N145" s="443"/>
      <c r="O145" s="443">
        <v>0</v>
      </c>
      <c r="P145" s="447"/>
      <c r="Q145" s="447"/>
      <c r="R145" s="469"/>
      <c r="S145" s="448"/>
    </row>
    <row r="146" spans="1:19" ht="14.45" customHeight="1" x14ac:dyDescent="0.2">
      <c r="A146" s="442"/>
      <c r="B146" s="443" t="s">
        <v>1561</v>
      </c>
      <c r="C146" s="443" t="s">
        <v>1553</v>
      </c>
      <c r="D146" s="443" t="s">
        <v>1550</v>
      </c>
      <c r="E146" s="443" t="s">
        <v>1644</v>
      </c>
      <c r="F146" s="443" t="s">
        <v>1680</v>
      </c>
      <c r="G146" s="443" t="s">
        <v>1681</v>
      </c>
      <c r="H146" s="447">
        <v>605</v>
      </c>
      <c r="I146" s="447">
        <v>184861.11</v>
      </c>
      <c r="J146" s="443"/>
      <c r="K146" s="443">
        <v>305.55555371900823</v>
      </c>
      <c r="L146" s="447">
        <v>526</v>
      </c>
      <c r="M146" s="447">
        <v>172664.44</v>
      </c>
      <c r="N146" s="443"/>
      <c r="O146" s="443">
        <v>328.259391634981</v>
      </c>
      <c r="P146" s="447">
        <v>718</v>
      </c>
      <c r="Q146" s="447">
        <v>223377.78000000003</v>
      </c>
      <c r="R146" s="469"/>
      <c r="S146" s="448">
        <v>311.11111420612815</v>
      </c>
    </row>
    <row r="147" spans="1:19" ht="14.45" customHeight="1" x14ac:dyDescent="0.2">
      <c r="A147" s="442"/>
      <c r="B147" s="443" t="s">
        <v>1561</v>
      </c>
      <c r="C147" s="443" t="s">
        <v>1553</v>
      </c>
      <c r="D147" s="443" t="s">
        <v>1550</v>
      </c>
      <c r="E147" s="443" t="s">
        <v>1644</v>
      </c>
      <c r="F147" s="443" t="s">
        <v>1682</v>
      </c>
      <c r="G147" s="443" t="s">
        <v>1683</v>
      </c>
      <c r="H147" s="447">
        <v>387</v>
      </c>
      <c r="I147" s="447">
        <v>12900</v>
      </c>
      <c r="J147" s="443"/>
      <c r="K147" s="443">
        <v>33.333333333333336</v>
      </c>
      <c r="L147" s="447"/>
      <c r="M147" s="447"/>
      <c r="N147" s="443"/>
      <c r="O147" s="443"/>
      <c r="P147" s="447"/>
      <c r="Q147" s="447"/>
      <c r="R147" s="469"/>
      <c r="S147" s="448"/>
    </row>
    <row r="148" spans="1:19" ht="14.45" customHeight="1" x14ac:dyDescent="0.2">
      <c r="A148" s="442"/>
      <c r="B148" s="443" t="s">
        <v>1561</v>
      </c>
      <c r="C148" s="443" t="s">
        <v>1553</v>
      </c>
      <c r="D148" s="443" t="s">
        <v>1550</v>
      </c>
      <c r="E148" s="443" t="s">
        <v>1644</v>
      </c>
      <c r="F148" s="443" t="s">
        <v>1684</v>
      </c>
      <c r="G148" s="443" t="s">
        <v>1685</v>
      </c>
      <c r="H148" s="447">
        <v>694</v>
      </c>
      <c r="I148" s="447">
        <v>316155.55999999994</v>
      </c>
      <c r="J148" s="443"/>
      <c r="K148" s="443">
        <v>455.55556195965409</v>
      </c>
      <c r="L148" s="447">
        <v>1044</v>
      </c>
      <c r="M148" s="447">
        <v>502275.54999999993</v>
      </c>
      <c r="N148" s="443"/>
      <c r="O148" s="443">
        <v>481.10684865900379</v>
      </c>
      <c r="P148" s="447">
        <v>717</v>
      </c>
      <c r="Q148" s="447">
        <v>330616.67</v>
      </c>
      <c r="R148" s="469"/>
      <c r="S148" s="448">
        <v>461.11111576011155</v>
      </c>
    </row>
    <row r="149" spans="1:19" ht="14.45" customHeight="1" x14ac:dyDescent="0.2">
      <c r="A149" s="442"/>
      <c r="B149" s="443" t="s">
        <v>1561</v>
      </c>
      <c r="C149" s="443" t="s">
        <v>1553</v>
      </c>
      <c r="D149" s="443" t="s">
        <v>1550</v>
      </c>
      <c r="E149" s="443" t="s">
        <v>1644</v>
      </c>
      <c r="F149" s="443" t="s">
        <v>1688</v>
      </c>
      <c r="G149" s="443" t="s">
        <v>1689</v>
      </c>
      <c r="H149" s="447">
        <v>627</v>
      </c>
      <c r="I149" s="447">
        <v>48766.66</v>
      </c>
      <c r="J149" s="443"/>
      <c r="K149" s="443">
        <v>77.77776714513557</v>
      </c>
      <c r="L149" s="447">
        <v>537</v>
      </c>
      <c r="M149" s="447">
        <v>53620</v>
      </c>
      <c r="N149" s="443"/>
      <c r="O149" s="443">
        <v>99.851024208566102</v>
      </c>
      <c r="P149" s="447">
        <v>730</v>
      </c>
      <c r="Q149" s="447">
        <v>68944.44</v>
      </c>
      <c r="R149" s="469"/>
      <c r="S149" s="448">
        <v>94.444438356164383</v>
      </c>
    </row>
    <row r="150" spans="1:19" ht="14.45" customHeight="1" x14ac:dyDescent="0.2">
      <c r="A150" s="442"/>
      <c r="B150" s="443" t="s">
        <v>1561</v>
      </c>
      <c r="C150" s="443" t="s">
        <v>1553</v>
      </c>
      <c r="D150" s="443" t="s">
        <v>1550</v>
      </c>
      <c r="E150" s="443" t="s">
        <v>1644</v>
      </c>
      <c r="F150" s="443" t="s">
        <v>1692</v>
      </c>
      <c r="G150" s="443" t="s">
        <v>1693</v>
      </c>
      <c r="H150" s="447">
        <v>2</v>
      </c>
      <c r="I150" s="447">
        <v>540</v>
      </c>
      <c r="J150" s="443"/>
      <c r="K150" s="443">
        <v>270</v>
      </c>
      <c r="L150" s="447">
        <v>1</v>
      </c>
      <c r="M150" s="447">
        <v>333.33</v>
      </c>
      <c r="N150" s="443"/>
      <c r="O150" s="443">
        <v>333.33</v>
      </c>
      <c r="P150" s="447">
        <v>2</v>
      </c>
      <c r="Q150" s="447">
        <v>666.66</v>
      </c>
      <c r="R150" s="469"/>
      <c r="S150" s="448">
        <v>333.33</v>
      </c>
    </row>
    <row r="151" spans="1:19" ht="14.45" customHeight="1" x14ac:dyDescent="0.2">
      <c r="A151" s="442"/>
      <c r="B151" s="443" t="s">
        <v>1561</v>
      </c>
      <c r="C151" s="443" t="s">
        <v>1553</v>
      </c>
      <c r="D151" s="443" t="s">
        <v>1550</v>
      </c>
      <c r="E151" s="443" t="s">
        <v>1644</v>
      </c>
      <c r="F151" s="443" t="s">
        <v>1694</v>
      </c>
      <c r="G151" s="443" t="s">
        <v>1695</v>
      </c>
      <c r="H151" s="447">
        <v>1128</v>
      </c>
      <c r="I151" s="447">
        <v>106533.32</v>
      </c>
      <c r="J151" s="443"/>
      <c r="K151" s="443">
        <v>94.444432624113475</v>
      </c>
      <c r="L151" s="447">
        <v>1297</v>
      </c>
      <c r="M151" s="447">
        <v>151527.77999999997</v>
      </c>
      <c r="N151" s="443"/>
      <c r="O151" s="443">
        <v>116.82943716268309</v>
      </c>
      <c r="P151" s="447">
        <v>1431</v>
      </c>
      <c r="Q151" s="447">
        <v>158999.99999999997</v>
      </c>
      <c r="R151" s="469"/>
      <c r="S151" s="448">
        <v>111.11111111111109</v>
      </c>
    </row>
    <row r="152" spans="1:19" ht="14.45" customHeight="1" x14ac:dyDescent="0.2">
      <c r="A152" s="442"/>
      <c r="B152" s="443" t="s">
        <v>1561</v>
      </c>
      <c r="C152" s="443" t="s">
        <v>1553</v>
      </c>
      <c r="D152" s="443" t="s">
        <v>1550</v>
      </c>
      <c r="E152" s="443" t="s">
        <v>1644</v>
      </c>
      <c r="F152" s="443" t="s">
        <v>1698</v>
      </c>
      <c r="G152" s="443" t="s">
        <v>1699</v>
      </c>
      <c r="H152" s="447">
        <v>11</v>
      </c>
      <c r="I152" s="447">
        <v>1063.3400000000001</v>
      </c>
      <c r="J152" s="443"/>
      <c r="K152" s="443">
        <v>96.667272727272746</v>
      </c>
      <c r="L152" s="447">
        <v>2</v>
      </c>
      <c r="M152" s="447">
        <v>300</v>
      </c>
      <c r="N152" s="443"/>
      <c r="O152" s="443">
        <v>150</v>
      </c>
      <c r="P152" s="447">
        <v>3</v>
      </c>
      <c r="Q152" s="447">
        <v>450</v>
      </c>
      <c r="R152" s="469"/>
      <c r="S152" s="448">
        <v>150</v>
      </c>
    </row>
    <row r="153" spans="1:19" ht="14.45" customHeight="1" x14ac:dyDescent="0.2">
      <c r="A153" s="442"/>
      <c r="B153" s="443" t="s">
        <v>1561</v>
      </c>
      <c r="C153" s="443" t="s">
        <v>1553</v>
      </c>
      <c r="D153" s="443" t="s">
        <v>1550</v>
      </c>
      <c r="E153" s="443" t="s">
        <v>1644</v>
      </c>
      <c r="F153" s="443" t="s">
        <v>1700</v>
      </c>
      <c r="G153" s="443" t="s">
        <v>1701</v>
      </c>
      <c r="H153" s="447">
        <v>6</v>
      </c>
      <c r="I153" s="447">
        <v>2600</v>
      </c>
      <c r="J153" s="443"/>
      <c r="K153" s="443">
        <v>433.33333333333331</v>
      </c>
      <c r="L153" s="447">
        <v>12</v>
      </c>
      <c r="M153" s="447">
        <v>5460</v>
      </c>
      <c r="N153" s="443"/>
      <c r="O153" s="443">
        <v>455</v>
      </c>
      <c r="P153" s="447">
        <v>8</v>
      </c>
      <c r="Q153" s="447">
        <v>3955.55</v>
      </c>
      <c r="R153" s="469"/>
      <c r="S153" s="448">
        <v>494.44375000000002</v>
      </c>
    </row>
    <row r="154" spans="1:19" ht="14.45" customHeight="1" x14ac:dyDescent="0.2">
      <c r="A154" s="442"/>
      <c r="B154" s="443" t="s">
        <v>1561</v>
      </c>
      <c r="C154" s="443" t="s">
        <v>1553</v>
      </c>
      <c r="D154" s="443" t="s">
        <v>1550</v>
      </c>
      <c r="E154" s="443" t="s">
        <v>1644</v>
      </c>
      <c r="F154" s="443" t="s">
        <v>1702</v>
      </c>
      <c r="G154" s="443" t="s">
        <v>1703</v>
      </c>
      <c r="H154" s="447">
        <v>15</v>
      </c>
      <c r="I154" s="447">
        <v>1133.3400000000001</v>
      </c>
      <c r="J154" s="443"/>
      <c r="K154" s="443">
        <v>75.556000000000012</v>
      </c>
      <c r="L154" s="447">
        <v>6</v>
      </c>
      <c r="M154" s="447">
        <v>628.88</v>
      </c>
      <c r="N154" s="443"/>
      <c r="O154" s="443">
        <v>104.81333333333333</v>
      </c>
      <c r="P154" s="447">
        <v>8</v>
      </c>
      <c r="Q154" s="447">
        <v>800</v>
      </c>
      <c r="R154" s="469"/>
      <c r="S154" s="448">
        <v>100</v>
      </c>
    </row>
    <row r="155" spans="1:19" ht="14.45" customHeight="1" x14ac:dyDescent="0.2">
      <c r="A155" s="442"/>
      <c r="B155" s="443" t="s">
        <v>1561</v>
      </c>
      <c r="C155" s="443" t="s">
        <v>1553</v>
      </c>
      <c r="D155" s="443" t="s">
        <v>1550</v>
      </c>
      <c r="E155" s="443" t="s">
        <v>1644</v>
      </c>
      <c r="F155" s="443" t="s">
        <v>1704</v>
      </c>
      <c r="G155" s="443" t="s">
        <v>1705</v>
      </c>
      <c r="H155" s="447">
        <v>13</v>
      </c>
      <c r="I155" s="447">
        <v>1733.3400000000001</v>
      </c>
      <c r="J155" s="443"/>
      <c r="K155" s="443">
        <v>133.33384615384617</v>
      </c>
      <c r="L155" s="447">
        <v>31</v>
      </c>
      <c r="M155" s="447">
        <v>5517.78</v>
      </c>
      <c r="N155" s="443"/>
      <c r="O155" s="443">
        <v>177.99290322580643</v>
      </c>
      <c r="P155" s="447">
        <v>12</v>
      </c>
      <c r="Q155" s="447">
        <v>2066.6699999999996</v>
      </c>
      <c r="R155" s="469"/>
      <c r="S155" s="448">
        <v>172.22249999999997</v>
      </c>
    </row>
    <row r="156" spans="1:19" ht="14.45" customHeight="1" x14ac:dyDescent="0.2">
      <c r="A156" s="442"/>
      <c r="B156" s="443" t="s">
        <v>1561</v>
      </c>
      <c r="C156" s="443" t="s">
        <v>1553</v>
      </c>
      <c r="D156" s="443" t="s">
        <v>1550</v>
      </c>
      <c r="E156" s="443" t="s">
        <v>1644</v>
      </c>
      <c r="F156" s="443" t="s">
        <v>1706</v>
      </c>
      <c r="G156" s="443" t="s">
        <v>1707</v>
      </c>
      <c r="H156" s="447">
        <v>15</v>
      </c>
      <c r="I156" s="447">
        <v>733.33999999999992</v>
      </c>
      <c r="J156" s="443"/>
      <c r="K156" s="443">
        <v>48.889333333333326</v>
      </c>
      <c r="L156" s="447">
        <v>6</v>
      </c>
      <c r="M156" s="447">
        <v>455.55999999999995</v>
      </c>
      <c r="N156" s="443"/>
      <c r="O156" s="443">
        <v>75.926666666666662</v>
      </c>
      <c r="P156" s="447">
        <v>5</v>
      </c>
      <c r="Q156" s="447">
        <v>361.11</v>
      </c>
      <c r="R156" s="469"/>
      <c r="S156" s="448">
        <v>72.222000000000008</v>
      </c>
    </row>
    <row r="157" spans="1:19" ht="14.45" customHeight="1" x14ac:dyDescent="0.2">
      <c r="A157" s="442"/>
      <c r="B157" s="443" t="s">
        <v>1561</v>
      </c>
      <c r="C157" s="443" t="s">
        <v>1553</v>
      </c>
      <c r="D157" s="443" t="s">
        <v>1550</v>
      </c>
      <c r="E157" s="443" t="s">
        <v>1644</v>
      </c>
      <c r="F157" s="443" t="s">
        <v>1708</v>
      </c>
      <c r="G157" s="443" t="s">
        <v>1709</v>
      </c>
      <c r="H157" s="447"/>
      <c r="I157" s="447"/>
      <c r="J157" s="443"/>
      <c r="K157" s="443"/>
      <c r="L157" s="447">
        <v>2</v>
      </c>
      <c r="M157" s="447">
        <v>846.66000000000008</v>
      </c>
      <c r="N157" s="443"/>
      <c r="O157" s="443">
        <v>423.33000000000004</v>
      </c>
      <c r="P157" s="447">
        <v>1</v>
      </c>
      <c r="Q157" s="447">
        <v>394.44</v>
      </c>
      <c r="R157" s="469"/>
      <c r="S157" s="448">
        <v>394.44</v>
      </c>
    </row>
    <row r="158" spans="1:19" ht="14.45" customHeight="1" x14ac:dyDescent="0.2">
      <c r="A158" s="442"/>
      <c r="B158" s="443" t="s">
        <v>1561</v>
      </c>
      <c r="C158" s="443" t="s">
        <v>1553</v>
      </c>
      <c r="D158" s="443" t="s">
        <v>1550</v>
      </c>
      <c r="E158" s="443" t="s">
        <v>1644</v>
      </c>
      <c r="F158" s="443" t="s">
        <v>1710</v>
      </c>
      <c r="G158" s="443" t="s">
        <v>1711</v>
      </c>
      <c r="H158" s="447">
        <v>143</v>
      </c>
      <c r="I158" s="447">
        <v>41787.78</v>
      </c>
      <c r="J158" s="443"/>
      <c r="K158" s="443">
        <v>292.22223776223774</v>
      </c>
      <c r="L158" s="447">
        <v>54</v>
      </c>
      <c r="M158" s="447">
        <v>18435.560000000001</v>
      </c>
      <c r="N158" s="443"/>
      <c r="O158" s="443">
        <v>341.39925925925928</v>
      </c>
      <c r="P158" s="447">
        <v>165</v>
      </c>
      <c r="Q158" s="447">
        <v>49133.34</v>
      </c>
      <c r="R158" s="469"/>
      <c r="S158" s="448">
        <v>297.77781818181813</v>
      </c>
    </row>
    <row r="159" spans="1:19" ht="14.45" customHeight="1" x14ac:dyDescent="0.2">
      <c r="A159" s="442"/>
      <c r="B159" s="443" t="s">
        <v>1561</v>
      </c>
      <c r="C159" s="443" t="s">
        <v>1553</v>
      </c>
      <c r="D159" s="443" t="s">
        <v>1550</v>
      </c>
      <c r="E159" s="443" t="s">
        <v>1644</v>
      </c>
      <c r="F159" s="443" t="s">
        <v>1714</v>
      </c>
      <c r="G159" s="443" t="s">
        <v>1715</v>
      </c>
      <c r="H159" s="447">
        <v>3</v>
      </c>
      <c r="I159" s="447">
        <v>350</v>
      </c>
      <c r="J159" s="443"/>
      <c r="K159" s="443">
        <v>116.66666666666667</v>
      </c>
      <c r="L159" s="447">
        <v>3</v>
      </c>
      <c r="M159" s="447">
        <v>416.66999999999996</v>
      </c>
      <c r="N159" s="443"/>
      <c r="O159" s="443">
        <v>138.88999999999999</v>
      </c>
      <c r="P159" s="447">
        <v>4</v>
      </c>
      <c r="Q159" s="447">
        <v>555.55999999999995</v>
      </c>
      <c r="R159" s="469"/>
      <c r="S159" s="448">
        <v>138.88999999999999</v>
      </c>
    </row>
    <row r="160" spans="1:19" ht="14.45" customHeight="1" x14ac:dyDescent="0.2">
      <c r="A160" s="442"/>
      <c r="B160" s="443" t="s">
        <v>1561</v>
      </c>
      <c r="C160" s="443" t="s">
        <v>1553</v>
      </c>
      <c r="D160" s="443" t="s">
        <v>1550</v>
      </c>
      <c r="E160" s="443" t="s">
        <v>1644</v>
      </c>
      <c r="F160" s="443" t="s">
        <v>1728</v>
      </c>
      <c r="G160" s="443" t="s">
        <v>1729</v>
      </c>
      <c r="H160" s="447">
        <v>162</v>
      </c>
      <c r="I160" s="447">
        <v>58140.01</v>
      </c>
      <c r="J160" s="443"/>
      <c r="K160" s="443">
        <v>358.88895061728397</v>
      </c>
      <c r="L160" s="447">
        <v>62</v>
      </c>
      <c r="M160" s="447">
        <v>25742.23</v>
      </c>
      <c r="N160" s="443"/>
      <c r="O160" s="443">
        <v>415.19725806451612</v>
      </c>
      <c r="P160" s="447">
        <v>111</v>
      </c>
      <c r="Q160" s="447">
        <v>40453.33</v>
      </c>
      <c r="R160" s="469"/>
      <c r="S160" s="448">
        <v>364.44441441441444</v>
      </c>
    </row>
    <row r="161" spans="1:19" ht="14.45" customHeight="1" x14ac:dyDescent="0.2">
      <c r="A161" s="442"/>
      <c r="B161" s="443" t="s">
        <v>1561</v>
      </c>
      <c r="C161" s="443" t="s">
        <v>1553</v>
      </c>
      <c r="D161" s="443" t="s">
        <v>1550</v>
      </c>
      <c r="E161" s="443" t="s">
        <v>1644</v>
      </c>
      <c r="F161" s="443" t="s">
        <v>1716</v>
      </c>
      <c r="G161" s="443"/>
      <c r="H161" s="447">
        <v>3</v>
      </c>
      <c r="I161" s="447">
        <v>1650</v>
      </c>
      <c r="J161" s="443"/>
      <c r="K161" s="443">
        <v>550</v>
      </c>
      <c r="L161" s="447"/>
      <c r="M161" s="447"/>
      <c r="N161" s="443"/>
      <c r="O161" s="443"/>
      <c r="P161" s="447"/>
      <c r="Q161" s="447"/>
      <c r="R161" s="469"/>
      <c r="S161" s="448"/>
    </row>
    <row r="162" spans="1:19" ht="14.45" customHeight="1" x14ac:dyDescent="0.2">
      <c r="A162" s="442"/>
      <c r="B162" s="443" t="s">
        <v>1561</v>
      </c>
      <c r="C162" s="443" t="s">
        <v>1553</v>
      </c>
      <c r="D162" s="443" t="s">
        <v>1550</v>
      </c>
      <c r="E162" s="443" t="s">
        <v>1644</v>
      </c>
      <c r="F162" s="443" t="s">
        <v>1716</v>
      </c>
      <c r="G162" s="443" t="s">
        <v>1717</v>
      </c>
      <c r="H162" s="447">
        <v>0</v>
      </c>
      <c r="I162" s="447">
        <v>0</v>
      </c>
      <c r="J162" s="443"/>
      <c r="K162" s="443"/>
      <c r="L162" s="447"/>
      <c r="M162" s="447"/>
      <c r="N162" s="443"/>
      <c r="O162" s="443"/>
      <c r="P162" s="447"/>
      <c r="Q162" s="447"/>
      <c r="R162" s="469"/>
      <c r="S162" s="448"/>
    </row>
    <row r="163" spans="1:19" ht="14.45" customHeight="1" x14ac:dyDescent="0.2">
      <c r="A163" s="442"/>
      <c r="B163" s="443" t="s">
        <v>1561</v>
      </c>
      <c r="C163" s="443" t="s">
        <v>1553</v>
      </c>
      <c r="D163" s="443" t="s">
        <v>1550</v>
      </c>
      <c r="E163" s="443" t="s">
        <v>1644</v>
      </c>
      <c r="F163" s="443" t="s">
        <v>1718</v>
      </c>
      <c r="G163" s="443" t="s">
        <v>1719</v>
      </c>
      <c r="H163" s="447">
        <v>7</v>
      </c>
      <c r="I163" s="447">
        <v>816.67000000000007</v>
      </c>
      <c r="J163" s="443"/>
      <c r="K163" s="443">
        <v>116.66714285714286</v>
      </c>
      <c r="L163" s="447">
        <v>17</v>
      </c>
      <c r="M163" s="447">
        <v>2661.1000000000004</v>
      </c>
      <c r="N163" s="443"/>
      <c r="O163" s="443">
        <v>156.53529411764708</v>
      </c>
      <c r="P163" s="447"/>
      <c r="Q163" s="447"/>
      <c r="R163" s="469"/>
      <c r="S163" s="448"/>
    </row>
    <row r="164" spans="1:19" ht="14.45" customHeight="1" x14ac:dyDescent="0.2">
      <c r="A164" s="442"/>
      <c r="B164" s="443" t="s">
        <v>1561</v>
      </c>
      <c r="C164" s="443" t="s">
        <v>1553</v>
      </c>
      <c r="D164" s="443" t="s">
        <v>1550</v>
      </c>
      <c r="E164" s="443" t="s">
        <v>1644</v>
      </c>
      <c r="F164" s="443" t="s">
        <v>1730</v>
      </c>
      <c r="G164" s="443" t="s">
        <v>1731</v>
      </c>
      <c r="H164" s="447">
        <v>92</v>
      </c>
      <c r="I164" s="447">
        <v>50906.68</v>
      </c>
      <c r="J164" s="443"/>
      <c r="K164" s="443">
        <v>553.33347826086958</v>
      </c>
      <c r="L164" s="447">
        <v>168</v>
      </c>
      <c r="M164" s="447">
        <v>100388.89</v>
      </c>
      <c r="N164" s="443"/>
      <c r="O164" s="443">
        <v>597.55291666666665</v>
      </c>
      <c r="P164" s="447">
        <v>229</v>
      </c>
      <c r="Q164" s="447">
        <v>127985.56</v>
      </c>
      <c r="R164" s="469"/>
      <c r="S164" s="448">
        <v>558.88890829694321</v>
      </c>
    </row>
    <row r="165" spans="1:19" ht="14.45" customHeight="1" x14ac:dyDescent="0.2">
      <c r="A165" s="442"/>
      <c r="B165" s="443" t="s">
        <v>1561</v>
      </c>
      <c r="C165" s="443" t="s">
        <v>1553</v>
      </c>
      <c r="D165" s="443" t="s">
        <v>1550</v>
      </c>
      <c r="E165" s="443" t="s">
        <v>1644</v>
      </c>
      <c r="F165" s="443" t="s">
        <v>1722</v>
      </c>
      <c r="G165" s="443" t="s">
        <v>1723</v>
      </c>
      <c r="H165" s="447"/>
      <c r="I165" s="447"/>
      <c r="J165" s="443"/>
      <c r="K165" s="443"/>
      <c r="L165" s="447">
        <v>394</v>
      </c>
      <c r="M165" s="447">
        <v>25011.120000000003</v>
      </c>
      <c r="N165" s="443"/>
      <c r="O165" s="443">
        <v>63.480000000000004</v>
      </c>
      <c r="P165" s="447">
        <v>534</v>
      </c>
      <c r="Q165" s="447">
        <v>35600.01</v>
      </c>
      <c r="R165" s="469"/>
      <c r="S165" s="448">
        <v>66.666685393258433</v>
      </c>
    </row>
    <row r="166" spans="1:19" ht="14.45" customHeight="1" x14ac:dyDescent="0.2">
      <c r="A166" s="442"/>
      <c r="B166" s="443" t="s">
        <v>1561</v>
      </c>
      <c r="C166" s="443" t="s">
        <v>1553</v>
      </c>
      <c r="D166" s="443" t="s">
        <v>1550</v>
      </c>
      <c r="E166" s="443" t="s">
        <v>1644</v>
      </c>
      <c r="F166" s="443" t="s">
        <v>1732</v>
      </c>
      <c r="G166" s="443" t="s">
        <v>1662</v>
      </c>
      <c r="H166" s="447"/>
      <c r="I166" s="447"/>
      <c r="J166" s="443"/>
      <c r="K166" s="443"/>
      <c r="L166" s="447">
        <v>205</v>
      </c>
      <c r="M166" s="447">
        <v>65233.33</v>
      </c>
      <c r="N166" s="443"/>
      <c r="O166" s="443">
        <v>318.21136585365855</v>
      </c>
      <c r="P166" s="447">
        <v>173</v>
      </c>
      <c r="Q166" s="447">
        <v>51900</v>
      </c>
      <c r="R166" s="469"/>
      <c r="S166" s="448">
        <v>300</v>
      </c>
    </row>
    <row r="167" spans="1:19" ht="14.45" customHeight="1" x14ac:dyDescent="0.2">
      <c r="A167" s="442"/>
      <c r="B167" s="443" t="s">
        <v>1561</v>
      </c>
      <c r="C167" s="443" t="s">
        <v>1553</v>
      </c>
      <c r="D167" s="443" t="s">
        <v>1550</v>
      </c>
      <c r="E167" s="443" t="s">
        <v>1644</v>
      </c>
      <c r="F167" s="443" t="s">
        <v>1733</v>
      </c>
      <c r="G167" s="443" t="s">
        <v>1734</v>
      </c>
      <c r="H167" s="447"/>
      <c r="I167" s="447"/>
      <c r="J167" s="443"/>
      <c r="K167" s="443"/>
      <c r="L167" s="447">
        <v>1</v>
      </c>
      <c r="M167" s="447">
        <v>300</v>
      </c>
      <c r="N167" s="443"/>
      <c r="O167" s="443">
        <v>300</v>
      </c>
      <c r="P167" s="447"/>
      <c r="Q167" s="447"/>
      <c r="R167" s="469"/>
      <c r="S167" s="448"/>
    </row>
    <row r="168" spans="1:19" ht="14.45" customHeight="1" x14ac:dyDescent="0.2">
      <c r="A168" s="442"/>
      <c r="B168" s="443" t="s">
        <v>1561</v>
      </c>
      <c r="C168" s="443" t="s">
        <v>1554</v>
      </c>
      <c r="D168" s="443" t="s">
        <v>1550</v>
      </c>
      <c r="E168" s="443" t="s">
        <v>1562</v>
      </c>
      <c r="F168" s="443" t="s">
        <v>1563</v>
      </c>
      <c r="G168" s="443"/>
      <c r="H168" s="447"/>
      <c r="I168" s="447"/>
      <c r="J168" s="443"/>
      <c r="K168" s="443"/>
      <c r="L168" s="447">
        <v>1</v>
      </c>
      <c r="M168" s="447">
        <v>113</v>
      </c>
      <c r="N168" s="443"/>
      <c r="O168" s="443">
        <v>113</v>
      </c>
      <c r="P168" s="447"/>
      <c r="Q168" s="447"/>
      <c r="R168" s="469"/>
      <c r="S168" s="448"/>
    </row>
    <row r="169" spans="1:19" ht="14.45" customHeight="1" x14ac:dyDescent="0.2">
      <c r="A169" s="442"/>
      <c r="B169" s="443" t="s">
        <v>1561</v>
      </c>
      <c r="C169" s="443" t="s">
        <v>1554</v>
      </c>
      <c r="D169" s="443" t="s">
        <v>1550</v>
      </c>
      <c r="E169" s="443" t="s">
        <v>1562</v>
      </c>
      <c r="F169" s="443" t="s">
        <v>1564</v>
      </c>
      <c r="G169" s="443"/>
      <c r="H169" s="447"/>
      <c r="I169" s="447"/>
      <c r="J169" s="443"/>
      <c r="K169" s="443"/>
      <c r="L169" s="447"/>
      <c r="M169" s="447"/>
      <c r="N169" s="443"/>
      <c r="O169" s="443"/>
      <c r="P169" s="447">
        <v>0</v>
      </c>
      <c r="Q169" s="447">
        <v>0</v>
      </c>
      <c r="R169" s="469"/>
      <c r="S169" s="448"/>
    </row>
    <row r="170" spans="1:19" ht="14.45" customHeight="1" x14ac:dyDescent="0.2">
      <c r="A170" s="442"/>
      <c r="B170" s="443" t="s">
        <v>1561</v>
      </c>
      <c r="C170" s="443" t="s">
        <v>1554</v>
      </c>
      <c r="D170" s="443" t="s">
        <v>1550</v>
      </c>
      <c r="E170" s="443" t="s">
        <v>1562</v>
      </c>
      <c r="F170" s="443" t="s">
        <v>1735</v>
      </c>
      <c r="G170" s="443"/>
      <c r="H170" s="447">
        <v>1</v>
      </c>
      <c r="I170" s="447">
        <v>1179</v>
      </c>
      <c r="J170" s="443"/>
      <c r="K170" s="443">
        <v>1179</v>
      </c>
      <c r="L170" s="447">
        <v>1</v>
      </c>
      <c r="M170" s="447">
        <v>1179</v>
      </c>
      <c r="N170" s="443"/>
      <c r="O170" s="443">
        <v>1179</v>
      </c>
      <c r="P170" s="447">
        <v>3</v>
      </c>
      <c r="Q170" s="447">
        <v>3537</v>
      </c>
      <c r="R170" s="469"/>
      <c r="S170" s="448">
        <v>1179</v>
      </c>
    </row>
    <row r="171" spans="1:19" ht="14.45" customHeight="1" x14ac:dyDescent="0.2">
      <c r="A171" s="442"/>
      <c r="B171" s="443" t="s">
        <v>1561</v>
      </c>
      <c r="C171" s="443" t="s">
        <v>1554</v>
      </c>
      <c r="D171" s="443" t="s">
        <v>1550</v>
      </c>
      <c r="E171" s="443" t="s">
        <v>1562</v>
      </c>
      <c r="F171" s="443" t="s">
        <v>1736</v>
      </c>
      <c r="G171" s="443"/>
      <c r="H171" s="447">
        <v>1</v>
      </c>
      <c r="I171" s="447">
        <v>219</v>
      </c>
      <c r="J171" s="443"/>
      <c r="K171" s="443">
        <v>219</v>
      </c>
      <c r="L171" s="447">
        <v>1</v>
      </c>
      <c r="M171" s="447">
        <v>219</v>
      </c>
      <c r="N171" s="443"/>
      <c r="O171" s="443">
        <v>219</v>
      </c>
      <c r="P171" s="447">
        <v>2</v>
      </c>
      <c r="Q171" s="447">
        <v>438</v>
      </c>
      <c r="R171" s="469"/>
      <c r="S171" s="448">
        <v>219</v>
      </c>
    </row>
    <row r="172" spans="1:19" ht="14.45" customHeight="1" x14ac:dyDescent="0.2">
      <c r="A172" s="442"/>
      <c r="B172" s="443" t="s">
        <v>1561</v>
      </c>
      <c r="C172" s="443" t="s">
        <v>1554</v>
      </c>
      <c r="D172" s="443" t="s">
        <v>1550</v>
      </c>
      <c r="E172" s="443" t="s">
        <v>1562</v>
      </c>
      <c r="F172" s="443" t="s">
        <v>1737</v>
      </c>
      <c r="G172" s="443"/>
      <c r="H172" s="447">
        <v>4</v>
      </c>
      <c r="I172" s="447">
        <v>2968</v>
      </c>
      <c r="J172" s="443"/>
      <c r="K172" s="443">
        <v>742</v>
      </c>
      <c r="L172" s="447">
        <v>4</v>
      </c>
      <c r="M172" s="447">
        <v>2968</v>
      </c>
      <c r="N172" s="443"/>
      <c r="O172" s="443">
        <v>742</v>
      </c>
      <c r="P172" s="447">
        <v>5</v>
      </c>
      <c r="Q172" s="447">
        <v>3710</v>
      </c>
      <c r="R172" s="469"/>
      <c r="S172" s="448">
        <v>742</v>
      </c>
    </row>
    <row r="173" spans="1:19" ht="14.45" customHeight="1" x14ac:dyDescent="0.2">
      <c r="A173" s="442"/>
      <c r="B173" s="443" t="s">
        <v>1561</v>
      </c>
      <c r="C173" s="443" t="s">
        <v>1554</v>
      </c>
      <c r="D173" s="443" t="s">
        <v>1550</v>
      </c>
      <c r="E173" s="443" t="s">
        <v>1562</v>
      </c>
      <c r="F173" s="443" t="s">
        <v>1738</v>
      </c>
      <c r="G173" s="443"/>
      <c r="H173" s="447"/>
      <c r="I173" s="447"/>
      <c r="J173" s="443"/>
      <c r="K173" s="443"/>
      <c r="L173" s="447">
        <v>4</v>
      </c>
      <c r="M173" s="447">
        <v>3600</v>
      </c>
      <c r="N173" s="443"/>
      <c r="O173" s="443">
        <v>900</v>
      </c>
      <c r="P173" s="447"/>
      <c r="Q173" s="447"/>
      <c r="R173" s="469"/>
      <c r="S173" s="448"/>
    </row>
    <row r="174" spans="1:19" ht="14.45" customHeight="1" x14ac:dyDescent="0.2">
      <c r="A174" s="442"/>
      <c r="B174" s="443" t="s">
        <v>1561</v>
      </c>
      <c r="C174" s="443" t="s">
        <v>1554</v>
      </c>
      <c r="D174" s="443" t="s">
        <v>1550</v>
      </c>
      <c r="E174" s="443" t="s">
        <v>1644</v>
      </c>
      <c r="F174" s="443" t="s">
        <v>1645</v>
      </c>
      <c r="G174" s="443" t="s">
        <v>1646</v>
      </c>
      <c r="H174" s="447">
        <v>51</v>
      </c>
      <c r="I174" s="447">
        <v>25953.33</v>
      </c>
      <c r="J174" s="443"/>
      <c r="K174" s="443">
        <v>508.88882352941181</v>
      </c>
      <c r="L174" s="447">
        <v>86</v>
      </c>
      <c r="M174" s="447">
        <v>51517.770000000004</v>
      </c>
      <c r="N174" s="443"/>
      <c r="O174" s="443">
        <v>599.04383720930241</v>
      </c>
      <c r="P174" s="447">
        <v>60</v>
      </c>
      <c r="Q174" s="447">
        <v>33000</v>
      </c>
      <c r="R174" s="469"/>
      <c r="S174" s="448">
        <v>550</v>
      </c>
    </row>
    <row r="175" spans="1:19" ht="14.45" customHeight="1" x14ac:dyDescent="0.2">
      <c r="A175" s="442"/>
      <c r="B175" s="443" t="s">
        <v>1561</v>
      </c>
      <c r="C175" s="443" t="s">
        <v>1554</v>
      </c>
      <c r="D175" s="443" t="s">
        <v>1550</v>
      </c>
      <c r="E175" s="443" t="s">
        <v>1644</v>
      </c>
      <c r="F175" s="443" t="s">
        <v>1647</v>
      </c>
      <c r="G175" s="443" t="s">
        <v>1648</v>
      </c>
      <c r="H175" s="447">
        <v>130</v>
      </c>
      <c r="I175" s="447">
        <v>65000</v>
      </c>
      <c r="J175" s="443"/>
      <c r="K175" s="443">
        <v>500</v>
      </c>
      <c r="L175" s="447">
        <v>281</v>
      </c>
      <c r="M175" s="447">
        <v>151366.66999999998</v>
      </c>
      <c r="N175" s="443"/>
      <c r="O175" s="443">
        <v>538.67142348754442</v>
      </c>
      <c r="P175" s="447">
        <v>274</v>
      </c>
      <c r="Q175" s="447">
        <v>138522.22</v>
      </c>
      <c r="R175" s="469"/>
      <c r="S175" s="448">
        <v>505.55554744525546</v>
      </c>
    </row>
    <row r="176" spans="1:19" ht="14.45" customHeight="1" x14ac:dyDescent="0.2">
      <c r="A176" s="442"/>
      <c r="B176" s="443" t="s">
        <v>1561</v>
      </c>
      <c r="C176" s="443" t="s">
        <v>1554</v>
      </c>
      <c r="D176" s="443" t="s">
        <v>1550</v>
      </c>
      <c r="E176" s="443" t="s">
        <v>1644</v>
      </c>
      <c r="F176" s="443" t="s">
        <v>1726</v>
      </c>
      <c r="G176" s="443" t="s">
        <v>1727</v>
      </c>
      <c r="H176" s="447">
        <v>798</v>
      </c>
      <c r="I176" s="447">
        <v>84233.34</v>
      </c>
      <c r="J176" s="443"/>
      <c r="K176" s="443">
        <v>105.55556390977443</v>
      </c>
      <c r="L176" s="447">
        <v>419</v>
      </c>
      <c r="M176" s="447">
        <v>56920</v>
      </c>
      <c r="N176" s="443"/>
      <c r="O176" s="443">
        <v>135.8472553699284</v>
      </c>
      <c r="P176" s="447">
        <v>427</v>
      </c>
      <c r="Q176" s="447">
        <v>54561.100000000006</v>
      </c>
      <c r="R176" s="469"/>
      <c r="S176" s="448">
        <v>127.7777517564403</v>
      </c>
    </row>
    <row r="177" spans="1:19" ht="14.45" customHeight="1" x14ac:dyDescent="0.2">
      <c r="A177" s="442"/>
      <c r="B177" s="443" t="s">
        <v>1561</v>
      </c>
      <c r="C177" s="443" t="s">
        <v>1554</v>
      </c>
      <c r="D177" s="443" t="s">
        <v>1550</v>
      </c>
      <c r="E177" s="443" t="s">
        <v>1644</v>
      </c>
      <c r="F177" s="443" t="s">
        <v>1649</v>
      </c>
      <c r="G177" s="443" t="s">
        <v>1650</v>
      </c>
      <c r="H177" s="447">
        <v>596</v>
      </c>
      <c r="I177" s="447">
        <v>46355.560000000005</v>
      </c>
      <c r="J177" s="443"/>
      <c r="K177" s="443">
        <v>77.777785234899341</v>
      </c>
      <c r="L177" s="447">
        <v>912</v>
      </c>
      <c r="M177" s="447">
        <v>80925.56</v>
      </c>
      <c r="N177" s="443"/>
      <c r="O177" s="443">
        <v>88.734166666666667</v>
      </c>
      <c r="P177" s="447">
        <v>1016</v>
      </c>
      <c r="Q177" s="447">
        <v>84666.68</v>
      </c>
      <c r="R177" s="469"/>
      <c r="S177" s="448">
        <v>83.333346456692908</v>
      </c>
    </row>
    <row r="178" spans="1:19" ht="14.45" customHeight="1" x14ac:dyDescent="0.2">
      <c r="A178" s="442"/>
      <c r="B178" s="443" t="s">
        <v>1561</v>
      </c>
      <c r="C178" s="443" t="s">
        <v>1554</v>
      </c>
      <c r="D178" s="443" t="s">
        <v>1550</v>
      </c>
      <c r="E178" s="443" t="s">
        <v>1644</v>
      </c>
      <c r="F178" s="443" t="s">
        <v>1651</v>
      </c>
      <c r="G178" s="443" t="s">
        <v>1652</v>
      </c>
      <c r="H178" s="447"/>
      <c r="I178" s="447"/>
      <c r="J178" s="443"/>
      <c r="K178" s="443"/>
      <c r="L178" s="447">
        <v>27</v>
      </c>
      <c r="M178" s="447">
        <v>7315.56</v>
      </c>
      <c r="N178" s="443"/>
      <c r="O178" s="443">
        <v>270.94666666666666</v>
      </c>
      <c r="P178" s="447">
        <v>49</v>
      </c>
      <c r="Q178" s="447">
        <v>12522.21</v>
      </c>
      <c r="R178" s="469"/>
      <c r="S178" s="448">
        <v>255.55530612244897</v>
      </c>
    </row>
    <row r="179" spans="1:19" ht="14.45" customHeight="1" x14ac:dyDescent="0.2">
      <c r="A179" s="442"/>
      <c r="B179" s="443" t="s">
        <v>1561</v>
      </c>
      <c r="C179" s="443" t="s">
        <v>1554</v>
      </c>
      <c r="D179" s="443" t="s">
        <v>1550</v>
      </c>
      <c r="E179" s="443" t="s">
        <v>1644</v>
      </c>
      <c r="F179" s="443" t="s">
        <v>1653</v>
      </c>
      <c r="G179" s="443" t="s">
        <v>1654</v>
      </c>
      <c r="H179" s="447"/>
      <c r="I179" s="447"/>
      <c r="J179" s="443"/>
      <c r="K179" s="443"/>
      <c r="L179" s="447">
        <v>1</v>
      </c>
      <c r="M179" s="447">
        <v>305.56</v>
      </c>
      <c r="N179" s="443"/>
      <c r="O179" s="443">
        <v>305.56</v>
      </c>
      <c r="P179" s="447"/>
      <c r="Q179" s="447"/>
      <c r="R179" s="469"/>
      <c r="S179" s="448"/>
    </row>
    <row r="180" spans="1:19" ht="14.45" customHeight="1" x14ac:dyDescent="0.2">
      <c r="A180" s="442"/>
      <c r="B180" s="443" t="s">
        <v>1561</v>
      </c>
      <c r="C180" s="443" t="s">
        <v>1554</v>
      </c>
      <c r="D180" s="443" t="s">
        <v>1550</v>
      </c>
      <c r="E180" s="443" t="s">
        <v>1644</v>
      </c>
      <c r="F180" s="443" t="s">
        <v>1655</v>
      </c>
      <c r="G180" s="443" t="s">
        <v>1656</v>
      </c>
      <c r="H180" s="447">
        <v>323</v>
      </c>
      <c r="I180" s="447">
        <v>37683.33</v>
      </c>
      <c r="J180" s="443"/>
      <c r="K180" s="443">
        <v>116.66665634674924</v>
      </c>
      <c r="L180" s="447">
        <v>352</v>
      </c>
      <c r="M180" s="447">
        <v>49653.33</v>
      </c>
      <c r="N180" s="443"/>
      <c r="O180" s="443">
        <v>141.06059659090909</v>
      </c>
      <c r="P180" s="447">
        <v>494</v>
      </c>
      <c r="Q180" s="447">
        <v>65866.67</v>
      </c>
      <c r="R180" s="469"/>
      <c r="S180" s="448">
        <v>133.33334008097165</v>
      </c>
    </row>
    <row r="181" spans="1:19" ht="14.45" customHeight="1" x14ac:dyDescent="0.2">
      <c r="A181" s="442"/>
      <c r="B181" s="443" t="s">
        <v>1561</v>
      </c>
      <c r="C181" s="443" t="s">
        <v>1554</v>
      </c>
      <c r="D181" s="443" t="s">
        <v>1550</v>
      </c>
      <c r="E181" s="443" t="s">
        <v>1644</v>
      </c>
      <c r="F181" s="443" t="s">
        <v>1657</v>
      </c>
      <c r="G181" s="443" t="s">
        <v>1658</v>
      </c>
      <c r="H181" s="447">
        <v>82</v>
      </c>
      <c r="I181" s="447">
        <v>45555.56</v>
      </c>
      <c r="J181" s="443"/>
      <c r="K181" s="443">
        <v>555.55560975609751</v>
      </c>
      <c r="L181" s="447">
        <v>73</v>
      </c>
      <c r="M181" s="447">
        <v>68513.33</v>
      </c>
      <c r="N181" s="443"/>
      <c r="O181" s="443">
        <v>938.5387671232877</v>
      </c>
      <c r="P181" s="447">
        <v>78</v>
      </c>
      <c r="Q181" s="447">
        <v>68900</v>
      </c>
      <c r="R181" s="469"/>
      <c r="S181" s="448">
        <v>883.33333333333337</v>
      </c>
    </row>
    <row r="182" spans="1:19" ht="14.45" customHeight="1" x14ac:dyDescent="0.2">
      <c r="A182" s="442"/>
      <c r="B182" s="443" t="s">
        <v>1561</v>
      </c>
      <c r="C182" s="443" t="s">
        <v>1554</v>
      </c>
      <c r="D182" s="443" t="s">
        <v>1550</v>
      </c>
      <c r="E182" s="443" t="s">
        <v>1644</v>
      </c>
      <c r="F182" s="443" t="s">
        <v>1659</v>
      </c>
      <c r="G182" s="443" t="s">
        <v>1660</v>
      </c>
      <c r="H182" s="447">
        <v>403</v>
      </c>
      <c r="I182" s="447">
        <v>221650</v>
      </c>
      <c r="J182" s="443"/>
      <c r="K182" s="443">
        <v>550</v>
      </c>
      <c r="L182" s="447">
        <v>470</v>
      </c>
      <c r="M182" s="447">
        <v>279528.89</v>
      </c>
      <c r="N182" s="443"/>
      <c r="O182" s="443">
        <v>594.74231914893619</v>
      </c>
      <c r="P182" s="447">
        <v>1020</v>
      </c>
      <c r="Q182" s="447">
        <v>646000</v>
      </c>
      <c r="R182" s="469"/>
      <c r="S182" s="448">
        <v>633.33333333333337</v>
      </c>
    </row>
    <row r="183" spans="1:19" ht="14.45" customHeight="1" x14ac:dyDescent="0.2">
      <c r="A183" s="442"/>
      <c r="B183" s="443" t="s">
        <v>1561</v>
      </c>
      <c r="C183" s="443" t="s">
        <v>1554</v>
      </c>
      <c r="D183" s="443" t="s">
        <v>1550</v>
      </c>
      <c r="E183" s="443" t="s">
        <v>1644</v>
      </c>
      <c r="F183" s="443" t="s">
        <v>1661</v>
      </c>
      <c r="G183" s="443" t="s">
        <v>1662</v>
      </c>
      <c r="H183" s="447">
        <v>4</v>
      </c>
      <c r="I183" s="447">
        <v>1177.77</v>
      </c>
      <c r="J183" s="443"/>
      <c r="K183" s="443">
        <v>294.4425</v>
      </c>
      <c r="L183" s="447">
        <v>1</v>
      </c>
      <c r="M183" s="447">
        <v>344.44</v>
      </c>
      <c r="N183" s="443"/>
      <c r="O183" s="443">
        <v>344.44</v>
      </c>
      <c r="P183" s="447">
        <v>5</v>
      </c>
      <c r="Q183" s="447">
        <v>1500</v>
      </c>
      <c r="R183" s="469"/>
      <c r="S183" s="448">
        <v>300</v>
      </c>
    </row>
    <row r="184" spans="1:19" ht="14.45" customHeight="1" x14ac:dyDescent="0.2">
      <c r="A184" s="442"/>
      <c r="B184" s="443" t="s">
        <v>1561</v>
      </c>
      <c r="C184" s="443" t="s">
        <v>1554</v>
      </c>
      <c r="D184" s="443" t="s">
        <v>1550</v>
      </c>
      <c r="E184" s="443" t="s">
        <v>1644</v>
      </c>
      <c r="F184" s="443" t="s">
        <v>1665</v>
      </c>
      <c r="G184" s="443" t="s">
        <v>1648</v>
      </c>
      <c r="H184" s="447">
        <v>1470</v>
      </c>
      <c r="I184" s="447">
        <v>614133.32999999996</v>
      </c>
      <c r="J184" s="443"/>
      <c r="K184" s="443">
        <v>417.77777551020404</v>
      </c>
      <c r="L184" s="447">
        <v>970</v>
      </c>
      <c r="M184" s="447">
        <v>437015.55</v>
      </c>
      <c r="N184" s="443"/>
      <c r="O184" s="443">
        <v>450.53149484536084</v>
      </c>
      <c r="P184" s="447">
        <v>1145</v>
      </c>
      <c r="Q184" s="447">
        <v>484716.67</v>
      </c>
      <c r="R184" s="469"/>
      <c r="S184" s="448">
        <v>423.33333624454144</v>
      </c>
    </row>
    <row r="185" spans="1:19" ht="14.45" customHeight="1" x14ac:dyDescent="0.2">
      <c r="A185" s="442"/>
      <c r="B185" s="443" t="s">
        <v>1561</v>
      </c>
      <c r="C185" s="443" t="s">
        <v>1554</v>
      </c>
      <c r="D185" s="443" t="s">
        <v>1550</v>
      </c>
      <c r="E185" s="443" t="s">
        <v>1644</v>
      </c>
      <c r="F185" s="443" t="s">
        <v>1666</v>
      </c>
      <c r="G185" s="443" t="s">
        <v>1667</v>
      </c>
      <c r="H185" s="447">
        <v>189</v>
      </c>
      <c r="I185" s="447">
        <v>42000</v>
      </c>
      <c r="J185" s="443"/>
      <c r="K185" s="443">
        <v>222.22222222222223</v>
      </c>
      <c r="L185" s="447">
        <v>260</v>
      </c>
      <c r="M185" s="447">
        <v>96162.22</v>
      </c>
      <c r="N185" s="443"/>
      <c r="O185" s="443">
        <v>369.85469230769229</v>
      </c>
      <c r="P185" s="447">
        <v>259</v>
      </c>
      <c r="Q185" s="447">
        <v>100722.23</v>
      </c>
      <c r="R185" s="469"/>
      <c r="S185" s="448">
        <v>388.88891891891888</v>
      </c>
    </row>
    <row r="186" spans="1:19" ht="14.45" customHeight="1" x14ac:dyDescent="0.2">
      <c r="A186" s="442"/>
      <c r="B186" s="443" t="s">
        <v>1561</v>
      </c>
      <c r="C186" s="443" t="s">
        <v>1554</v>
      </c>
      <c r="D186" s="443" t="s">
        <v>1550</v>
      </c>
      <c r="E186" s="443" t="s">
        <v>1644</v>
      </c>
      <c r="F186" s="443" t="s">
        <v>1668</v>
      </c>
      <c r="G186" s="443" t="s">
        <v>1669</v>
      </c>
      <c r="H186" s="447">
        <v>137</v>
      </c>
      <c r="I186" s="447">
        <v>79916.67</v>
      </c>
      <c r="J186" s="443"/>
      <c r="K186" s="443">
        <v>583.33335766423352</v>
      </c>
      <c r="L186" s="447">
        <v>124</v>
      </c>
      <c r="M186" s="447">
        <v>87808.88</v>
      </c>
      <c r="N186" s="443"/>
      <c r="O186" s="443">
        <v>708.13612903225805</v>
      </c>
      <c r="P186" s="447">
        <v>157</v>
      </c>
      <c r="Q186" s="447">
        <v>104666.66</v>
      </c>
      <c r="R186" s="469"/>
      <c r="S186" s="448">
        <v>666.6666242038217</v>
      </c>
    </row>
    <row r="187" spans="1:19" ht="14.45" customHeight="1" x14ac:dyDescent="0.2">
      <c r="A187" s="442"/>
      <c r="B187" s="443" t="s">
        <v>1561</v>
      </c>
      <c r="C187" s="443" t="s">
        <v>1554</v>
      </c>
      <c r="D187" s="443" t="s">
        <v>1550</v>
      </c>
      <c r="E187" s="443" t="s">
        <v>1644</v>
      </c>
      <c r="F187" s="443" t="s">
        <v>1670</v>
      </c>
      <c r="G187" s="443" t="s">
        <v>1671</v>
      </c>
      <c r="H187" s="447">
        <v>48</v>
      </c>
      <c r="I187" s="447">
        <v>22400</v>
      </c>
      <c r="J187" s="443"/>
      <c r="K187" s="443">
        <v>466.66666666666669</v>
      </c>
      <c r="L187" s="447">
        <v>36</v>
      </c>
      <c r="M187" s="447">
        <v>19391.11</v>
      </c>
      <c r="N187" s="443"/>
      <c r="O187" s="443">
        <v>538.64194444444445</v>
      </c>
      <c r="P187" s="447">
        <v>24</v>
      </c>
      <c r="Q187" s="447">
        <v>12133.34</v>
      </c>
      <c r="R187" s="469"/>
      <c r="S187" s="448">
        <v>505.55583333333334</v>
      </c>
    </row>
    <row r="188" spans="1:19" ht="14.45" customHeight="1" x14ac:dyDescent="0.2">
      <c r="A188" s="442"/>
      <c r="B188" s="443" t="s">
        <v>1561</v>
      </c>
      <c r="C188" s="443" t="s">
        <v>1554</v>
      </c>
      <c r="D188" s="443" t="s">
        <v>1550</v>
      </c>
      <c r="E188" s="443" t="s">
        <v>1644</v>
      </c>
      <c r="F188" s="443" t="s">
        <v>1739</v>
      </c>
      <c r="G188" s="443" t="s">
        <v>1671</v>
      </c>
      <c r="H188" s="447">
        <v>8</v>
      </c>
      <c r="I188" s="447">
        <v>8000</v>
      </c>
      <c r="J188" s="443"/>
      <c r="K188" s="443">
        <v>1000</v>
      </c>
      <c r="L188" s="447">
        <v>1</v>
      </c>
      <c r="M188" s="447">
        <v>1154.44</v>
      </c>
      <c r="N188" s="443"/>
      <c r="O188" s="443">
        <v>1154.44</v>
      </c>
      <c r="P188" s="447">
        <v>5</v>
      </c>
      <c r="Q188" s="447">
        <v>5027.79</v>
      </c>
      <c r="R188" s="469"/>
      <c r="S188" s="448">
        <v>1005.558</v>
      </c>
    </row>
    <row r="189" spans="1:19" ht="14.45" customHeight="1" x14ac:dyDescent="0.2">
      <c r="A189" s="442"/>
      <c r="B189" s="443" t="s">
        <v>1561</v>
      </c>
      <c r="C189" s="443" t="s">
        <v>1554</v>
      </c>
      <c r="D189" s="443" t="s">
        <v>1550</v>
      </c>
      <c r="E189" s="443" t="s">
        <v>1644</v>
      </c>
      <c r="F189" s="443" t="s">
        <v>1672</v>
      </c>
      <c r="G189" s="443" t="s">
        <v>1673</v>
      </c>
      <c r="H189" s="447">
        <v>273</v>
      </c>
      <c r="I189" s="447">
        <v>16683.329999999998</v>
      </c>
      <c r="J189" s="443"/>
      <c r="K189" s="443">
        <v>61.111098901098892</v>
      </c>
      <c r="L189" s="447">
        <v>301</v>
      </c>
      <c r="M189" s="447">
        <v>21446.67</v>
      </c>
      <c r="N189" s="443"/>
      <c r="O189" s="443">
        <v>71.251395348837207</v>
      </c>
      <c r="P189" s="447">
        <v>279</v>
      </c>
      <c r="Q189" s="447">
        <v>18600</v>
      </c>
      <c r="R189" s="469"/>
      <c r="S189" s="448">
        <v>66.666666666666671</v>
      </c>
    </row>
    <row r="190" spans="1:19" ht="14.45" customHeight="1" x14ac:dyDescent="0.2">
      <c r="A190" s="442"/>
      <c r="B190" s="443" t="s">
        <v>1561</v>
      </c>
      <c r="C190" s="443" t="s">
        <v>1554</v>
      </c>
      <c r="D190" s="443" t="s">
        <v>1550</v>
      </c>
      <c r="E190" s="443" t="s">
        <v>1644</v>
      </c>
      <c r="F190" s="443" t="s">
        <v>1678</v>
      </c>
      <c r="G190" s="443" t="s">
        <v>1679</v>
      </c>
      <c r="H190" s="447">
        <v>4</v>
      </c>
      <c r="I190" s="447">
        <v>0</v>
      </c>
      <c r="J190" s="443"/>
      <c r="K190" s="443">
        <v>0</v>
      </c>
      <c r="L190" s="447">
        <v>4</v>
      </c>
      <c r="M190" s="447">
        <v>0</v>
      </c>
      <c r="N190" s="443"/>
      <c r="O190" s="443">
        <v>0</v>
      </c>
      <c r="P190" s="447">
        <v>6</v>
      </c>
      <c r="Q190" s="447">
        <v>0</v>
      </c>
      <c r="R190" s="469"/>
      <c r="S190" s="448">
        <v>0</v>
      </c>
    </row>
    <row r="191" spans="1:19" ht="14.45" customHeight="1" x14ac:dyDescent="0.2">
      <c r="A191" s="442"/>
      <c r="B191" s="443" t="s">
        <v>1561</v>
      </c>
      <c r="C191" s="443" t="s">
        <v>1554</v>
      </c>
      <c r="D191" s="443" t="s">
        <v>1550</v>
      </c>
      <c r="E191" s="443" t="s">
        <v>1644</v>
      </c>
      <c r="F191" s="443" t="s">
        <v>1680</v>
      </c>
      <c r="G191" s="443" t="s">
        <v>1681</v>
      </c>
      <c r="H191" s="447">
        <v>358</v>
      </c>
      <c r="I191" s="447">
        <v>109388.9</v>
      </c>
      <c r="J191" s="443"/>
      <c r="K191" s="443">
        <v>305.55558659217877</v>
      </c>
      <c r="L191" s="447">
        <v>424</v>
      </c>
      <c r="M191" s="447">
        <v>139245.54999999999</v>
      </c>
      <c r="N191" s="443"/>
      <c r="O191" s="443">
        <v>328.40931603773583</v>
      </c>
      <c r="P191" s="447">
        <v>319</v>
      </c>
      <c r="Q191" s="447">
        <v>99244.45</v>
      </c>
      <c r="R191" s="469"/>
      <c r="S191" s="448">
        <v>311.11112852664576</v>
      </c>
    </row>
    <row r="192" spans="1:19" ht="14.45" customHeight="1" x14ac:dyDescent="0.2">
      <c r="A192" s="442"/>
      <c r="B192" s="443" t="s">
        <v>1561</v>
      </c>
      <c r="C192" s="443" t="s">
        <v>1554</v>
      </c>
      <c r="D192" s="443" t="s">
        <v>1550</v>
      </c>
      <c r="E192" s="443" t="s">
        <v>1644</v>
      </c>
      <c r="F192" s="443" t="s">
        <v>1682</v>
      </c>
      <c r="G192" s="443" t="s">
        <v>1683</v>
      </c>
      <c r="H192" s="447">
        <v>35</v>
      </c>
      <c r="I192" s="447">
        <v>1166.6599999999999</v>
      </c>
      <c r="J192" s="443"/>
      <c r="K192" s="443">
        <v>33.333142857142853</v>
      </c>
      <c r="L192" s="447"/>
      <c r="M192" s="447"/>
      <c r="N192" s="443"/>
      <c r="O192" s="443"/>
      <c r="P192" s="447"/>
      <c r="Q192" s="447"/>
      <c r="R192" s="469"/>
      <c r="S192" s="448"/>
    </row>
    <row r="193" spans="1:19" ht="14.45" customHeight="1" x14ac:dyDescent="0.2">
      <c r="A193" s="442"/>
      <c r="B193" s="443" t="s">
        <v>1561</v>
      </c>
      <c r="C193" s="443" t="s">
        <v>1554</v>
      </c>
      <c r="D193" s="443" t="s">
        <v>1550</v>
      </c>
      <c r="E193" s="443" t="s">
        <v>1644</v>
      </c>
      <c r="F193" s="443" t="s">
        <v>1684</v>
      </c>
      <c r="G193" s="443" t="s">
        <v>1685</v>
      </c>
      <c r="H193" s="447">
        <v>1350</v>
      </c>
      <c r="I193" s="447">
        <v>614999.99</v>
      </c>
      <c r="J193" s="443"/>
      <c r="K193" s="443">
        <v>455.55554814814815</v>
      </c>
      <c r="L193" s="447">
        <v>1417</v>
      </c>
      <c r="M193" s="447">
        <v>688977.78</v>
      </c>
      <c r="N193" s="443"/>
      <c r="O193" s="443">
        <v>486.2228510938603</v>
      </c>
      <c r="P193" s="447">
        <v>1772</v>
      </c>
      <c r="Q193" s="447">
        <v>817088.8899999999</v>
      </c>
      <c r="R193" s="469"/>
      <c r="S193" s="448">
        <v>461.11111173814891</v>
      </c>
    </row>
    <row r="194" spans="1:19" ht="14.45" customHeight="1" x14ac:dyDescent="0.2">
      <c r="A194" s="442"/>
      <c r="B194" s="443" t="s">
        <v>1561</v>
      </c>
      <c r="C194" s="443" t="s">
        <v>1554</v>
      </c>
      <c r="D194" s="443" t="s">
        <v>1550</v>
      </c>
      <c r="E194" s="443" t="s">
        <v>1644</v>
      </c>
      <c r="F194" s="443" t="s">
        <v>1688</v>
      </c>
      <c r="G194" s="443" t="s">
        <v>1689</v>
      </c>
      <c r="H194" s="447">
        <v>484</v>
      </c>
      <c r="I194" s="447">
        <v>37644.43</v>
      </c>
      <c r="J194" s="443"/>
      <c r="K194" s="443">
        <v>77.777747933884299</v>
      </c>
      <c r="L194" s="447">
        <v>605</v>
      </c>
      <c r="M194" s="447">
        <v>60461.120000000003</v>
      </c>
      <c r="N194" s="443"/>
      <c r="O194" s="443">
        <v>99.935735537190084</v>
      </c>
      <c r="P194" s="447">
        <v>604</v>
      </c>
      <c r="Q194" s="447">
        <v>57044.45</v>
      </c>
      <c r="R194" s="469"/>
      <c r="S194" s="448">
        <v>94.444453642384104</v>
      </c>
    </row>
    <row r="195" spans="1:19" ht="14.45" customHeight="1" x14ac:dyDescent="0.2">
      <c r="A195" s="442"/>
      <c r="B195" s="443" t="s">
        <v>1561</v>
      </c>
      <c r="C195" s="443" t="s">
        <v>1554</v>
      </c>
      <c r="D195" s="443" t="s">
        <v>1550</v>
      </c>
      <c r="E195" s="443" t="s">
        <v>1644</v>
      </c>
      <c r="F195" s="443" t="s">
        <v>1740</v>
      </c>
      <c r="G195" s="443" t="s">
        <v>1741</v>
      </c>
      <c r="H195" s="447">
        <v>47</v>
      </c>
      <c r="I195" s="447">
        <v>32900</v>
      </c>
      <c r="J195" s="443"/>
      <c r="K195" s="443">
        <v>700</v>
      </c>
      <c r="L195" s="447">
        <v>41</v>
      </c>
      <c r="M195" s="447">
        <v>31225.570000000003</v>
      </c>
      <c r="N195" s="443"/>
      <c r="O195" s="443">
        <v>761.59926829268306</v>
      </c>
      <c r="P195" s="447">
        <v>44</v>
      </c>
      <c r="Q195" s="447">
        <v>31044.449999999997</v>
      </c>
      <c r="R195" s="469"/>
      <c r="S195" s="448">
        <v>705.55568181818171</v>
      </c>
    </row>
    <row r="196" spans="1:19" ht="14.45" customHeight="1" x14ac:dyDescent="0.2">
      <c r="A196" s="442"/>
      <c r="B196" s="443" t="s">
        <v>1561</v>
      </c>
      <c r="C196" s="443" t="s">
        <v>1554</v>
      </c>
      <c r="D196" s="443" t="s">
        <v>1550</v>
      </c>
      <c r="E196" s="443" t="s">
        <v>1644</v>
      </c>
      <c r="F196" s="443" t="s">
        <v>1692</v>
      </c>
      <c r="G196" s="443" t="s">
        <v>1693</v>
      </c>
      <c r="H196" s="447">
        <v>2</v>
      </c>
      <c r="I196" s="447">
        <v>540</v>
      </c>
      <c r="J196" s="443"/>
      <c r="K196" s="443">
        <v>270</v>
      </c>
      <c r="L196" s="447">
        <v>1</v>
      </c>
      <c r="M196" s="447">
        <v>382.22</v>
      </c>
      <c r="N196" s="443"/>
      <c r="O196" s="443">
        <v>382.22</v>
      </c>
      <c r="P196" s="447">
        <v>2</v>
      </c>
      <c r="Q196" s="447">
        <v>666.66</v>
      </c>
      <c r="R196" s="469"/>
      <c r="S196" s="448">
        <v>333.33</v>
      </c>
    </row>
    <row r="197" spans="1:19" ht="14.45" customHeight="1" x14ac:dyDescent="0.2">
      <c r="A197" s="442"/>
      <c r="B197" s="443" t="s">
        <v>1561</v>
      </c>
      <c r="C197" s="443" t="s">
        <v>1554</v>
      </c>
      <c r="D197" s="443" t="s">
        <v>1550</v>
      </c>
      <c r="E197" s="443" t="s">
        <v>1644</v>
      </c>
      <c r="F197" s="443" t="s">
        <v>1694</v>
      </c>
      <c r="G197" s="443" t="s">
        <v>1695</v>
      </c>
      <c r="H197" s="447">
        <v>734</v>
      </c>
      <c r="I197" s="447">
        <v>69322.210000000006</v>
      </c>
      <c r="J197" s="443"/>
      <c r="K197" s="443">
        <v>94.444427792915533</v>
      </c>
      <c r="L197" s="447">
        <v>730</v>
      </c>
      <c r="M197" s="447">
        <v>86211.12</v>
      </c>
      <c r="N197" s="443"/>
      <c r="O197" s="443">
        <v>118.09742465753423</v>
      </c>
      <c r="P197" s="447">
        <v>937</v>
      </c>
      <c r="Q197" s="447">
        <v>104111.11</v>
      </c>
      <c r="R197" s="469"/>
      <c r="S197" s="448">
        <v>111.11110992529349</v>
      </c>
    </row>
    <row r="198" spans="1:19" ht="14.45" customHeight="1" x14ac:dyDescent="0.2">
      <c r="A198" s="442"/>
      <c r="B198" s="443" t="s">
        <v>1561</v>
      </c>
      <c r="C198" s="443" t="s">
        <v>1554</v>
      </c>
      <c r="D198" s="443" t="s">
        <v>1550</v>
      </c>
      <c r="E198" s="443" t="s">
        <v>1644</v>
      </c>
      <c r="F198" s="443" t="s">
        <v>1698</v>
      </c>
      <c r="G198" s="443" t="s">
        <v>1699</v>
      </c>
      <c r="H198" s="447">
        <v>568</v>
      </c>
      <c r="I198" s="447">
        <v>54906.679999999993</v>
      </c>
      <c r="J198" s="443"/>
      <c r="K198" s="443">
        <v>96.666690140845063</v>
      </c>
      <c r="L198" s="447">
        <v>517</v>
      </c>
      <c r="M198" s="447">
        <v>81816.67</v>
      </c>
      <c r="N198" s="443"/>
      <c r="O198" s="443">
        <v>158.25274661508703</v>
      </c>
      <c r="P198" s="447">
        <v>601</v>
      </c>
      <c r="Q198" s="447">
        <v>90150</v>
      </c>
      <c r="R198" s="469"/>
      <c r="S198" s="448">
        <v>150</v>
      </c>
    </row>
    <row r="199" spans="1:19" ht="14.45" customHeight="1" x14ac:dyDescent="0.2">
      <c r="A199" s="442"/>
      <c r="B199" s="443" t="s">
        <v>1561</v>
      </c>
      <c r="C199" s="443" t="s">
        <v>1554</v>
      </c>
      <c r="D199" s="443" t="s">
        <v>1550</v>
      </c>
      <c r="E199" s="443" t="s">
        <v>1644</v>
      </c>
      <c r="F199" s="443" t="s">
        <v>1700</v>
      </c>
      <c r="G199" s="443" t="s">
        <v>1701</v>
      </c>
      <c r="H199" s="447">
        <v>703</v>
      </c>
      <c r="I199" s="447">
        <v>304633.33999999997</v>
      </c>
      <c r="J199" s="443"/>
      <c r="K199" s="443">
        <v>433.33334281650065</v>
      </c>
      <c r="L199" s="447">
        <v>760</v>
      </c>
      <c r="M199" s="447">
        <v>357142.22000000003</v>
      </c>
      <c r="N199" s="443"/>
      <c r="O199" s="443">
        <v>469.92397368421058</v>
      </c>
      <c r="P199" s="447">
        <v>882</v>
      </c>
      <c r="Q199" s="447">
        <v>436100</v>
      </c>
      <c r="R199" s="469"/>
      <c r="S199" s="448">
        <v>494.44444444444446</v>
      </c>
    </row>
    <row r="200" spans="1:19" ht="14.45" customHeight="1" x14ac:dyDescent="0.2">
      <c r="A200" s="442"/>
      <c r="B200" s="443" t="s">
        <v>1561</v>
      </c>
      <c r="C200" s="443" t="s">
        <v>1554</v>
      </c>
      <c r="D200" s="443" t="s">
        <v>1550</v>
      </c>
      <c r="E200" s="443" t="s">
        <v>1644</v>
      </c>
      <c r="F200" s="443" t="s">
        <v>1702</v>
      </c>
      <c r="G200" s="443" t="s">
        <v>1703</v>
      </c>
      <c r="H200" s="447">
        <v>1106</v>
      </c>
      <c r="I200" s="447">
        <v>83564.44</v>
      </c>
      <c r="J200" s="443"/>
      <c r="K200" s="443">
        <v>75.555551537070528</v>
      </c>
      <c r="L200" s="447">
        <v>610</v>
      </c>
      <c r="M200" s="447">
        <v>65131.13</v>
      </c>
      <c r="N200" s="443"/>
      <c r="O200" s="443">
        <v>106.77234426229508</v>
      </c>
      <c r="P200" s="447">
        <v>940</v>
      </c>
      <c r="Q200" s="447">
        <v>94000</v>
      </c>
      <c r="R200" s="469"/>
      <c r="S200" s="448">
        <v>100</v>
      </c>
    </row>
    <row r="201" spans="1:19" ht="14.45" customHeight="1" x14ac:dyDescent="0.2">
      <c r="A201" s="442"/>
      <c r="B201" s="443" t="s">
        <v>1561</v>
      </c>
      <c r="C201" s="443" t="s">
        <v>1554</v>
      </c>
      <c r="D201" s="443" t="s">
        <v>1550</v>
      </c>
      <c r="E201" s="443" t="s">
        <v>1644</v>
      </c>
      <c r="F201" s="443" t="s">
        <v>1742</v>
      </c>
      <c r="G201" s="443" t="s">
        <v>1743</v>
      </c>
      <c r="H201" s="447">
        <v>119</v>
      </c>
      <c r="I201" s="447">
        <v>152716.66999999998</v>
      </c>
      <c r="J201" s="443"/>
      <c r="K201" s="443">
        <v>1283.3333613445377</v>
      </c>
      <c r="L201" s="447">
        <v>116</v>
      </c>
      <c r="M201" s="447">
        <v>166622.22</v>
      </c>
      <c r="N201" s="443"/>
      <c r="O201" s="443">
        <v>1436.3984482758622</v>
      </c>
      <c r="P201" s="447">
        <v>141</v>
      </c>
      <c r="Q201" s="447">
        <v>202099.99</v>
      </c>
      <c r="R201" s="469"/>
      <c r="S201" s="448">
        <v>1433.3332624113475</v>
      </c>
    </row>
    <row r="202" spans="1:19" ht="14.45" customHeight="1" x14ac:dyDescent="0.2">
      <c r="A202" s="442"/>
      <c r="B202" s="443" t="s">
        <v>1561</v>
      </c>
      <c r="C202" s="443" t="s">
        <v>1554</v>
      </c>
      <c r="D202" s="443" t="s">
        <v>1550</v>
      </c>
      <c r="E202" s="443" t="s">
        <v>1644</v>
      </c>
      <c r="F202" s="443" t="s">
        <v>1744</v>
      </c>
      <c r="G202" s="443" t="s">
        <v>1745</v>
      </c>
      <c r="H202" s="447"/>
      <c r="I202" s="447"/>
      <c r="J202" s="443"/>
      <c r="K202" s="443"/>
      <c r="L202" s="447">
        <v>3</v>
      </c>
      <c r="M202" s="447">
        <v>1516.67</v>
      </c>
      <c r="N202" s="443"/>
      <c r="O202" s="443">
        <v>505.55666666666667</v>
      </c>
      <c r="P202" s="447">
        <v>3</v>
      </c>
      <c r="Q202" s="447">
        <v>1516.67</v>
      </c>
      <c r="R202" s="469"/>
      <c r="S202" s="448">
        <v>505.55666666666667</v>
      </c>
    </row>
    <row r="203" spans="1:19" ht="14.45" customHeight="1" x14ac:dyDescent="0.2">
      <c r="A203" s="442"/>
      <c r="B203" s="443" t="s">
        <v>1561</v>
      </c>
      <c r="C203" s="443" t="s">
        <v>1554</v>
      </c>
      <c r="D203" s="443" t="s">
        <v>1550</v>
      </c>
      <c r="E203" s="443" t="s">
        <v>1644</v>
      </c>
      <c r="F203" s="443" t="s">
        <v>1704</v>
      </c>
      <c r="G203" s="443" t="s">
        <v>1705</v>
      </c>
      <c r="H203" s="447">
        <v>1</v>
      </c>
      <c r="I203" s="447">
        <v>133.33000000000001</v>
      </c>
      <c r="J203" s="443"/>
      <c r="K203" s="443">
        <v>133.33000000000001</v>
      </c>
      <c r="L203" s="447">
        <v>4</v>
      </c>
      <c r="M203" s="447">
        <v>714.44</v>
      </c>
      <c r="N203" s="443"/>
      <c r="O203" s="443">
        <v>178.61</v>
      </c>
      <c r="P203" s="447">
        <v>3</v>
      </c>
      <c r="Q203" s="447">
        <v>516.66</v>
      </c>
      <c r="R203" s="469"/>
      <c r="S203" s="448">
        <v>172.22</v>
      </c>
    </row>
    <row r="204" spans="1:19" ht="14.45" customHeight="1" x14ac:dyDescent="0.2">
      <c r="A204" s="442"/>
      <c r="B204" s="443" t="s">
        <v>1561</v>
      </c>
      <c r="C204" s="443" t="s">
        <v>1554</v>
      </c>
      <c r="D204" s="443" t="s">
        <v>1550</v>
      </c>
      <c r="E204" s="443" t="s">
        <v>1644</v>
      </c>
      <c r="F204" s="443" t="s">
        <v>1746</v>
      </c>
      <c r="G204" s="443" t="s">
        <v>1747</v>
      </c>
      <c r="H204" s="447">
        <v>1</v>
      </c>
      <c r="I204" s="447">
        <v>466.67</v>
      </c>
      <c r="J204" s="443"/>
      <c r="K204" s="443">
        <v>466.67</v>
      </c>
      <c r="L204" s="447"/>
      <c r="M204" s="447"/>
      <c r="N204" s="443"/>
      <c r="O204" s="443"/>
      <c r="P204" s="447"/>
      <c r="Q204" s="447"/>
      <c r="R204" s="469"/>
      <c r="S204" s="448"/>
    </row>
    <row r="205" spans="1:19" ht="14.45" customHeight="1" x14ac:dyDescent="0.2">
      <c r="A205" s="442"/>
      <c r="B205" s="443" t="s">
        <v>1561</v>
      </c>
      <c r="C205" s="443" t="s">
        <v>1554</v>
      </c>
      <c r="D205" s="443" t="s">
        <v>1550</v>
      </c>
      <c r="E205" s="443" t="s">
        <v>1644</v>
      </c>
      <c r="F205" s="443" t="s">
        <v>1708</v>
      </c>
      <c r="G205" s="443" t="s">
        <v>1709</v>
      </c>
      <c r="H205" s="447">
        <v>12</v>
      </c>
      <c r="I205" s="447">
        <v>4133.32</v>
      </c>
      <c r="J205" s="443"/>
      <c r="K205" s="443">
        <v>344.44333333333333</v>
      </c>
      <c r="L205" s="447">
        <v>7</v>
      </c>
      <c r="M205" s="447">
        <v>2818.8700000000003</v>
      </c>
      <c r="N205" s="443"/>
      <c r="O205" s="443">
        <v>402.69571428571436</v>
      </c>
      <c r="P205" s="447">
        <v>3</v>
      </c>
      <c r="Q205" s="447">
        <v>1183.33</v>
      </c>
      <c r="R205" s="469"/>
      <c r="S205" s="448">
        <v>394.44333333333333</v>
      </c>
    </row>
    <row r="206" spans="1:19" ht="14.45" customHeight="1" x14ac:dyDescent="0.2">
      <c r="A206" s="442"/>
      <c r="B206" s="443" t="s">
        <v>1561</v>
      </c>
      <c r="C206" s="443" t="s">
        <v>1554</v>
      </c>
      <c r="D206" s="443" t="s">
        <v>1550</v>
      </c>
      <c r="E206" s="443" t="s">
        <v>1644</v>
      </c>
      <c r="F206" s="443" t="s">
        <v>1710</v>
      </c>
      <c r="G206" s="443" t="s">
        <v>1711</v>
      </c>
      <c r="H206" s="447">
        <v>20</v>
      </c>
      <c r="I206" s="447">
        <v>5844.4400000000005</v>
      </c>
      <c r="J206" s="443"/>
      <c r="K206" s="443">
        <v>292.22200000000004</v>
      </c>
      <c r="L206" s="447">
        <v>13</v>
      </c>
      <c r="M206" s="447">
        <v>4404.4400000000005</v>
      </c>
      <c r="N206" s="443"/>
      <c r="O206" s="443">
        <v>338.80307692307696</v>
      </c>
      <c r="P206" s="447">
        <v>17</v>
      </c>
      <c r="Q206" s="447">
        <v>5062.2299999999996</v>
      </c>
      <c r="R206" s="469"/>
      <c r="S206" s="448">
        <v>297.77823529411762</v>
      </c>
    </row>
    <row r="207" spans="1:19" ht="14.45" customHeight="1" x14ac:dyDescent="0.2">
      <c r="A207" s="442"/>
      <c r="B207" s="443" t="s">
        <v>1561</v>
      </c>
      <c r="C207" s="443" t="s">
        <v>1554</v>
      </c>
      <c r="D207" s="443" t="s">
        <v>1550</v>
      </c>
      <c r="E207" s="443" t="s">
        <v>1644</v>
      </c>
      <c r="F207" s="443" t="s">
        <v>1714</v>
      </c>
      <c r="G207" s="443" t="s">
        <v>1715</v>
      </c>
      <c r="H207" s="447">
        <v>629</v>
      </c>
      <c r="I207" s="447">
        <v>73383.34</v>
      </c>
      <c r="J207" s="443"/>
      <c r="K207" s="443">
        <v>116.66667726550079</v>
      </c>
      <c r="L207" s="447">
        <v>415</v>
      </c>
      <c r="M207" s="447">
        <v>61498.899999999994</v>
      </c>
      <c r="N207" s="443"/>
      <c r="O207" s="443">
        <v>148.19012048192769</v>
      </c>
      <c r="P207" s="447">
        <v>481</v>
      </c>
      <c r="Q207" s="447">
        <v>66805.56</v>
      </c>
      <c r="R207" s="469"/>
      <c r="S207" s="448">
        <v>138.88889812889812</v>
      </c>
    </row>
    <row r="208" spans="1:19" ht="14.45" customHeight="1" x14ac:dyDescent="0.2">
      <c r="A208" s="442"/>
      <c r="B208" s="443" t="s">
        <v>1561</v>
      </c>
      <c r="C208" s="443" t="s">
        <v>1554</v>
      </c>
      <c r="D208" s="443" t="s">
        <v>1550</v>
      </c>
      <c r="E208" s="443" t="s">
        <v>1644</v>
      </c>
      <c r="F208" s="443" t="s">
        <v>1728</v>
      </c>
      <c r="G208" s="443" t="s">
        <v>1729</v>
      </c>
      <c r="H208" s="447">
        <v>9</v>
      </c>
      <c r="I208" s="447">
        <v>3230.01</v>
      </c>
      <c r="J208" s="443"/>
      <c r="K208" s="443">
        <v>358.89000000000004</v>
      </c>
      <c r="L208" s="447">
        <v>3</v>
      </c>
      <c r="M208" s="447">
        <v>1253.3399999999999</v>
      </c>
      <c r="N208" s="443"/>
      <c r="O208" s="443">
        <v>417.78</v>
      </c>
      <c r="P208" s="447">
        <v>3</v>
      </c>
      <c r="Q208" s="447">
        <v>1093.33</v>
      </c>
      <c r="R208" s="469"/>
      <c r="S208" s="448">
        <v>364.44333333333333</v>
      </c>
    </row>
    <row r="209" spans="1:19" ht="14.45" customHeight="1" x14ac:dyDescent="0.2">
      <c r="A209" s="442"/>
      <c r="B209" s="443" t="s">
        <v>1561</v>
      </c>
      <c r="C209" s="443" t="s">
        <v>1554</v>
      </c>
      <c r="D209" s="443" t="s">
        <v>1550</v>
      </c>
      <c r="E209" s="443" t="s">
        <v>1644</v>
      </c>
      <c r="F209" s="443" t="s">
        <v>1716</v>
      </c>
      <c r="G209" s="443"/>
      <c r="H209" s="447">
        <v>153</v>
      </c>
      <c r="I209" s="447">
        <v>84150</v>
      </c>
      <c r="J209" s="443"/>
      <c r="K209" s="443">
        <v>550</v>
      </c>
      <c r="L209" s="447"/>
      <c r="M209" s="447"/>
      <c r="N209" s="443"/>
      <c r="O209" s="443"/>
      <c r="P209" s="447"/>
      <c r="Q209" s="447"/>
      <c r="R209" s="469"/>
      <c r="S209" s="448"/>
    </row>
    <row r="210" spans="1:19" ht="14.45" customHeight="1" x14ac:dyDescent="0.2">
      <c r="A210" s="442"/>
      <c r="B210" s="443" t="s">
        <v>1561</v>
      </c>
      <c r="C210" s="443" t="s">
        <v>1554</v>
      </c>
      <c r="D210" s="443" t="s">
        <v>1550</v>
      </c>
      <c r="E210" s="443" t="s">
        <v>1644</v>
      </c>
      <c r="F210" s="443" t="s">
        <v>1716</v>
      </c>
      <c r="G210" s="443" t="s">
        <v>1717</v>
      </c>
      <c r="H210" s="447">
        <v>78</v>
      </c>
      <c r="I210" s="447">
        <v>42900</v>
      </c>
      <c r="J210" s="443"/>
      <c r="K210" s="443">
        <v>550</v>
      </c>
      <c r="L210" s="447"/>
      <c r="M210" s="447"/>
      <c r="N210" s="443"/>
      <c r="O210" s="443"/>
      <c r="P210" s="447"/>
      <c r="Q210" s="447"/>
      <c r="R210" s="469"/>
      <c r="S210" s="448"/>
    </row>
    <row r="211" spans="1:19" ht="14.45" customHeight="1" x14ac:dyDescent="0.2">
      <c r="A211" s="442"/>
      <c r="B211" s="443" t="s">
        <v>1561</v>
      </c>
      <c r="C211" s="443" t="s">
        <v>1554</v>
      </c>
      <c r="D211" s="443" t="s">
        <v>1550</v>
      </c>
      <c r="E211" s="443" t="s">
        <v>1644</v>
      </c>
      <c r="F211" s="443" t="s">
        <v>1718</v>
      </c>
      <c r="G211" s="443" t="s">
        <v>1719</v>
      </c>
      <c r="H211" s="447">
        <v>6</v>
      </c>
      <c r="I211" s="447">
        <v>700</v>
      </c>
      <c r="J211" s="443"/>
      <c r="K211" s="443">
        <v>116.66666666666667</v>
      </c>
      <c r="L211" s="447">
        <v>1</v>
      </c>
      <c r="M211" s="447">
        <v>150</v>
      </c>
      <c r="N211" s="443"/>
      <c r="O211" s="443">
        <v>150</v>
      </c>
      <c r="P211" s="447">
        <v>2</v>
      </c>
      <c r="Q211" s="447">
        <v>300</v>
      </c>
      <c r="R211" s="469"/>
      <c r="S211" s="448">
        <v>150</v>
      </c>
    </row>
    <row r="212" spans="1:19" ht="14.45" customHeight="1" x14ac:dyDescent="0.2">
      <c r="A212" s="442"/>
      <c r="B212" s="443" t="s">
        <v>1561</v>
      </c>
      <c r="C212" s="443" t="s">
        <v>1554</v>
      </c>
      <c r="D212" s="443" t="s">
        <v>1550</v>
      </c>
      <c r="E212" s="443" t="s">
        <v>1644</v>
      </c>
      <c r="F212" s="443" t="s">
        <v>1730</v>
      </c>
      <c r="G212" s="443" t="s">
        <v>1731</v>
      </c>
      <c r="H212" s="447">
        <v>16</v>
      </c>
      <c r="I212" s="447">
        <v>8853.33</v>
      </c>
      <c r="J212" s="443"/>
      <c r="K212" s="443">
        <v>553.333125</v>
      </c>
      <c r="L212" s="447">
        <v>61</v>
      </c>
      <c r="M212" s="447">
        <v>36065.56</v>
      </c>
      <c r="N212" s="443"/>
      <c r="O212" s="443">
        <v>591.23868852459009</v>
      </c>
      <c r="P212" s="447">
        <v>71</v>
      </c>
      <c r="Q212" s="447">
        <v>39681.119999999995</v>
      </c>
      <c r="R212" s="469"/>
      <c r="S212" s="448">
        <v>558.88901408450693</v>
      </c>
    </row>
    <row r="213" spans="1:19" ht="14.45" customHeight="1" x14ac:dyDescent="0.2">
      <c r="A213" s="442"/>
      <c r="B213" s="443" t="s">
        <v>1561</v>
      </c>
      <c r="C213" s="443" t="s">
        <v>1554</v>
      </c>
      <c r="D213" s="443" t="s">
        <v>1550</v>
      </c>
      <c r="E213" s="443" t="s">
        <v>1644</v>
      </c>
      <c r="F213" s="443" t="s">
        <v>1722</v>
      </c>
      <c r="G213" s="443" t="s">
        <v>1723</v>
      </c>
      <c r="H213" s="447"/>
      <c r="I213" s="447"/>
      <c r="J213" s="443"/>
      <c r="K213" s="443"/>
      <c r="L213" s="447">
        <v>502</v>
      </c>
      <c r="M213" s="447">
        <v>30697.77</v>
      </c>
      <c r="N213" s="443"/>
      <c r="O213" s="443">
        <v>61.150936254980081</v>
      </c>
      <c r="P213" s="447">
        <v>448</v>
      </c>
      <c r="Q213" s="447">
        <v>29866.67</v>
      </c>
      <c r="R213" s="469"/>
      <c r="S213" s="448">
        <v>66.666674107142853</v>
      </c>
    </row>
    <row r="214" spans="1:19" ht="14.45" customHeight="1" x14ac:dyDescent="0.2">
      <c r="A214" s="442"/>
      <c r="B214" s="443" t="s">
        <v>1561</v>
      </c>
      <c r="C214" s="443" t="s">
        <v>1554</v>
      </c>
      <c r="D214" s="443" t="s">
        <v>1550</v>
      </c>
      <c r="E214" s="443" t="s">
        <v>1644</v>
      </c>
      <c r="F214" s="443" t="s">
        <v>1732</v>
      </c>
      <c r="G214" s="443" t="s">
        <v>1662</v>
      </c>
      <c r="H214" s="447"/>
      <c r="I214" s="447"/>
      <c r="J214" s="443"/>
      <c r="K214" s="443"/>
      <c r="L214" s="447">
        <v>3</v>
      </c>
      <c r="M214" s="447">
        <v>1033.33</v>
      </c>
      <c r="N214" s="443"/>
      <c r="O214" s="443">
        <v>344.44333333333333</v>
      </c>
      <c r="P214" s="447"/>
      <c r="Q214" s="447"/>
      <c r="R214" s="469"/>
      <c r="S214" s="448"/>
    </row>
    <row r="215" spans="1:19" ht="14.45" customHeight="1" x14ac:dyDescent="0.2">
      <c r="A215" s="442"/>
      <c r="B215" s="443" t="s">
        <v>1561</v>
      </c>
      <c r="C215" s="443" t="s">
        <v>1554</v>
      </c>
      <c r="D215" s="443" t="s">
        <v>1550</v>
      </c>
      <c r="E215" s="443" t="s">
        <v>1644</v>
      </c>
      <c r="F215" s="443" t="s">
        <v>1748</v>
      </c>
      <c r="G215" s="443" t="s">
        <v>1749</v>
      </c>
      <c r="H215" s="447"/>
      <c r="I215" s="447"/>
      <c r="J215" s="443"/>
      <c r="K215" s="443"/>
      <c r="L215" s="447">
        <v>203</v>
      </c>
      <c r="M215" s="447">
        <v>122405.55</v>
      </c>
      <c r="N215" s="443"/>
      <c r="O215" s="443">
        <v>602.98300492610838</v>
      </c>
      <c r="P215" s="447">
        <v>336</v>
      </c>
      <c r="Q215" s="447">
        <v>188533.33</v>
      </c>
      <c r="R215" s="469"/>
      <c r="S215" s="448">
        <v>561.11110119047612</v>
      </c>
    </row>
    <row r="216" spans="1:19" ht="14.45" customHeight="1" x14ac:dyDescent="0.2">
      <c r="A216" s="442"/>
      <c r="B216" s="443" t="s">
        <v>1561</v>
      </c>
      <c r="C216" s="443" t="s">
        <v>1554</v>
      </c>
      <c r="D216" s="443" t="s">
        <v>1550</v>
      </c>
      <c r="E216" s="443" t="s">
        <v>1644</v>
      </c>
      <c r="F216" s="443" t="s">
        <v>1750</v>
      </c>
      <c r="G216" s="443" t="s">
        <v>1751</v>
      </c>
      <c r="H216" s="447"/>
      <c r="I216" s="447"/>
      <c r="J216" s="443"/>
      <c r="K216" s="443"/>
      <c r="L216" s="447">
        <v>2</v>
      </c>
      <c r="M216" s="447">
        <v>1443.33</v>
      </c>
      <c r="N216" s="443"/>
      <c r="O216" s="443">
        <v>721.66499999999996</v>
      </c>
      <c r="P216" s="447">
        <v>5</v>
      </c>
      <c r="Q216" s="447">
        <v>3361.11</v>
      </c>
      <c r="R216" s="469"/>
      <c r="S216" s="448">
        <v>672.22199999999998</v>
      </c>
    </row>
    <row r="217" spans="1:19" ht="14.45" customHeight="1" x14ac:dyDescent="0.2">
      <c r="A217" s="442"/>
      <c r="B217" s="443" t="s">
        <v>1561</v>
      </c>
      <c r="C217" s="443" t="s">
        <v>1554</v>
      </c>
      <c r="D217" s="443" t="s">
        <v>1550</v>
      </c>
      <c r="E217" s="443" t="s">
        <v>1644</v>
      </c>
      <c r="F217" s="443" t="s">
        <v>1733</v>
      </c>
      <c r="G217" s="443" t="s">
        <v>1734</v>
      </c>
      <c r="H217" s="447"/>
      <c r="I217" s="447"/>
      <c r="J217" s="443"/>
      <c r="K217" s="443"/>
      <c r="L217" s="447">
        <v>2</v>
      </c>
      <c r="M217" s="447">
        <v>644.44000000000005</v>
      </c>
      <c r="N217" s="443"/>
      <c r="O217" s="443">
        <v>322.22000000000003</v>
      </c>
      <c r="P217" s="447">
        <v>3</v>
      </c>
      <c r="Q217" s="447">
        <v>900</v>
      </c>
      <c r="R217" s="469"/>
      <c r="S217" s="448">
        <v>300</v>
      </c>
    </row>
    <row r="218" spans="1:19" ht="14.45" customHeight="1" x14ac:dyDescent="0.2">
      <c r="A218" s="442"/>
      <c r="B218" s="443" t="s">
        <v>1561</v>
      </c>
      <c r="C218" s="443" t="s">
        <v>1555</v>
      </c>
      <c r="D218" s="443" t="s">
        <v>1550</v>
      </c>
      <c r="E218" s="443" t="s">
        <v>1562</v>
      </c>
      <c r="F218" s="443" t="s">
        <v>1568</v>
      </c>
      <c r="G218" s="443"/>
      <c r="H218" s="447"/>
      <c r="I218" s="447"/>
      <c r="J218" s="443"/>
      <c r="K218" s="443"/>
      <c r="L218" s="447"/>
      <c r="M218" s="447"/>
      <c r="N218" s="443"/>
      <c r="O218" s="443"/>
      <c r="P218" s="447">
        <v>1</v>
      </c>
      <c r="Q218" s="447">
        <v>236</v>
      </c>
      <c r="R218" s="469"/>
      <c r="S218" s="448">
        <v>236</v>
      </c>
    </row>
    <row r="219" spans="1:19" ht="14.45" customHeight="1" x14ac:dyDescent="0.2">
      <c r="A219" s="442"/>
      <c r="B219" s="443" t="s">
        <v>1561</v>
      </c>
      <c r="C219" s="443" t="s">
        <v>1555</v>
      </c>
      <c r="D219" s="443" t="s">
        <v>1550</v>
      </c>
      <c r="E219" s="443" t="s">
        <v>1562</v>
      </c>
      <c r="F219" s="443" t="s">
        <v>1589</v>
      </c>
      <c r="G219" s="443"/>
      <c r="H219" s="447"/>
      <c r="I219" s="447"/>
      <c r="J219" s="443"/>
      <c r="K219" s="443"/>
      <c r="L219" s="447"/>
      <c r="M219" s="447"/>
      <c r="N219" s="443"/>
      <c r="O219" s="443"/>
      <c r="P219" s="447">
        <v>2</v>
      </c>
      <c r="Q219" s="447">
        <v>4000</v>
      </c>
      <c r="R219" s="469"/>
      <c r="S219" s="448">
        <v>2000</v>
      </c>
    </row>
    <row r="220" spans="1:19" ht="14.45" customHeight="1" x14ac:dyDescent="0.2">
      <c r="A220" s="442"/>
      <c r="B220" s="443" t="s">
        <v>1561</v>
      </c>
      <c r="C220" s="443" t="s">
        <v>1555</v>
      </c>
      <c r="D220" s="443" t="s">
        <v>1550</v>
      </c>
      <c r="E220" s="443" t="s">
        <v>1644</v>
      </c>
      <c r="F220" s="443" t="s">
        <v>1649</v>
      </c>
      <c r="G220" s="443" t="s">
        <v>1650</v>
      </c>
      <c r="H220" s="447">
        <v>713</v>
      </c>
      <c r="I220" s="447">
        <v>55455.55</v>
      </c>
      <c r="J220" s="443"/>
      <c r="K220" s="443">
        <v>77.777769985974757</v>
      </c>
      <c r="L220" s="447">
        <v>828</v>
      </c>
      <c r="M220" s="447">
        <v>72458.89</v>
      </c>
      <c r="N220" s="443"/>
      <c r="O220" s="443">
        <v>87.510736714975849</v>
      </c>
      <c r="P220" s="447">
        <v>416</v>
      </c>
      <c r="Q220" s="447">
        <v>34666.659999999996</v>
      </c>
      <c r="R220" s="469"/>
      <c r="S220" s="448">
        <v>83.333317307692298</v>
      </c>
    </row>
    <row r="221" spans="1:19" ht="14.45" customHeight="1" x14ac:dyDescent="0.2">
      <c r="A221" s="442"/>
      <c r="B221" s="443" t="s">
        <v>1561</v>
      </c>
      <c r="C221" s="443" t="s">
        <v>1555</v>
      </c>
      <c r="D221" s="443" t="s">
        <v>1550</v>
      </c>
      <c r="E221" s="443" t="s">
        <v>1644</v>
      </c>
      <c r="F221" s="443" t="s">
        <v>1651</v>
      </c>
      <c r="G221" s="443" t="s">
        <v>1652</v>
      </c>
      <c r="H221" s="447">
        <v>9</v>
      </c>
      <c r="I221" s="447">
        <v>2250</v>
      </c>
      <c r="J221" s="443"/>
      <c r="K221" s="443">
        <v>250</v>
      </c>
      <c r="L221" s="447">
        <v>58</v>
      </c>
      <c r="M221" s="447">
        <v>15766.67</v>
      </c>
      <c r="N221" s="443"/>
      <c r="O221" s="443">
        <v>271.83913793103449</v>
      </c>
      <c r="P221" s="447">
        <v>33</v>
      </c>
      <c r="Q221" s="447">
        <v>8433.34</v>
      </c>
      <c r="R221" s="469"/>
      <c r="S221" s="448">
        <v>255.55575757575758</v>
      </c>
    </row>
    <row r="222" spans="1:19" ht="14.45" customHeight="1" x14ac:dyDescent="0.2">
      <c r="A222" s="442"/>
      <c r="B222" s="443" t="s">
        <v>1561</v>
      </c>
      <c r="C222" s="443" t="s">
        <v>1555</v>
      </c>
      <c r="D222" s="443" t="s">
        <v>1550</v>
      </c>
      <c r="E222" s="443" t="s">
        <v>1644</v>
      </c>
      <c r="F222" s="443" t="s">
        <v>1653</v>
      </c>
      <c r="G222" s="443" t="s">
        <v>1654</v>
      </c>
      <c r="H222" s="447">
        <v>1</v>
      </c>
      <c r="I222" s="447">
        <v>300</v>
      </c>
      <c r="J222" s="443"/>
      <c r="K222" s="443">
        <v>300</v>
      </c>
      <c r="L222" s="447"/>
      <c r="M222" s="447"/>
      <c r="N222" s="443"/>
      <c r="O222" s="443"/>
      <c r="P222" s="447"/>
      <c r="Q222" s="447"/>
      <c r="R222" s="469"/>
      <c r="S222" s="448"/>
    </row>
    <row r="223" spans="1:19" ht="14.45" customHeight="1" x14ac:dyDescent="0.2">
      <c r="A223" s="442"/>
      <c r="B223" s="443" t="s">
        <v>1561</v>
      </c>
      <c r="C223" s="443" t="s">
        <v>1555</v>
      </c>
      <c r="D223" s="443" t="s">
        <v>1550</v>
      </c>
      <c r="E223" s="443" t="s">
        <v>1644</v>
      </c>
      <c r="F223" s="443" t="s">
        <v>1655</v>
      </c>
      <c r="G223" s="443" t="s">
        <v>1656</v>
      </c>
      <c r="H223" s="447">
        <v>403</v>
      </c>
      <c r="I223" s="447">
        <v>47016.66</v>
      </c>
      <c r="J223" s="443"/>
      <c r="K223" s="443">
        <v>116.66665012406949</v>
      </c>
      <c r="L223" s="447">
        <v>567</v>
      </c>
      <c r="M223" s="447">
        <v>80780</v>
      </c>
      <c r="N223" s="443"/>
      <c r="O223" s="443">
        <v>142.46913580246914</v>
      </c>
      <c r="P223" s="447">
        <v>768</v>
      </c>
      <c r="Q223" s="447">
        <v>102400.01</v>
      </c>
      <c r="R223" s="469"/>
      <c r="S223" s="448">
        <v>133.33334635416665</v>
      </c>
    </row>
    <row r="224" spans="1:19" ht="14.45" customHeight="1" x14ac:dyDescent="0.2">
      <c r="A224" s="442"/>
      <c r="B224" s="443" t="s">
        <v>1561</v>
      </c>
      <c r="C224" s="443" t="s">
        <v>1555</v>
      </c>
      <c r="D224" s="443" t="s">
        <v>1550</v>
      </c>
      <c r="E224" s="443" t="s">
        <v>1644</v>
      </c>
      <c r="F224" s="443" t="s">
        <v>1659</v>
      </c>
      <c r="G224" s="443" t="s">
        <v>1660</v>
      </c>
      <c r="H224" s="447"/>
      <c r="I224" s="447"/>
      <c r="J224" s="443"/>
      <c r="K224" s="443"/>
      <c r="L224" s="447">
        <v>17</v>
      </c>
      <c r="M224" s="447">
        <v>10842.21</v>
      </c>
      <c r="N224" s="443"/>
      <c r="O224" s="443">
        <v>637.77705882352939</v>
      </c>
      <c r="P224" s="447">
        <v>37</v>
      </c>
      <c r="Q224" s="447">
        <v>23433.32</v>
      </c>
      <c r="R224" s="469"/>
      <c r="S224" s="448">
        <v>633.33297297297293</v>
      </c>
    </row>
    <row r="225" spans="1:19" ht="14.45" customHeight="1" x14ac:dyDescent="0.2">
      <c r="A225" s="442"/>
      <c r="B225" s="443" t="s">
        <v>1561</v>
      </c>
      <c r="C225" s="443" t="s">
        <v>1555</v>
      </c>
      <c r="D225" s="443" t="s">
        <v>1550</v>
      </c>
      <c r="E225" s="443" t="s">
        <v>1644</v>
      </c>
      <c r="F225" s="443" t="s">
        <v>1661</v>
      </c>
      <c r="G225" s="443" t="s">
        <v>1662</v>
      </c>
      <c r="H225" s="447"/>
      <c r="I225" s="447"/>
      <c r="J225" s="443"/>
      <c r="K225" s="443"/>
      <c r="L225" s="447">
        <v>1</v>
      </c>
      <c r="M225" s="447">
        <v>344.44</v>
      </c>
      <c r="N225" s="443"/>
      <c r="O225" s="443">
        <v>344.44</v>
      </c>
      <c r="P225" s="447"/>
      <c r="Q225" s="447"/>
      <c r="R225" s="469"/>
      <c r="S225" s="448"/>
    </row>
    <row r="226" spans="1:19" ht="14.45" customHeight="1" x14ac:dyDescent="0.2">
      <c r="A226" s="442"/>
      <c r="B226" s="443" t="s">
        <v>1561</v>
      </c>
      <c r="C226" s="443" t="s">
        <v>1555</v>
      </c>
      <c r="D226" s="443" t="s">
        <v>1550</v>
      </c>
      <c r="E226" s="443" t="s">
        <v>1644</v>
      </c>
      <c r="F226" s="443" t="s">
        <v>1752</v>
      </c>
      <c r="G226" s="443" t="s">
        <v>1753</v>
      </c>
      <c r="H226" s="447">
        <v>1391</v>
      </c>
      <c r="I226" s="447">
        <v>1081888.8900000001</v>
      </c>
      <c r="J226" s="443"/>
      <c r="K226" s="443">
        <v>777.77777857656372</v>
      </c>
      <c r="L226" s="447">
        <v>1193</v>
      </c>
      <c r="M226" s="447">
        <v>1129216.6599999999</v>
      </c>
      <c r="N226" s="443"/>
      <c r="O226" s="443">
        <v>946.53533948030167</v>
      </c>
      <c r="P226" s="447">
        <v>1309</v>
      </c>
      <c r="Q226" s="447">
        <v>1243550</v>
      </c>
      <c r="R226" s="469"/>
      <c r="S226" s="448">
        <v>950</v>
      </c>
    </row>
    <row r="227" spans="1:19" ht="14.45" customHeight="1" x14ac:dyDescent="0.2">
      <c r="A227" s="442"/>
      <c r="B227" s="443" t="s">
        <v>1561</v>
      </c>
      <c r="C227" s="443" t="s">
        <v>1555</v>
      </c>
      <c r="D227" s="443" t="s">
        <v>1550</v>
      </c>
      <c r="E227" s="443" t="s">
        <v>1644</v>
      </c>
      <c r="F227" s="443" t="s">
        <v>1754</v>
      </c>
      <c r="G227" s="443" t="s">
        <v>1755</v>
      </c>
      <c r="H227" s="447">
        <v>2563</v>
      </c>
      <c r="I227" s="447">
        <v>239213.33</v>
      </c>
      <c r="J227" s="443"/>
      <c r="K227" s="443">
        <v>93.333332032774095</v>
      </c>
      <c r="L227" s="447">
        <v>3398</v>
      </c>
      <c r="M227" s="447">
        <v>361490</v>
      </c>
      <c r="N227" s="443"/>
      <c r="O227" s="443">
        <v>106.38316656856975</v>
      </c>
      <c r="P227" s="447">
        <v>4227</v>
      </c>
      <c r="Q227" s="447">
        <v>418003.33999999997</v>
      </c>
      <c r="R227" s="469"/>
      <c r="S227" s="448">
        <v>98.888890466051564</v>
      </c>
    </row>
    <row r="228" spans="1:19" ht="14.45" customHeight="1" x14ac:dyDescent="0.2">
      <c r="A228" s="442"/>
      <c r="B228" s="443" t="s">
        <v>1561</v>
      </c>
      <c r="C228" s="443" t="s">
        <v>1555</v>
      </c>
      <c r="D228" s="443" t="s">
        <v>1550</v>
      </c>
      <c r="E228" s="443" t="s">
        <v>1644</v>
      </c>
      <c r="F228" s="443" t="s">
        <v>1756</v>
      </c>
      <c r="G228" s="443" t="s">
        <v>1757</v>
      </c>
      <c r="H228" s="447">
        <v>72</v>
      </c>
      <c r="I228" s="447">
        <v>48000</v>
      </c>
      <c r="J228" s="443"/>
      <c r="K228" s="443">
        <v>666.66666666666663</v>
      </c>
      <c r="L228" s="447">
        <v>42</v>
      </c>
      <c r="M228" s="447">
        <v>29914.440000000002</v>
      </c>
      <c r="N228" s="443"/>
      <c r="O228" s="443">
        <v>712.24857142857149</v>
      </c>
      <c r="P228" s="447">
        <v>54</v>
      </c>
      <c r="Q228" s="447">
        <v>36300</v>
      </c>
      <c r="R228" s="469"/>
      <c r="S228" s="448">
        <v>672.22222222222217</v>
      </c>
    </row>
    <row r="229" spans="1:19" ht="14.45" customHeight="1" x14ac:dyDescent="0.2">
      <c r="A229" s="442"/>
      <c r="B229" s="443" t="s">
        <v>1561</v>
      </c>
      <c r="C229" s="443" t="s">
        <v>1555</v>
      </c>
      <c r="D229" s="443" t="s">
        <v>1550</v>
      </c>
      <c r="E229" s="443" t="s">
        <v>1644</v>
      </c>
      <c r="F229" s="443" t="s">
        <v>1758</v>
      </c>
      <c r="G229" s="443" t="s">
        <v>1759</v>
      </c>
      <c r="H229" s="447">
        <v>182</v>
      </c>
      <c r="I229" s="447">
        <v>141555.56</v>
      </c>
      <c r="J229" s="443"/>
      <c r="K229" s="443">
        <v>777.7778021978022</v>
      </c>
      <c r="L229" s="447">
        <v>202</v>
      </c>
      <c r="M229" s="447">
        <v>189743.33999999997</v>
      </c>
      <c r="N229" s="443"/>
      <c r="O229" s="443">
        <v>939.32346534653448</v>
      </c>
      <c r="P229" s="447">
        <v>224</v>
      </c>
      <c r="Q229" s="447">
        <v>212800</v>
      </c>
      <c r="R229" s="469"/>
      <c r="S229" s="448">
        <v>950</v>
      </c>
    </row>
    <row r="230" spans="1:19" ht="14.45" customHeight="1" x14ac:dyDescent="0.2">
      <c r="A230" s="442"/>
      <c r="B230" s="443" t="s">
        <v>1561</v>
      </c>
      <c r="C230" s="443" t="s">
        <v>1555</v>
      </c>
      <c r="D230" s="443" t="s">
        <v>1550</v>
      </c>
      <c r="E230" s="443" t="s">
        <v>1644</v>
      </c>
      <c r="F230" s="443" t="s">
        <v>1760</v>
      </c>
      <c r="G230" s="443" t="s">
        <v>1761</v>
      </c>
      <c r="H230" s="447">
        <v>357</v>
      </c>
      <c r="I230" s="447">
        <v>119000</v>
      </c>
      <c r="J230" s="443"/>
      <c r="K230" s="443">
        <v>333.33333333333331</v>
      </c>
      <c r="L230" s="447">
        <v>407</v>
      </c>
      <c r="M230" s="447">
        <v>145077.78</v>
      </c>
      <c r="N230" s="443"/>
      <c r="O230" s="443">
        <v>356.45646191646193</v>
      </c>
      <c r="P230" s="447">
        <v>280</v>
      </c>
      <c r="Q230" s="447">
        <v>94888.9</v>
      </c>
      <c r="R230" s="469"/>
      <c r="S230" s="448">
        <v>338.88892857142855</v>
      </c>
    </row>
    <row r="231" spans="1:19" ht="14.45" customHeight="1" x14ac:dyDescent="0.2">
      <c r="A231" s="442"/>
      <c r="B231" s="443" t="s">
        <v>1561</v>
      </c>
      <c r="C231" s="443" t="s">
        <v>1555</v>
      </c>
      <c r="D231" s="443" t="s">
        <v>1550</v>
      </c>
      <c r="E231" s="443" t="s">
        <v>1644</v>
      </c>
      <c r="F231" s="443" t="s">
        <v>1666</v>
      </c>
      <c r="G231" s="443" t="s">
        <v>1667</v>
      </c>
      <c r="H231" s="447">
        <v>118</v>
      </c>
      <c r="I231" s="447">
        <v>26222.22</v>
      </c>
      <c r="J231" s="443"/>
      <c r="K231" s="443">
        <v>222.22220338983053</v>
      </c>
      <c r="L231" s="447">
        <v>135</v>
      </c>
      <c r="M231" s="447">
        <v>49601.100000000006</v>
      </c>
      <c r="N231" s="443"/>
      <c r="O231" s="443">
        <v>367.41555555555561</v>
      </c>
      <c r="P231" s="447">
        <v>125</v>
      </c>
      <c r="Q231" s="447">
        <v>48611.100000000006</v>
      </c>
      <c r="R231" s="469"/>
      <c r="S231" s="448">
        <v>388.88880000000006</v>
      </c>
    </row>
    <row r="232" spans="1:19" ht="14.45" customHeight="1" x14ac:dyDescent="0.2">
      <c r="A232" s="442"/>
      <c r="B232" s="443" t="s">
        <v>1561</v>
      </c>
      <c r="C232" s="443" t="s">
        <v>1555</v>
      </c>
      <c r="D232" s="443" t="s">
        <v>1550</v>
      </c>
      <c r="E232" s="443" t="s">
        <v>1644</v>
      </c>
      <c r="F232" s="443" t="s">
        <v>1668</v>
      </c>
      <c r="G232" s="443" t="s">
        <v>1669</v>
      </c>
      <c r="H232" s="447">
        <v>42</v>
      </c>
      <c r="I232" s="447">
        <v>24500</v>
      </c>
      <c r="J232" s="443"/>
      <c r="K232" s="443">
        <v>583.33333333333337</v>
      </c>
      <c r="L232" s="447">
        <v>101</v>
      </c>
      <c r="M232" s="447">
        <v>72772.23</v>
      </c>
      <c r="N232" s="443"/>
      <c r="O232" s="443">
        <v>720.51712871287123</v>
      </c>
      <c r="P232" s="447">
        <v>123</v>
      </c>
      <c r="Q232" s="447">
        <v>82000.009999999995</v>
      </c>
      <c r="R232" s="469"/>
      <c r="S232" s="448">
        <v>666.66674796747964</v>
      </c>
    </row>
    <row r="233" spans="1:19" ht="14.45" customHeight="1" x14ac:dyDescent="0.2">
      <c r="A233" s="442"/>
      <c r="B233" s="443" t="s">
        <v>1561</v>
      </c>
      <c r="C233" s="443" t="s">
        <v>1555</v>
      </c>
      <c r="D233" s="443" t="s">
        <v>1550</v>
      </c>
      <c r="E233" s="443" t="s">
        <v>1644</v>
      </c>
      <c r="F233" s="443" t="s">
        <v>1670</v>
      </c>
      <c r="G233" s="443" t="s">
        <v>1671</v>
      </c>
      <c r="H233" s="447">
        <v>36</v>
      </c>
      <c r="I233" s="447">
        <v>16800.009999999998</v>
      </c>
      <c r="J233" s="443"/>
      <c r="K233" s="443">
        <v>466.66694444444443</v>
      </c>
      <c r="L233" s="447">
        <v>89</v>
      </c>
      <c r="M233" s="447">
        <v>47897.78</v>
      </c>
      <c r="N233" s="443"/>
      <c r="O233" s="443">
        <v>538.17730337078649</v>
      </c>
      <c r="P233" s="447">
        <v>37</v>
      </c>
      <c r="Q233" s="447">
        <v>18705.55</v>
      </c>
      <c r="R233" s="469"/>
      <c r="S233" s="448">
        <v>505.55540540540539</v>
      </c>
    </row>
    <row r="234" spans="1:19" ht="14.45" customHeight="1" x14ac:dyDescent="0.2">
      <c r="A234" s="442"/>
      <c r="B234" s="443" t="s">
        <v>1561</v>
      </c>
      <c r="C234" s="443" t="s">
        <v>1555</v>
      </c>
      <c r="D234" s="443" t="s">
        <v>1550</v>
      </c>
      <c r="E234" s="443" t="s">
        <v>1644</v>
      </c>
      <c r="F234" s="443" t="s">
        <v>1739</v>
      </c>
      <c r="G234" s="443" t="s">
        <v>1671</v>
      </c>
      <c r="H234" s="447">
        <v>32</v>
      </c>
      <c r="I234" s="447">
        <v>32000</v>
      </c>
      <c r="J234" s="443"/>
      <c r="K234" s="443">
        <v>1000</v>
      </c>
      <c r="L234" s="447">
        <v>17</v>
      </c>
      <c r="M234" s="447">
        <v>18285.560000000001</v>
      </c>
      <c r="N234" s="443"/>
      <c r="O234" s="443">
        <v>1075.6211764705884</v>
      </c>
      <c r="P234" s="447">
        <v>58</v>
      </c>
      <c r="Q234" s="447">
        <v>58322.229999999996</v>
      </c>
      <c r="R234" s="469"/>
      <c r="S234" s="448">
        <v>1005.5556896551724</v>
      </c>
    </row>
    <row r="235" spans="1:19" ht="14.45" customHeight="1" x14ac:dyDescent="0.2">
      <c r="A235" s="442"/>
      <c r="B235" s="443" t="s">
        <v>1561</v>
      </c>
      <c r="C235" s="443" t="s">
        <v>1555</v>
      </c>
      <c r="D235" s="443" t="s">
        <v>1550</v>
      </c>
      <c r="E235" s="443" t="s">
        <v>1644</v>
      </c>
      <c r="F235" s="443" t="s">
        <v>1672</v>
      </c>
      <c r="G235" s="443" t="s">
        <v>1673</v>
      </c>
      <c r="H235" s="447">
        <v>222</v>
      </c>
      <c r="I235" s="447">
        <v>13566.66</v>
      </c>
      <c r="J235" s="443"/>
      <c r="K235" s="443">
        <v>61.111081081081082</v>
      </c>
      <c r="L235" s="447">
        <v>205</v>
      </c>
      <c r="M235" s="447">
        <v>14516.67</v>
      </c>
      <c r="N235" s="443"/>
      <c r="O235" s="443">
        <v>70.813024390243896</v>
      </c>
      <c r="P235" s="447">
        <v>254</v>
      </c>
      <c r="Q235" s="447">
        <v>16933.330000000002</v>
      </c>
      <c r="R235" s="469"/>
      <c r="S235" s="448">
        <v>66.666653543307092</v>
      </c>
    </row>
    <row r="236" spans="1:19" ht="14.45" customHeight="1" x14ac:dyDescent="0.2">
      <c r="A236" s="442"/>
      <c r="B236" s="443" t="s">
        <v>1561</v>
      </c>
      <c r="C236" s="443" t="s">
        <v>1555</v>
      </c>
      <c r="D236" s="443" t="s">
        <v>1550</v>
      </c>
      <c r="E236" s="443" t="s">
        <v>1644</v>
      </c>
      <c r="F236" s="443" t="s">
        <v>1674</v>
      </c>
      <c r="G236" s="443" t="s">
        <v>1675</v>
      </c>
      <c r="H236" s="447">
        <v>2</v>
      </c>
      <c r="I236" s="447">
        <v>255.56</v>
      </c>
      <c r="J236" s="443"/>
      <c r="K236" s="443">
        <v>127.78</v>
      </c>
      <c r="L236" s="447"/>
      <c r="M236" s="447"/>
      <c r="N236" s="443"/>
      <c r="O236" s="443"/>
      <c r="P236" s="447">
        <v>2</v>
      </c>
      <c r="Q236" s="447">
        <v>322.22000000000003</v>
      </c>
      <c r="R236" s="469"/>
      <c r="S236" s="448">
        <v>161.11000000000001</v>
      </c>
    </row>
    <row r="237" spans="1:19" ht="14.45" customHeight="1" x14ac:dyDescent="0.2">
      <c r="A237" s="442"/>
      <c r="B237" s="443" t="s">
        <v>1561</v>
      </c>
      <c r="C237" s="443" t="s">
        <v>1555</v>
      </c>
      <c r="D237" s="443" t="s">
        <v>1550</v>
      </c>
      <c r="E237" s="443" t="s">
        <v>1644</v>
      </c>
      <c r="F237" s="443" t="s">
        <v>1678</v>
      </c>
      <c r="G237" s="443" t="s">
        <v>1679</v>
      </c>
      <c r="H237" s="447"/>
      <c r="I237" s="447"/>
      <c r="J237" s="443"/>
      <c r="K237" s="443"/>
      <c r="L237" s="447"/>
      <c r="M237" s="447"/>
      <c r="N237" s="443"/>
      <c r="O237" s="443"/>
      <c r="P237" s="447">
        <v>2</v>
      </c>
      <c r="Q237" s="447">
        <v>0</v>
      </c>
      <c r="R237" s="469"/>
      <c r="S237" s="448">
        <v>0</v>
      </c>
    </row>
    <row r="238" spans="1:19" ht="14.45" customHeight="1" x14ac:dyDescent="0.2">
      <c r="A238" s="442"/>
      <c r="B238" s="443" t="s">
        <v>1561</v>
      </c>
      <c r="C238" s="443" t="s">
        <v>1555</v>
      </c>
      <c r="D238" s="443" t="s">
        <v>1550</v>
      </c>
      <c r="E238" s="443" t="s">
        <v>1644</v>
      </c>
      <c r="F238" s="443" t="s">
        <v>1680</v>
      </c>
      <c r="G238" s="443" t="s">
        <v>1681</v>
      </c>
      <c r="H238" s="447">
        <v>594</v>
      </c>
      <c r="I238" s="447">
        <v>181500</v>
      </c>
      <c r="J238" s="443"/>
      <c r="K238" s="443">
        <v>305.55555555555554</v>
      </c>
      <c r="L238" s="447">
        <v>532</v>
      </c>
      <c r="M238" s="447">
        <v>174348.89</v>
      </c>
      <c r="N238" s="443"/>
      <c r="O238" s="443">
        <v>327.72347744360906</v>
      </c>
      <c r="P238" s="447">
        <v>488</v>
      </c>
      <c r="Q238" s="447">
        <v>151822.22</v>
      </c>
      <c r="R238" s="469"/>
      <c r="S238" s="448">
        <v>311.11110655737707</v>
      </c>
    </row>
    <row r="239" spans="1:19" ht="14.45" customHeight="1" x14ac:dyDescent="0.2">
      <c r="A239" s="442"/>
      <c r="B239" s="443" t="s">
        <v>1561</v>
      </c>
      <c r="C239" s="443" t="s">
        <v>1555</v>
      </c>
      <c r="D239" s="443" t="s">
        <v>1550</v>
      </c>
      <c r="E239" s="443" t="s">
        <v>1644</v>
      </c>
      <c r="F239" s="443" t="s">
        <v>1682</v>
      </c>
      <c r="G239" s="443" t="s">
        <v>1683</v>
      </c>
      <c r="H239" s="447">
        <v>1989</v>
      </c>
      <c r="I239" s="447">
        <v>66300</v>
      </c>
      <c r="J239" s="443"/>
      <c r="K239" s="443">
        <v>33.333333333333336</v>
      </c>
      <c r="L239" s="447">
        <v>190</v>
      </c>
      <c r="M239" s="447">
        <v>6333.34</v>
      </c>
      <c r="N239" s="443"/>
      <c r="O239" s="443">
        <v>33.333368421052633</v>
      </c>
      <c r="P239" s="447"/>
      <c r="Q239" s="447"/>
      <c r="R239" s="469"/>
      <c r="S239" s="448"/>
    </row>
    <row r="240" spans="1:19" ht="14.45" customHeight="1" x14ac:dyDescent="0.2">
      <c r="A240" s="442"/>
      <c r="B240" s="443" t="s">
        <v>1561</v>
      </c>
      <c r="C240" s="443" t="s">
        <v>1555</v>
      </c>
      <c r="D240" s="443" t="s">
        <v>1550</v>
      </c>
      <c r="E240" s="443" t="s">
        <v>1644</v>
      </c>
      <c r="F240" s="443" t="s">
        <v>1684</v>
      </c>
      <c r="G240" s="443" t="s">
        <v>1685</v>
      </c>
      <c r="H240" s="447">
        <v>151</v>
      </c>
      <c r="I240" s="447">
        <v>68788.88</v>
      </c>
      <c r="J240" s="443"/>
      <c r="K240" s="443">
        <v>455.55549668874175</v>
      </c>
      <c r="L240" s="447">
        <v>172</v>
      </c>
      <c r="M240" s="447">
        <v>86360.01999999999</v>
      </c>
      <c r="N240" s="443"/>
      <c r="O240" s="443">
        <v>502.09313953488368</v>
      </c>
      <c r="P240" s="447">
        <v>234</v>
      </c>
      <c r="Q240" s="447">
        <v>107899.99</v>
      </c>
      <c r="R240" s="469"/>
      <c r="S240" s="448">
        <v>461.11106837606837</v>
      </c>
    </row>
    <row r="241" spans="1:19" ht="14.45" customHeight="1" x14ac:dyDescent="0.2">
      <c r="A241" s="442"/>
      <c r="B241" s="443" t="s">
        <v>1561</v>
      </c>
      <c r="C241" s="443" t="s">
        <v>1555</v>
      </c>
      <c r="D241" s="443" t="s">
        <v>1550</v>
      </c>
      <c r="E241" s="443" t="s">
        <v>1644</v>
      </c>
      <c r="F241" s="443" t="s">
        <v>1686</v>
      </c>
      <c r="G241" s="443" t="s">
        <v>1687</v>
      </c>
      <c r="H241" s="447">
        <v>219</v>
      </c>
      <c r="I241" s="447">
        <v>12896.66</v>
      </c>
      <c r="J241" s="443"/>
      <c r="K241" s="443">
        <v>58.88885844748858</v>
      </c>
      <c r="L241" s="447">
        <v>211</v>
      </c>
      <c r="M241" s="447">
        <v>26133.33</v>
      </c>
      <c r="N241" s="443"/>
      <c r="O241" s="443">
        <v>123.85464454976304</v>
      </c>
      <c r="P241" s="447">
        <v>202</v>
      </c>
      <c r="Q241" s="447">
        <v>23566.67</v>
      </c>
      <c r="R241" s="469"/>
      <c r="S241" s="448">
        <v>116.66668316831682</v>
      </c>
    </row>
    <row r="242" spans="1:19" ht="14.45" customHeight="1" x14ac:dyDescent="0.2">
      <c r="A242" s="442"/>
      <c r="B242" s="443" t="s">
        <v>1561</v>
      </c>
      <c r="C242" s="443" t="s">
        <v>1555</v>
      </c>
      <c r="D242" s="443" t="s">
        <v>1550</v>
      </c>
      <c r="E242" s="443" t="s">
        <v>1644</v>
      </c>
      <c r="F242" s="443" t="s">
        <v>1688</v>
      </c>
      <c r="G242" s="443" t="s">
        <v>1689</v>
      </c>
      <c r="H242" s="447">
        <v>462</v>
      </c>
      <c r="I242" s="447">
        <v>35933.33</v>
      </c>
      <c r="J242" s="443"/>
      <c r="K242" s="443">
        <v>77.77777056277057</v>
      </c>
      <c r="L242" s="447">
        <v>444</v>
      </c>
      <c r="M242" s="447">
        <v>44562.21</v>
      </c>
      <c r="N242" s="443"/>
      <c r="O242" s="443">
        <v>100.36533783783784</v>
      </c>
      <c r="P242" s="447">
        <v>399</v>
      </c>
      <c r="Q242" s="447">
        <v>37683.320000000007</v>
      </c>
      <c r="R242" s="469"/>
      <c r="S242" s="448">
        <v>94.444411027568947</v>
      </c>
    </row>
    <row r="243" spans="1:19" ht="14.45" customHeight="1" x14ac:dyDescent="0.2">
      <c r="A243" s="442"/>
      <c r="B243" s="443" t="s">
        <v>1561</v>
      </c>
      <c r="C243" s="443" t="s">
        <v>1555</v>
      </c>
      <c r="D243" s="443" t="s">
        <v>1550</v>
      </c>
      <c r="E243" s="443" t="s">
        <v>1644</v>
      </c>
      <c r="F243" s="443" t="s">
        <v>1740</v>
      </c>
      <c r="G243" s="443" t="s">
        <v>1741</v>
      </c>
      <c r="H243" s="447"/>
      <c r="I243" s="447"/>
      <c r="J243" s="443"/>
      <c r="K243" s="443"/>
      <c r="L243" s="447">
        <v>1</v>
      </c>
      <c r="M243" s="447">
        <v>705.56</v>
      </c>
      <c r="N243" s="443"/>
      <c r="O243" s="443">
        <v>705.56</v>
      </c>
      <c r="P243" s="447"/>
      <c r="Q243" s="447"/>
      <c r="R243" s="469"/>
      <c r="S243" s="448"/>
    </row>
    <row r="244" spans="1:19" ht="14.45" customHeight="1" x14ac:dyDescent="0.2">
      <c r="A244" s="442"/>
      <c r="B244" s="443" t="s">
        <v>1561</v>
      </c>
      <c r="C244" s="443" t="s">
        <v>1555</v>
      </c>
      <c r="D244" s="443" t="s">
        <v>1550</v>
      </c>
      <c r="E244" s="443" t="s">
        <v>1644</v>
      </c>
      <c r="F244" s="443" t="s">
        <v>1762</v>
      </c>
      <c r="G244" s="443" t="s">
        <v>1763</v>
      </c>
      <c r="H244" s="447">
        <v>126</v>
      </c>
      <c r="I244" s="447">
        <v>140000</v>
      </c>
      <c r="J244" s="443"/>
      <c r="K244" s="443">
        <v>1111.1111111111111</v>
      </c>
      <c r="L244" s="447">
        <v>108</v>
      </c>
      <c r="M244" s="447">
        <v>139301.12</v>
      </c>
      <c r="N244" s="443"/>
      <c r="O244" s="443">
        <v>1289.8251851851851</v>
      </c>
      <c r="P244" s="447">
        <v>155</v>
      </c>
      <c r="Q244" s="447">
        <v>190305.55</v>
      </c>
      <c r="R244" s="469"/>
      <c r="S244" s="448">
        <v>1227.7777419354838</v>
      </c>
    </row>
    <row r="245" spans="1:19" ht="14.45" customHeight="1" x14ac:dyDescent="0.2">
      <c r="A245" s="442"/>
      <c r="B245" s="443" t="s">
        <v>1561</v>
      </c>
      <c r="C245" s="443" t="s">
        <v>1555</v>
      </c>
      <c r="D245" s="443" t="s">
        <v>1550</v>
      </c>
      <c r="E245" s="443" t="s">
        <v>1644</v>
      </c>
      <c r="F245" s="443" t="s">
        <v>1692</v>
      </c>
      <c r="G245" s="443" t="s">
        <v>1693</v>
      </c>
      <c r="H245" s="447">
        <v>2257</v>
      </c>
      <c r="I245" s="447">
        <v>609390</v>
      </c>
      <c r="J245" s="443"/>
      <c r="K245" s="443">
        <v>270</v>
      </c>
      <c r="L245" s="447">
        <v>2167</v>
      </c>
      <c r="M245" s="447">
        <v>766822.22</v>
      </c>
      <c r="N245" s="443"/>
      <c r="O245" s="443">
        <v>353.86350715274574</v>
      </c>
      <c r="P245" s="447">
        <v>2025</v>
      </c>
      <c r="Q245" s="447">
        <v>675000</v>
      </c>
      <c r="R245" s="469"/>
      <c r="S245" s="448">
        <v>333.33333333333331</v>
      </c>
    </row>
    <row r="246" spans="1:19" ht="14.45" customHeight="1" x14ac:dyDescent="0.2">
      <c r="A246" s="442"/>
      <c r="B246" s="443" t="s">
        <v>1561</v>
      </c>
      <c r="C246" s="443" t="s">
        <v>1555</v>
      </c>
      <c r="D246" s="443" t="s">
        <v>1550</v>
      </c>
      <c r="E246" s="443" t="s">
        <v>1644</v>
      </c>
      <c r="F246" s="443" t="s">
        <v>1694</v>
      </c>
      <c r="G246" s="443" t="s">
        <v>1695</v>
      </c>
      <c r="H246" s="447">
        <v>715</v>
      </c>
      <c r="I246" s="447">
        <v>67527.77</v>
      </c>
      <c r="J246" s="443"/>
      <c r="K246" s="443">
        <v>94.444433566433574</v>
      </c>
      <c r="L246" s="447">
        <v>823</v>
      </c>
      <c r="M246" s="447">
        <v>97661.1</v>
      </c>
      <c r="N246" s="443"/>
      <c r="O246" s="443">
        <v>118.66476306196842</v>
      </c>
      <c r="P246" s="447">
        <v>792</v>
      </c>
      <c r="Q246" s="447">
        <v>88000</v>
      </c>
      <c r="R246" s="469"/>
      <c r="S246" s="448">
        <v>111.11111111111111</v>
      </c>
    </row>
    <row r="247" spans="1:19" ht="14.45" customHeight="1" x14ac:dyDescent="0.2">
      <c r="A247" s="442"/>
      <c r="B247" s="443" t="s">
        <v>1561</v>
      </c>
      <c r="C247" s="443" t="s">
        <v>1555</v>
      </c>
      <c r="D247" s="443" t="s">
        <v>1550</v>
      </c>
      <c r="E247" s="443" t="s">
        <v>1644</v>
      </c>
      <c r="F247" s="443" t="s">
        <v>1696</v>
      </c>
      <c r="G247" s="443" t="s">
        <v>1697</v>
      </c>
      <c r="H247" s="447"/>
      <c r="I247" s="447"/>
      <c r="J247" s="443"/>
      <c r="K247" s="443"/>
      <c r="L247" s="447"/>
      <c r="M247" s="447"/>
      <c r="N247" s="443"/>
      <c r="O247" s="443"/>
      <c r="P247" s="447">
        <v>5</v>
      </c>
      <c r="Q247" s="447">
        <v>333.33000000000004</v>
      </c>
      <c r="R247" s="469"/>
      <c r="S247" s="448">
        <v>66.666000000000011</v>
      </c>
    </row>
    <row r="248" spans="1:19" ht="14.45" customHeight="1" x14ac:dyDescent="0.2">
      <c r="A248" s="442"/>
      <c r="B248" s="443" t="s">
        <v>1561</v>
      </c>
      <c r="C248" s="443" t="s">
        <v>1555</v>
      </c>
      <c r="D248" s="443" t="s">
        <v>1550</v>
      </c>
      <c r="E248" s="443" t="s">
        <v>1644</v>
      </c>
      <c r="F248" s="443" t="s">
        <v>1698</v>
      </c>
      <c r="G248" s="443" t="s">
        <v>1699</v>
      </c>
      <c r="H248" s="447">
        <v>1</v>
      </c>
      <c r="I248" s="447">
        <v>96.67</v>
      </c>
      <c r="J248" s="443"/>
      <c r="K248" s="443">
        <v>96.67</v>
      </c>
      <c r="L248" s="447">
        <v>1</v>
      </c>
      <c r="M248" s="447">
        <v>150</v>
      </c>
      <c r="N248" s="443"/>
      <c r="O248" s="443">
        <v>150</v>
      </c>
      <c r="P248" s="447">
        <v>2</v>
      </c>
      <c r="Q248" s="447">
        <v>300</v>
      </c>
      <c r="R248" s="469"/>
      <c r="S248" s="448">
        <v>150</v>
      </c>
    </row>
    <row r="249" spans="1:19" ht="14.45" customHeight="1" x14ac:dyDescent="0.2">
      <c r="A249" s="442"/>
      <c r="B249" s="443" t="s">
        <v>1561</v>
      </c>
      <c r="C249" s="443" t="s">
        <v>1555</v>
      </c>
      <c r="D249" s="443" t="s">
        <v>1550</v>
      </c>
      <c r="E249" s="443" t="s">
        <v>1644</v>
      </c>
      <c r="F249" s="443" t="s">
        <v>1764</v>
      </c>
      <c r="G249" s="443" t="s">
        <v>1765</v>
      </c>
      <c r="H249" s="447">
        <v>2</v>
      </c>
      <c r="I249" s="447">
        <v>666.67</v>
      </c>
      <c r="J249" s="443"/>
      <c r="K249" s="443">
        <v>333.33499999999998</v>
      </c>
      <c r="L249" s="447"/>
      <c r="M249" s="447"/>
      <c r="N249" s="443"/>
      <c r="O249" s="443"/>
      <c r="P249" s="447"/>
      <c r="Q249" s="447"/>
      <c r="R249" s="469"/>
      <c r="S249" s="448"/>
    </row>
    <row r="250" spans="1:19" ht="14.45" customHeight="1" x14ac:dyDescent="0.2">
      <c r="A250" s="442"/>
      <c r="B250" s="443" t="s">
        <v>1561</v>
      </c>
      <c r="C250" s="443" t="s">
        <v>1555</v>
      </c>
      <c r="D250" s="443" t="s">
        <v>1550</v>
      </c>
      <c r="E250" s="443" t="s">
        <v>1644</v>
      </c>
      <c r="F250" s="443" t="s">
        <v>1702</v>
      </c>
      <c r="G250" s="443" t="s">
        <v>1703</v>
      </c>
      <c r="H250" s="447">
        <v>11</v>
      </c>
      <c r="I250" s="447">
        <v>831.11999999999989</v>
      </c>
      <c r="J250" s="443"/>
      <c r="K250" s="443">
        <v>75.556363636363628</v>
      </c>
      <c r="L250" s="447">
        <v>2</v>
      </c>
      <c r="M250" s="447">
        <v>200</v>
      </c>
      <c r="N250" s="443"/>
      <c r="O250" s="443">
        <v>100</v>
      </c>
      <c r="P250" s="447">
        <v>1</v>
      </c>
      <c r="Q250" s="447">
        <v>100</v>
      </c>
      <c r="R250" s="469"/>
      <c r="S250" s="448">
        <v>100</v>
      </c>
    </row>
    <row r="251" spans="1:19" ht="14.45" customHeight="1" x14ac:dyDescent="0.2">
      <c r="A251" s="442"/>
      <c r="B251" s="443" t="s">
        <v>1561</v>
      </c>
      <c r="C251" s="443" t="s">
        <v>1555</v>
      </c>
      <c r="D251" s="443" t="s">
        <v>1550</v>
      </c>
      <c r="E251" s="443" t="s">
        <v>1644</v>
      </c>
      <c r="F251" s="443" t="s">
        <v>1742</v>
      </c>
      <c r="G251" s="443" t="s">
        <v>1743</v>
      </c>
      <c r="H251" s="447">
        <v>25</v>
      </c>
      <c r="I251" s="447">
        <v>32083.339999999997</v>
      </c>
      <c r="J251" s="443"/>
      <c r="K251" s="443">
        <v>1283.3335999999999</v>
      </c>
      <c r="L251" s="447">
        <v>6</v>
      </c>
      <c r="M251" s="447">
        <v>8806.67</v>
      </c>
      <c r="N251" s="443"/>
      <c r="O251" s="443">
        <v>1467.7783333333334</v>
      </c>
      <c r="P251" s="447">
        <v>8</v>
      </c>
      <c r="Q251" s="447">
        <v>11466.67</v>
      </c>
      <c r="R251" s="469"/>
      <c r="S251" s="448">
        <v>1433.33375</v>
      </c>
    </row>
    <row r="252" spans="1:19" ht="14.45" customHeight="1" x14ac:dyDescent="0.2">
      <c r="A252" s="442"/>
      <c r="B252" s="443" t="s">
        <v>1561</v>
      </c>
      <c r="C252" s="443" t="s">
        <v>1555</v>
      </c>
      <c r="D252" s="443" t="s">
        <v>1550</v>
      </c>
      <c r="E252" s="443" t="s">
        <v>1644</v>
      </c>
      <c r="F252" s="443" t="s">
        <v>1744</v>
      </c>
      <c r="G252" s="443" t="s">
        <v>1745</v>
      </c>
      <c r="H252" s="447"/>
      <c r="I252" s="447"/>
      <c r="J252" s="443"/>
      <c r="K252" s="443"/>
      <c r="L252" s="447"/>
      <c r="M252" s="447"/>
      <c r="N252" s="443"/>
      <c r="O252" s="443"/>
      <c r="P252" s="447">
        <v>1</v>
      </c>
      <c r="Q252" s="447">
        <v>505.56</v>
      </c>
      <c r="R252" s="469"/>
      <c r="S252" s="448">
        <v>505.56</v>
      </c>
    </row>
    <row r="253" spans="1:19" ht="14.45" customHeight="1" x14ac:dyDescent="0.2">
      <c r="A253" s="442"/>
      <c r="B253" s="443" t="s">
        <v>1561</v>
      </c>
      <c r="C253" s="443" t="s">
        <v>1555</v>
      </c>
      <c r="D253" s="443" t="s">
        <v>1550</v>
      </c>
      <c r="E253" s="443" t="s">
        <v>1644</v>
      </c>
      <c r="F253" s="443" t="s">
        <v>1704</v>
      </c>
      <c r="G253" s="443" t="s">
        <v>1705</v>
      </c>
      <c r="H253" s="447"/>
      <c r="I253" s="447"/>
      <c r="J253" s="443"/>
      <c r="K253" s="443"/>
      <c r="L253" s="447">
        <v>8</v>
      </c>
      <c r="M253" s="447">
        <v>1480</v>
      </c>
      <c r="N253" s="443"/>
      <c r="O253" s="443">
        <v>185</v>
      </c>
      <c r="P253" s="447">
        <v>3</v>
      </c>
      <c r="Q253" s="447">
        <v>516.66</v>
      </c>
      <c r="R253" s="469"/>
      <c r="S253" s="448">
        <v>172.22</v>
      </c>
    </row>
    <row r="254" spans="1:19" ht="14.45" customHeight="1" x14ac:dyDescent="0.2">
      <c r="A254" s="442"/>
      <c r="B254" s="443" t="s">
        <v>1561</v>
      </c>
      <c r="C254" s="443" t="s">
        <v>1555</v>
      </c>
      <c r="D254" s="443" t="s">
        <v>1550</v>
      </c>
      <c r="E254" s="443" t="s">
        <v>1644</v>
      </c>
      <c r="F254" s="443" t="s">
        <v>1706</v>
      </c>
      <c r="G254" s="443" t="s">
        <v>1707</v>
      </c>
      <c r="H254" s="447">
        <v>48</v>
      </c>
      <c r="I254" s="447">
        <v>2346.6600000000003</v>
      </c>
      <c r="J254" s="443"/>
      <c r="K254" s="443">
        <v>48.888750000000009</v>
      </c>
      <c r="L254" s="447">
        <v>110</v>
      </c>
      <c r="M254" s="447">
        <v>8666.65</v>
      </c>
      <c r="N254" s="443"/>
      <c r="O254" s="443">
        <v>78.787727272727267</v>
      </c>
      <c r="P254" s="447">
        <v>50</v>
      </c>
      <c r="Q254" s="447">
        <v>3611.11</v>
      </c>
      <c r="R254" s="469"/>
      <c r="S254" s="448">
        <v>72.222200000000001</v>
      </c>
    </row>
    <row r="255" spans="1:19" ht="14.45" customHeight="1" x14ac:dyDescent="0.2">
      <c r="A255" s="442"/>
      <c r="B255" s="443" t="s">
        <v>1561</v>
      </c>
      <c r="C255" s="443" t="s">
        <v>1555</v>
      </c>
      <c r="D255" s="443" t="s">
        <v>1550</v>
      </c>
      <c r="E255" s="443" t="s">
        <v>1644</v>
      </c>
      <c r="F255" s="443" t="s">
        <v>1746</v>
      </c>
      <c r="G255" s="443" t="s">
        <v>1747</v>
      </c>
      <c r="H255" s="447">
        <v>2</v>
      </c>
      <c r="I255" s="447">
        <v>933.34</v>
      </c>
      <c r="J255" s="443"/>
      <c r="K255" s="443">
        <v>466.67</v>
      </c>
      <c r="L255" s="447">
        <v>4</v>
      </c>
      <c r="M255" s="447">
        <v>2098.8900000000003</v>
      </c>
      <c r="N255" s="443"/>
      <c r="O255" s="443">
        <v>524.72250000000008</v>
      </c>
      <c r="P255" s="447"/>
      <c r="Q255" s="447"/>
      <c r="R255" s="469"/>
      <c r="S255" s="448"/>
    </row>
    <row r="256" spans="1:19" ht="14.45" customHeight="1" x14ac:dyDescent="0.2">
      <c r="A256" s="442"/>
      <c r="B256" s="443" t="s">
        <v>1561</v>
      </c>
      <c r="C256" s="443" t="s">
        <v>1555</v>
      </c>
      <c r="D256" s="443" t="s">
        <v>1550</v>
      </c>
      <c r="E256" s="443" t="s">
        <v>1644</v>
      </c>
      <c r="F256" s="443" t="s">
        <v>1708</v>
      </c>
      <c r="G256" s="443" t="s">
        <v>1709</v>
      </c>
      <c r="H256" s="447">
        <v>1</v>
      </c>
      <c r="I256" s="447">
        <v>344.44</v>
      </c>
      <c r="J256" s="443"/>
      <c r="K256" s="443">
        <v>344.44</v>
      </c>
      <c r="L256" s="447">
        <v>69</v>
      </c>
      <c r="M256" s="447">
        <v>27332.22</v>
      </c>
      <c r="N256" s="443"/>
      <c r="O256" s="443">
        <v>396.11913043478262</v>
      </c>
      <c r="P256" s="447">
        <v>4</v>
      </c>
      <c r="Q256" s="447">
        <v>1577.78</v>
      </c>
      <c r="R256" s="469"/>
      <c r="S256" s="448">
        <v>394.44499999999999</v>
      </c>
    </row>
    <row r="257" spans="1:19" ht="14.45" customHeight="1" x14ac:dyDescent="0.2">
      <c r="A257" s="442"/>
      <c r="B257" s="443" t="s">
        <v>1561</v>
      </c>
      <c r="C257" s="443" t="s">
        <v>1555</v>
      </c>
      <c r="D257" s="443" t="s">
        <v>1550</v>
      </c>
      <c r="E257" s="443" t="s">
        <v>1644</v>
      </c>
      <c r="F257" s="443" t="s">
        <v>1766</v>
      </c>
      <c r="G257" s="443" t="s">
        <v>1767</v>
      </c>
      <c r="H257" s="447">
        <v>55</v>
      </c>
      <c r="I257" s="447">
        <v>25666.68</v>
      </c>
      <c r="J257" s="443"/>
      <c r="K257" s="443">
        <v>466.66690909090909</v>
      </c>
      <c r="L257" s="447">
        <v>59</v>
      </c>
      <c r="M257" s="447">
        <v>31912.21</v>
      </c>
      <c r="N257" s="443"/>
      <c r="O257" s="443">
        <v>540.88491525423728</v>
      </c>
      <c r="P257" s="447">
        <v>74</v>
      </c>
      <c r="Q257" s="447">
        <v>37411.11</v>
      </c>
      <c r="R257" s="469"/>
      <c r="S257" s="448">
        <v>505.55554054054056</v>
      </c>
    </row>
    <row r="258" spans="1:19" ht="14.45" customHeight="1" x14ac:dyDescent="0.2">
      <c r="A258" s="442"/>
      <c r="B258" s="443" t="s">
        <v>1561</v>
      </c>
      <c r="C258" s="443" t="s">
        <v>1555</v>
      </c>
      <c r="D258" s="443" t="s">
        <v>1550</v>
      </c>
      <c r="E258" s="443" t="s">
        <v>1644</v>
      </c>
      <c r="F258" s="443" t="s">
        <v>1768</v>
      </c>
      <c r="G258" s="443" t="s">
        <v>1769</v>
      </c>
      <c r="H258" s="447">
        <v>33</v>
      </c>
      <c r="I258" s="447">
        <v>3226.67</v>
      </c>
      <c r="J258" s="443"/>
      <c r="K258" s="443">
        <v>97.777878787878791</v>
      </c>
      <c r="L258" s="447">
        <v>23</v>
      </c>
      <c r="M258" s="447">
        <v>2563.3300000000004</v>
      </c>
      <c r="N258" s="443"/>
      <c r="O258" s="443">
        <v>111.44913043478263</v>
      </c>
      <c r="P258" s="447">
        <v>22</v>
      </c>
      <c r="Q258" s="447">
        <v>2273.33</v>
      </c>
      <c r="R258" s="469"/>
      <c r="S258" s="448">
        <v>103.33318181818181</v>
      </c>
    </row>
    <row r="259" spans="1:19" ht="14.45" customHeight="1" x14ac:dyDescent="0.2">
      <c r="A259" s="442"/>
      <c r="B259" s="443" t="s">
        <v>1561</v>
      </c>
      <c r="C259" s="443" t="s">
        <v>1555</v>
      </c>
      <c r="D259" s="443" t="s">
        <v>1550</v>
      </c>
      <c r="E259" s="443" t="s">
        <v>1644</v>
      </c>
      <c r="F259" s="443" t="s">
        <v>1770</v>
      </c>
      <c r="G259" s="443" t="s">
        <v>1771</v>
      </c>
      <c r="H259" s="447">
        <v>1</v>
      </c>
      <c r="I259" s="447">
        <v>645.55999999999995</v>
      </c>
      <c r="J259" s="443"/>
      <c r="K259" s="443">
        <v>645.55999999999995</v>
      </c>
      <c r="L259" s="447"/>
      <c r="M259" s="447"/>
      <c r="N259" s="443"/>
      <c r="O259" s="443"/>
      <c r="P259" s="447"/>
      <c r="Q259" s="447"/>
      <c r="R259" s="469"/>
      <c r="S259" s="448"/>
    </row>
    <row r="260" spans="1:19" ht="14.45" customHeight="1" x14ac:dyDescent="0.2">
      <c r="A260" s="442"/>
      <c r="B260" s="443" t="s">
        <v>1561</v>
      </c>
      <c r="C260" s="443" t="s">
        <v>1555</v>
      </c>
      <c r="D260" s="443" t="s">
        <v>1550</v>
      </c>
      <c r="E260" s="443" t="s">
        <v>1644</v>
      </c>
      <c r="F260" s="443" t="s">
        <v>1718</v>
      </c>
      <c r="G260" s="443" t="s">
        <v>1719</v>
      </c>
      <c r="H260" s="447">
        <v>14</v>
      </c>
      <c r="I260" s="447">
        <v>1633.3400000000001</v>
      </c>
      <c r="J260" s="443"/>
      <c r="K260" s="443">
        <v>116.66714285714286</v>
      </c>
      <c r="L260" s="447">
        <v>36</v>
      </c>
      <c r="M260" s="447">
        <v>5844.43</v>
      </c>
      <c r="N260" s="443"/>
      <c r="O260" s="443">
        <v>162.3452777777778</v>
      </c>
      <c r="P260" s="447">
        <v>2</v>
      </c>
      <c r="Q260" s="447">
        <v>300</v>
      </c>
      <c r="R260" s="469"/>
      <c r="S260" s="448">
        <v>150</v>
      </c>
    </row>
    <row r="261" spans="1:19" ht="14.45" customHeight="1" x14ac:dyDescent="0.2">
      <c r="A261" s="442"/>
      <c r="B261" s="443" t="s">
        <v>1561</v>
      </c>
      <c r="C261" s="443" t="s">
        <v>1555</v>
      </c>
      <c r="D261" s="443" t="s">
        <v>1550</v>
      </c>
      <c r="E261" s="443" t="s">
        <v>1644</v>
      </c>
      <c r="F261" s="443" t="s">
        <v>1720</v>
      </c>
      <c r="G261" s="443" t="s">
        <v>1721</v>
      </c>
      <c r="H261" s="447">
        <v>11</v>
      </c>
      <c r="I261" s="447">
        <v>5292.2199999999993</v>
      </c>
      <c r="J261" s="443"/>
      <c r="K261" s="443">
        <v>481.11090909090905</v>
      </c>
      <c r="L261" s="447"/>
      <c r="M261" s="447"/>
      <c r="N261" s="443"/>
      <c r="O261" s="443"/>
      <c r="P261" s="447"/>
      <c r="Q261" s="447"/>
      <c r="R261" s="469"/>
      <c r="S261" s="448"/>
    </row>
    <row r="262" spans="1:19" ht="14.45" customHeight="1" x14ac:dyDescent="0.2">
      <c r="A262" s="442"/>
      <c r="B262" s="443" t="s">
        <v>1561</v>
      </c>
      <c r="C262" s="443" t="s">
        <v>1555</v>
      </c>
      <c r="D262" s="443" t="s">
        <v>1550</v>
      </c>
      <c r="E262" s="443" t="s">
        <v>1644</v>
      </c>
      <c r="F262" s="443" t="s">
        <v>1722</v>
      </c>
      <c r="G262" s="443" t="s">
        <v>1723</v>
      </c>
      <c r="H262" s="447"/>
      <c r="I262" s="447"/>
      <c r="J262" s="443"/>
      <c r="K262" s="443"/>
      <c r="L262" s="447">
        <v>1224</v>
      </c>
      <c r="M262" s="447">
        <v>74820</v>
      </c>
      <c r="N262" s="443"/>
      <c r="O262" s="443">
        <v>61.127450980392155</v>
      </c>
      <c r="P262" s="447">
        <v>97</v>
      </c>
      <c r="Q262" s="447">
        <v>6466.66</v>
      </c>
      <c r="R262" s="469"/>
      <c r="S262" s="448">
        <v>66.666597938144335</v>
      </c>
    </row>
    <row r="263" spans="1:19" ht="14.45" customHeight="1" x14ac:dyDescent="0.2">
      <c r="A263" s="442"/>
      <c r="B263" s="443" t="s">
        <v>1561</v>
      </c>
      <c r="C263" s="443" t="s">
        <v>1555</v>
      </c>
      <c r="D263" s="443" t="s">
        <v>1550</v>
      </c>
      <c r="E263" s="443" t="s">
        <v>1644</v>
      </c>
      <c r="F263" s="443" t="s">
        <v>1732</v>
      </c>
      <c r="G263" s="443" t="s">
        <v>1662</v>
      </c>
      <c r="H263" s="447"/>
      <c r="I263" s="447"/>
      <c r="J263" s="443"/>
      <c r="K263" s="443"/>
      <c r="L263" s="447"/>
      <c r="M263" s="447"/>
      <c r="N263" s="443"/>
      <c r="O263" s="443"/>
      <c r="P263" s="447">
        <v>13</v>
      </c>
      <c r="Q263" s="447">
        <v>3900</v>
      </c>
      <c r="R263" s="469"/>
      <c r="S263" s="448">
        <v>300</v>
      </c>
    </row>
    <row r="264" spans="1:19" ht="14.45" customHeight="1" x14ac:dyDescent="0.2">
      <c r="A264" s="442"/>
      <c r="B264" s="443" t="s">
        <v>1772</v>
      </c>
      <c r="C264" s="443" t="s">
        <v>1552</v>
      </c>
      <c r="D264" s="443" t="s">
        <v>1550</v>
      </c>
      <c r="E264" s="443" t="s">
        <v>1562</v>
      </c>
      <c r="F264" s="443" t="s">
        <v>1563</v>
      </c>
      <c r="G264" s="443"/>
      <c r="H264" s="447">
        <v>39</v>
      </c>
      <c r="I264" s="447">
        <v>4407</v>
      </c>
      <c r="J264" s="443"/>
      <c r="K264" s="443">
        <v>113</v>
      </c>
      <c r="L264" s="447">
        <v>55</v>
      </c>
      <c r="M264" s="447">
        <v>6215</v>
      </c>
      <c r="N264" s="443"/>
      <c r="O264" s="443">
        <v>113</v>
      </c>
      <c r="P264" s="447">
        <v>10</v>
      </c>
      <c r="Q264" s="447">
        <v>1130</v>
      </c>
      <c r="R264" s="469"/>
      <c r="S264" s="448">
        <v>113</v>
      </c>
    </row>
    <row r="265" spans="1:19" ht="14.45" customHeight="1" x14ac:dyDescent="0.2">
      <c r="A265" s="442"/>
      <c r="B265" s="443" t="s">
        <v>1772</v>
      </c>
      <c r="C265" s="443" t="s">
        <v>1552</v>
      </c>
      <c r="D265" s="443" t="s">
        <v>1550</v>
      </c>
      <c r="E265" s="443" t="s">
        <v>1562</v>
      </c>
      <c r="F265" s="443" t="s">
        <v>1773</v>
      </c>
      <c r="G265" s="443"/>
      <c r="H265" s="447">
        <v>2</v>
      </c>
      <c r="I265" s="447">
        <v>2016</v>
      </c>
      <c r="J265" s="443"/>
      <c r="K265" s="443">
        <v>1008</v>
      </c>
      <c r="L265" s="447">
        <v>3</v>
      </c>
      <c r="M265" s="447">
        <v>3024</v>
      </c>
      <c r="N265" s="443"/>
      <c r="O265" s="443">
        <v>1008</v>
      </c>
      <c r="P265" s="447">
        <v>10</v>
      </c>
      <c r="Q265" s="447">
        <v>10080</v>
      </c>
      <c r="R265" s="469"/>
      <c r="S265" s="448">
        <v>1008</v>
      </c>
    </row>
    <row r="266" spans="1:19" ht="14.45" customHeight="1" x14ac:dyDescent="0.2">
      <c r="A266" s="442"/>
      <c r="B266" s="443" t="s">
        <v>1772</v>
      </c>
      <c r="C266" s="443" t="s">
        <v>1552</v>
      </c>
      <c r="D266" s="443" t="s">
        <v>1550</v>
      </c>
      <c r="E266" s="443" t="s">
        <v>1562</v>
      </c>
      <c r="F266" s="443" t="s">
        <v>1774</v>
      </c>
      <c r="G266" s="443"/>
      <c r="H266" s="447">
        <v>475</v>
      </c>
      <c r="I266" s="447">
        <v>103075</v>
      </c>
      <c r="J266" s="443"/>
      <c r="K266" s="443">
        <v>217</v>
      </c>
      <c r="L266" s="447">
        <v>477</v>
      </c>
      <c r="M266" s="447">
        <v>103509</v>
      </c>
      <c r="N266" s="443"/>
      <c r="O266" s="443">
        <v>217</v>
      </c>
      <c r="P266" s="447">
        <v>498</v>
      </c>
      <c r="Q266" s="447">
        <v>108066</v>
      </c>
      <c r="R266" s="469"/>
      <c r="S266" s="448">
        <v>217</v>
      </c>
    </row>
    <row r="267" spans="1:19" ht="14.45" customHeight="1" x14ac:dyDescent="0.2">
      <c r="A267" s="442"/>
      <c r="B267" s="443" t="s">
        <v>1772</v>
      </c>
      <c r="C267" s="443" t="s">
        <v>1552</v>
      </c>
      <c r="D267" s="443" t="s">
        <v>1550</v>
      </c>
      <c r="E267" s="443" t="s">
        <v>1562</v>
      </c>
      <c r="F267" s="443" t="s">
        <v>1775</v>
      </c>
      <c r="G267" s="443"/>
      <c r="H267" s="447">
        <v>1</v>
      </c>
      <c r="I267" s="447">
        <v>1289</v>
      </c>
      <c r="J267" s="443"/>
      <c r="K267" s="443">
        <v>1289</v>
      </c>
      <c r="L267" s="447">
        <v>2</v>
      </c>
      <c r="M267" s="447">
        <v>2578</v>
      </c>
      <c r="N267" s="443"/>
      <c r="O267" s="443">
        <v>1289</v>
      </c>
      <c r="P267" s="447"/>
      <c r="Q267" s="447"/>
      <c r="R267" s="469"/>
      <c r="S267" s="448"/>
    </row>
    <row r="268" spans="1:19" ht="14.45" customHeight="1" x14ac:dyDescent="0.2">
      <c r="A268" s="442"/>
      <c r="B268" s="443" t="s">
        <v>1772</v>
      </c>
      <c r="C268" s="443" t="s">
        <v>1552</v>
      </c>
      <c r="D268" s="443" t="s">
        <v>1550</v>
      </c>
      <c r="E268" s="443" t="s">
        <v>1562</v>
      </c>
      <c r="F268" s="443" t="s">
        <v>1776</v>
      </c>
      <c r="G268" s="443"/>
      <c r="H268" s="447">
        <v>5</v>
      </c>
      <c r="I268" s="447">
        <v>12250</v>
      </c>
      <c r="J268" s="443"/>
      <c r="K268" s="443">
        <v>2450</v>
      </c>
      <c r="L268" s="447">
        <v>7</v>
      </c>
      <c r="M268" s="447">
        <v>17150</v>
      </c>
      <c r="N268" s="443"/>
      <c r="O268" s="443">
        <v>2450</v>
      </c>
      <c r="P268" s="447">
        <v>19</v>
      </c>
      <c r="Q268" s="447">
        <v>46550</v>
      </c>
      <c r="R268" s="469"/>
      <c r="S268" s="448">
        <v>2450</v>
      </c>
    </row>
    <row r="269" spans="1:19" ht="14.45" customHeight="1" x14ac:dyDescent="0.2">
      <c r="A269" s="442"/>
      <c r="B269" s="443" t="s">
        <v>1772</v>
      </c>
      <c r="C269" s="443" t="s">
        <v>1552</v>
      </c>
      <c r="D269" s="443" t="s">
        <v>1550</v>
      </c>
      <c r="E269" s="443" t="s">
        <v>1562</v>
      </c>
      <c r="F269" s="443" t="s">
        <v>1777</v>
      </c>
      <c r="G269" s="443"/>
      <c r="H269" s="447"/>
      <c r="I269" s="447"/>
      <c r="J269" s="443"/>
      <c r="K269" s="443"/>
      <c r="L269" s="447"/>
      <c r="M269" s="447"/>
      <c r="N269" s="443"/>
      <c r="O269" s="443"/>
      <c r="P269" s="447">
        <v>5</v>
      </c>
      <c r="Q269" s="447">
        <v>6515</v>
      </c>
      <c r="R269" s="469"/>
      <c r="S269" s="448">
        <v>1303</v>
      </c>
    </row>
    <row r="270" spans="1:19" ht="14.45" customHeight="1" x14ac:dyDescent="0.2">
      <c r="A270" s="442"/>
      <c r="B270" s="443" t="s">
        <v>1772</v>
      </c>
      <c r="C270" s="443" t="s">
        <v>1552</v>
      </c>
      <c r="D270" s="443" t="s">
        <v>1550</v>
      </c>
      <c r="E270" s="443" t="s">
        <v>1562</v>
      </c>
      <c r="F270" s="443" t="s">
        <v>1778</v>
      </c>
      <c r="G270" s="443"/>
      <c r="H270" s="447">
        <v>262</v>
      </c>
      <c r="I270" s="447">
        <v>273266</v>
      </c>
      <c r="J270" s="443"/>
      <c r="K270" s="443">
        <v>1043</v>
      </c>
      <c r="L270" s="447">
        <v>222</v>
      </c>
      <c r="M270" s="447">
        <v>231546</v>
      </c>
      <c r="N270" s="443"/>
      <c r="O270" s="443">
        <v>1043</v>
      </c>
      <c r="P270" s="447">
        <v>249</v>
      </c>
      <c r="Q270" s="447">
        <v>259707</v>
      </c>
      <c r="R270" s="469"/>
      <c r="S270" s="448">
        <v>1043</v>
      </c>
    </row>
    <row r="271" spans="1:19" ht="14.45" customHeight="1" x14ac:dyDescent="0.2">
      <c r="A271" s="442"/>
      <c r="B271" s="443" t="s">
        <v>1772</v>
      </c>
      <c r="C271" s="443" t="s">
        <v>1552</v>
      </c>
      <c r="D271" s="443" t="s">
        <v>1550</v>
      </c>
      <c r="E271" s="443" t="s">
        <v>1562</v>
      </c>
      <c r="F271" s="443" t="s">
        <v>1779</v>
      </c>
      <c r="G271" s="443"/>
      <c r="H271" s="447">
        <v>23</v>
      </c>
      <c r="I271" s="447">
        <v>30429</v>
      </c>
      <c r="J271" s="443"/>
      <c r="K271" s="443">
        <v>1323</v>
      </c>
      <c r="L271" s="447">
        <v>18</v>
      </c>
      <c r="M271" s="447">
        <v>23814</v>
      </c>
      <c r="N271" s="443"/>
      <c r="O271" s="443">
        <v>1323</v>
      </c>
      <c r="P271" s="447">
        <v>29</v>
      </c>
      <c r="Q271" s="447">
        <v>38367</v>
      </c>
      <c r="R271" s="469"/>
      <c r="S271" s="448">
        <v>1323</v>
      </c>
    </row>
    <row r="272" spans="1:19" ht="14.45" customHeight="1" x14ac:dyDescent="0.2">
      <c r="A272" s="442"/>
      <c r="B272" s="443" t="s">
        <v>1772</v>
      </c>
      <c r="C272" s="443" t="s">
        <v>1552</v>
      </c>
      <c r="D272" s="443" t="s">
        <v>1550</v>
      </c>
      <c r="E272" s="443" t="s">
        <v>1562</v>
      </c>
      <c r="F272" s="443" t="s">
        <v>1780</v>
      </c>
      <c r="G272" s="443"/>
      <c r="H272" s="447">
        <v>3</v>
      </c>
      <c r="I272" s="447">
        <v>5799</v>
      </c>
      <c r="J272" s="443"/>
      <c r="K272" s="443">
        <v>1933</v>
      </c>
      <c r="L272" s="447">
        <v>3</v>
      </c>
      <c r="M272" s="447">
        <v>5799</v>
      </c>
      <c r="N272" s="443"/>
      <c r="O272" s="443">
        <v>1933</v>
      </c>
      <c r="P272" s="447">
        <v>3</v>
      </c>
      <c r="Q272" s="447">
        <v>5799</v>
      </c>
      <c r="R272" s="469"/>
      <c r="S272" s="448">
        <v>1933</v>
      </c>
    </row>
    <row r="273" spans="1:19" ht="14.45" customHeight="1" x14ac:dyDescent="0.2">
      <c r="A273" s="442"/>
      <c r="B273" s="443" t="s">
        <v>1772</v>
      </c>
      <c r="C273" s="443" t="s">
        <v>1552</v>
      </c>
      <c r="D273" s="443" t="s">
        <v>1550</v>
      </c>
      <c r="E273" s="443" t="s">
        <v>1562</v>
      </c>
      <c r="F273" s="443" t="s">
        <v>1781</v>
      </c>
      <c r="G273" s="443"/>
      <c r="H273" s="447">
        <v>2</v>
      </c>
      <c r="I273" s="447">
        <v>1356</v>
      </c>
      <c r="J273" s="443"/>
      <c r="K273" s="443">
        <v>678</v>
      </c>
      <c r="L273" s="447"/>
      <c r="M273" s="447"/>
      <c r="N273" s="443"/>
      <c r="O273" s="443"/>
      <c r="P273" s="447"/>
      <c r="Q273" s="447"/>
      <c r="R273" s="469"/>
      <c r="S273" s="448"/>
    </row>
    <row r="274" spans="1:19" ht="14.45" customHeight="1" x14ac:dyDescent="0.2">
      <c r="A274" s="442"/>
      <c r="B274" s="443" t="s">
        <v>1772</v>
      </c>
      <c r="C274" s="443" t="s">
        <v>1552</v>
      </c>
      <c r="D274" s="443" t="s">
        <v>1550</v>
      </c>
      <c r="E274" s="443" t="s">
        <v>1562</v>
      </c>
      <c r="F274" s="443" t="s">
        <v>1782</v>
      </c>
      <c r="G274" s="443"/>
      <c r="H274" s="447">
        <v>93</v>
      </c>
      <c r="I274" s="447">
        <v>50406.54</v>
      </c>
      <c r="J274" s="443"/>
      <c r="K274" s="443">
        <v>542.0058064516129</v>
      </c>
      <c r="L274" s="447">
        <v>75</v>
      </c>
      <c r="M274" s="447">
        <v>40650</v>
      </c>
      <c r="N274" s="443"/>
      <c r="O274" s="443">
        <v>542</v>
      </c>
      <c r="P274" s="447">
        <v>92</v>
      </c>
      <c r="Q274" s="447">
        <v>49864</v>
      </c>
      <c r="R274" s="469"/>
      <c r="S274" s="448">
        <v>542</v>
      </c>
    </row>
    <row r="275" spans="1:19" ht="14.45" customHeight="1" x14ac:dyDescent="0.2">
      <c r="A275" s="442"/>
      <c r="B275" s="443" t="s">
        <v>1772</v>
      </c>
      <c r="C275" s="443" t="s">
        <v>1552</v>
      </c>
      <c r="D275" s="443" t="s">
        <v>1550</v>
      </c>
      <c r="E275" s="443" t="s">
        <v>1562</v>
      </c>
      <c r="F275" s="443" t="s">
        <v>1783</v>
      </c>
      <c r="G275" s="443"/>
      <c r="H275" s="447">
        <v>68</v>
      </c>
      <c r="I275" s="447">
        <v>39372</v>
      </c>
      <c r="J275" s="443"/>
      <c r="K275" s="443">
        <v>579</v>
      </c>
      <c r="L275" s="447">
        <v>52</v>
      </c>
      <c r="M275" s="447">
        <v>30108</v>
      </c>
      <c r="N275" s="443"/>
      <c r="O275" s="443">
        <v>579</v>
      </c>
      <c r="P275" s="447">
        <v>54</v>
      </c>
      <c r="Q275" s="447">
        <v>31266</v>
      </c>
      <c r="R275" s="469"/>
      <c r="S275" s="448">
        <v>579</v>
      </c>
    </row>
    <row r="276" spans="1:19" ht="14.45" customHeight="1" x14ac:dyDescent="0.2">
      <c r="A276" s="442"/>
      <c r="B276" s="443" t="s">
        <v>1772</v>
      </c>
      <c r="C276" s="443" t="s">
        <v>1552</v>
      </c>
      <c r="D276" s="443" t="s">
        <v>1550</v>
      </c>
      <c r="E276" s="443" t="s">
        <v>1562</v>
      </c>
      <c r="F276" s="443" t="s">
        <v>1565</v>
      </c>
      <c r="G276" s="443"/>
      <c r="H276" s="447">
        <v>111</v>
      </c>
      <c r="I276" s="447">
        <v>12543</v>
      </c>
      <c r="J276" s="443"/>
      <c r="K276" s="443">
        <v>113</v>
      </c>
      <c r="L276" s="447">
        <v>126</v>
      </c>
      <c r="M276" s="447">
        <v>14238</v>
      </c>
      <c r="N276" s="443"/>
      <c r="O276" s="443">
        <v>113</v>
      </c>
      <c r="P276" s="447">
        <v>67</v>
      </c>
      <c r="Q276" s="447">
        <v>7571</v>
      </c>
      <c r="R276" s="469"/>
      <c r="S276" s="448">
        <v>113</v>
      </c>
    </row>
    <row r="277" spans="1:19" ht="14.45" customHeight="1" x14ac:dyDescent="0.2">
      <c r="A277" s="442"/>
      <c r="B277" s="443" t="s">
        <v>1772</v>
      </c>
      <c r="C277" s="443" t="s">
        <v>1552</v>
      </c>
      <c r="D277" s="443" t="s">
        <v>1550</v>
      </c>
      <c r="E277" s="443" t="s">
        <v>1562</v>
      </c>
      <c r="F277" s="443" t="s">
        <v>1566</v>
      </c>
      <c r="G277" s="443"/>
      <c r="H277" s="447">
        <v>21</v>
      </c>
      <c r="I277" s="447">
        <v>2772</v>
      </c>
      <c r="J277" s="443"/>
      <c r="K277" s="443">
        <v>132</v>
      </c>
      <c r="L277" s="447">
        <v>21</v>
      </c>
      <c r="M277" s="447">
        <v>2772</v>
      </c>
      <c r="N277" s="443"/>
      <c r="O277" s="443">
        <v>132</v>
      </c>
      <c r="P277" s="447">
        <v>21</v>
      </c>
      <c r="Q277" s="447">
        <v>2772</v>
      </c>
      <c r="R277" s="469"/>
      <c r="S277" s="448">
        <v>132</v>
      </c>
    </row>
    <row r="278" spans="1:19" ht="14.45" customHeight="1" x14ac:dyDescent="0.2">
      <c r="A278" s="442"/>
      <c r="B278" s="443" t="s">
        <v>1772</v>
      </c>
      <c r="C278" s="443" t="s">
        <v>1552</v>
      </c>
      <c r="D278" s="443" t="s">
        <v>1550</v>
      </c>
      <c r="E278" s="443" t="s">
        <v>1562</v>
      </c>
      <c r="F278" s="443" t="s">
        <v>1784</v>
      </c>
      <c r="G278" s="443"/>
      <c r="H278" s="447">
        <v>164</v>
      </c>
      <c r="I278" s="447">
        <v>25584</v>
      </c>
      <c r="J278" s="443"/>
      <c r="K278" s="443">
        <v>156</v>
      </c>
      <c r="L278" s="447">
        <v>39</v>
      </c>
      <c r="M278" s="447">
        <v>6084</v>
      </c>
      <c r="N278" s="443"/>
      <c r="O278" s="443">
        <v>156</v>
      </c>
      <c r="P278" s="447">
        <v>44</v>
      </c>
      <c r="Q278" s="447">
        <v>6864</v>
      </c>
      <c r="R278" s="469"/>
      <c r="S278" s="448">
        <v>156</v>
      </c>
    </row>
    <row r="279" spans="1:19" ht="14.45" customHeight="1" x14ac:dyDescent="0.2">
      <c r="A279" s="442"/>
      <c r="B279" s="443" t="s">
        <v>1772</v>
      </c>
      <c r="C279" s="443" t="s">
        <v>1552</v>
      </c>
      <c r="D279" s="443" t="s">
        <v>1550</v>
      </c>
      <c r="E279" s="443" t="s">
        <v>1562</v>
      </c>
      <c r="F279" s="443" t="s">
        <v>1589</v>
      </c>
      <c r="G279" s="443"/>
      <c r="H279" s="447">
        <v>3</v>
      </c>
      <c r="I279" s="447">
        <v>6000</v>
      </c>
      <c r="J279" s="443"/>
      <c r="K279" s="443">
        <v>2000</v>
      </c>
      <c r="L279" s="447">
        <v>1</v>
      </c>
      <c r="M279" s="447">
        <v>2000</v>
      </c>
      <c r="N279" s="443"/>
      <c r="O279" s="443">
        <v>2000</v>
      </c>
      <c r="P279" s="447">
        <v>3</v>
      </c>
      <c r="Q279" s="447">
        <v>6000</v>
      </c>
      <c r="R279" s="469"/>
      <c r="S279" s="448">
        <v>2000</v>
      </c>
    </row>
    <row r="280" spans="1:19" ht="14.45" customHeight="1" x14ac:dyDescent="0.2">
      <c r="A280" s="442"/>
      <c r="B280" s="443" t="s">
        <v>1772</v>
      </c>
      <c r="C280" s="443" t="s">
        <v>1552</v>
      </c>
      <c r="D280" s="443" t="s">
        <v>1550</v>
      </c>
      <c r="E280" s="443" t="s">
        <v>1562</v>
      </c>
      <c r="F280" s="443" t="s">
        <v>1604</v>
      </c>
      <c r="G280" s="443"/>
      <c r="H280" s="447">
        <v>4</v>
      </c>
      <c r="I280" s="447">
        <v>4032</v>
      </c>
      <c r="J280" s="443"/>
      <c r="K280" s="443">
        <v>1008</v>
      </c>
      <c r="L280" s="447">
        <v>3</v>
      </c>
      <c r="M280" s="447">
        <v>3024</v>
      </c>
      <c r="N280" s="443"/>
      <c r="O280" s="443">
        <v>1008</v>
      </c>
      <c r="P280" s="447"/>
      <c r="Q280" s="447"/>
      <c r="R280" s="469"/>
      <c r="S280" s="448"/>
    </row>
    <row r="281" spans="1:19" ht="14.45" customHeight="1" x14ac:dyDescent="0.2">
      <c r="A281" s="442"/>
      <c r="B281" s="443" t="s">
        <v>1772</v>
      </c>
      <c r="C281" s="443" t="s">
        <v>1552</v>
      </c>
      <c r="D281" s="443" t="s">
        <v>1550</v>
      </c>
      <c r="E281" s="443" t="s">
        <v>1562</v>
      </c>
      <c r="F281" s="443" t="s">
        <v>1785</v>
      </c>
      <c r="G281" s="443"/>
      <c r="H281" s="447">
        <v>247</v>
      </c>
      <c r="I281" s="447">
        <v>53391</v>
      </c>
      <c r="J281" s="443"/>
      <c r="K281" s="443">
        <v>216.15789473684211</v>
      </c>
      <c r="L281" s="447">
        <v>235</v>
      </c>
      <c r="M281" s="447">
        <v>50995</v>
      </c>
      <c r="N281" s="443"/>
      <c r="O281" s="443">
        <v>217</v>
      </c>
      <c r="P281" s="447">
        <v>263</v>
      </c>
      <c r="Q281" s="447">
        <v>57071</v>
      </c>
      <c r="R281" s="469"/>
      <c r="S281" s="448">
        <v>217</v>
      </c>
    </row>
    <row r="282" spans="1:19" ht="14.45" customHeight="1" x14ac:dyDescent="0.2">
      <c r="A282" s="442"/>
      <c r="B282" s="443" t="s">
        <v>1772</v>
      </c>
      <c r="C282" s="443" t="s">
        <v>1552</v>
      </c>
      <c r="D282" s="443" t="s">
        <v>1550</v>
      </c>
      <c r="E282" s="443" t="s">
        <v>1562</v>
      </c>
      <c r="F282" s="443" t="s">
        <v>1786</v>
      </c>
      <c r="G282" s="443"/>
      <c r="H282" s="447">
        <v>189</v>
      </c>
      <c r="I282" s="447">
        <v>197127</v>
      </c>
      <c r="J282" s="443"/>
      <c r="K282" s="443">
        <v>1043</v>
      </c>
      <c r="L282" s="447">
        <v>143</v>
      </c>
      <c r="M282" s="447">
        <v>149149</v>
      </c>
      <c r="N282" s="443"/>
      <c r="O282" s="443">
        <v>1043</v>
      </c>
      <c r="P282" s="447">
        <v>141</v>
      </c>
      <c r="Q282" s="447">
        <v>147063</v>
      </c>
      <c r="R282" s="469"/>
      <c r="S282" s="448">
        <v>1043</v>
      </c>
    </row>
    <row r="283" spans="1:19" ht="14.45" customHeight="1" x14ac:dyDescent="0.2">
      <c r="A283" s="442"/>
      <c r="B283" s="443" t="s">
        <v>1772</v>
      </c>
      <c r="C283" s="443" t="s">
        <v>1552</v>
      </c>
      <c r="D283" s="443" t="s">
        <v>1550</v>
      </c>
      <c r="E283" s="443" t="s">
        <v>1562</v>
      </c>
      <c r="F283" s="443" t="s">
        <v>1787</v>
      </c>
      <c r="G283" s="443"/>
      <c r="H283" s="447">
        <v>7</v>
      </c>
      <c r="I283" s="447">
        <v>9261</v>
      </c>
      <c r="J283" s="443"/>
      <c r="K283" s="443">
        <v>1323</v>
      </c>
      <c r="L283" s="447">
        <v>9</v>
      </c>
      <c r="M283" s="447">
        <v>11907</v>
      </c>
      <c r="N283" s="443"/>
      <c r="O283" s="443">
        <v>1323</v>
      </c>
      <c r="P283" s="447">
        <v>2</v>
      </c>
      <c r="Q283" s="447">
        <v>2646</v>
      </c>
      <c r="R283" s="469"/>
      <c r="S283" s="448">
        <v>1323</v>
      </c>
    </row>
    <row r="284" spans="1:19" ht="14.45" customHeight="1" x14ac:dyDescent="0.2">
      <c r="A284" s="442"/>
      <c r="B284" s="443" t="s">
        <v>1772</v>
      </c>
      <c r="C284" s="443" t="s">
        <v>1552</v>
      </c>
      <c r="D284" s="443" t="s">
        <v>1550</v>
      </c>
      <c r="E284" s="443" t="s">
        <v>1562</v>
      </c>
      <c r="F284" s="443" t="s">
        <v>1788</v>
      </c>
      <c r="G284" s="443"/>
      <c r="H284" s="447">
        <v>7</v>
      </c>
      <c r="I284" s="447">
        <v>3794</v>
      </c>
      <c r="J284" s="443"/>
      <c r="K284" s="443">
        <v>542</v>
      </c>
      <c r="L284" s="447">
        <v>19</v>
      </c>
      <c r="M284" s="447">
        <v>10298</v>
      </c>
      <c r="N284" s="443"/>
      <c r="O284" s="443">
        <v>542</v>
      </c>
      <c r="P284" s="447">
        <v>17</v>
      </c>
      <c r="Q284" s="447">
        <v>9214</v>
      </c>
      <c r="R284" s="469"/>
      <c r="S284" s="448">
        <v>542</v>
      </c>
    </row>
    <row r="285" spans="1:19" ht="14.45" customHeight="1" x14ac:dyDescent="0.2">
      <c r="A285" s="442"/>
      <c r="B285" s="443" t="s">
        <v>1772</v>
      </c>
      <c r="C285" s="443" t="s">
        <v>1552</v>
      </c>
      <c r="D285" s="443" t="s">
        <v>1550</v>
      </c>
      <c r="E285" s="443" t="s">
        <v>1562</v>
      </c>
      <c r="F285" s="443" t="s">
        <v>1789</v>
      </c>
      <c r="G285" s="443"/>
      <c r="H285" s="447">
        <v>83</v>
      </c>
      <c r="I285" s="447">
        <v>48057</v>
      </c>
      <c r="J285" s="443"/>
      <c r="K285" s="443">
        <v>579</v>
      </c>
      <c r="L285" s="447">
        <v>77</v>
      </c>
      <c r="M285" s="447">
        <v>44583</v>
      </c>
      <c r="N285" s="443"/>
      <c r="O285" s="443">
        <v>579</v>
      </c>
      <c r="P285" s="447">
        <v>81</v>
      </c>
      <c r="Q285" s="447">
        <v>46899</v>
      </c>
      <c r="R285" s="469"/>
      <c r="S285" s="448">
        <v>579</v>
      </c>
    </row>
    <row r="286" spans="1:19" ht="14.45" customHeight="1" x14ac:dyDescent="0.2">
      <c r="A286" s="442"/>
      <c r="B286" s="443" t="s">
        <v>1772</v>
      </c>
      <c r="C286" s="443" t="s">
        <v>1552</v>
      </c>
      <c r="D286" s="443" t="s">
        <v>1550</v>
      </c>
      <c r="E286" s="443" t="s">
        <v>1562</v>
      </c>
      <c r="F286" s="443" t="s">
        <v>1790</v>
      </c>
      <c r="G286" s="443"/>
      <c r="H286" s="447"/>
      <c r="I286" s="447"/>
      <c r="J286" s="443"/>
      <c r="K286" s="443"/>
      <c r="L286" s="447"/>
      <c r="M286" s="447"/>
      <c r="N286" s="443"/>
      <c r="O286" s="443"/>
      <c r="P286" s="447">
        <v>0</v>
      </c>
      <c r="Q286" s="447">
        <v>0</v>
      </c>
      <c r="R286" s="469"/>
      <c r="S286" s="448"/>
    </row>
    <row r="287" spans="1:19" ht="14.45" customHeight="1" x14ac:dyDescent="0.2">
      <c r="A287" s="442"/>
      <c r="B287" s="443" t="s">
        <v>1772</v>
      </c>
      <c r="C287" s="443" t="s">
        <v>1552</v>
      </c>
      <c r="D287" s="443" t="s">
        <v>1550</v>
      </c>
      <c r="E287" s="443" t="s">
        <v>1562</v>
      </c>
      <c r="F287" s="443" t="s">
        <v>1791</v>
      </c>
      <c r="G287" s="443"/>
      <c r="H287" s="447">
        <v>2</v>
      </c>
      <c r="I287" s="447">
        <v>2606</v>
      </c>
      <c r="J287" s="443"/>
      <c r="K287" s="443">
        <v>1303</v>
      </c>
      <c r="L287" s="447">
        <v>3</v>
      </c>
      <c r="M287" s="447">
        <v>3909</v>
      </c>
      <c r="N287" s="443"/>
      <c r="O287" s="443">
        <v>1303</v>
      </c>
      <c r="P287" s="447"/>
      <c r="Q287" s="447"/>
      <c r="R287" s="469"/>
      <c r="S287" s="448"/>
    </row>
    <row r="288" spans="1:19" ht="14.45" customHeight="1" x14ac:dyDescent="0.2">
      <c r="A288" s="442"/>
      <c r="B288" s="443" t="s">
        <v>1772</v>
      </c>
      <c r="C288" s="443" t="s">
        <v>1552</v>
      </c>
      <c r="D288" s="443" t="s">
        <v>1550</v>
      </c>
      <c r="E288" s="443" t="s">
        <v>1562</v>
      </c>
      <c r="F288" s="443" t="s">
        <v>1617</v>
      </c>
      <c r="G288" s="443"/>
      <c r="H288" s="447">
        <v>4</v>
      </c>
      <c r="I288" s="447">
        <v>544</v>
      </c>
      <c r="J288" s="443"/>
      <c r="K288" s="443">
        <v>136</v>
      </c>
      <c r="L288" s="447"/>
      <c r="M288" s="447"/>
      <c r="N288" s="443"/>
      <c r="O288" s="443"/>
      <c r="P288" s="447"/>
      <c r="Q288" s="447"/>
      <c r="R288" s="469"/>
      <c r="S288" s="448"/>
    </row>
    <row r="289" spans="1:19" ht="14.45" customHeight="1" x14ac:dyDescent="0.2">
      <c r="A289" s="442"/>
      <c r="B289" s="443" t="s">
        <v>1772</v>
      </c>
      <c r="C289" s="443" t="s">
        <v>1552</v>
      </c>
      <c r="D289" s="443" t="s">
        <v>1550</v>
      </c>
      <c r="E289" s="443" t="s">
        <v>1562</v>
      </c>
      <c r="F289" s="443" t="s">
        <v>1792</v>
      </c>
      <c r="G289" s="443"/>
      <c r="H289" s="447">
        <v>37</v>
      </c>
      <c r="I289" s="447">
        <v>8288</v>
      </c>
      <c r="J289" s="443"/>
      <c r="K289" s="443">
        <v>224</v>
      </c>
      <c r="L289" s="447"/>
      <c r="M289" s="447"/>
      <c r="N289" s="443"/>
      <c r="O289" s="443"/>
      <c r="P289" s="447"/>
      <c r="Q289" s="447"/>
      <c r="R289" s="469"/>
      <c r="S289" s="448"/>
    </row>
    <row r="290" spans="1:19" ht="14.45" customHeight="1" x14ac:dyDescent="0.2">
      <c r="A290" s="442"/>
      <c r="B290" s="443" t="s">
        <v>1772</v>
      </c>
      <c r="C290" s="443" t="s">
        <v>1552</v>
      </c>
      <c r="D290" s="443" t="s">
        <v>1550</v>
      </c>
      <c r="E290" s="443" t="s">
        <v>1562</v>
      </c>
      <c r="F290" s="443" t="s">
        <v>1793</v>
      </c>
      <c r="G290" s="443"/>
      <c r="H290" s="447">
        <v>19</v>
      </c>
      <c r="I290" s="447">
        <v>20577</v>
      </c>
      <c r="J290" s="443"/>
      <c r="K290" s="443">
        <v>1083</v>
      </c>
      <c r="L290" s="447">
        <v>27</v>
      </c>
      <c r="M290" s="447">
        <v>29241</v>
      </c>
      <c r="N290" s="443"/>
      <c r="O290" s="443">
        <v>1083</v>
      </c>
      <c r="P290" s="447">
        <v>27</v>
      </c>
      <c r="Q290" s="447">
        <v>29241</v>
      </c>
      <c r="R290" s="469"/>
      <c r="S290" s="448">
        <v>1083</v>
      </c>
    </row>
    <row r="291" spans="1:19" ht="14.45" customHeight="1" x14ac:dyDescent="0.2">
      <c r="A291" s="442"/>
      <c r="B291" s="443" t="s">
        <v>1772</v>
      </c>
      <c r="C291" s="443" t="s">
        <v>1552</v>
      </c>
      <c r="D291" s="443" t="s">
        <v>1550</v>
      </c>
      <c r="E291" s="443" t="s">
        <v>1562</v>
      </c>
      <c r="F291" s="443" t="s">
        <v>1794</v>
      </c>
      <c r="G291" s="443"/>
      <c r="H291" s="447">
        <v>4</v>
      </c>
      <c r="I291" s="447">
        <v>4332</v>
      </c>
      <c r="J291" s="443"/>
      <c r="K291" s="443">
        <v>1083</v>
      </c>
      <c r="L291" s="447"/>
      <c r="M291" s="447"/>
      <c r="N291" s="443"/>
      <c r="O291" s="443"/>
      <c r="P291" s="447"/>
      <c r="Q291" s="447"/>
      <c r="R291" s="469"/>
      <c r="S291" s="448"/>
    </row>
    <row r="292" spans="1:19" ht="14.45" customHeight="1" x14ac:dyDescent="0.2">
      <c r="A292" s="442"/>
      <c r="B292" s="443" t="s">
        <v>1772</v>
      </c>
      <c r="C292" s="443" t="s">
        <v>1552</v>
      </c>
      <c r="D292" s="443" t="s">
        <v>1550</v>
      </c>
      <c r="E292" s="443" t="s">
        <v>1562</v>
      </c>
      <c r="F292" s="443" t="s">
        <v>1795</v>
      </c>
      <c r="G292" s="443"/>
      <c r="H292" s="447">
        <v>1</v>
      </c>
      <c r="I292" s="447">
        <v>1654</v>
      </c>
      <c r="J292" s="443"/>
      <c r="K292" s="443">
        <v>1654</v>
      </c>
      <c r="L292" s="447">
        <v>1</v>
      </c>
      <c r="M292" s="447">
        <v>1654</v>
      </c>
      <c r="N292" s="443"/>
      <c r="O292" s="443">
        <v>1654</v>
      </c>
      <c r="P292" s="447"/>
      <c r="Q292" s="447"/>
      <c r="R292" s="469"/>
      <c r="S292" s="448"/>
    </row>
    <row r="293" spans="1:19" ht="14.45" customHeight="1" x14ac:dyDescent="0.2">
      <c r="A293" s="442"/>
      <c r="B293" s="443" t="s">
        <v>1772</v>
      </c>
      <c r="C293" s="443" t="s">
        <v>1552</v>
      </c>
      <c r="D293" s="443" t="s">
        <v>1550</v>
      </c>
      <c r="E293" s="443" t="s">
        <v>1562</v>
      </c>
      <c r="F293" s="443" t="s">
        <v>1796</v>
      </c>
      <c r="G293" s="443"/>
      <c r="H293" s="447">
        <v>1</v>
      </c>
      <c r="I293" s="447">
        <v>1770</v>
      </c>
      <c r="J293" s="443"/>
      <c r="K293" s="443">
        <v>1770</v>
      </c>
      <c r="L293" s="447"/>
      <c r="M293" s="447"/>
      <c r="N293" s="443"/>
      <c r="O293" s="443"/>
      <c r="P293" s="447">
        <v>1</v>
      </c>
      <c r="Q293" s="447">
        <v>1770</v>
      </c>
      <c r="R293" s="469"/>
      <c r="S293" s="448">
        <v>1770</v>
      </c>
    </row>
    <row r="294" spans="1:19" ht="14.45" customHeight="1" x14ac:dyDescent="0.2">
      <c r="A294" s="442"/>
      <c r="B294" s="443" t="s">
        <v>1772</v>
      </c>
      <c r="C294" s="443" t="s">
        <v>1552</v>
      </c>
      <c r="D294" s="443" t="s">
        <v>1550</v>
      </c>
      <c r="E294" s="443" t="s">
        <v>1644</v>
      </c>
      <c r="F294" s="443" t="s">
        <v>1649</v>
      </c>
      <c r="G294" s="443" t="s">
        <v>1650</v>
      </c>
      <c r="H294" s="447">
        <v>64</v>
      </c>
      <c r="I294" s="447">
        <v>4977.78</v>
      </c>
      <c r="J294" s="443"/>
      <c r="K294" s="443">
        <v>77.777812499999996</v>
      </c>
      <c r="L294" s="447">
        <v>54</v>
      </c>
      <c r="M294" s="447">
        <v>4805.5600000000004</v>
      </c>
      <c r="N294" s="443"/>
      <c r="O294" s="443">
        <v>88.991851851851862</v>
      </c>
      <c r="P294" s="447">
        <v>54</v>
      </c>
      <c r="Q294" s="447">
        <v>4500</v>
      </c>
      <c r="R294" s="469"/>
      <c r="S294" s="448">
        <v>83.333333333333329</v>
      </c>
    </row>
    <row r="295" spans="1:19" ht="14.45" customHeight="1" x14ac:dyDescent="0.2">
      <c r="A295" s="442"/>
      <c r="B295" s="443" t="s">
        <v>1772</v>
      </c>
      <c r="C295" s="443" t="s">
        <v>1552</v>
      </c>
      <c r="D295" s="443" t="s">
        <v>1550</v>
      </c>
      <c r="E295" s="443" t="s">
        <v>1644</v>
      </c>
      <c r="F295" s="443" t="s">
        <v>1651</v>
      </c>
      <c r="G295" s="443" t="s">
        <v>1652</v>
      </c>
      <c r="H295" s="447">
        <v>27</v>
      </c>
      <c r="I295" s="447">
        <v>6750</v>
      </c>
      <c r="J295" s="443"/>
      <c r="K295" s="443">
        <v>250</v>
      </c>
      <c r="L295" s="447">
        <v>44</v>
      </c>
      <c r="M295" s="447">
        <v>11660</v>
      </c>
      <c r="N295" s="443"/>
      <c r="O295" s="443">
        <v>265</v>
      </c>
      <c r="P295" s="447">
        <v>42</v>
      </c>
      <c r="Q295" s="447">
        <v>10733.34</v>
      </c>
      <c r="R295" s="469"/>
      <c r="S295" s="448">
        <v>255.55571428571429</v>
      </c>
    </row>
    <row r="296" spans="1:19" ht="14.45" customHeight="1" x14ac:dyDescent="0.2">
      <c r="A296" s="442"/>
      <c r="B296" s="443" t="s">
        <v>1772</v>
      </c>
      <c r="C296" s="443" t="s">
        <v>1552</v>
      </c>
      <c r="D296" s="443" t="s">
        <v>1550</v>
      </c>
      <c r="E296" s="443" t="s">
        <v>1644</v>
      </c>
      <c r="F296" s="443" t="s">
        <v>1653</v>
      </c>
      <c r="G296" s="443" t="s">
        <v>1654</v>
      </c>
      <c r="H296" s="447">
        <v>668</v>
      </c>
      <c r="I296" s="447">
        <v>200400</v>
      </c>
      <c r="J296" s="443"/>
      <c r="K296" s="443">
        <v>300</v>
      </c>
      <c r="L296" s="447">
        <v>638</v>
      </c>
      <c r="M296" s="447">
        <v>206196.65</v>
      </c>
      <c r="N296" s="443"/>
      <c r="O296" s="443">
        <v>323.19224137931036</v>
      </c>
      <c r="P296" s="447">
        <v>736</v>
      </c>
      <c r="Q296" s="447">
        <v>224888.88</v>
      </c>
      <c r="R296" s="469"/>
      <c r="S296" s="448">
        <v>305.55554347826086</v>
      </c>
    </row>
    <row r="297" spans="1:19" ht="14.45" customHeight="1" x14ac:dyDescent="0.2">
      <c r="A297" s="442"/>
      <c r="B297" s="443" t="s">
        <v>1772</v>
      </c>
      <c r="C297" s="443" t="s">
        <v>1552</v>
      </c>
      <c r="D297" s="443" t="s">
        <v>1550</v>
      </c>
      <c r="E297" s="443" t="s">
        <v>1644</v>
      </c>
      <c r="F297" s="443" t="s">
        <v>1655</v>
      </c>
      <c r="G297" s="443" t="s">
        <v>1656</v>
      </c>
      <c r="H297" s="447">
        <v>1</v>
      </c>
      <c r="I297" s="447">
        <v>116.67</v>
      </c>
      <c r="J297" s="443"/>
      <c r="K297" s="443">
        <v>116.67</v>
      </c>
      <c r="L297" s="447"/>
      <c r="M297" s="447"/>
      <c r="N297" s="443"/>
      <c r="O297" s="443"/>
      <c r="P297" s="447"/>
      <c r="Q297" s="447"/>
      <c r="R297" s="469"/>
      <c r="S297" s="448"/>
    </row>
    <row r="298" spans="1:19" ht="14.45" customHeight="1" x14ac:dyDescent="0.2">
      <c r="A298" s="442"/>
      <c r="B298" s="443" t="s">
        <v>1772</v>
      </c>
      <c r="C298" s="443" t="s">
        <v>1552</v>
      </c>
      <c r="D298" s="443" t="s">
        <v>1550</v>
      </c>
      <c r="E298" s="443" t="s">
        <v>1644</v>
      </c>
      <c r="F298" s="443" t="s">
        <v>1659</v>
      </c>
      <c r="G298" s="443" t="s">
        <v>1660</v>
      </c>
      <c r="H298" s="447">
        <v>1</v>
      </c>
      <c r="I298" s="447">
        <v>550</v>
      </c>
      <c r="J298" s="443"/>
      <c r="K298" s="443">
        <v>550</v>
      </c>
      <c r="L298" s="447">
        <v>5</v>
      </c>
      <c r="M298" s="447">
        <v>2860</v>
      </c>
      <c r="N298" s="443"/>
      <c r="O298" s="443">
        <v>572</v>
      </c>
      <c r="P298" s="447">
        <v>2</v>
      </c>
      <c r="Q298" s="447">
        <v>1266.6600000000001</v>
      </c>
      <c r="R298" s="469"/>
      <c r="S298" s="448">
        <v>633.33000000000004</v>
      </c>
    </row>
    <row r="299" spans="1:19" ht="14.45" customHeight="1" x14ac:dyDescent="0.2">
      <c r="A299" s="442"/>
      <c r="B299" s="443" t="s">
        <v>1772</v>
      </c>
      <c r="C299" s="443" t="s">
        <v>1552</v>
      </c>
      <c r="D299" s="443" t="s">
        <v>1550</v>
      </c>
      <c r="E299" s="443" t="s">
        <v>1644</v>
      </c>
      <c r="F299" s="443" t="s">
        <v>1670</v>
      </c>
      <c r="G299" s="443" t="s">
        <v>1671</v>
      </c>
      <c r="H299" s="447">
        <v>2</v>
      </c>
      <c r="I299" s="447">
        <v>933.33</v>
      </c>
      <c r="J299" s="443"/>
      <c r="K299" s="443">
        <v>466.66500000000002</v>
      </c>
      <c r="L299" s="447">
        <v>4</v>
      </c>
      <c r="M299" s="447">
        <v>2022.22</v>
      </c>
      <c r="N299" s="443"/>
      <c r="O299" s="443">
        <v>505.55500000000001</v>
      </c>
      <c r="P299" s="447">
        <v>1</v>
      </c>
      <c r="Q299" s="447">
        <v>505.56</v>
      </c>
      <c r="R299" s="469"/>
      <c r="S299" s="448">
        <v>505.56</v>
      </c>
    </row>
    <row r="300" spans="1:19" ht="14.45" customHeight="1" x14ac:dyDescent="0.2">
      <c r="A300" s="442"/>
      <c r="B300" s="443" t="s">
        <v>1772</v>
      </c>
      <c r="C300" s="443" t="s">
        <v>1552</v>
      </c>
      <c r="D300" s="443" t="s">
        <v>1550</v>
      </c>
      <c r="E300" s="443" t="s">
        <v>1644</v>
      </c>
      <c r="F300" s="443" t="s">
        <v>1672</v>
      </c>
      <c r="G300" s="443" t="s">
        <v>1673</v>
      </c>
      <c r="H300" s="447">
        <v>1</v>
      </c>
      <c r="I300" s="447">
        <v>61.11</v>
      </c>
      <c r="J300" s="443"/>
      <c r="K300" s="443">
        <v>61.11</v>
      </c>
      <c r="L300" s="447"/>
      <c r="M300" s="447"/>
      <c r="N300" s="443"/>
      <c r="O300" s="443"/>
      <c r="P300" s="447"/>
      <c r="Q300" s="447"/>
      <c r="R300" s="469"/>
      <c r="S300" s="448"/>
    </row>
    <row r="301" spans="1:19" ht="14.45" customHeight="1" x14ac:dyDescent="0.2">
      <c r="A301" s="442"/>
      <c r="B301" s="443" t="s">
        <v>1772</v>
      </c>
      <c r="C301" s="443" t="s">
        <v>1552</v>
      </c>
      <c r="D301" s="443" t="s">
        <v>1550</v>
      </c>
      <c r="E301" s="443" t="s">
        <v>1644</v>
      </c>
      <c r="F301" s="443" t="s">
        <v>1797</v>
      </c>
      <c r="G301" s="443" t="s">
        <v>1798</v>
      </c>
      <c r="H301" s="447">
        <v>348</v>
      </c>
      <c r="I301" s="447">
        <v>231999.99999999997</v>
      </c>
      <c r="J301" s="443"/>
      <c r="K301" s="443">
        <v>666.66666666666663</v>
      </c>
      <c r="L301" s="447">
        <v>373</v>
      </c>
      <c r="M301" s="447">
        <v>279047.78000000003</v>
      </c>
      <c r="N301" s="443"/>
      <c r="O301" s="443">
        <v>748.11737265415559</v>
      </c>
      <c r="P301" s="447">
        <v>456</v>
      </c>
      <c r="Q301" s="447">
        <v>331360</v>
      </c>
      <c r="R301" s="469"/>
      <c r="S301" s="448">
        <v>726.66666666666663</v>
      </c>
    </row>
    <row r="302" spans="1:19" ht="14.45" customHeight="1" x14ac:dyDescent="0.2">
      <c r="A302" s="442"/>
      <c r="B302" s="443" t="s">
        <v>1772</v>
      </c>
      <c r="C302" s="443" t="s">
        <v>1552</v>
      </c>
      <c r="D302" s="443" t="s">
        <v>1550</v>
      </c>
      <c r="E302" s="443" t="s">
        <v>1644</v>
      </c>
      <c r="F302" s="443" t="s">
        <v>1799</v>
      </c>
      <c r="G302" s="443" t="s">
        <v>1800</v>
      </c>
      <c r="H302" s="447">
        <v>832</v>
      </c>
      <c r="I302" s="447">
        <v>194133.33000000002</v>
      </c>
      <c r="J302" s="443"/>
      <c r="K302" s="443">
        <v>233.33332932692309</v>
      </c>
      <c r="L302" s="447">
        <v>673</v>
      </c>
      <c r="M302" s="447">
        <v>179007.78000000003</v>
      </c>
      <c r="N302" s="443"/>
      <c r="O302" s="443">
        <v>265.9848142644874</v>
      </c>
      <c r="P302" s="447">
        <v>736</v>
      </c>
      <c r="Q302" s="447">
        <v>190542.22</v>
      </c>
      <c r="R302" s="469"/>
      <c r="S302" s="448">
        <v>258.88888586956523</v>
      </c>
    </row>
    <row r="303" spans="1:19" ht="14.45" customHeight="1" x14ac:dyDescent="0.2">
      <c r="A303" s="442"/>
      <c r="B303" s="443" t="s">
        <v>1772</v>
      </c>
      <c r="C303" s="443" t="s">
        <v>1552</v>
      </c>
      <c r="D303" s="443" t="s">
        <v>1550</v>
      </c>
      <c r="E303" s="443" t="s">
        <v>1644</v>
      </c>
      <c r="F303" s="443" t="s">
        <v>1801</v>
      </c>
      <c r="G303" s="443" t="s">
        <v>1802</v>
      </c>
      <c r="H303" s="447">
        <v>501</v>
      </c>
      <c r="I303" s="447">
        <v>389666.66000000003</v>
      </c>
      <c r="J303" s="443"/>
      <c r="K303" s="443">
        <v>777.77776447105794</v>
      </c>
      <c r="L303" s="447">
        <v>421</v>
      </c>
      <c r="M303" s="447">
        <v>367834.44</v>
      </c>
      <c r="N303" s="443"/>
      <c r="O303" s="443">
        <v>873.71600950118761</v>
      </c>
      <c r="P303" s="447">
        <v>519</v>
      </c>
      <c r="Q303" s="447">
        <v>439420</v>
      </c>
      <c r="R303" s="469"/>
      <c r="S303" s="448">
        <v>846.66666666666663</v>
      </c>
    </row>
    <row r="304" spans="1:19" ht="14.45" customHeight="1" x14ac:dyDescent="0.2">
      <c r="A304" s="442"/>
      <c r="B304" s="443" t="s">
        <v>1772</v>
      </c>
      <c r="C304" s="443" t="s">
        <v>1552</v>
      </c>
      <c r="D304" s="443" t="s">
        <v>1550</v>
      </c>
      <c r="E304" s="443" t="s">
        <v>1644</v>
      </c>
      <c r="F304" s="443" t="s">
        <v>1803</v>
      </c>
      <c r="G304" s="443" t="s">
        <v>1804</v>
      </c>
      <c r="H304" s="447">
        <v>1103</v>
      </c>
      <c r="I304" s="447">
        <v>269622.22000000003</v>
      </c>
      <c r="J304" s="443"/>
      <c r="K304" s="443">
        <v>244.44444242973711</v>
      </c>
      <c r="L304" s="447">
        <v>948</v>
      </c>
      <c r="M304" s="447">
        <v>264570</v>
      </c>
      <c r="N304" s="443"/>
      <c r="O304" s="443">
        <v>279.08227848101268</v>
      </c>
      <c r="P304" s="447">
        <v>1070</v>
      </c>
      <c r="Q304" s="447">
        <v>288900</v>
      </c>
      <c r="R304" s="469"/>
      <c r="S304" s="448">
        <v>270</v>
      </c>
    </row>
    <row r="305" spans="1:19" ht="14.45" customHeight="1" x14ac:dyDescent="0.2">
      <c r="A305" s="442"/>
      <c r="B305" s="443" t="s">
        <v>1772</v>
      </c>
      <c r="C305" s="443" t="s">
        <v>1552</v>
      </c>
      <c r="D305" s="443" t="s">
        <v>1550</v>
      </c>
      <c r="E305" s="443" t="s">
        <v>1644</v>
      </c>
      <c r="F305" s="443" t="s">
        <v>1805</v>
      </c>
      <c r="G305" s="443" t="s">
        <v>1806</v>
      </c>
      <c r="H305" s="447">
        <v>51</v>
      </c>
      <c r="I305" s="447">
        <v>26803.320000000003</v>
      </c>
      <c r="J305" s="443"/>
      <c r="K305" s="443">
        <v>525.55529411764712</v>
      </c>
      <c r="L305" s="447">
        <v>38</v>
      </c>
      <c r="M305" s="447">
        <v>22346.670000000002</v>
      </c>
      <c r="N305" s="443"/>
      <c r="O305" s="443">
        <v>588.07026315789483</v>
      </c>
      <c r="P305" s="447">
        <v>14</v>
      </c>
      <c r="Q305" s="447">
        <v>8042.2200000000012</v>
      </c>
      <c r="R305" s="469"/>
      <c r="S305" s="448">
        <v>574.4442857142858</v>
      </c>
    </row>
    <row r="306" spans="1:19" ht="14.45" customHeight="1" x14ac:dyDescent="0.2">
      <c r="A306" s="442"/>
      <c r="B306" s="443" t="s">
        <v>1772</v>
      </c>
      <c r="C306" s="443" t="s">
        <v>1552</v>
      </c>
      <c r="D306" s="443" t="s">
        <v>1550</v>
      </c>
      <c r="E306" s="443" t="s">
        <v>1644</v>
      </c>
      <c r="F306" s="443" t="s">
        <v>1807</v>
      </c>
      <c r="G306" s="443" t="s">
        <v>1808</v>
      </c>
      <c r="H306" s="447">
        <v>15</v>
      </c>
      <c r="I306" s="447">
        <v>15000</v>
      </c>
      <c r="J306" s="443"/>
      <c r="K306" s="443">
        <v>1000</v>
      </c>
      <c r="L306" s="447">
        <v>5</v>
      </c>
      <c r="M306" s="447">
        <v>5744.4500000000007</v>
      </c>
      <c r="N306" s="443"/>
      <c r="O306" s="443">
        <v>1148.8900000000001</v>
      </c>
      <c r="P306" s="447">
        <v>15</v>
      </c>
      <c r="Q306" s="447">
        <v>16316.669999999998</v>
      </c>
      <c r="R306" s="469"/>
      <c r="S306" s="448">
        <v>1087.7779999999998</v>
      </c>
    </row>
    <row r="307" spans="1:19" ht="14.45" customHeight="1" x14ac:dyDescent="0.2">
      <c r="A307" s="442"/>
      <c r="B307" s="443" t="s">
        <v>1772</v>
      </c>
      <c r="C307" s="443" t="s">
        <v>1552</v>
      </c>
      <c r="D307" s="443" t="s">
        <v>1550</v>
      </c>
      <c r="E307" s="443" t="s">
        <v>1644</v>
      </c>
      <c r="F307" s="443" t="s">
        <v>1809</v>
      </c>
      <c r="G307" s="443" t="s">
        <v>1810</v>
      </c>
      <c r="H307" s="447">
        <v>2</v>
      </c>
      <c r="I307" s="447">
        <v>0</v>
      </c>
      <c r="J307" s="443"/>
      <c r="K307" s="443">
        <v>0</v>
      </c>
      <c r="L307" s="447"/>
      <c r="M307" s="447"/>
      <c r="N307" s="443"/>
      <c r="O307" s="443"/>
      <c r="P307" s="447"/>
      <c r="Q307" s="447"/>
      <c r="R307" s="469"/>
      <c r="S307" s="448"/>
    </row>
    <row r="308" spans="1:19" ht="14.45" customHeight="1" x14ac:dyDescent="0.2">
      <c r="A308" s="442"/>
      <c r="B308" s="443" t="s">
        <v>1772</v>
      </c>
      <c r="C308" s="443" t="s">
        <v>1552</v>
      </c>
      <c r="D308" s="443" t="s">
        <v>1550</v>
      </c>
      <c r="E308" s="443" t="s">
        <v>1644</v>
      </c>
      <c r="F308" s="443" t="s">
        <v>1678</v>
      </c>
      <c r="G308" s="443" t="s">
        <v>1679</v>
      </c>
      <c r="H308" s="447">
        <v>1123</v>
      </c>
      <c r="I308" s="447">
        <v>0</v>
      </c>
      <c r="J308" s="443"/>
      <c r="K308" s="443">
        <v>0</v>
      </c>
      <c r="L308" s="447">
        <v>1134</v>
      </c>
      <c r="M308" s="447">
        <v>0</v>
      </c>
      <c r="N308" s="443"/>
      <c r="O308" s="443">
        <v>0</v>
      </c>
      <c r="P308" s="447">
        <v>1133</v>
      </c>
      <c r="Q308" s="447">
        <v>0</v>
      </c>
      <c r="R308" s="469"/>
      <c r="S308" s="448">
        <v>0</v>
      </c>
    </row>
    <row r="309" spans="1:19" ht="14.45" customHeight="1" x14ac:dyDescent="0.2">
      <c r="A309" s="442"/>
      <c r="B309" s="443" t="s">
        <v>1772</v>
      </c>
      <c r="C309" s="443" t="s">
        <v>1552</v>
      </c>
      <c r="D309" s="443" t="s">
        <v>1550</v>
      </c>
      <c r="E309" s="443" t="s">
        <v>1644</v>
      </c>
      <c r="F309" s="443" t="s">
        <v>1680</v>
      </c>
      <c r="G309" s="443" t="s">
        <v>1681</v>
      </c>
      <c r="H309" s="447">
        <v>856</v>
      </c>
      <c r="I309" s="447">
        <v>261555.53999999998</v>
      </c>
      <c r="J309" s="443"/>
      <c r="K309" s="443">
        <v>305.55553738317752</v>
      </c>
      <c r="L309" s="447">
        <v>846</v>
      </c>
      <c r="M309" s="447">
        <v>277413.34999999998</v>
      </c>
      <c r="N309" s="443"/>
      <c r="O309" s="443">
        <v>327.91176122931438</v>
      </c>
      <c r="P309" s="447">
        <v>946</v>
      </c>
      <c r="Q309" s="447">
        <v>294311.12</v>
      </c>
      <c r="R309" s="469"/>
      <c r="S309" s="448">
        <v>311.11112050739956</v>
      </c>
    </row>
    <row r="310" spans="1:19" ht="14.45" customHeight="1" x14ac:dyDescent="0.2">
      <c r="A310" s="442"/>
      <c r="B310" s="443" t="s">
        <v>1772</v>
      </c>
      <c r="C310" s="443" t="s">
        <v>1552</v>
      </c>
      <c r="D310" s="443" t="s">
        <v>1550</v>
      </c>
      <c r="E310" s="443" t="s">
        <v>1644</v>
      </c>
      <c r="F310" s="443" t="s">
        <v>1682</v>
      </c>
      <c r="G310" s="443" t="s">
        <v>1683</v>
      </c>
      <c r="H310" s="447">
        <v>487</v>
      </c>
      <c r="I310" s="447">
        <v>16233.33</v>
      </c>
      <c r="J310" s="443"/>
      <c r="K310" s="443">
        <v>33.333326488706362</v>
      </c>
      <c r="L310" s="447"/>
      <c r="M310" s="447"/>
      <c r="N310" s="443"/>
      <c r="O310" s="443"/>
      <c r="P310" s="447"/>
      <c r="Q310" s="447"/>
      <c r="R310" s="469"/>
      <c r="S310" s="448"/>
    </row>
    <row r="311" spans="1:19" ht="14.45" customHeight="1" x14ac:dyDescent="0.2">
      <c r="A311" s="442"/>
      <c r="B311" s="443" t="s">
        <v>1772</v>
      </c>
      <c r="C311" s="443" t="s">
        <v>1552</v>
      </c>
      <c r="D311" s="443" t="s">
        <v>1550</v>
      </c>
      <c r="E311" s="443" t="s">
        <v>1644</v>
      </c>
      <c r="F311" s="443" t="s">
        <v>1684</v>
      </c>
      <c r="G311" s="443" t="s">
        <v>1685</v>
      </c>
      <c r="H311" s="447">
        <v>981</v>
      </c>
      <c r="I311" s="447">
        <v>446900.01</v>
      </c>
      <c r="J311" s="443"/>
      <c r="K311" s="443">
        <v>455.55556574923548</v>
      </c>
      <c r="L311" s="447">
        <v>867</v>
      </c>
      <c r="M311" s="447">
        <v>426419.99</v>
      </c>
      <c r="N311" s="443"/>
      <c r="O311" s="443">
        <v>491.83389850057671</v>
      </c>
      <c r="P311" s="447">
        <v>1110</v>
      </c>
      <c r="Q311" s="447">
        <v>511833.32999999996</v>
      </c>
      <c r="R311" s="469"/>
      <c r="S311" s="448">
        <v>461.11110810810806</v>
      </c>
    </row>
    <row r="312" spans="1:19" ht="14.45" customHeight="1" x14ac:dyDescent="0.2">
      <c r="A312" s="442"/>
      <c r="B312" s="443" t="s">
        <v>1772</v>
      </c>
      <c r="C312" s="443" t="s">
        <v>1552</v>
      </c>
      <c r="D312" s="443" t="s">
        <v>1550</v>
      </c>
      <c r="E312" s="443" t="s">
        <v>1644</v>
      </c>
      <c r="F312" s="443" t="s">
        <v>1688</v>
      </c>
      <c r="G312" s="443" t="s">
        <v>1689</v>
      </c>
      <c r="H312" s="447">
        <v>970</v>
      </c>
      <c r="I312" s="447">
        <v>75444.45</v>
      </c>
      <c r="J312" s="443"/>
      <c r="K312" s="443">
        <v>77.77778350515463</v>
      </c>
      <c r="L312" s="447">
        <v>994</v>
      </c>
      <c r="M312" s="447">
        <v>99265.56</v>
      </c>
      <c r="N312" s="443"/>
      <c r="O312" s="443">
        <v>99.864748490945672</v>
      </c>
      <c r="P312" s="447">
        <v>1102</v>
      </c>
      <c r="Q312" s="447">
        <v>104077.77</v>
      </c>
      <c r="R312" s="469"/>
      <c r="S312" s="448">
        <v>94.444437386569874</v>
      </c>
    </row>
    <row r="313" spans="1:19" ht="14.45" customHeight="1" x14ac:dyDescent="0.2">
      <c r="A313" s="442"/>
      <c r="B313" s="443" t="s">
        <v>1772</v>
      </c>
      <c r="C313" s="443" t="s">
        <v>1552</v>
      </c>
      <c r="D313" s="443" t="s">
        <v>1550</v>
      </c>
      <c r="E313" s="443" t="s">
        <v>1644</v>
      </c>
      <c r="F313" s="443" t="s">
        <v>1811</v>
      </c>
      <c r="G313" s="443" t="s">
        <v>1812</v>
      </c>
      <c r="H313" s="447">
        <v>451</v>
      </c>
      <c r="I313" s="447">
        <v>651444.42999999993</v>
      </c>
      <c r="J313" s="443"/>
      <c r="K313" s="443">
        <v>1444.4444124168513</v>
      </c>
      <c r="L313" s="447">
        <v>428</v>
      </c>
      <c r="M313" s="447">
        <v>692135.54999999993</v>
      </c>
      <c r="N313" s="443"/>
      <c r="O313" s="443">
        <v>1617.1391355140186</v>
      </c>
      <c r="P313" s="447">
        <v>504</v>
      </c>
      <c r="Q313" s="447">
        <v>790160.00000000012</v>
      </c>
      <c r="R313" s="469"/>
      <c r="S313" s="448">
        <v>1567.7777777777781</v>
      </c>
    </row>
    <row r="314" spans="1:19" ht="14.45" customHeight="1" x14ac:dyDescent="0.2">
      <c r="A314" s="442"/>
      <c r="B314" s="443" t="s">
        <v>1772</v>
      </c>
      <c r="C314" s="443" t="s">
        <v>1552</v>
      </c>
      <c r="D314" s="443" t="s">
        <v>1550</v>
      </c>
      <c r="E314" s="443" t="s">
        <v>1644</v>
      </c>
      <c r="F314" s="443" t="s">
        <v>1690</v>
      </c>
      <c r="G314" s="443" t="s">
        <v>1691</v>
      </c>
      <c r="H314" s="447">
        <v>0</v>
      </c>
      <c r="I314" s="447">
        <v>0</v>
      </c>
      <c r="J314" s="443"/>
      <c r="K314" s="443"/>
      <c r="L314" s="447"/>
      <c r="M314" s="447"/>
      <c r="N314" s="443"/>
      <c r="O314" s="443"/>
      <c r="P314" s="447">
        <v>0</v>
      </c>
      <c r="Q314" s="447">
        <v>0</v>
      </c>
      <c r="R314" s="469"/>
      <c r="S314" s="448"/>
    </row>
    <row r="315" spans="1:19" ht="14.45" customHeight="1" x14ac:dyDescent="0.2">
      <c r="A315" s="442"/>
      <c r="B315" s="443" t="s">
        <v>1772</v>
      </c>
      <c r="C315" s="443" t="s">
        <v>1552</v>
      </c>
      <c r="D315" s="443" t="s">
        <v>1550</v>
      </c>
      <c r="E315" s="443" t="s">
        <v>1644</v>
      </c>
      <c r="F315" s="443" t="s">
        <v>1694</v>
      </c>
      <c r="G315" s="443" t="s">
        <v>1695</v>
      </c>
      <c r="H315" s="447">
        <v>14</v>
      </c>
      <c r="I315" s="447">
        <v>1322.2199999999998</v>
      </c>
      <c r="J315" s="443"/>
      <c r="K315" s="443">
        <v>94.444285714285698</v>
      </c>
      <c r="L315" s="447">
        <v>12</v>
      </c>
      <c r="M315" s="447">
        <v>1383.33</v>
      </c>
      <c r="N315" s="443"/>
      <c r="O315" s="443">
        <v>115.27749999999999</v>
      </c>
      <c r="P315" s="447">
        <v>3</v>
      </c>
      <c r="Q315" s="447">
        <v>333.33</v>
      </c>
      <c r="R315" s="469"/>
      <c r="S315" s="448">
        <v>111.11</v>
      </c>
    </row>
    <row r="316" spans="1:19" ht="14.45" customHeight="1" x14ac:dyDescent="0.2">
      <c r="A316" s="442"/>
      <c r="B316" s="443" t="s">
        <v>1772</v>
      </c>
      <c r="C316" s="443" t="s">
        <v>1552</v>
      </c>
      <c r="D316" s="443" t="s">
        <v>1550</v>
      </c>
      <c r="E316" s="443" t="s">
        <v>1644</v>
      </c>
      <c r="F316" s="443" t="s">
        <v>1698</v>
      </c>
      <c r="G316" s="443" t="s">
        <v>1699</v>
      </c>
      <c r="H316" s="447">
        <v>10</v>
      </c>
      <c r="I316" s="447">
        <v>966.67000000000007</v>
      </c>
      <c r="J316" s="443"/>
      <c r="K316" s="443">
        <v>96.667000000000002</v>
      </c>
      <c r="L316" s="447">
        <v>7</v>
      </c>
      <c r="M316" s="447">
        <v>1072.22</v>
      </c>
      <c r="N316" s="443"/>
      <c r="O316" s="443">
        <v>153.17428571428573</v>
      </c>
      <c r="P316" s="447">
        <v>18</v>
      </c>
      <c r="Q316" s="447">
        <v>2700</v>
      </c>
      <c r="R316" s="469"/>
      <c r="S316" s="448">
        <v>150</v>
      </c>
    </row>
    <row r="317" spans="1:19" ht="14.45" customHeight="1" x14ac:dyDescent="0.2">
      <c r="A317" s="442"/>
      <c r="B317" s="443" t="s">
        <v>1772</v>
      </c>
      <c r="C317" s="443" t="s">
        <v>1552</v>
      </c>
      <c r="D317" s="443" t="s">
        <v>1550</v>
      </c>
      <c r="E317" s="443" t="s">
        <v>1644</v>
      </c>
      <c r="F317" s="443" t="s">
        <v>1813</v>
      </c>
      <c r="G317" s="443" t="s">
        <v>1814</v>
      </c>
      <c r="H317" s="447">
        <v>441</v>
      </c>
      <c r="I317" s="447">
        <v>154350</v>
      </c>
      <c r="J317" s="443"/>
      <c r="K317" s="443">
        <v>350</v>
      </c>
      <c r="L317" s="447">
        <v>474</v>
      </c>
      <c r="M317" s="447">
        <v>187158.89</v>
      </c>
      <c r="N317" s="443"/>
      <c r="O317" s="443">
        <v>394.84997890295364</v>
      </c>
      <c r="P317" s="447">
        <v>524</v>
      </c>
      <c r="Q317" s="447">
        <v>200866.66</v>
      </c>
      <c r="R317" s="469"/>
      <c r="S317" s="448">
        <v>383.33332061068705</v>
      </c>
    </row>
    <row r="318" spans="1:19" ht="14.45" customHeight="1" x14ac:dyDescent="0.2">
      <c r="A318" s="442"/>
      <c r="B318" s="443" t="s">
        <v>1772</v>
      </c>
      <c r="C318" s="443" t="s">
        <v>1552</v>
      </c>
      <c r="D318" s="443" t="s">
        <v>1550</v>
      </c>
      <c r="E318" s="443" t="s">
        <v>1644</v>
      </c>
      <c r="F318" s="443" t="s">
        <v>1815</v>
      </c>
      <c r="G318" s="443" t="s">
        <v>1816</v>
      </c>
      <c r="H318" s="447">
        <v>26</v>
      </c>
      <c r="I318" s="447">
        <v>1531.12</v>
      </c>
      <c r="J318" s="443"/>
      <c r="K318" s="443">
        <v>58.889230769230764</v>
      </c>
      <c r="L318" s="447">
        <v>41</v>
      </c>
      <c r="M318" s="447">
        <v>2888.89</v>
      </c>
      <c r="N318" s="443"/>
      <c r="O318" s="443">
        <v>70.460731707317066</v>
      </c>
      <c r="P318" s="447">
        <v>39</v>
      </c>
      <c r="Q318" s="447">
        <v>2730</v>
      </c>
      <c r="R318" s="469"/>
      <c r="S318" s="448">
        <v>70</v>
      </c>
    </row>
    <row r="319" spans="1:19" ht="14.45" customHeight="1" x14ac:dyDescent="0.2">
      <c r="A319" s="442"/>
      <c r="B319" s="443" t="s">
        <v>1772</v>
      </c>
      <c r="C319" s="443" t="s">
        <v>1552</v>
      </c>
      <c r="D319" s="443" t="s">
        <v>1550</v>
      </c>
      <c r="E319" s="443" t="s">
        <v>1644</v>
      </c>
      <c r="F319" s="443" t="s">
        <v>1817</v>
      </c>
      <c r="G319" s="443" t="s">
        <v>1818</v>
      </c>
      <c r="H319" s="447">
        <v>667</v>
      </c>
      <c r="I319" s="447">
        <v>85968.89</v>
      </c>
      <c r="J319" s="443"/>
      <c r="K319" s="443">
        <v>128.88889055472265</v>
      </c>
      <c r="L319" s="447">
        <v>641</v>
      </c>
      <c r="M319" s="447">
        <v>95645.549999999988</v>
      </c>
      <c r="N319" s="443"/>
      <c r="O319" s="443">
        <v>149.21302652106081</v>
      </c>
      <c r="P319" s="447">
        <v>741</v>
      </c>
      <c r="Q319" s="447">
        <v>107856.66</v>
      </c>
      <c r="R319" s="469"/>
      <c r="S319" s="448">
        <v>145.55554655870446</v>
      </c>
    </row>
    <row r="320" spans="1:19" ht="14.45" customHeight="1" x14ac:dyDescent="0.2">
      <c r="A320" s="442"/>
      <c r="B320" s="443" t="s">
        <v>1772</v>
      </c>
      <c r="C320" s="443" t="s">
        <v>1552</v>
      </c>
      <c r="D320" s="443" t="s">
        <v>1550</v>
      </c>
      <c r="E320" s="443" t="s">
        <v>1644</v>
      </c>
      <c r="F320" s="443" t="s">
        <v>1706</v>
      </c>
      <c r="G320" s="443" t="s">
        <v>1707</v>
      </c>
      <c r="H320" s="447">
        <v>2438</v>
      </c>
      <c r="I320" s="447">
        <v>119191.12</v>
      </c>
      <c r="J320" s="443"/>
      <c r="K320" s="443">
        <v>48.888892534864638</v>
      </c>
      <c r="L320" s="447">
        <v>2063</v>
      </c>
      <c r="M320" s="447">
        <v>158572.22</v>
      </c>
      <c r="N320" s="443"/>
      <c r="O320" s="443">
        <v>76.86486669898207</v>
      </c>
      <c r="P320" s="447">
        <v>3774</v>
      </c>
      <c r="Q320" s="447">
        <v>272566.67</v>
      </c>
      <c r="R320" s="469"/>
      <c r="S320" s="448">
        <v>72.222223105458397</v>
      </c>
    </row>
    <row r="321" spans="1:19" ht="14.45" customHeight="1" x14ac:dyDescent="0.2">
      <c r="A321" s="442"/>
      <c r="B321" s="443" t="s">
        <v>1772</v>
      </c>
      <c r="C321" s="443" t="s">
        <v>1552</v>
      </c>
      <c r="D321" s="443" t="s">
        <v>1550</v>
      </c>
      <c r="E321" s="443" t="s">
        <v>1644</v>
      </c>
      <c r="F321" s="443" t="s">
        <v>1819</v>
      </c>
      <c r="G321" s="443" t="s">
        <v>1820</v>
      </c>
      <c r="H321" s="447">
        <v>2626</v>
      </c>
      <c r="I321" s="447">
        <v>2334222.2200000002</v>
      </c>
      <c r="J321" s="443"/>
      <c r="K321" s="443">
        <v>888.88888804265048</v>
      </c>
      <c r="L321" s="447">
        <v>2428</v>
      </c>
      <c r="M321" s="447">
        <v>2430733.3300000005</v>
      </c>
      <c r="N321" s="443"/>
      <c r="O321" s="443">
        <v>1001.1257537067547</v>
      </c>
      <c r="P321" s="447">
        <v>2470</v>
      </c>
      <c r="Q321" s="447">
        <v>2387666.66</v>
      </c>
      <c r="R321" s="469"/>
      <c r="S321" s="448">
        <v>966.66666396761138</v>
      </c>
    </row>
    <row r="322" spans="1:19" ht="14.45" customHeight="1" x14ac:dyDescent="0.2">
      <c r="A322" s="442"/>
      <c r="B322" s="443" t="s">
        <v>1772</v>
      </c>
      <c r="C322" s="443" t="s">
        <v>1552</v>
      </c>
      <c r="D322" s="443" t="s">
        <v>1550</v>
      </c>
      <c r="E322" s="443" t="s">
        <v>1644</v>
      </c>
      <c r="F322" s="443" t="s">
        <v>1821</v>
      </c>
      <c r="G322" s="443" t="s">
        <v>1822</v>
      </c>
      <c r="H322" s="447">
        <v>52</v>
      </c>
      <c r="I322" s="447">
        <v>17333.330000000002</v>
      </c>
      <c r="J322" s="443"/>
      <c r="K322" s="443">
        <v>333.33326923076925</v>
      </c>
      <c r="L322" s="447">
        <v>186</v>
      </c>
      <c r="M322" s="447">
        <v>71198.89</v>
      </c>
      <c r="N322" s="443"/>
      <c r="O322" s="443">
        <v>382.78973118279572</v>
      </c>
      <c r="P322" s="447">
        <v>420</v>
      </c>
      <c r="Q322" s="447">
        <v>154000.00000000003</v>
      </c>
      <c r="R322" s="469"/>
      <c r="S322" s="448">
        <v>366.66666666666674</v>
      </c>
    </row>
    <row r="323" spans="1:19" ht="14.45" customHeight="1" thickBot="1" x14ac:dyDescent="0.25">
      <c r="A323" s="449"/>
      <c r="B323" s="450" t="s">
        <v>1772</v>
      </c>
      <c r="C323" s="450" t="s">
        <v>1552</v>
      </c>
      <c r="D323" s="450" t="s">
        <v>1550</v>
      </c>
      <c r="E323" s="450" t="s">
        <v>1644</v>
      </c>
      <c r="F323" s="450" t="s">
        <v>1722</v>
      </c>
      <c r="G323" s="450" t="s">
        <v>1723</v>
      </c>
      <c r="H323" s="454"/>
      <c r="I323" s="454"/>
      <c r="J323" s="450"/>
      <c r="K323" s="450"/>
      <c r="L323" s="454">
        <v>6</v>
      </c>
      <c r="M323" s="454">
        <v>373.33000000000004</v>
      </c>
      <c r="N323" s="450"/>
      <c r="O323" s="450">
        <v>62.221666666666671</v>
      </c>
      <c r="P323" s="454">
        <v>9</v>
      </c>
      <c r="Q323" s="454">
        <v>600.00000000000011</v>
      </c>
      <c r="R323" s="462"/>
      <c r="S323" s="455">
        <v>66.666666666666686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1B5CF07-4722-405B-8B68-A12A090F3489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3" bestFit="1" customWidth="1"/>
    <col min="2" max="2" width="11.7109375" style="133" hidden="1" customWidth="1"/>
    <col min="3" max="4" width="11" style="135" customWidth="1"/>
    <col min="5" max="5" width="11" style="136" customWidth="1"/>
    <col min="6" max="16384" width="8.85546875" style="133"/>
  </cols>
  <sheetData>
    <row r="1" spans="1:5" ht="19.5" thickBot="1" x14ac:dyDescent="0.35">
      <c r="A1" s="304" t="s">
        <v>103</v>
      </c>
      <c r="B1" s="304"/>
      <c r="C1" s="305"/>
      <c r="D1" s="305"/>
      <c r="E1" s="305"/>
    </row>
    <row r="2" spans="1:5" ht="14.45" customHeight="1" thickBot="1" x14ac:dyDescent="0.25">
      <c r="A2" s="206" t="s">
        <v>242</v>
      </c>
      <c r="B2" s="134"/>
    </row>
    <row r="3" spans="1:5" ht="14.45" customHeight="1" thickBot="1" x14ac:dyDescent="0.25">
      <c r="A3" s="137"/>
      <c r="C3" s="138" t="s">
        <v>91</v>
      </c>
      <c r="D3" s="139" t="s">
        <v>59</v>
      </c>
      <c r="E3" s="140" t="s">
        <v>61</v>
      </c>
    </row>
    <row r="4" spans="1:5" ht="14.45" customHeight="1" thickBot="1" x14ac:dyDescent="0.2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0</v>
      </c>
      <c r="D4" s="143">
        <f ca="1">IF(ISERROR(VLOOKUP("Náklady celkem",INDIRECT("HI!$A:$G"),5,0)),0,VLOOKUP("Náklady celkem",INDIRECT("HI!$A:$G"),5,0))</f>
        <v>43389.929640000009</v>
      </c>
      <c r="E4" s="144">
        <f ca="1">IF(C4=0,0,D4/C4)</f>
        <v>0</v>
      </c>
    </row>
    <row r="5" spans="1:5" ht="14.45" customHeight="1" x14ac:dyDescent="0.2">
      <c r="A5" s="145" t="s">
        <v>125</v>
      </c>
      <c r="B5" s="146"/>
      <c r="C5" s="147"/>
      <c r="D5" s="147"/>
      <c r="E5" s="148"/>
    </row>
    <row r="6" spans="1:5" ht="14.45" customHeight="1" x14ac:dyDescent="0.2">
      <c r="A6" s="149" t="s">
        <v>130</v>
      </c>
      <c r="B6" s="150"/>
      <c r="C6" s="151"/>
      <c r="D6" s="151"/>
      <c r="E6" s="148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0</v>
      </c>
      <c r="D7" s="151">
        <f>IF(ISERROR(HI!E5),"",HI!E5)</f>
        <v>241.18924999999996</v>
      </c>
      <c r="E7" s="148">
        <f t="shared" ref="E7:E13" si="0">IF(C7=0,0,D7/C7)</f>
        <v>0</v>
      </c>
    </row>
    <row r="8" spans="1:5" ht="14.45" customHeight="1" x14ac:dyDescent="0.25">
      <c r="A8" s="231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5" customHeight="1" x14ac:dyDescent="0.25">
      <c r="A9" s="231" t="str">
        <f>HYPERLINK("#'LŽ Statim'!A1","Podíl statimových žádanek (max. 30%)")</f>
        <v>Podíl statimových žádanek (max. 30%)</v>
      </c>
      <c r="B9" s="229" t="s">
        <v>178</v>
      </c>
      <c r="C9" s="230">
        <v>0.3</v>
      </c>
      <c r="D9" s="230">
        <f>IF('LŽ Statim'!G3="",0,'LŽ Statim'!G3)</f>
        <v>0</v>
      </c>
      <c r="E9" s="148">
        <f>IF(C9=0,0,D9/C9)</f>
        <v>0</v>
      </c>
    </row>
    <row r="10" spans="1:5" ht="14.45" customHeight="1" x14ac:dyDescent="0.2">
      <c r="A10" s="153" t="s">
        <v>126</v>
      </c>
      <c r="B10" s="150"/>
      <c r="C10" s="151"/>
      <c r="D10" s="151"/>
      <c r="E10" s="148"/>
    </row>
    <row r="11" spans="1:5" ht="14.45" customHeight="1" x14ac:dyDescent="0.2">
      <c r="A11" s="153" t="s">
        <v>127</v>
      </c>
      <c r="B11" s="150"/>
      <c r="C11" s="151"/>
      <c r="D11" s="151"/>
      <c r="E11" s="148"/>
    </row>
    <row r="12" spans="1:5" ht="14.45" customHeight="1" x14ac:dyDescent="0.2">
      <c r="A12" s="154" t="s">
        <v>131</v>
      </c>
      <c r="B12" s="150"/>
      <c r="C12" s="147"/>
      <c r="D12" s="147"/>
      <c r="E12" s="148"/>
    </row>
    <row r="13" spans="1:5" ht="14.45" customHeight="1" x14ac:dyDescent="0.2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0</v>
      </c>
      <c r="D13" s="151">
        <f>IF(ISERROR(HI!E6),"",HI!E6)</f>
        <v>2031.4256399999983</v>
      </c>
      <c r="E13" s="148">
        <f t="shared" si="0"/>
        <v>0</v>
      </c>
    </row>
    <row r="14" spans="1:5" ht="14.45" customHeight="1" thickBot="1" x14ac:dyDescent="0.2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0</v>
      </c>
      <c r="D14" s="147">
        <f ca="1">IF(ISERROR(VLOOKUP("Osobní náklady (Kč) *",INDIRECT("HI!$A:$G"),5,0)),0,VLOOKUP("Osobní náklady (Kč) *",INDIRECT("HI!$A:$G"),5,0))</f>
        <v>35144.082399999999</v>
      </c>
      <c r="E14" s="148">
        <f ca="1">IF(C14=0,0,D14/C14)</f>
        <v>0</v>
      </c>
    </row>
    <row r="15" spans="1:5" ht="14.45" customHeight="1" thickBot="1" x14ac:dyDescent="0.25">
      <c r="A15" s="160"/>
      <c r="B15" s="161"/>
      <c r="C15" s="162"/>
      <c r="D15" s="162"/>
      <c r="E15" s="163"/>
    </row>
    <row r="16" spans="1:5" ht="14.45" customHeight="1" thickBot="1" x14ac:dyDescent="0.2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0</v>
      </c>
      <c r="D16" s="166">
        <f ca="1">IF(ISERROR(VLOOKUP("Výnosy celkem",INDIRECT("HI!$A:$G"),5,0)),0,VLOOKUP("Výnosy celkem",INDIRECT("HI!$A:$G"),5,0))</f>
        <v>18916.973369999996</v>
      </c>
      <c r="E16" s="167">
        <f t="shared" ref="E16:E19" ca="1" si="1">IF(C16=0,0,D16/C16)</f>
        <v>0</v>
      </c>
    </row>
    <row r="17" spans="1:5" ht="14.45" customHeight="1" x14ac:dyDescent="0.25">
      <c r="A17" s="299" t="str">
        <f>HYPERLINK("#HI!A1","Ambulance (body za výkony)")</f>
        <v>Ambulance (body za výkony)</v>
      </c>
      <c r="B17" s="146"/>
      <c r="C17" s="147">
        <f ca="1">IF(ISERROR(VLOOKUP("Ambulance *",INDIRECT("HI!$A:$G"),6,0)),0,VLOOKUP("Ambulance *",INDIRECT("HI!$A:$G"),6,0))</f>
        <v>0</v>
      </c>
      <c r="D17" s="147">
        <f ca="1">IF(ISERROR(VLOOKUP("Ambulance *",INDIRECT("HI!$A:$G"),5,0)),0,VLOOKUP("Ambulance *",INDIRECT("HI!$A:$G"),5,0))</f>
        <v>18916.973369999996</v>
      </c>
      <c r="E17" s="148">
        <f t="shared" ca="1" si="1"/>
        <v>0</v>
      </c>
    </row>
    <row r="18" spans="1:5" ht="14.45" customHeight="1" x14ac:dyDescent="0.25">
      <c r="A18" s="238" t="str">
        <f>HYPERLINK("#'ZV Vykáz.-A'!A1","Zdravotní výkony vykázané u ambulantních pacientů (min. 100 % 2016)")</f>
        <v>Zdravotní výkony vykázané u ambulantních pacientů (min. 100 % 2016)</v>
      </c>
      <c r="B18" s="239" t="s">
        <v>105</v>
      </c>
      <c r="C18" s="152">
        <v>1</v>
      </c>
      <c r="D18" s="152">
        <f>IF(ISERROR(VLOOKUP("Celkem:",'ZV Vykáz.-A'!$A:$AB,10,0)),"",VLOOKUP("Celkem:",'ZV Vykáz.-A'!$A:$AB,10,0))</f>
        <v>1.0946891138144383</v>
      </c>
      <c r="E18" s="148">
        <f t="shared" si="1"/>
        <v>1.0946891138144383</v>
      </c>
    </row>
    <row r="19" spans="1:5" ht="14.45" customHeight="1" x14ac:dyDescent="0.25">
      <c r="A19" s="237" t="str">
        <f>HYPERLINK("#'ZV Vykáz.-A'!A1","Specializovaná ambulantní péče")</f>
        <v>Specializovaná ambulantní péče</v>
      </c>
      <c r="B19" s="239" t="s">
        <v>105</v>
      </c>
      <c r="C19" s="152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48">
        <f t="shared" si="1"/>
        <v>0</v>
      </c>
    </row>
    <row r="20" spans="1:5" ht="14.45" customHeight="1" x14ac:dyDescent="0.25">
      <c r="A20" s="237" t="str">
        <f>HYPERLINK("#'ZV Vykáz.-A'!A1","Ambulantní péče ve vyjmenovaných odbornostech (§9)")</f>
        <v>Ambulantní péče ve vyjmenovaných odbornostech (§9)</v>
      </c>
      <c r="B20" s="239" t="s">
        <v>105</v>
      </c>
      <c r="C20" s="152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5" customHeight="1" x14ac:dyDescent="0.2">
      <c r="A21" s="168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5" customHeight="1" thickBot="1" x14ac:dyDescent="0.25">
      <c r="A22" s="169" t="s">
        <v>128</v>
      </c>
      <c r="B22" s="157"/>
      <c r="C22" s="158"/>
      <c r="D22" s="158"/>
      <c r="E22" s="159"/>
    </row>
    <row r="23" spans="1:5" ht="14.45" customHeight="1" thickBot="1" x14ac:dyDescent="0.25">
      <c r="A23" s="170"/>
      <c r="B23" s="171"/>
      <c r="C23" s="172"/>
      <c r="D23" s="172"/>
      <c r="E23" s="173"/>
    </row>
    <row r="24" spans="1:5" ht="14.45" customHeight="1" thickBot="1" x14ac:dyDescent="0.25">
      <c r="A24" s="174" t="s">
        <v>129</v>
      </c>
      <c r="B24" s="175"/>
      <c r="C24" s="176"/>
      <c r="D24" s="176"/>
      <c r="E24" s="177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681B931-6104-4A8E-8B15-3D35670AC3F6}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4" bestFit="1" customWidth="1"/>
    <col min="2" max="2" width="9.5703125" style="114" hidden="1" customWidth="1" outlineLevel="1"/>
    <col min="3" max="3" width="9.5703125" style="114" customWidth="1" collapsed="1"/>
    <col min="4" max="4" width="2.28515625" style="114" customWidth="1"/>
    <col min="5" max="8" width="9.5703125" style="114" customWidth="1"/>
    <col min="9" max="10" width="9.7109375" style="114" hidden="1" customWidth="1" outlineLevel="1"/>
    <col min="11" max="11" width="8.85546875" style="114" collapsed="1"/>
    <col min="12" max="16384" width="8.85546875" style="114"/>
  </cols>
  <sheetData>
    <row r="1" spans="1:10" ht="18.600000000000001" customHeight="1" thickBot="1" x14ac:dyDescent="0.35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5" customHeight="1" thickBot="1" x14ac:dyDescent="0.25">
      <c r="A2" s="206" t="s">
        <v>242</v>
      </c>
      <c r="B2" s="96"/>
      <c r="C2" s="96"/>
      <c r="D2" s="96"/>
      <c r="E2" s="96"/>
      <c r="F2" s="96"/>
    </row>
    <row r="3" spans="1:10" ht="14.45" customHeight="1" x14ac:dyDescent="0.2">
      <c r="A3" s="306"/>
      <c r="B3" s="92">
        <v>2019</v>
      </c>
      <c r="C3" s="40">
        <v>2020</v>
      </c>
      <c r="D3" s="7"/>
      <c r="E3" s="310">
        <v>2021</v>
      </c>
      <c r="F3" s="311"/>
      <c r="G3" s="311"/>
      <c r="H3" s="312"/>
      <c r="I3" s="313">
        <v>2021</v>
      </c>
      <c r="J3" s="314"/>
    </row>
    <row r="4" spans="1:10" ht="14.45" customHeight="1" thickBot="1" x14ac:dyDescent="0.2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2" t="s">
        <v>218</v>
      </c>
      <c r="J4" s="243" t="s">
        <v>219</v>
      </c>
    </row>
    <row r="5" spans="1:10" ht="14.45" customHeight="1" x14ac:dyDescent="0.2">
      <c r="A5" s="97" t="str">
        <f>HYPERLINK("#'Léky Žádanky'!A1","Léky (Kč)")</f>
        <v>Léky (Kč)</v>
      </c>
      <c r="B5" s="27">
        <v>252.29218</v>
      </c>
      <c r="C5" s="29">
        <v>311.46160000000003</v>
      </c>
      <c r="D5" s="8"/>
      <c r="E5" s="102">
        <v>241.18924999999996</v>
      </c>
      <c r="F5" s="28">
        <v>0</v>
      </c>
      <c r="G5" s="101">
        <f>E5-F5</f>
        <v>241.18924999999996</v>
      </c>
      <c r="H5" s="107" t="str">
        <f>IF(F5&lt;0.00000001,"",E5/F5)</f>
        <v/>
      </c>
    </row>
    <row r="6" spans="1:10" ht="14.45" customHeight="1" x14ac:dyDescent="0.2">
      <c r="A6" s="97" t="str">
        <f>HYPERLINK("#'Materiál Žádanky'!A1","Materiál - SZM (Kč)")</f>
        <v>Materiál - SZM (Kč)</v>
      </c>
      <c r="B6" s="10">
        <v>2408.7789499999999</v>
      </c>
      <c r="C6" s="31">
        <v>2827.3493800000006</v>
      </c>
      <c r="D6" s="8"/>
      <c r="E6" s="103">
        <v>2031.4256399999983</v>
      </c>
      <c r="F6" s="30">
        <v>0</v>
      </c>
      <c r="G6" s="104">
        <f>E6-F6</f>
        <v>2031.4256399999983</v>
      </c>
      <c r="H6" s="108" t="str">
        <f>IF(F6&lt;0.00000001,"",E6/F6)</f>
        <v/>
      </c>
    </row>
    <row r="7" spans="1:10" ht="14.45" customHeight="1" x14ac:dyDescent="0.2">
      <c r="A7" s="97" t="str">
        <f>HYPERLINK("#'Osobní náklady'!A1","Osobní náklady (Kč) *")</f>
        <v>Osobní náklady (Kč) *</v>
      </c>
      <c r="B7" s="10">
        <v>29799.358069999998</v>
      </c>
      <c r="C7" s="31">
        <v>37808.071479999999</v>
      </c>
      <c r="D7" s="8"/>
      <c r="E7" s="103">
        <v>35144.082399999999</v>
      </c>
      <c r="F7" s="30">
        <v>0</v>
      </c>
      <c r="G7" s="104">
        <f>E7-F7</f>
        <v>35144.082399999999</v>
      </c>
      <c r="H7" s="108" t="str">
        <f>IF(F7&lt;0.00000001,"",E7/F7)</f>
        <v/>
      </c>
    </row>
    <row r="8" spans="1:10" ht="14.45" customHeight="1" thickBot="1" x14ac:dyDescent="0.25">
      <c r="A8" s="1" t="s">
        <v>62</v>
      </c>
      <c r="B8" s="11">
        <v>5959.0223100000076</v>
      </c>
      <c r="C8" s="33">
        <v>5696.9739000000054</v>
      </c>
      <c r="D8" s="8"/>
      <c r="E8" s="105">
        <v>5973.2323500000111</v>
      </c>
      <c r="F8" s="32">
        <v>0</v>
      </c>
      <c r="G8" s="106">
        <f>E8-F8</f>
        <v>5973.2323500000111</v>
      </c>
      <c r="H8" s="109" t="str">
        <f>IF(F8&lt;0.00000001,"",E8/F8)</f>
        <v/>
      </c>
    </row>
    <row r="9" spans="1:10" ht="14.45" customHeight="1" thickBot="1" x14ac:dyDescent="0.25">
      <c r="A9" s="2" t="s">
        <v>63</v>
      </c>
      <c r="B9" s="3">
        <v>38419.451510000006</v>
      </c>
      <c r="C9" s="35">
        <v>46643.856360000005</v>
      </c>
      <c r="D9" s="8"/>
      <c r="E9" s="3">
        <v>43389.929640000009</v>
      </c>
      <c r="F9" s="34">
        <v>0</v>
      </c>
      <c r="G9" s="34">
        <f>E9-F9</f>
        <v>43389.929640000009</v>
      </c>
      <c r="H9" s="110" t="str">
        <f>IF(F9&lt;0.00000001,"",E9/F9)</f>
        <v/>
      </c>
    </row>
    <row r="10" spans="1:10" ht="14.45" customHeight="1" thickBot="1" x14ac:dyDescent="0.25">
      <c r="A10" s="12"/>
      <c r="B10" s="12"/>
      <c r="C10" s="93"/>
      <c r="D10" s="8"/>
      <c r="E10" s="12"/>
      <c r="F10" s="13"/>
    </row>
    <row r="11" spans="1:10" ht="14.45" customHeight="1" x14ac:dyDescent="0.2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15482.349960000005</v>
      </c>
      <c r="C11" s="29">
        <f>IF(ISERROR(VLOOKUP("Celkem:",'ZV Vykáz.-A'!A:H,5,0)),0,VLOOKUP("Celkem:",'ZV Vykáz.-A'!A:H,5,0)/1000)</f>
        <v>17280.680999999997</v>
      </c>
      <c r="D11" s="8"/>
      <c r="E11" s="102">
        <f>IF(ISERROR(VLOOKUP("Celkem:",'ZV Vykáz.-A'!A:H,8,0)),0,VLOOKUP("Celkem:",'ZV Vykáz.-A'!A:H,8,0)/1000)</f>
        <v>18916.973369999996</v>
      </c>
      <c r="F11" s="28"/>
      <c r="G11" s="101">
        <f>E11-F11</f>
        <v>18916.973369999996</v>
      </c>
      <c r="H11" s="107" t="str">
        <f>IF(F11&lt;0.00000001,"",E11/F11)</f>
        <v/>
      </c>
      <c r="I11" s="101">
        <f>E11-B11</f>
        <v>3434.6234099999911</v>
      </c>
      <c r="J11" s="107">
        <f>IF(B11&lt;0.00000001,"",E11/B11)</f>
        <v>1.2218412204138027</v>
      </c>
    </row>
    <row r="12" spans="1:10" ht="14.45" customHeight="1" thickBot="1" x14ac:dyDescent="0.2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/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15482.349960000005</v>
      </c>
      <c r="C13" s="37">
        <f>SUM(C11:C12)</f>
        <v>17280.680999999997</v>
      </c>
      <c r="D13" s="8"/>
      <c r="E13" s="5">
        <f>SUM(E11:E12)</f>
        <v>18916.973369999996</v>
      </c>
      <c r="F13" s="36"/>
      <c r="G13" s="36">
        <f>E13-F13</f>
        <v>18916.973369999996</v>
      </c>
      <c r="H13" s="111" t="str">
        <f>IF(F13&lt;0.00000001,"",E13/F13)</f>
        <v/>
      </c>
      <c r="I13" s="36">
        <f>SUM(I11:I12)</f>
        <v>3434.6234099999911</v>
      </c>
      <c r="J13" s="111">
        <f>IF(B13&lt;0.00000001,"",E13/B13)</f>
        <v>1.2218412204138027</v>
      </c>
    </row>
    <row r="14" spans="1:10" ht="14.45" customHeight="1" thickBot="1" x14ac:dyDescent="0.25">
      <c r="A14" s="12"/>
      <c r="B14" s="12"/>
      <c r="C14" s="93"/>
      <c r="D14" s="8"/>
      <c r="E14" s="12"/>
      <c r="F14" s="13"/>
    </row>
    <row r="15" spans="1:10" ht="14.45" customHeight="1" thickBot="1" x14ac:dyDescent="0.25">
      <c r="A15" s="119" t="str">
        <f>HYPERLINK("#'HI Graf'!A1","Hospodářský index (Výnosy / Náklady) *")</f>
        <v>Hospodářský index (Výnosy / Náklady) *</v>
      </c>
      <c r="B15" s="6">
        <f>IF(B9=0,"",B13/B9)</f>
        <v>0.4029820664142012</v>
      </c>
      <c r="C15" s="39">
        <f>IF(C9=0,"",C13/C9)</f>
        <v>0.37048139559102261</v>
      </c>
      <c r="D15" s="8"/>
      <c r="E15" s="6">
        <f>IF(E9=0,"",E13/E9)</f>
        <v>0.43597612457432861</v>
      </c>
      <c r="F15" s="38"/>
      <c r="G15" s="38">
        <f>IF(ISERROR(F15-E15),"",E15-F15)</f>
        <v>0.43597612457432861</v>
      </c>
      <c r="H15" s="112" t="str">
        <f>IF(ISERROR(F15-E15),"",IF(F15&lt;0.00000001,"",E15/F15))</f>
        <v/>
      </c>
    </row>
    <row r="17" spans="1:8" ht="14.45" customHeight="1" x14ac:dyDescent="0.2">
      <c r="A17" s="98" t="s">
        <v>133</v>
      </c>
    </row>
    <row r="18" spans="1:8" ht="14.45" customHeight="1" x14ac:dyDescent="0.25">
      <c r="A18" s="209" t="s">
        <v>160</v>
      </c>
      <c r="B18" s="210"/>
      <c r="C18" s="210"/>
      <c r="D18" s="210"/>
      <c r="E18" s="210"/>
      <c r="F18" s="210"/>
      <c r="G18" s="210"/>
      <c r="H18" s="210"/>
    </row>
    <row r="19" spans="1:8" ht="15" x14ac:dyDescent="0.25">
      <c r="A19" s="208" t="s">
        <v>159</v>
      </c>
      <c r="B19" s="210"/>
      <c r="C19" s="210"/>
      <c r="D19" s="210"/>
      <c r="E19" s="210"/>
      <c r="F19" s="210"/>
      <c r="G19" s="210"/>
      <c r="H19" s="210"/>
    </row>
    <row r="20" spans="1:8" ht="14.45" customHeight="1" x14ac:dyDescent="0.2">
      <c r="A20" s="99" t="s">
        <v>179</v>
      </c>
    </row>
    <row r="21" spans="1:8" ht="14.45" customHeight="1" x14ac:dyDescent="0.2">
      <c r="A21" s="99" t="s">
        <v>134</v>
      </c>
    </row>
    <row r="22" spans="1:8" ht="14.45" customHeight="1" x14ac:dyDescent="0.2">
      <c r="A22" s="100" t="s">
        <v>217</v>
      </c>
    </row>
    <row r="23" spans="1:8" ht="14.45" customHeight="1" x14ac:dyDescent="0.2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 xr:uid="{28A0FAAC-1308-4EE6-81E4-B32BA38307B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4"/>
    <col min="2" max="13" width="8.85546875" style="114" customWidth="1"/>
    <col min="14" max="16384" width="8.85546875" style="114"/>
  </cols>
  <sheetData>
    <row r="1" spans="1:13" ht="18.600000000000001" customHeight="1" thickBot="1" x14ac:dyDescent="0.35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5" customHeight="1" x14ac:dyDescent="0.2">
      <c r="A2" s="206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5" customHeight="1" x14ac:dyDescent="0.2">
      <c r="A3" s="179"/>
      <c r="B3" s="180" t="s">
        <v>68</v>
      </c>
      <c r="C3" s="181" t="s">
        <v>69</v>
      </c>
      <c r="D3" s="181" t="s">
        <v>70</v>
      </c>
      <c r="E3" s="180" t="s">
        <v>71</v>
      </c>
      <c r="F3" s="181" t="s">
        <v>72</v>
      </c>
      <c r="G3" s="181" t="s">
        <v>73</v>
      </c>
      <c r="H3" s="181" t="s">
        <v>74</v>
      </c>
      <c r="I3" s="181" t="s">
        <v>75</v>
      </c>
      <c r="J3" s="181" t="s">
        <v>76</v>
      </c>
      <c r="K3" s="181" t="s">
        <v>77</v>
      </c>
      <c r="L3" s="181" t="s">
        <v>78</v>
      </c>
      <c r="M3" s="181" t="s">
        <v>79</v>
      </c>
    </row>
    <row r="4" spans="1:13" ht="14.45" customHeight="1" x14ac:dyDescent="0.2">
      <c r="A4" s="179" t="s">
        <v>67</v>
      </c>
      <c r="B4" s="182">
        <f>(B10+B8)/B6</f>
        <v>0.44717788276662712</v>
      </c>
      <c r="C4" s="182">
        <f t="shared" ref="C4:M4" si="0">(C10+C8)/C6</f>
        <v>0.49428081826337061</v>
      </c>
      <c r="D4" s="182">
        <f t="shared" si="0"/>
        <v>0.52838838691242984</v>
      </c>
      <c r="E4" s="182">
        <f t="shared" si="0"/>
        <v>0.42705991957321326</v>
      </c>
      <c r="F4" s="182">
        <f t="shared" si="0"/>
        <v>0.44200624543107342</v>
      </c>
      <c r="G4" s="182">
        <f t="shared" si="0"/>
        <v>0.43640259551786148</v>
      </c>
      <c r="H4" s="182">
        <f t="shared" si="0"/>
        <v>0.40155455360201636</v>
      </c>
      <c r="I4" s="182">
        <f t="shared" si="0"/>
        <v>0.38680800954255545</v>
      </c>
      <c r="J4" s="182">
        <f t="shared" si="0"/>
        <v>0.38702974809992957</v>
      </c>
      <c r="K4" s="182">
        <f t="shared" si="0"/>
        <v>0.4055619564128165</v>
      </c>
      <c r="L4" s="182">
        <f t="shared" si="0"/>
        <v>0.4055619564128165</v>
      </c>
      <c r="M4" s="182">
        <f t="shared" si="0"/>
        <v>0.4055619564128165</v>
      </c>
    </row>
    <row r="5" spans="1:13" ht="14.45" customHeight="1" x14ac:dyDescent="0.2">
      <c r="A5" s="183" t="s">
        <v>40</v>
      </c>
      <c r="B5" s="182">
        <f>IF(ISERROR(VLOOKUP($A5,'Man Tab'!$A:$Q,COLUMN()+2,0)),0,VLOOKUP($A5,'Man Tab'!$A:$Q,COLUMN()+2,0))</f>
        <v>4070.1973199999998</v>
      </c>
      <c r="C5" s="182">
        <f>IF(ISERROR(VLOOKUP($A5,'Man Tab'!$A:$Q,COLUMN()+2,0)),0,VLOOKUP($A5,'Man Tab'!$A:$Q,COLUMN()+2,0))</f>
        <v>3995.9014900000002</v>
      </c>
      <c r="D5" s="182">
        <f>IF(ISERROR(VLOOKUP($A5,'Man Tab'!$A:$Q,COLUMN()+2,0)),0,VLOOKUP($A5,'Man Tab'!$A:$Q,COLUMN()+2,0))</f>
        <v>4113.6312699999999</v>
      </c>
      <c r="E5" s="182">
        <f>IF(ISERROR(VLOOKUP($A5,'Man Tab'!$A:$Q,COLUMN()+2,0)),0,VLOOKUP($A5,'Man Tab'!$A:$Q,COLUMN()+2,0))</f>
        <v>8719.0160699999997</v>
      </c>
      <c r="F5" s="182">
        <f>IF(ISERROR(VLOOKUP($A5,'Man Tab'!$A:$Q,COLUMN()+2,0)),0,VLOOKUP($A5,'Man Tab'!$A:$Q,COLUMN()+2,0))</f>
        <v>4400.0295700000006</v>
      </c>
      <c r="G5" s="182">
        <f>IF(ISERROR(VLOOKUP($A5,'Man Tab'!$A:$Q,COLUMN()+2,0)),0,VLOOKUP($A5,'Man Tab'!$A:$Q,COLUMN()+2,0))</f>
        <v>4021.6713199999999</v>
      </c>
      <c r="H5" s="182">
        <f>IF(ISERROR(VLOOKUP($A5,'Man Tab'!$A:$Q,COLUMN()+2,0)),0,VLOOKUP($A5,'Man Tab'!$A:$Q,COLUMN()+2,0))</f>
        <v>5086.8502900000003</v>
      </c>
      <c r="I5" s="182">
        <f>IF(ISERROR(VLOOKUP($A5,'Man Tab'!$A:$Q,COLUMN()+2,0)),0,VLOOKUP($A5,'Man Tab'!$A:$Q,COLUMN()+2,0))</f>
        <v>3672.1457700000001</v>
      </c>
      <c r="J5" s="182">
        <f>IF(ISERROR(VLOOKUP($A5,'Man Tab'!$A:$Q,COLUMN()+2,0)),0,VLOOKUP($A5,'Man Tab'!$A:$Q,COLUMN()+2,0))</f>
        <v>4432.3056500000002</v>
      </c>
      <c r="K5" s="182">
        <f>IF(ISERROR(VLOOKUP($A5,'Man Tab'!$A:$Q,COLUMN()+2,0)),0,VLOOKUP($A5,'Man Tab'!$A:$Q,COLUMN()+2,0))</f>
        <v>4132.10761</v>
      </c>
      <c r="L5" s="182">
        <f>IF(ISERROR(VLOOKUP($A5,'Man Tab'!$A:$Q,COLUMN()+2,0)),0,VLOOKUP($A5,'Man Tab'!$A:$Q,COLUMN()+2,0))</f>
        <v>0</v>
      </c>
      <c r="M5" s="182">
        <f>IF(ISERROR(VLOOKUP($A5,'Man Tab'!$A:$Q,COLUMN()+2,0)),0,VLOOKUP($A5,'Man Tab'!$A:$Q,COLUMN()+2,0))</f>
        <v>0</v>
      </c>
    </row>
    <row r="6" spans="1:13" ht="14.45" customHeight="1" x14ac:dyDescent="0.2">
      <c r="A6" s="183" t="s">
        <v>63</v>
      </c>
      <c r="B6" s="184">
        <f>B5</f>
        <v>4070.1973199999998</v>
      </c>
      <c r="C6" s="184">
        <f t="shared" ref="C6:M6" si="1">C5+B6</f>
        <v>8066.0988099999995</v>
      </c>
      <c r="D6" s="184">
        <f t="shared" si="1"/>
        <v>12179.730079999999</v>
      </c>
      <c r="E6" s="184">
        <f t="shared" si="1"/>
        <v>20898.746149999999</v>
      </c>
      <c r="F6" s="184">
        <f t="shared" si="1"/>
        <v>25298.775719999998</v>
      </c>
      <c r="G6" s="184">
        <f t="shared" si="1"/>
        <v>29320.447039999999</v>
      </c>
      <c r="H6" s="184">
        <f t="shared" si="1"/>
        <v>34407.297330000001</v>
      </c>
      <c r="I6" s="184">
        <f t="shared" si="1"/>
        <v>38079.443100000004</v>
      </c>
      <c r="J6" s="184">
        <f t="shared" si="1"/>
        <v>42511.748750000006</v>
      </c>
      <c r="K6" s="184">
        <f t="shared" si="1"/>
        <v>46643.856360000005</v>
      </c>
      <c r="L6" s="184">
        <f t="shared" si="1"/>
        <v>46643.856360000005</v>
      </c>
      <c r="M6" s="184">
        <f t="shared" si="1"/>
        <v>46643.856360000005</v>
      </c>
    </row>
    <row r="7" spans="1:13" ht="14.45" customHeight="1" x14ac:dyDescent="0.2">
      <c r="A7" s="183" t="s">
        <v>87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1:13" ht="14.45" customHeight="1" x14ac:dyDescent="0.2">
      <c r="A8" s="183" t="s">
        <v>64</v>
      </c>
      <c r="B8" s="184">
        <f>B7*30</f>
        <v>0</v>
      </c>
      <c r="C8" s="184">
        <f t="shared" ref="C8:M8" si="2">C7*30</f>
        <v>0</v>
      </c>
      <c r="D8" s="184">
        <f t="shared" si="2"/>
        <v>0</v>
      </c>
      <c r="E8" s="184">
        <f t="shared" si="2"/>
        <v>0</v>
      </c>
      <c r="F8" s="184">
        <f t="shared" si="2"/>
        <v>0</v>
      </c>
      <c r="G8" s="184">
        <f t="shared" si="2"/>
        <v>0</v>
      </c>
      <c r="H8" s="184">
        <f t="shared" si="2"/>
        <v>0</v>
      </c>
      <c r="I8" s="184">
        <f t="shared" si="2"/>
        <v>0</v>
      </c>
      <c r="J8" s="184">
        <f t="shared" si="2"/>
        <v>0</v>
      </c>
      <c r="K8" s="184">
        <f t="shared" si="2"/>
        <v>0</v>
      </c>
      <c r="L8" s="184">
        <f t="shared" si="2"/>
        <v>0</v>
      </c>
      <c r="M8" s="184">
        <f t="shared" si="2"/>
        <v>0</v>
      </c>
    </row>
    <row r="9" spans="1:13" ht="14.45" customHeight="1" x14ac:dyDescent="0.2">
      <c r="A9" s="183" t="s">
        <v>88</v>
      </c>
      <c r="B9" s="183">
        <v>1820102.2199999997</v>
      </c>
      <c r="C9" s="183">
        <v>2166815.7000000002</v>
      </c>
      <c r="D9" s="183">
        <v>2448710.0099999998</v>
      </c>
      <c r="E9" s="183">
        <v>2489388.92</v>
      </c>
      <c r="F9" s="183">
        <v>2257200.0200000005</v>
      </c>
      <c r="G9" s="183">
        <v>1613302.3199999996</v>
      </c>
      <c r="H9" s="183">
        <v>1020887.73</v>
      </c>
      <c r="I9" s="183">
        <v>913026.66999999993</v>
      </c>
      <c r="J9" s="183">
        <v>1723877.8199999998</v>
      </c>
      <c r="K9" s="183">
        <v>2463662.2299999995</v>
      </c>
      <c r="L9" s="183">
        <v>0</v>
      </c>
      <c r="M9" s="183">
        <v>0</v>
      </c>
    </row>
    <row r="10" spans="1:13" ht="14.45" customHeight="1" x14ac:dyDescent="0.2">
      <c r="A10" s="183" t="s">
        <v>65</v>
      </c>
      <c r="B10" s="184">
        <f>B9/1000</f>
        <v>1820.1022199999998</v>
      </c>
      <c r="C10" s="184">
        <f t="shared" ref="C10:M10" si="3">C9/1000+B10</f>
        <v>3986.9179199999999</v>
      </c>
      <c r="D10" s="184">
        <f t="shared" si="3"/>
        <v>6435.6279299999997</v>
      </c>
      <c r="E10" s="184">
        <f t="shared" si="3"/>
        <v>8925.01685</v>
      </c>
      <c r="F10" s="184">
        <f t="shared" si="3"/>
        <v>11182.21687</v>
      </c>
      <c r="G10" s="184">
        <f t="shared" si="3"/>
        <v>12795.519189999999</v>
      </c>
      <c r="H10" s="184">
        <f t="shared" si="3"/>
        <v>13816.406919999999</v>
      </c>
      <c r="I10" s="184">
        <f t="shared" si="3"/>
        <v>14729.433589999999</v>
      </c>
      <c r="J10" s="184">
        <f t="shared" si="3"/>
        <v>16453.311409999998</v>
      </c>
      <c r="K10" s="184">
        <f t="shared" si="3"/>
        <v>18916.973639999997</v>
      </c>
      <c r="L10" s="184">
        <f t="shared" si="3"/>
        <v>18916.973639999997</v>
      </c>
      <c r="M10" s="184">
        <f t="shared" si="3"/>
        <v>18916.973639999997</v>
      </c>
    </row>
    <row r="11" spans="1:13" ht="14.45" customHeight="1" x14ac:dyDescent="0.2">
      <c r="A11" s="179"/>
      <c r="B11" s="179" t="s">
        <v>80</v>
      </c>
      <c r="C11" s="179">
        <f ca="1">IF(MONTH(TODAY())=1,12,MONTH(TODAY())-1)</f>
        <v>10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</row>
    <row r="12" spans="1:13" ht="14.45" customHeight="1" x14ac:dyDescent="0.2">
      <c r="A12" s="179">
        <v>0</v>
      </c>
      <c r="B12" s="182">
        <f>IF(ISERROR(HI!F15),#REF!,HI!F15)</f>
        <v>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</row>
    <row r="13" spans="1:13" ht="14.45" customHeight="1" x14ac:dyDescent="0.2">
      <c r="A13" s="179">
        <v>1</v>
      </c>
      <c r="B13" s="182">
        <f>IF(ISERROR(HI!F15),#REF!,HI!F15)</f>
        <v>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</sheetData>
  <mergeCells count="1">
    <mergeCell ref="A1:M1"/>
  </mergeCells>
  <hyperlinks>
    <hyperlink ref="A2" location="Obsah!A1" display="Zpět na Obsah  KL 01  1.-4.měsíc" xr:uid="{1D4EDCF9-4EB2-4607-949F-76D10AADAE6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4" bestFit="1" customWidth="1"/>
    <col min="2" max="2" width="12.7109375" style="114" bestFit="1" customWidth="1"/>
    <col min="3" max="3" width="13.7109375" style="114" bestFit="1" customWidth="1"/>
    <col min="4" max="15" width="7.7109375" style="114" bestFit="1" customWidth="1"/>
    <col min="16" max="16" width="8.85546875" style="114" customWidth="1"/>
    <col min="17" max="17" width="6.7109375" style="114" bestFit="1" customWidth="1"/>
    <col min="18" max="16384" width="8.85546875" style="114"/>
  </cols>
  <sheetData>
    <row r="1" spans="1:17" s="185" customFormat="1" ht="18.600000000000001" customHeight="1" thickBot="1" x14ac:dyDescent="0.35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5" customFormat="1" ht="14.45" customHeight="1" thickBot="1" x14ac:dyDescent="0.25">
      <c r="A2" s="206" t="s">
        <v>242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4.45" customHeight="1" x14ac:dyDescent="0.2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5" customHeight="1" x14ac:dyDescent="0.2">
      <c r="A4" s="69"/>
      <c r="B4" s="20">
        <v>2021</v>
      </c>
      <c r="C4" s="123" t="s">
        <v>17</v>
      </c>
      <c r="D4" s="236" t="s">
        <v>221</v>
      </c>
      <c r="E4" s="236" t="s">
        <v>222</v>
      </c>
      <c r="F4" s="236" t="s">
        <v>223</v>
      </c>
      <c r="G4" s="236" t="s">
        <v>224</v>
      </c>
      <c r="H4" s="236" t="s">
        <v>225</v>
      </c>
      <c r="I4" s="236" t="s">
        <v>226</v>
      </c>
      <c r="J4" s="236" t="s">
        <v>227</v>
      </c>
      <c r="K4" s="236" t="s">
        <v>228</v>
      </c>
      <c r="L4" s="236" t="s">
        <v>229</v>
      </c>
      <c r="M4" s="236" t="s">
        <v>230</v>
      </c>
      <c r="N4" s="236" t="s">
        <v>231</v>
      </c>
      <c r="O4" s="236" t="s">
        <v>232</v>
      </c>
      <c r="P4" s="319" t="s">
        <v>3</v>
      </c>
      <c r="Q4" s="320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5" customHeight="1" x14ac:dyDescent="0.2">
      <c r="A7" s="15" t="s">
        <v>22</v>
      </c>
      <c r="B7" s="51">
        <v>383.00000010000002</v>
      </c>
      <c r="C7" s="52">
        <v>31.916666674999998</v>
      </c>
      <c r="D7" s="52">
        <v>34.556750000000001</v>
      </c>
      <c r="E7" s="52">
        <v>34.297260000000001</v>
      </c>
      <c r="F7" s="52">
        <v>27.529769999999999</v>
      </c>
      <c r="G7" s="52">
        <v>31.292270000000002</v>
      </c>
      <c r="H7" s="52">
        <v>55.275269999999999</v>
      </c>
      <c r="I7" s="52">
        <v>51.965900000000005</v>
      </c>
      <c r="J7" s="52">
        <v>8.1189999999999998</v>
      </c>
      <c r="K7" s="52">
        <v>0</v>
      </c>
      <c r="L7" s="52">
        <v>32.935660000000006</v>
      </c>
      <c r="M7" s="52">
        <v>35.489719999999998</v>
      </c>
      <c r="N7" s="52">
        <v>0</v>
      </c>
      <c r="O7" s="52">
        <v>0</v>
      </c>
      <c r="P7" s="53">
        <v>311.46159999999998</v>
      </c>
      <c r="Q7" s="81">
        <v>0.97585879870082015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5" customHeight="1" x14ac:dyDescent="0.2">
      <c r="A9" s="15" t="s">
        <v>24</v>
      </c>
      <c r="B9" s="51">
        <v>3679.9999997999998</v>
      </c>
      <c r="C9" s="52">
        <v>306.66666665000002</v>
      </c>
      <c r="D9" s="52">
        <v>231.7628</v>
      </c>
      <c r="E9" s="52">
        <v>236.09092999999999</v>
      </c>
      <c r="F9" s="52">
        <v>269.04048</v>
      </c>
      <c r="G9" s="52">
        <v>246.16942</v>
      </c>
      <c r="H9" s="52">
        <v>270.16967</v>
      </c>
      <c r="I9" s="52">
        <v>247.71932000000001</v>
      </c>
      <c r="J9" s="52">
        <v>94.666139999999999</v>
      </c>
      <c r="K9" s="52">
        <v>116.05613000000001</v>
      </c>
      <c r="L9" s="52">
        <v>720.45705000000009</v>
      </c>
      <c r="M9" s="52">
        <v>395.21744000000001</v>
      </c>
      <c r="N9" s="52">
        <v>0</v>
      </c>
      <c r="O9" s="52">
        <v>0</v>
      </c>
      <c r="P9" s="53">
        <v>2827.3493799999997</v>
      </c>
      <c r="Q9" s="81">
        <v>0.92196175439793249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5" customHeight="1" x14ac:dyDescent="0.2">
      <c r="A11" s="15" t="s">
        <v>26</v>
      </c>
      <c r="B11" s="51">
        <v>471.51709920000002</v>
      </c>
      <c r="C11" s="52">
        <v>39.293091599999997</v>
      </c>
      <c r="D11" s="52">
        <v>34.81906</v>
      </c>
      <c r="E11" s="52">
        <v>22.799659999999999</v>
      </c>
      <c r="F11" s="52">
        <v>35.582620000000006</v>
      </c>
      <c r="G11" s="52">
        <v>54.894489999999998</v>
      </c>
      <c r="H11" s="52">
        <v>45.860050000000001</v>
      </c>
      <c r="I11" s="52">
        <v>70.445270000000008</v>
      </c>
      <c r="J11" s="52">
        <v>19.493029999999997</v>
      </c>
      <c r="K11" s="52">
        <v>18.162759999999999</v>
      </c>
      <c r="L11" s="52">
        <v>31.20204</v>
      </c>
      <c r="M11" s="52">
        <v>32.897210000000001</v>
      </c>
      <c r="N11" s="52">
        <v>0</v>
      </c>
      <c r="O11" s="52">
        <v>0</v>
      </c>
      <c r="P11" s="53">
        <v>366.15619000000004</v>
      </c>
      <c r="Q11" s="81">
        <v>0.93185894794799007</v>
      </c>
    </row>
    <row r="12" spans="1:17" ht="14.45" customHeight="1" x14ac:dyDescent="0.2">
      <c r="A12" s="15" t="s">
        <v>27</v>
      </c>
      <c r="B12" s="51">
        <v>61.873739499999999</v>
      </c>
      <c r="C12" s="52">
        <v>5.1561449583333303</v>
      </c>
      <c r="D12" s="52">
        <v>3.6339999999999999</v>
      </c>
      <c r="E12" s="52">
        <v>1.2857000000000001</v>
      </c>
      <c r="F12" s="52">
        <v>2.6232600000000001</v>
      </c>
      <c r="G12" s="52">
        <v>2.0200100000000001</v>
      </c>
      <c r="H12" s="52">
        <v>7.4051999999999998</v>
      </c>
      <c r="I12" s="52">
        <v>2.5211100000000002</v>
      </c>
      <c r="J12" s="52">
        <v>6.09626</v>
      </c>
      <c r="K12" s="52">
        <v>1.754</v>
      </c>
      <c r="L12" s="52">
        <v>33.615670000000001</v>
      </c>
      <c r="M12" s="52">
        <v>7.8391899999999994</v>
      </c>
      <c r="N12" s="52">
        <v>0</v>
      </c>
      <c r="O12" s="52">
        <v>0</v>
      </c>
      <c r="P12" s="53">
        <v>68.79440000000001</v>
      </c>
      <c r="Q12" s="81">
        <v>1.3342216046275992</v>
      </c>
    </row>
    <row r="13" spans="1:17" ht="14.45" customHeight="1" x14ac:dyDescent="0.2">
      <c r="A13" s="15" t="s">
        <v>28</v>
      </c>
      <c r="B13" s="51">
        <v>45</v>
      </c>
      <c r="C13" s="52">
        <v>3.75</v>
      </c>
      <c r="D13" s="52">
        <v>8.3428700000000013</v>
      </c>
      <c r="E13" s="52">
        <v>24.512029999999999</v>
      </c>
      <c r="F13" s="52">
        <v>13.782629999999999</v>
      </c>
      <c r="G13" s="52">
        <v>15.26116</v>
      </c>
      <c r="H13" s="52">
        <v>10.759919999999999</v>
      </c>
      <c r="I13" s="52">
        <v>5.1226700000000003</v>
      </c>
      <c r="J13" s="52">
        <v>5.1521300000000005</v>
      </c>
      <c r="K13" s="52">
        <v>4.9508999999999999</v>
      </c>
      <c r="L13" s="52">
        <v>5.9324700000000004</v>
      </c>
      <c r="M13" s="52">
        <v>6.6937600000000002</v>
      </c>
      <c r="N13" s="52">
        <v>0</v>
      </c>
      <c r="O13" s="52">
        <v>0</v>
      </c>
      <c r="P13" s="53">
        <v>100.51053999999999</v>
      </c>
      <c r="Q13" s="81">
        <v>2.6802810666666663</v>
      </c>
    </row>
    <row r="14" spans="1:17" ht="14.45" customHeight="1" x14ac:dyDescent="0.2">
      <c r="A14" s="15" t="s">
        <v>29</v>
      </c>
      <c r="B14" s="51">
        <v>1462.5032994999999</v>
      </c>
      <c r="C14" s="52">
        <v>121.87527495833299</v>
      </c>
      <c r="D14" s="52">
        <v>140.55842000000001</v>
      </c>
      <c r="E14" s="52">
        <v>182.58169000000001</v>
      </c>
      <c r="F14" s="52">
        <v>163.47113000000002</v>
      </c>
      <c r="G14" s="52">
        <v>138.24876</v>
      </c>
      <c r="H14" s="52">
        <v>111.59369000000001</v>
      </c>
      <c r="I14" s="52">
        <v>91.098860000000002</v>
      </c>
      <c r="J14" s="52">
        <v>73.700270000000003</v>
      </c>
      <c r="K14" s="52">
        <v>71.844350000000006</v>
      </c>
      <c r="L14" s="52">
        <v>72.58547999999999</v>
      </c>
      <c r="M14" s="52">
        <v>150.61692000000002</v>
      </c>
      <c r="N14" s="52">
        <v>0</v>
      </c>
      <c r="O14" s="52">
        <v>0</v>
      </c>
      <c r="P14" s="53">
        <v>1196.2995700000001</v>
      </c>
      <c r="Q14" s="81">
        <v>0.98157691985432971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5" customHeight="1" x14ac:dyDescent="0.2">
      <c r="A17" s="15" t="s">
        <v>32</v>
      </c>
      <c r="B17" s="51">
        <v>2247.3180355</v>
      </c>
      <c r="C17" s="52">
        <v>187.276502958333</v>
      </c>
      <c r="D17" s="52">
        <v>12.46415</v>
      </c>
      <c r="E17" s="52">
        <v>27.063290000000002</v>
      </c>
      <c r="F17" s="52">
        <v>102.66464000000001</v>
      </c>
      <c r="G17" s="52">
        <v>57.157580000000003</v>
      </c>
      <c r="H17" s="52">
        <v>57.751769999999993</v>
      </c>
      <c r="I17" s="52">
        <v>31.299779999999998</v>
      </c>
      <c r="J17" s="52">
        <v>51.530999999999999</v>
      </c>
      <c r="K17" s="52">
        <v>0.78600000000000003</v>
      </c>
      <c r="L17" s="52">
        <v>51.323550000000004</v>
      </c>
      <c r="M17" s="52">
        <v>62.016419999999997</v>
      </c>
      <c r="N17" s="52">
        <v>0</v>
      </c>
      <c r="O17" s="52">
        <v>0</v>
      </c>
      <c r="P17" s="53">
        <v>454.05817999999999</v>
      </c>
      <c r="Q17" s="81">
        <v>0.24245336325028613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9.1620000000000008</v>
      </c>
      <c r="I18" s="52">
        <v>1.38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10.542000000000002</v>
      </c>
      <c r="Q18" s="81" t="s">
        <v>243</v>
      </c>
    </row>
    <row r="19" spans="1:17" ht="14.45" customHeight="1" x14ac:dyDescent="0.2">
      <c r="A19" s="15" t="s">
        <v>34</v>
      </c>
      <c r="B19" s="51">
        <v>2174.6582833000002</v>
      </c>
      <c r="C19" s="52">
        <v>181.221523608333</v>
      </c>
      <c r="D19" s="52">
        <v>328.46141</v>
      </c>
      <c r="E19" s="52">
        <v>198.92116000000001</v>
      </c>
      <c r="F19" s="52">
        <v>180.59403</v>
      </c>
      <c r="G19" s="52">
        <v>181.43554</v>
      </c>
      <c r="H19" s="52">
        <v>493.07528000000002</v>
      </c>
      <c r="I19" s="52">
        <v>142.16955999999999</v>
      </c>
      <c r="J19" s="52">
        <v>231.25032999999999</v>
      </c>
      <c r="K19" s="52">
        <v>151.43432000000001</v>
      </c>
      <c r="L19" s="52">
        <v>236.01273</v>
      </c>
      <c r="M19" s="52">
        <v>186.83274</v>
      </c>
      <c r="N19" s="52">
        <v>0</v>
      </c>
      <c r="O19" s="52">
        <v>0</v>
      </c>
      <c r="P19" s="53">
        <v>2330.1871000000001</v>
      </c>
      <c r="Q19" s="81">
        <v>1.2858224859846905</v>
      </c>
    </row>
    <row r="20" spans="1:17" ht="14.45" customHeight="1" x14ac:dyDescent="0.2">
      <c r="A20" s="15" t="s">
        <v>35</v>
      </c>
      <c r="B20" s="51">
        <v>43081.668604699997</v>
      </c>
      <c r="C20" s="52">
        <v>3590.13905039167</v>
      </c>
      <c r="D20" s="52">
        <v>3163.3280199999999</v>
      </c>
      <c r="E20" s="52">
        <v>3155.9261000000001</v>
      </c>
      <c r="F20" s="52">
        <v>3203.3762299999999</v>
      </c>
      <c r="G20" s="52">
        <v>7876.7820199999996</v>
      </c>
      <c r="H20" s="52">
        <v>3220.16284</v>
      </c>
      <c r="I20" s="52">
        <v>3240.4995400000003</v>
      </c>
      <c r="J20" s="52">
        <v>4482.3410300000005</v>
      </c>
      <c r="K20" s="52">
        <v>3192.5794599999999</v>
      </c>
      <c r="L20" s="52">
        <v>3133.5353999999998</v>
      </c>
      <c r="M20" s="52">
        <v>3139.5408399999997</v>
      </c>
      <c r="N20" s="52">
        <v>0</v>
      </c>
      <c r="O20" s="52">
        <v>0</v>
      </c>
      <c r="P20" s="53">
        <v>37808.071479999999</v>
      </c>
      <c r="Q20" s="81">
        <v>1.0531088336501977</v>
      </c>
    </row>
    <row r="21" spans="1:17" ht="14.45" customHeight="1" x14ac:dyDescent="0.2">
      <c r="A21" s="16" t="s">
        <v>36</v>
      </c>
      <c r="B21" s="51">
        <v>1344.0048528</v>
      </c>
      <c r="C21" s="52">
        <v>112.00040439999999</v>
      </c>
      <c r="D21" s="52">
        <v>112.2706</v>
      </c>
      <c r="E21" s="52">
        <v>112.2706</v>
      </c>
      <c r="F21" s="52">
        <v>114.9666</v>
      </c>
      <c r="G21" s="52">
        <v>114.9666</v>
      </c>
      <c r="H21" s="52">
        <v>114.9666</v>
      </c>
      <c r="I21" s="52">
        <v>115.9526</v>
      </c>
      <c r="J21" s="52">
        <v>114.42460000000001</v>
      </c>
      <c r="K21" s="52">
        <v>114.42460000000001</v>
      </c>
      <c r="L21" s="52">
        <v>114.7056</v>
      </c>
      <c r="M21" s="52">
        <v>114.6966</v>
      </c>
      <c r="N21" s="52">
        <v>0</v>
      </c>
      <c r="O21" s="52">
        <v>0</v>
      </c>
      <c r="P21" s="53">
        <v>1143.645</v>
      </c>
      <c r="Q21" s="81">
        <v>1.0211079202139024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16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16</v>
      </c>
      <c r="Q22" s="81" t="s">
        <v>243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5" customHeight="1" x14ac:dyDescent="0.2">
      <c r="A24" s="16" t="s">
        <v>39</v>
      </c>
      <c r="B24" s="51">
        <v>1.0913936421275139E-10</v>
      </c>
      <c r="C24" s="52">
        <v>9.0949470177292824E-12</v>
      </c>
      <c r="D24" s="52">
        <v>-7.5999999990017386E-4</v>
      </c>
      <c r="E24" s="52">
        <v>0.15307000000029802</v>
      </c>
      <c r="F24" s="52">
        <v>-1.1999999969702912E-4</v>
      </c>
      <c r="G24" s="52">
        <v>0.78822000000036496</v>
      </c>
      <c r="H24" s="52">
        <v>3.8472800000008647</v>
      </c>
      <c r="I24" s="52">
        <v>5.4967099999994389</v>
      </c>
      <c r="J24" s="52">
        <v>7.6499999999214197E-2</v>
      </c>
      <c r="K24" s="52">
        <v>0.15325000000029831</v>
      </c>
      <c r="L24" s="52">
        <v>0</v>
      </c>
      <c r="M24" s="52">
        <v>0.2667700000001787</v>
      </c>
      <c r="N24" s="52">
        <v>0</v>
      </c>
      <c r="O24" s="52">
        <v>0</v>
      </c>
      <c r="P24" s="53">
        <v>10.780920000001061</v>
      </c>
      <c r="Q24" s="81">
        <v>118537468981.24001</v>
      </c>
    </row>
    <row r="25" spans="1:17" ht="14.45" customHeight="1" x14ac:dyDescent="0.2">
      <c r="A25" s="17" t="s">
        <v>40</v>
      </c>
      <c r="B25" s="54">
        <v>54951.543914400099</v>
      </c>
      <c r="C25" s="55">
        <v>4579.2953262000101</v>
      </c>
      <c r="D25" s="55">
        <v>4070.1973199999998</v>
      </c>
      <c r="E25" s="55">
        <v>3995.9014900000002</v>
      </c>
      <c r="F25" s="55">
        <v>4113.6312699999999</v>
      </c>
      <c r="G25" s="55">
        <v>8719.0160699999997</v>
      </c>
      <c r="H25" s="55">
        <v>4400.0295700000006</v>
      </c>
      <c r="I25" s="55">
        <v>4021.6713199999999</v>
      </c>
      <c r="J25" s="55">
        <v>5086.8502900000003</v>
      </c>
      <c r="K25" s="55">
        <v>3672.1457700000001</v>
      </c>
      <c r="L25" s="55">
        <v>4432.3056500000002</v>
      </c>
      <c r="M25" s="55">
        <v>4132.10761</v>
      </c>
      <c r="N25" s="55">
        <v>0</v>
      </c>
      <c r="O25" s="55">
        <v>0</v>
      </c>
      <c r="P25" s="56">
        <v>46643.856360000005</v>
      </c>
      <c r="Q25" s="82">
        <v>1.0185815291958031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503.19200000000001</v>
      </c>
      <c r="E26" s="52">
        <v>410.50384000000003</v>
      </c>
      <c r="F26" s="52">
        <v>487.65386000000001</v>
      </c>
      <c r="G26" s="52">
        <v>680.4053100000001</v>
      </c>
      <c r="H26" s="52">
        <v>445.80230999999998</v>
      </c>
      <c r="I26" s="52">
        <v>589.79277000000002</v>
      </c>
      <c r="J26" s="52">
        <v>1602.49944</v>
      </c>
      <c r="K26" s="52">
        <v>424.23326000000003</v>
      </c>
      <c r="L26" s="52">
        <v>477.74940999999995</v>
      </c>
      <c r="M26" s="52">
        <v>857.35403000000008</v>
      </c>
      <c r="N26" s="52">
        <v>0</v>
      </c>
      <c r="O26" s="52">
        <v>0</v>
      </c>
      <c r="P26" s="53">
        <v>6479.1862300000012</v>
      </c>
      <c r="Q26" s="81" t="s">
        <v>243</v>
      </c>
    </row>
    <row r="27" spans="1:17" ht="14.45" customHeight="1" x14ac:dyDescent="0.2">
      <c r="A27" s="18" t="s">
        <v>42</v>
      </c>
      <c r="B27" s="54">
        <v>54951.543914400099</v>
      </c>
      <c r="C27" s="55">
        <v>4579.2953262000101</v>
      </c>
      <c r="D27" s="55">
        <v>4573.3893200000002</v>
      </c>
      <c r="E27" s="55">
        <v>4406.4053300000005</v>
      </c>
      <c r="F27" s="55">
        <v>4601.2851300000002</v>
      </c>
      <c r="G27" s="55">
        <v>9399.4213799999998</v>
      </c>
      <c r="H27" s="55">
        <v>4845.8318800000006</v>
      </c>
      <c r="I27" s="55">
        <v>4611.4640899999995</v>
      </c>
      <c r="J27" s="55">
        <v>6689.3497299999999</v>
      </c>
      <c r="K27" s="55">
        <v>4096.3790300000001</v>
      </c>
      <c r="L27" s="55">
        <v>4910.0550600000006</v>
      </c>
      <c r="M27" s="55">
        <v>4989.4616400000004</v>
      </c>
      <c r="N27" s="55">
        <v>0</v>
      </c>
      <c r="O27" s="55">
        <v>0</v>
      </c>
      <c r="P27" s="56">
        <v>53123.042590000005</v>
      </c>
      <c r="Q27" s="82">
        <v>1.160070246748697</v>
      </c>
    </row>
    <row r="28" spans="1:17" ht="14.45" customHeight="1" x14ac:dyDescent="0.2">
      <c r="A28" s="16" t="s">
        <v>43</v>
      </c>
      <c r="B28" s="51">
        <v>14045.341022099999</v>
      </c>
      <c r="C28" s="52">
        <v>1170.445085175</v>
      </c>
      <c r="D28" s="52">
        <v>788.08100000000002</v>
      </c>
      <c r="E28" s="52">
        <v>913.91498999999999</v>
      </c>
      <c r="F28" s="52">
        <v>1220.972</v>
      </c>
      <c r="G28" s="52">
        <v>1272.1221699999999</v>
      </c>
      <c r="H28" s="52">
        <v>1590.6890000000001</v>
      </c>
      <c r="I28" s="52">
        <v>1538.96156</v>
      </c>
      <c r="J28" s="52">
        <v>556.73800000000006</v>
      </c>
      <c r="K28" s="52">
        <v>428.541</v>
      </c>
      <c r="L28" s="52">
        <v>829.08639000000005</v>
      </c>
      <c r="M28" s="52">
        <v>939.529</v>
      </c>
      <c r="N28" s="52">
        <v>0</v>
      </c>
      <c r="O28" s="52">
        <v>0</v>
      </c>
      <c r="P28" s="53">
        <v>10078.635110000001</v>
      </c>
      <c r="Q28" s="81">
        <v>0.86109423138746288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243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5" customHeight="1" x14ac:dyDescent="0.2"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 t="s">
        <v>243</v>
      </c>
    </row>
    <row r="33" spans="1:17" ht="14.45" customHeight="1" x14ac:dyDescent="0.2">
      <c r="A33" s="98" t="s">
        <v>133</v>
      </c>
      <c r="B33" s="116">
        <v>0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 t="s">
        <v>243</v>
      </c>
    </row>
    <row r="34" spans="1:17" ht="14.45" customHeight="1" x14ac:dyDescent="0.2">
      <c r="A34" s="120" t="s">
        <v>220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 t="s">
        <v>243</v>
      </c>
    </row>
    <row r="35" spans="1:17" ht="14.45" customHeight="1" x14ac:dyDescent="0.2">
      <c r="A35" s="121" t="s">
        <v>47</v>
      </c>
      <c r="B35" s="116">
        <v>0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 t="s">
        <v>243</v>
      </c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A673C740-1511-48F1-A1CB-BB600262326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4" customWidth="1"/>
    <col min="2" max="11" width="10" style="114" customWidth="1"/>
    <col min="12" max="16384" width="8.85546875" style="114"/>
  </cols>
  <sheetData>
    <row r="1" spans="1:21" s="60" customFormat="1" ht="18.600000000000001" customHeight="1" thickBot="1" x14ac:dyDescent="0.35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21" s="60" customFormat="1" ht="14.45" customHeight="1" thickBot="1" x14ac:dyDescent="0.25">
      <c r="A2" s="206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1" ht="14.45" customHeight="1" x14ac:dyDescent="0.2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21" ht="14.45" customHeight="1" x14ac:dyDescent="0.2">
      <c r="A4" s="69"/>
      <c r="B4" s="322"/>
      <c r="C4" s="323"/>
      <c r="D4" s="323"/>
      <c r="E4" s="323"/>
      <c r="F4" s="326" t="s">
        <v>236</v>
      </c>
      <c r="G4" s="328" t="s">
        <v>51</v>
      </c>
      <c r="H4" s="125" t="s">
        <v>120</v>
      </c>
      <c r="I4" s="326" t="s">
        <v>52</v>
      </c>
      <c r="J4" s="328" t="s">
        <v>234</v>
      </c>
      <c r="K4" s="329" t="s">
        <v>233</v>
      </c>
    </row>
    <row r="5" spans="1:21" ht="39" thickBot="1" x14ac:dyDescent="0.25">
      <c r="A5" s="70"/>
      <c r="B5" s="24" t="s">
        <v>240</v>
      </c>
      <c r="C5" s="25" t="s">
        <v>239</v>
      </c>
      <c r="D5" s="26" t="s">
        <v>238</v>
      </c>
      <c r="E5" s="26" t="s">
        <v>237</v>
      </c>
      <c r="F5" s="327"/>
      <c r="G5" s="327"/>
      <c r="H5" s="25" t="s">
        <v>235</v>
      </c>
      <c r="I5" s="327"/>
      <c r="J5" s="327"/>
      <c r="K5" s="330"/>
    </row>
    <row r="6" spans="1:21" ht="14.45" customHeight="1" x14ac:dyDescent="0.2">
      <c r="A6" s="420" t="s">
        <v>53</v>
      </c>
      <c r="B6" s="416">
        <v>-38012.264841199998</v>
      </c>
      <c r="C6" s="417">
        <v>-23542.437099999999</v>
      </c>
      <c r="D6" s="417">
        <v>14469.827741199999</v>
      </c>
      <c r="E6" s="418">
        <v>0.61933792154587108</v>
      </c>
      <c r="F6" s="416">
        <v>-18326.613196300001</v>
      </c>
      <c r="G6" s="417">
        <v>-15272.177663583334</v>
      </c>
      <c r="H6" s="417">
        <v>-864.4384</v>
      </c>
      <c r="I6" s="417">
        <v>-18559.259979999999</v>
      </c>
      <c r="J6" s="417">
        <v>-3287.082316416665</v>
      </c>
      <c r="K6" s="419">
        <v>1.0126944777634619</v>
      </c>
      <c r="L6" s="133"/>
      <c r="M6" s="415" t="str">
        <f t="shared" ref="M6:M69" si="0">IF(A6="HV","HV",IF(OR(LEFT(A6,16)="               5",LEFT(A6,16)="               6",LEFT(A6,16)="               7",LEFT(A6,16)="               8"),"X",""))</f>
        <v>HV</v>
      </c>
      <c r="N6" s="133"/>
      <c r="O6" s="133"/>
      <c r="P6" s="133"/>
      <c r="Q6" s="133"/>
      <c r="R6" s="133"/>
      <c r="S6" s="133"/>
      <c r="T6" s="133"/>
      <c r="U6" s="133">
        <v>0</v>
      </c>
    </row>
    <row r="7" spans="1:21" ht="14.45" customHeight="1" x14ac:dyDescent="0.2">
      <c r="A7" s="420" t="s">
        <v>245</v>
      </c>
      <c r="B7" s="416">
        <v>50240.486541899998</v>
      </c>
      <c r="C7" s="417">
        <v>52789.23861</v>
      </c>
      <c r="D7" s="417">
        <v>2548.7520681000024</v>
      </c>
      <c r="E7" s="418">
        <v>1.0507310387206217</v>
      </c>
      <c r="F7" s="416">
        <v>54951.543914400099</v>
      </c>
      <c r="G7" s="417">
        <v>45792.953262000083</v>
      </c>
      <c r="H7" s="417">
        <v>4132.10761</v>
      </c>
      <c r="I7" s="417">
        <v>46643.856359999998</v>
      </c>
      <c r="J7" s="417">
        <v>850.90309799991519</v>
      </c>
      <c r="K7" s="419">
        <v>0.84881794099650287</v>
      </c>
      <c r="L7" s="133"/>
      <c r="M7" s="415" t="str">
        <f t="shared" si="0"/>
        <v/>
      </c>
      <c r="N7" s="133"/>
      <c r="O7" s="133"/>
      <c r="P7" s="133"/>
      <c r="Q7" s="133"/>
      <c r="R7" s="133"/>
      <c r="S7" s="133"/>
      <c r="T7" s="133"/>
      <c r="U7" s="133">
        <v>1</v>
      </c>
    </row>
    <row r="8" spans="1:21" ht="14.45" customHeight="1" x14ac:dyDescent="0.2">
      <c r="A8" s="420" t="s">
        <v>246</v>
      </c>
      <c r="B8" s="416">
        <v>6056.8045255999996</v>
      </c>
      <c r="C8" s="417">
        <v>4814.8734599999998</v>
      </c>
      <c r="D8" s="417">
        <v>-1241.9310655999998</v>
      </c>
      <c r="E8" s="418">
        <v>0.79495275762148332</v>
      </c>
      <c r="F8" s="416">
        <v>6103.8941381000004</v>
      </c>
      <c r="G8" s="417">
        <v>5086.578448416667</v>
      </c>
      <c r="H8" s="417">
        <v>628.75325999999995</v>
      </c>
      <c r="I8" s="417">
        <v>4870.5606500000004</v>
      </c>
      <c r="J8" s="417">
        <v>-216.01779841666666</v>
      </c>
      <c r="K8" s="419">
        <v>0.79794317198235221</v>
      </c>
      <c r="L8" s="133"/>
      <c r="M8" s="415" t="str">
        <f t="shared" si="0"/>
        <v/>
      </c>
      <c r="N8" s="133"/>
      <c r="O8" s="133"/>
      <c r="P8" s="133"/>
      <c r="Q8" s="133"/>
      <c r="R8" s="133"/>
      <c r="S8" s="133"/>
      <c r="T8" s="133"/>
      <c r="U8" s="133">
        <v>2</v>
      </c>
    </row>
    <row r="9" spans="1:21" ht="14.45" customHeight="1" x14ac:dyDescent="0.2">
      <c r="A9" s="420" t="s">
        <v>247</v>
      </c>
      <c r="B9" s="416">
        <v>4648.5020409999997</v>
      </c>
      <c r="C9" s="417">
        <v>3381.49037</v>
      </c>
      <c r="D9" s="417">
        <v>-1267.0116709999998</v>
      </c>
      <c r="E9" s="418">
        <v>0.72743656777497367</v>
      </c>
      <c r="F9" s="416">
        <v>4641.3908386000003</v>
      </c>
      <c r="G9" s="417">
        <v>3867.8256988333333</v>
      </c>
      <c r="H9" s="417">
        <v>478.13634000000002</v>
      </c>
      <c r="I9" s="417">
        <v>3674.2610800000002</v>
      </c>
      <c r="J9" s="417">
        <v>-193.56461883333304</v>
      </c>
      <c r="K9" s="419">
        <v>0.79162932141872389</v>
      </c>
      <c r="L9" s="133"/>
      <c r="M9" s="415" t="str">
        <f t="shared" si="0"/>
        <v>X</v>
      </c>
      <c r="N9" s="133"/>
      <c r="O9" s="133"/>
      <c r="P9" s="133"/>
      <c r="Q9" s="133"/>
      <c r="R9" s="133"/>
      <c r="S9" s="133"/>
      <c r="T9" s="133"/>
      <c r="U9" s="133">
        <v>3</v>
      </c>
    </row>
    <row r="10" spans="1:21" ht="14.45" customHeight="1" x14ac:dyDescent="0.2">
      <c r="A10" s="420" t="s">
        <v>248</v>
      </c>
      <c r="B10" s="416">
        <v>0</v>
      </c>
      <c r="C10" s="417">
        <v>-2.16E-3</v>
      </c>
      <c r="D10" s="417">
        <v>-2.16E-3</v>
      </c>
      <c r="E10" s="418">
        <v>0</v>
      </c>
      <c r="F10" s="416">
        <v>0</v>
      </c>
      <c r="G10" s="417">
        <v>0</v>
      </c>
      <c r="H10" s="417">
        <v>-9.7999999999999997E-4</v>
      </c>
      <c r="I10" s="417">
        <v>-1.103E-2</v>
      </c>
      <c r="J10" s="417">
        <v>-1.103E-2</v>
      </c>
      <c r="K10" s="419">
        <v>0</v>
      </c>
      <c r="L10" s="133"/>
      <c r="M10" s="415" t="str">
        <f t="shared" si="0"/>
        <v/>
      </c>
      <c r="N10" s="133"/>
      <c r="O10" s="133"/>
      <c r="P10" s="133"/>
      <c r="Q10" s="133"/>
      <c r="R10" s="133"/>
      <c r="S10" s="133"/>
      <c r="T10" s="133"/>
      <c r="U10" s="133">
        <v>4</v>
      </c>
    </row>
    <row r="11" spans="1:21" ht="14.45" customHeight="1" x14ac:dyDescent="0.2">
      <c r="A11" s="420" t="s">
        <v>249</v>
      </c>
      <c r="B11" s="416">
        <v>0</v>
      </c>
      <c r="C11" s="417">
        <v>-2.16E-3</v>
      </c>
      <c r="D11" s="417">
        <v>-2.16E-3</v>
      </c>
      <c r="E11" s="418">
        <v>0</v>
      </c>
      <c r="F11" s="416">
        <v>0</v>
      </c>
      <c r="G11" s="417">
        <v>0</v>
      </c>
      <c r="H11" s="417">
        <v>-9.7999999999999997E-4</v>
      </c>
      <c r="I11" s="417">
        <v>-1.103E-2</v>
      </c>
      <c r="J11" s="417">
        <v>-1.103E-2</v>
      </c>
      <c r="K11" s="419">
        <v>0</v>
      </c>
      <c r="L11" s="133"/>
      <c r="M11" s="415" t="str">
        <f t="shared" si="0"/>
        <v/>
      </c>
      <c r="N11" s="133"/>
      <c r="O11" s="133"/>
      <c r="P11" s="133"/>
      <c r="Q11" s="133"/>
      <c r="R11" s="133"/>
      <c r="S11" s="133"/>
      <c r="T11" s="133"/>
      <c r="U11" s="133">
        <v>5</v>
      </c>
    </row>
    <row r="12" spans="1:21" ht="14.45" customHeight="1" x14ac:dyDescent="0.2">
      <c r="A12" s="420" t="s">
        <v>250</v>
      </c>
      <c r="B12" s="416">
        <v>383.00000010000002</v>
      </c>
      <c r="C12" s="417">
        <v>288.13916</v>
      </c>
      <c r="D12" s="417">
        <v>-94.860840100000019</v>
      </c>
      <c r="E12" s="418">
        <v>0.7523215663832058</v>
      </c>
      <c r="F12" s="416">
        <v>383.00000010000002</v>
      </c>
      <c r="G12" s="417">
        <v>319.16666674999999</v>
      </c>
      <c r="H12" s="417">
        <v>35.489719999999998</v>
      </c>
      <c r="I12" s="417">
        <v>311.46159999999998</v>
      </c>
      <c r="J12" s="417">
        <v>-7.7050667500000145</v>
      </c>
      <c r="K12" s="419">
        <v>0.8132156655840167</v>
      </c>
      <c r="L12" s="133"/>
      <c r="M12" s="415" t="str">
        <f t="shared" si="0"/>
        <v/>
      </c>
      <c r="N12" s="133"/>
      <c r="O12" s="133"/>
      <c r="P12" s="133"/>
      <c r="Q12" s="133"/>
      <c r="R12" s="133"/>
      <c r="S12" s="133"/>
      <c r="T12" s="133"/>
      <c r="U12" s="133">
        <v>4</v>
      </c>
    </row>
    <row r="13" spans="1:21" ht="14.45" customHeight="1" x14ac:dyDescent="0.2">
      <c r="A13" s="420" t="s">
        <v>251</v>
      </c>
      <c r="B13" s="416">
        <v>270</v>
      </c>
      <c r="C13" s="417">
        <v>212.79167000000001</v>
      </c>
      <c r="D13" s="417">
        <v>-57.208329999999989</v>
      </c>
      <c r="E13" s="418">
        <v>0.78811729629629634</v>
      </c>
      <c r="F13" s="416">
        <v>270</v>
      </c>
      <c r="G13" s="417">
        <v>225</v>
      </c>
      <c r="H13" s="417">
        <v>26.581230000000001</v>
      </c>
      <c r="I13" s="417">
        <v>220.04150000000001</v>
      </c>
      <c r="J13" s="417">
        <v>-4.9584999999999866</v>
      </c>
      <c r="K13" s="419">
        <v>0.81496851851851859</v>
      </c>
      <c r="L13" s="133"/>
      <c r="M13" s="415" t="str">
        <f t="shared" si="0"/>
        <v/>
      </c>
      <c r="N13" s="133"/>
      <c r="O13" s="133"/>
      <c r="P13" s="133"/>
      <c r="Q13" s="133"/>
      <c r="R13" s="133"/>
      <c r="S13" s="133"/>
      <c r="T13" s="133"/>
      <c r="U13" s="133">
        <v>5</v>
      </c>
    </row>
    <row r="14" spans="1:21" ht="14.45" customHeight="1" x14ac:dyDescent="0.2">
      <c r="A14" s="420" t="s">
        <v>252</v>
      </c>
      <c r="B14" s="416">
        <v>3.0000000999999998</v>
      </c>
      <c r="C14" s="417">
        <v>1.6899900000000001</v>
      </c>
      <c r="D14" s="417">
        <v>-1.3100100999999997</v>
      </c>
      <c r="E14" s="418">
        <v>0.56332998122233402</v>
      </c>
      <c r="F14" s="416">
        <v>3.0000000999999998</v>
      </c>
      <c r="G14" s="417">
        <v>2.5000000833333331</v>
      </c>
      <c r="H14" s="417">
        <v>0.54837000000000002</v>
      </c>
      <c r="I14" s="417">
        <v>1.28348</v>
      </c>
      <c r="J14" s="417">
        <v>-1.2165200833333332</v>
      </c>
      <c r="K14" s="419">
        <v>0.42782665240577827</v>
      </c>
      <c r="L14" s="133"/>
      <c r="M14" s="415" t="str">
        <f t="shared" si="0"/>
        <v/>
      </c>
      <c r="N14" s="133"/>
      <c r="O14" s="133"/>
      <c r="P14" s="133"/>
      <c r="Q14" s="133"/>
      <c r="R14" s="133"/>
      <c r="S14" s="133"/>
      <c r="T14" s="133"/>
      <c r="U14" s="133">
        <v>5</v>
      </c>
    </row>
    <row r="15" spans="1:21" ht="14.45" customHeight="1" x14ac:dyDescent="0.2">
      <c r="A15" s="420" t="s">
        <v>253</v>
      </c>
      <c r="B15" s="416">
        <v>110</v>
      </c>
      <c r="C15" s="417">
        <v>73.657499999999999</v>
      </c>
      <c r="D15" s="417">
        <v>-36.342500000000001</v>
      </c>
      <c r="E15" s="418">
        <v>0.66961363636363636</v>
      </c>
      <c r="F15" s="416">
        <v>110</v>
      </c>
      <c r="G15" s="417">
        <v>91.666666666666657</v>
      </c>
      <c r="H15" s="417">
        <v>8.3601200000000002</v>
      </c>
      <c r="I15" s="417">
        <v>90.136619999999994</v>
      </c>
      <c r="J15" s="417">
        <v>-1.5300466666666637</v>
      </c>
      <c r="K15" s="419">
        <v>0.81942381818181809</v>
      </c>
      <c r="L15" s="133"/>
      <c r="M15" s="415" t="str">
        <f t="shared" si="0"/>
        <v/>
      </c>
      <c r="N15" s="133"/>
      <c r="O15" s="133"/>
      <c r="P15" s="133"/>
      <c r="Q15" s="133"/>
      <c r="R15" s="133"/>
      <c r="S15" s="133"/>
      <c r="T15" s="133"/>
      <c r="U15" s="133">
        <v>5</v>
      </c>
    </row>
    <row r="16" spans="1:21" ht="14.45" customHeight="1" x14ac:dyDescent="0.2">
      <c r="A16" s="420" t="s">
        <v>254</v>
      </c>
      <c r="B16" s="416">
        <v>3679.9999999000001</v>
      </c>
      <c r="C16" s="417">
        <v>2357.7473399999999</v>
      </c>
      <c r="D16" s="417">
        <v>-1322.2526599000003</v>
      </c>
      <c r="E16" s="418">
        <v>0.64069221197393178</v>
      </c>
      <c r="F16" s="416">
        <v>3679.9999997999998</v>
      </c>
      <c r="G16" s="417">
        <v>3066.6666664999998</v>
      </c>
      <c r="H16" s="417">
        <v>395.21744000000001</v>
      </c>
      <c r="I16" s="417">
        <v>2827.3493800000001</v>
      </c>
      <c r="J16" s="417">
        <v>-239.31728649999968</v>
      </c>
      <c r="K16" s="419">
        <v>0.76830146199827731</v>
      </c>
      <c r="L16" s="133"/>
      <c r="M16" s="415" t="str">
        <f t="shared" si="0"/>
        <v/>
      </c>
      <c r="N16" s="133"/>
      <c r="O16" s="133"/>
      <c r="P16" s="133"/>
      <c r="Q16" s="133"/>
      <c r="R16" s="133"/>
      <c r="S16" s="133"/>
      <c r="T16" s="133"/>
      <c r="U16" s="133">
        <v>4</v>
      </c>
    </row>
    <row r="17" spans="1:21" ht="14.45" customHeight="1" x14ac:dyDescent="0.2">
      <c r="A17" s="420" t="s">
        <v>255</v>
      </c>
      <c r="B17" s="416">
        <v>1</v>
      </c>
      <c r="C17" s="417">
        <v>0</v>
      </c>
      <c r="D17" s="417">
        <v>-1</v>
      </c>
      <c r="E17" s="418">
        <v>0</v>
      </c>
      <c r="F17" s="416">
        <v>1</v>
      </c>
      <c r="G17" s="417">
        <v>0.83333333333333326</v>
      </c>
      <c r="H17" s="417">
        <v>0</v>
      </c>
      <c r="I17" s="417">
        <v>0</v>
      </c>
      <c r="J17" s="417">
        <v>-0.83333333333333326</v>
      </c>
      <c r="K17" s="419">
        <v>0</v>
      </c>
      <c r="L17" s="133"/>
      <c r="M17" s="415" t="str">
        <f t="shared" si="0"/>
        <v/>
      </c>
      <c r="N17" s="133"/>
      <c r="O17" s="133"/>
      <c r="P17" s="133"/>
      <c r="Q17" s="133"/>
      <c r="R17" s="133"/>
      <c r="S17" s="133"/>
      <c r="T17" s="133"/>
      <c r="U17" s="133">
        <v>5</v>
      </c>
    </row>
    <row r="18" spans="1:21" ht="14.45" customHeight="1" x14ac:dyDescent="0.2">
      <c r="A18" s="420" t="s">
        <v>256</v>
      </c>
      <c r="B18" s="416">
        <v>3</v>
      </c>
      <c r="C18" s="417">
        <v>0</v>
      </c>
      <c r="D18" s="417">
        <v>-3</v>
      </c>
      <c r="E18" s="418">
        <v>0</v>
      </c>
      <c r="F18" s="416">
        <v>3</v>
      </c>
      <c r="G18" s="417">
        <v>2.5</v>
      </c>
      <c r="H18" s="417">
        <v>0</v>
      </c>
      <c r="I18" s="417">
        <v>0</v>
      </c>
      <c r="J18" s="417">
        <v>-2.5</v>
      </c>
      <c r="K18" s="419">
        <v>0</v>
      </c>
      <c r="L18" s="133"/>
      <c r="M18" s="415" t="str">
        <f t="shared" si="0"/>
        <v/>
      </c>
      <c r="N18" s="133"/>
      <c r="O18" s="133"/>
      <c r="P18" s="133"/>
      <c r="Q18" s="133"/>
      <c r="R18" s="133"/>
      <c r="S18" s="133"/>
      <c r="T18" s="133"/>
      <c r="U18" s="133">
        <v>5</v>
      </c>
    </row>
    <row r="19" spans="1:21" ht="14.45" customHeight="1" x14ac:dyDescent="0.2">
      <c r="A19" s="420" t="s">
        <v>257</v>
      </c>
      <c r="B19" s="416">
        <v>40.000000100000001</v>
      </c>
      <c r="C19" s="417">
        <v>32.649619999999999</v>
      </c>
      <c r="D19" s="417">
        <v>-7.3503801000000024</v>
      </c>
      <c r="E19" s="418">
        <v>0.81624049795939868</v>
      </c>
      <c r="F19" s="416">
        <v>40.000000100000001</v>
      </c>
      <c r="G19" s="417">
        <v>33.333333416666669</v>
      </c>
      <c r="H19" s="417">
        <v>1.46072</v>
      </c>
      <c r="I19" s="417">
        <v>23.596019999999999</v>
      </c>
      <c r="J19" s="417">
        <v>-9.7373134166666695</v>
      </c>
      <c r="K19" s="419">
        <v>0.58990049852524873</v>
      </c>
      <c r="L19" s="133"/>
      <c r="M19" s="415" t="str">
        <f t="shared" si="0"/>
        <v/>
      </c>
      <c r="N19" s="133"/>
      <c r="O19" s="133"/>
      <c r="P19" s="133"/>
      <c r="Q19" s="133"/>
      <c r="R19" s="133"/>
      <c r="S19" s="133"/>
      <c r="T19" s="133"/>
      <c r="U19" s="133">
        <v>5</v>
      </c>
    </row>
    <row r="20" spans="1:21" ht="14.45" customHeight="1" x14ac:dyDescent="0.2">
      <c r="A20" s="420" t="s">
        <v>258</v>
      </c>
      <c r="B20" s="416">
        <v>90</v>
      </c>
      <c r="C20" s="417">
        <v>55.93909</v>
      </c>
      <c r="D20" s="417">
        <v>-34.06091</v>
      </c>
      <c r="E20" s="418">
        <v>0.62154544444444448</v>
      </c>
      <c r="F20" s="416">
        <v>79.999999900000006</v>
      </c>
      <c r="G20" s="417">
        <v>66.666666583333338</v>
      </c>
      <c r="H20" s="417">
        <v>8.5096600000000002</v>
      </c>
      <c r="I20" s="417">
        <v>66.873369999999994</v>
      </c>
      <c r="J20" s="417">
        <v>0.20670341666665593</v>
      </c>
      <c r="K20" s="419">
        <v>0.83591712604489632</v>
      </c>
      <c r="L20" s="133"/>
      <c r="M20" s="415" t="str">
        <f t="shared" si="0"/>
        <v/>
      </c>
      <c r="N20" s="133"/>
      <c r="O20" s="133"/>
      <c r="P20" s="133"/>
      <c r="Q20" s="133"/>
      <c r="R20" s="133"/>
      <c r="S20" s="133"/>
      <c r="T20" s="133"/>
      <c r="U20" s="133">
        <v>5</v>
      </c>
    </row>
    <row r="21" spans="1:21" ht="14.45" customHeight="1" x14ac:dyDescent="0.2">
      <c r="A21" s="420" t="s">
        <v>259</v>
      </c>
      <c r="B21" s="416">
        <v>60.000000100000001</v>
      </c>
      <c r="C21" s="417">
        <v>42.510330000000003</v>
      </c>
      <c r="D21" s="417">
        <v>-17.489670099999998</v>
      </c>
      <c r="E21" s="418">
        <v>0.70850549881915759</v>
      </c>
      <c r="F21" s="416">
        <v>60.000000100000001</v>
      </c>
      <c r="G21" s="417">
        <v>50.000000083333333</v>
      </c>
      <c r="H21" s="417">
        <v>7.7481299999999997</v>
      </c>
      <c r="I21" s="417">
        <v>41.465739999999997</v>
      </c>
      <c r="J21" s="417">
        <v>-8.5342600833333364</v>
      </c>
      <c r="K21" s="419">
        <v>0.69109566551484047</v>
      </c>
      <c r="L21" s="133"/>
      <c r="M21" s="415" t="str">
        <f t="shared" si="0"/>
        <v/>
      </c>
      <c r="N21" s="133"/>
      <c r="O21" s="133"/>
      <c r="P21" s="133"/>
      <c r="Q21" s="133"/>
      <c r="R21" s="133"/>
      <c r="S21" s="133"/>
      <c r="T21" s="133"/>
      <c r="U21" s="133">
        <v>5</v>
      </c>
    </row>
    <row r="22" spans="1:21" ht="14.45" customHeight="1" x14ac:dyDescent="0.2">
      <c r="A22" s="420" t="s">
        <v>260</v>
      </c>
      <c r="B22" s="416">
        <v>15</v>
      </c>
      <c r="C22" s="417">
        <v>9.9313900000000004</v>
      </c>
      <c r="D22" s="417">
        <v>-5.0686099999999996</v>
      </c>
      <c r="E22" s="418">
        <v>0.66209266666666666</v>
      </c>
      <c r="F22" s="416">
        <v>15</v>
      </c>
      <c r="G22" s="417">
        <v>12.5</v>
      </c>
      <c r="H22" s="417">
        <v>0.8448</v>
      </c>
      <c r="I22" s="417">
        <v>8.0959900000000005</v>
      </c>
      <c r="J22" s="417">
        <v>-4.4040099999999995</v>
      </c>
      <c r="K22" s="419">
        <v>0.53973266666666675</v>
      </c>
      <c r="L22" s="133"/>
      <c r="M22" s="415" t="str">
        <f t="shared" si="0"/>
        <v/>
      </c>
      <c r="N22" s="133"/>
      <c r="O22" s="133"/>
      <c r="P22" s="133"/>
      <c r="Q22" s="133"/>
      <c r="R22" s="133"/>
      <c r="S22" s="133"/>
      <c r="T22" s="133"/>
      <c r="U22" s="133">
        <v>5</v>
      </c>
    </row>
    <row r="23" spans="1:21" ht="14.45" customHeight="1" x14ac:dyDescent="0.2">
      <c r="A23" s="420" t="s">
        <v>261</v>
      </c>
      <c r="B23" s="416">
        <v>170.00000009999999</v>
      </c>
      <c r="C23" s="417">
        <v>182.93903</v>
      </c>
      <c r="D23" s="417">
        <v>12.939029900000008</v>
      </c>
      <c r="E23" s="418">
        <v>1.0761119405434636</v>
      </c>
      <c r="F23" s="416">
        <v>180.00000009999999</v>
      </c>
      <c r="G23" s="417">
        <v>150.00000008333333</v>
      </c>
      <c r="H23" s="417">
        <v>16.808</v>
      </c>
      <c r="I23" s="417">
        <v>235.33435</v>
      </c>
      <c r="J23" s="417">
        <v>85.334349916666667</v>
      </c>
      <c r="K23" s="419">
        <v>1.3074130548292151</v>
      </c>
      <c r="L23" s="133"/>
      <c r="M23" s="415" t="str">
        <f t="shared" si="0"/>
        <v/>
      </c>
      <c r="N23" s="133"/>
      <c r="O23" s="133"/>
      <c r="P23" s="133"/>
      <c r="Q23" s="133"/>
      <c r="R23" s="133"/>
      <c r="S23" s="133"/>
      <c r="T23" s="133"/>
      <c r="U23" s="133">
        <v>5</v>
      </c>
    </row>
    <row r="24" spans="1:21" ht="14.45" customHeight="1" x14ac:dyDescent="0.2">
      <c r="A24" s="420" t="s">
        <v>262</v>
      </c>
      <c r="B24" s="416">
        <v>0.99999959999999999</v>
      </c>
      <c r="C24" s="417">
        <v>0</v>
      </c>
      <c r="D24" s="417">
        <v>-0.99999959999999999</v>
      </c>
      <c r="E24" s="418">
        <v>0</v>
      </c>
      <c r="F24" s="416">
        <v>0.99999959999999999</v>
      </c>
      <c r="G24" s="417">
        <v>0.83333299999999999</v>
      </c>
      <c r="H24" s="417">
        <v>0</v>
      </c>
      <c r="I24" s="417">
        <v>0</v>
      </c>
      <c r="J24" s="417">
        <v>-0.83333299999999999</v>
      </c>
      <c r="K24" s="419">
        <v>0</v>
      </c>
      <c r="L24" s="133"/>
      <c r="M24" s="415" t="str">
        <f t="shared" si="0"/>
        <v/>
      </c>
      <c r="N24" s="133"/>
      <c r="O24" s="133"/>
      <c r="P24" s="133"/>
      <c r="Q24" s="133"/>
      <c r="R24" s="133"/>
      <c r="S24" s="133"/>
      <c r="T24" s="133"/>
      <c r="U24" s="133">
        <v>5</v>
      </c>
    </row>
    <row r="25" spans="1:21" ht="14.45" customHeight="1" x14ac:dyDescent="0.2">
      <c r="A25" s="420" t="s">
        <v>263</v>
      </c>
      <c r="B25" s="416">
        <v>3300</v>
      </c>
      <c r="C25" s="417">
        <v>2033.7778800000001</v>
      </c>
      <c r="D25" s="417">
        <v>-1266.2221199999999</v>
      </c>
      <c r="E25" s="418">
        <v>0.61629632727272732</v>
      </c>
      <c r="F25" s="416">
        <v>3300</v>
      </c>
      <c r="G25" s="417">
        <v>2750</v>
      </c>
      <c r="H25" s="417">
        <v>359.17212999999998</v>
      </c>
      <c r="I25" s="417">
        <v>2429.3599100000001</v>
      </c>
      <c r="J25" s="417">
        <v>-320.64008999999987</v>
      </c>
      <c r="K25" s="419">
        <v>0.73616966969696973</v>
      </c>
      <c r="L25" s="133"/>
      <c r="M25" s="415" t="str">
        <f t="shared" si="0"/>
        <v/>
      </c>
      <c r="N25" s="133"/>
      <c r="O25" s="133"/>
      <c r="P25" s="133"/>
      <c r="Q25" s="133"/>
      <c r="R25" s="133"/>
      <c r="S25" s="133"/>
      <c r="T25" s="133"/>
      <c r="U25" s="133">
        <v>5</v>
      </c>
    </row>
    <row r="26" spans="1:21" ht="14.45" customHeight="1" x14ac:dyDescent="0.2">
      <c r="A26" s="420" t="s">
        <v>264</v>
      </c>
      <c r="B26" s="416">
        <v>0</v>
      </c>
      <c r="C26" s="417">
        <v>0</v>
      </c>
      <c r="D26" s="417">
        <v>0</v>
      </c>
      <c r="E26" s="418">
        <v>0</v>
      </c>
      <c r="F26" s="416">
        <v>0</v>
      </c>
      <c r="G26" s="417">
        <v>0</v>
      </c>
      <c r="H26" s="417">
        <v>0</v>
      </c>
      <c r="I26" s="417">
        <v>21.95</v>
      </c>
      <c r="J26" s="417">
        <v>21.95</v>
      </c>
      <c r="K26" s="419">
        <v>0</v>
      </c>
      <c r="L26" s="133"/>
      <c r="M26" s="415" t="str">
        <f t="shared" si="0"/>
        <v/>
      </c>
      <c r="N26" s="133"/>
      <c r="O26" s="133"/>
      <c r="P26" s="133"/>
      <c r="Q26" s="133"/>
      <c r="R26" s="133"/>
      <c r="S26" s="133"/>
      <c r="T26" s="133"/>
      <c r="U26" s="133">
        <v>5</v>
      </c>
    </row>
    <row r="27" spans="1:21" ht="14.45" customHeight="1" x14ac:dyDescent="0.2">
      <c r="A27" s="420" t="s">
        <v>265</v>
      </c>
      <c r="B27" s="416">
        <v>0</v>
      </c>
      <c r="C27" s="417">
        <v>0</v>
      </c>
      <c r="D27" s="417">
        <v>0</v>
      </c>
      <c r="E27" s="418">
        <v>0</v>
      </c>
      <c r="F27" s="416">
        <v>0</v>
      </c>
      <c r="G27" s="417">
        <v>0</v>
      </c>
      <c r="H27" s="417">
        <v>0.28999999999999998</v>
      </c>
      <c r="I27" s="417">
        <v>0.28999999999999998</v>
      </c>
      <c r="J27" s="417">
        <v>0.28999999999999998</v>
      </c>
      <c r="K27" s="419">
        <v>0</v>
      </c>
      <c r="L27" s="133"/>
      <c r="M27" s="415" t="str">
        <f t="shared" si="0"/>
        <v/>
      </c>
      <c r="N27" s="133"/>
      <c r="O27" s="133"/>
      <c r="P27" s="133"/>
      <c r="Q27" s="133"/>
      <c r="R27" s="133"/>
      <c r="S27" s="133"/>
      <c r="T27" s="133"/>
      <c r="U27" s="133">
        <v>5</v>
      </c>
    </row>
    <row r="28" spans="1:21" ht="14.45" customHeight="1" x14ac:dyDescent="0.2">
      <c r="A28" s="420" t="s">
        <v>266</v>
      </c>
      <c r="B28" s="416">
        <v>0</v>
      </c>
      <c r="C28" s="417">
        <v>0</v>
      </c>
      <c r="D28" s="417">
        <v>0</v>
      </c>
      <c r="E28" s="418">
        <v>0</v>
      </c>
      <c r="F28" s="416">
        <v>0</v>
      </c>
      <c r="G28" s="417">
        <v>0</v>
      </c>
      <c r="H28" s="417">
        <v>0.38400000000000001</v>
      </c>
      <c r="I28" s="417">
        <v>0.38400000000000001</v>
      </c>
      <c r="J28" s="417">
        <v>0.38400000000000001</v>
      </c>
      <c r="K28" s="419">
        <v>0</v>
      </c>
      <c r="L28" s="133"/>
      <c r="M28" s="415" t="str">
        <f t="shared" si="0"/>
        <v/>
      </c>
      <c r="N28" s="133"/>
      <c r="O28" s="133"/>
      <c r="P28" s="133"/>
      <c r="Q28" s="133"/>
      <c r="R28" s="133"/>
      <c r="S28" s="133"/>
      <c r="T28" s="133"/>
      <c r="U28" s="133">
        <v>5</v>
      </c>
    </row>
    <row r="29" spans="1:21" ht="14.45" customHeight="1" x14ac:dyDescent="0.2">
      <c r="A29" s="420" t="s">
        <v>267</v>
      </c>
      <c r="B29" s="416">
        <v>466.67154399999998</v>
      </c>
      <c r="C29" s="417">
        <v>437.96568000000002</v>
      </c>
      <c r="D29" s="417">
        <v>-28.705863999999963</v>
      </c>
      <c r="E29" s="418">
        <v>0.93848807717318206</v>
      </c>
      <c r="F29" s="416">
        <v>471.51709920000002</v>
      </c>
      <c r="G29" s="417">
        <v>392.93091600000002</v>
      </c>
      <c r="H29" s="417">
        <v>32.897210000000001</v>
      </c>
      <c r="I29" s="417">
        <v>366.15618999999998</v>
      </c>
      <c r="J29" s="417">
        <v>-26.774726000000044</v>
      </c>
      <c r="K29" s="419">
        <v>0.77654912328999148</v>
      </c>
      <c r="L29" s="133"/>
      <c r="M29" s="415" t="str">
        <f t="shared" si="0"/>
        <v/>
      </c>
      <c r="N29" s="133"/>
      <c r="O29" s="133"/>
      <c r="P29" s="133"/>
      <c r="Q29" s="133"/>
      <c r="R29" s="133"/>
      <c r="S29" s="133"/>
      <c r="T29" s="133"/>
      <c r="U29" s="133">
        <v>4</v>
      </c>
    </row>
    <row r="30" spans="1:21" ht="14.45" customHeight="1" x14ac:dyDescent="0.2">
      <c r="A30" s="420" t="s">
        <v>268</v>
      </c>
      <c r="B30" s="416">
        <v>0</v>
      </c>
      <c r="C30" s="417">
        <v>4.22905</v>
      </c>
      <c r="D30" s="417">
        <v>4.22905</v>
      </c>
      <c r="E30" s="418">
        <v>0</v>
      </c>
      <c r="F30" s="416">
        <v>0</v>
      </c>
      <c r="G30" s="417">
        <v>0</v>
      </c>
      <c r="H30" s="417">
        <v>0</v>
      </c>
      <c r="I30" s="417">
        <v>0</v>
      </c>
      <c r="J30" s="417">
        <v>0</v>
      </c>
      <c r="K30" s="419">
        <v>0</v>
      </c>
      <c r="L30" s="133"/>
      <c r="M30" s="415" t="str">
        <f t="shared" si="0"/>
        <v/>
      </c>
      <c r="N30" s="133"/>
      <c r="O30" s="133"/>
      <c r="P30" s="133"/>
      <c r="Q30" s="133"/>
      <c r="R30" s="133"/>
      <c r="S30" s="133"/>
      <c r="T30" s="133"/>
      <c r="U30" s="133">
        <v>5</v>
      </c>
    </row>
    <row r="31" spans="1:21" ht="14.45" customHeight="1" x14ac:dyDescent="0.2">
      <c r="A31" s="420" t="s">
        <v>269</v>
      </c>
      <c r="B31" s="416">
        <v>35</v>
      </c>
      <c r="C31" s="417">
        <v>26.613710000000001</v>
      </c>
      <c r="D31" s="417">
        <v>-8.3862899999999989</v>
      </c>
      <c r="E31" s="418">
        <v>0.76039171428571428</v>
      </c>
      <c r="F31" s="416">
        <v>35</v>
      </c>
      <c r="G31" s="417">
        <v>29.166666666666664</v>
      </c>
      <c r="H31" s="417">
        <v>2.4251900000000002</v>
      </c>
      <c r="I31" s="417">
        <v>21.498799999999999</v>
      </c>
      <c r="J31" s="417">
        <v>-7.6678666666666651</v>
      </c>
      <c r="K31" s="419">
        <v>0.61425142857142856</v>
      </c>
      <c r="L31" s="133"/>
      <c r="M31" s="415" t="str">
        <f t="shared" si="0"/>
        <v/>
      </c>
      <c r="N31" s="133"/>
      <c r="O31" s="133"/>
      <c r="P31" s="133"/>
      <c r="Q31" s="133"/>
      <c r="R31" s="133"/>
      <c r="S31" s="133"/>
      <c r="T31" s="133"/>
      <c r="U31" s="133">
        <v>5</v>
      </c>
    </row>
    <row r="32" spans="1:21" ht="14.45" customHeight="1" x14ac:dyDescent="0.2">
      <c r="A32" s="420" t="s">
        <v>270</v>
      </c>
      <c r="B32" s="416">
        <v>200</v>
      </c>
      <c r="C32" s="417">
        <v>202.30250000000001</v>
      </c>
      <c r="D32" s="417">
        <v>2.3025000000000091</v>
      </c>
      <c r="E32" s="418">
        <v>1.0115125</v>
      </c>
      <c r="F32" s="416">
        <v>200</v>
      </c>
      <c r="G32" s="417">
        <v>166.66666666666669</v>
      </c>
      <c r="H32" s="417">
        <v>17.87012</v>
      </c>
      <c r="I32" s="417">
        <v>177.38093000000001</v>
      </c>
      <c r="J32" s="417">
        <v>10.714263333333321</v>
      </c>
      <c r="K32" s="419">
        <v>0.88690465000000007</v>
      </c>
      <c r="L32" s="133"/>
      <c r="M32" s="415" t="str">
        <f t="shared" si="0"/>
        <v/>
      </c>
      <c r="N32" s="133"/>
      <c r="O32" s="133"/>
      <c r="P32" s="133"/>
      <c r="Q32" s="133"/>
      <c r="R32" s="133"/>
      <c r="S32" s="133"/>
      <c r="T32" s="133"/>
      <c r="U32" s="133">
        <v>5</v>
      </c>
    </row>
    <row r="33" spans="1:21" ht="14.45" customHeight="1" x14ac:dyDescent="0.2">
      <c r="A33" s="420" t="s">
        <v>271</v>
      </c>
      <c r="B33" s="416">
        <v>39.999999899999999</v>
      </c>
      <c r="C33" s="417">
        <v>36.06203</v>
      </c>
      <c r="D33" s="417">
        <v>-3.9379698999999988</v>
      </c>
      <c r="E33" s="418">
        <v>0.90155075225387693</v>
      </c>
      <c r="F33" s="416">
        <v>39.999999899999999</v>
      </c>
      <c r="G33" s="417">
        <v>33.333333249999995</v>
      </c>
      <c r="H33" s="417">
        <v>1.66344</v>
      </c>
      <c r="I33" s="417">
        <v>33.762329999999999</v>
      </c>
      <c r="J33" s="417">
        <v>0.42899675000000315</v>
      </c>
      <c r="K33" s="419">
        <v>0.84405825211014562</v>
      </c>
      <c r="L33" s="133"/>
      <c r="M33" s="415" t="str">
        <f t="shared" si="0"/>
        <v/>
      </c>
      <c r="N33" s="133"/>
      <c r="O33" s="133"/>
      <c r="P33" s="133"/>
      <c r="Q33" s="133"/>
      <c r="R33" s="133"/>
      <c r="S33" s="133"/>
      <c r="T33" s="133"/>
      <c r="U33" s="133">
        <v>5</v>
      </c>
    </row>
    <row r="34" spans="1:21" ht="14.45" customHeight="1" x14ac:dyDescent="0.2">
      <c r="A34" s="420" t="s">
        <v>272</v>
      </c>
      <c r="B34" s="416">
        <v>27.404401799999999</v>
      </c>
      <c r="C34" s="417">
        <v>27.125389999999999</v>
      </c>
      <c r="D34" s="417">
        <v>-0.27901179999999925</v>
      </c>
      <c r="E34" s="418">
        <v>0.98981872320964148</v>
      </c>
      <c r="F34" s="416">
        <v>30.2736898</v>
      </c>
      <c r="G34" s="417">
        <v>25.228074833333331</v>
      </c>
      <c r="H34" s="417">
        <v>2.81053</v>
      </c>
      <c r="I34" s="417">
        <v>25.577649999999998</v>
      </c>
      <c r="J34" s="417">
        <v>0.34957516666666777</v>
      </c>
      <c r="K34" s="419">
        <v>0.84488049421712708</v>
      </c>
      <c r="L34" s="133"/>
      <c r="M34" s="415" t="str">
        <f t="shared" si="0"/>
        <v/>
      </c>
      <c r="N34" s="133"/>
      <c r="O34" s="133"/>
      <c r="P34" s="133"/>
      <c r="Q34" s="133"/>
      <c r="R34" s="133"/>
      <c r="S34" s="133"/>
      <c r="T34" s="133"/>
      <c r="U34" s="133">
        <v>5</v>
      </c>
    </row>
    <row r="35" spans="1:21" ht="14.45" customHeight="1" x14ac:dyDescent="0.2">
      <c r="A35" s="420" t="s">
        <v>273</v>
      </c>
      <c r="B35" s="416">
        <v>0</v>
      </c>
      <c r="C35" s="417">
        <v>0.61199999999999999</v>
      </c>
      <c r="D35" s="417">
        <v>0.61199999999999999</v>
      </c>
      <c r="E35" s="418">
        <v>0</v>
      </c>
      <c r="F35" s="416">
        <v>0</v>
      </c>
      <c r="G35" s="417">
        <v>0</v>
      </c>
      <c r="H35" s="417">
        <v>0</v>
      </c>
      <c r="I35" s="417">
        <v>0</v>
      </c>
      <c r="J35" s="417">
        <v>0</v>
      </c>
      <c r="K35" s="419">
        <v>0</v>
      </c>
      <c r="L35" s="133"/>
      <c r="M35" s="415" t="str">
        <f t="shared" si="0"/>
        <v/>
      </c>
      <c r="N35" s="133"/>
      <c r="O35" s="133"/>
      <c r="P35" s="133"/>
      <c r="Q35" s="133"/>
      <c r="R35" s="133"/>
      <c r="S35" s="133"/>
      <c r="T35" s="133"/>
      <c r="U35" s="133">
        <v>5</v>
      </c>
    </row>
    <row r="36" spans="1:21" ht="14.45" customHeight="1" x14ac:dyDescent="0.2">
      <c r="A36" s="420" t="s">
        <v>274</v>
      </c>
      <c r="B36" s="416">
        <v>60</v>
      </c>
      <c r="C36" s="417">
        <v>58.093380000000003</v>
      </c>
      <c r="D36" s="417">
        <v>-1.9066199999999967</v>
      </c>
      <c r="E36" s="418">
        <v>0.96822300000000006</v>
      </c>
      <c r="F36" s="416">
        <v>60</v>
      </c>
      <c r="G36" s="417">
        <v>50</v>
      </c>
      <c r="H36" s="417">
        <v>0.41594999999999999</v>
      </c>
      <c r="I36" s="417">
        <v>38.524090000000001</v>
      </c>
      <c r="J36" s="417">
        <v>-11.475909999999999</v>
      </c>
      <c r="K36" s="419">
        <v>0.64206816666666666</v>
      </c>
      <c r="L36" s="133"/>
      <c r="M36" s="415" t="str">
        <f t="shared" si="0"/>
        <v/>
      </c>
      <c r="N36" s="133"/>
      <c r="O36" s="133"/>
      <c r="P36" s="133"/>
      <c r="Q36" s="133"/>
      <c r="R36" s="133"/>
      <c r="S36" s="133"/>
      <c r="T36" s="133"/>
      <c r="U36" s="133">
        <v>5</v>
      </c>
    </row>
    <row r="37" spans="1:21" ht="14.45" customHeight="1" x14ac:dyDescent="0.2">
      <c r="A37" s="420" t="s">
        <v>275</v>
      </c>
      <c r="B37" s="416">
        <v>4.2671422000000003</v>
      </c>
      <c r="C37" s="417">
        <v>2.0569999999999999</v>
      </c>
      <c r="D37" s="417">
        <v>-2.2101422000000004</v>
      </c>
      <c r="E37" s="418">
        <v>0.48205564839156279</v>
      </c>
      <c r="F37" s="416">
        <v>6.2434094</v>
      </c>
      <c r="G37" s="417">
        <v>5.2028411666666665</v>
      </c>
      <c r="H37" s="417">
        <v>1.2765500000000001</v>
      </c>
      <c r="I37" s="417">
        <v>3.6239499999999998</v>
      </c>
      <c r="J37" s="417">
        <v>-1.5788911666666667</v>
      </c>
      <c r="K37" s="419">
        <v>0.58044407595631964</v>
      </c>
      <c r="L37" s="133"/>
      <c r="M37" s="415" t="str">
        <f t="shared" si="0"/>
        <v/>
      </c>
      <c r="N37" s="133"/>
      <c r="O37" s="133"/>
      <c r="P37" s="133"/>
      <c r="Q37" s="133"/>
      <c r="R37" s="133"/>
      <c r="S37" s="133"/>
      <c r="T37" s="133"/>
      <c r="U37" s="133">
        <v>5</v>
      </c>
    </row>
    <row r="38" spans="1:21" ht="14.45" customHeight="1" x14ac:dyDescent="0.2">
      <c r="A38" s="420" t="s">
        <v>276</v>
      </c>
      <c r="B38" s="416">
        <v>0</v>
      </c>
      <c r="C38" s="417">
        <v>3.3004199999999999</v>
      </c>
      <c r="D38" s="417">
        <v>3.3004199999999999</v>
      </c>
      <c r="E38" s="418">
        <v>0</v>
      </c>
      <c r="F38" s="416">
        <v>0</v>
      </c>
      <c r="G38" s="417">
        <v>0</v>
      </c>
      <c r="H38" s="417">
        <v>0</v>
      </c>
      <c r="I38" s="417">
        <v>0</v>
      </c>
      <c r="J38" s="417">
        <v>0</v>
      </c>
      <c r="K38" s="419">
        <v>0</v>
      </c>
      <c r="L38" s="133"/>
      <c r="M38" s="415" t="str">
        <f t="shared" si="0"/>
        <v/>
      </c>
      <c r="N38" s="133"/>
      <c r="O38" s="133"/>
      <c r="P38" s="133"/>
      <c r="Q38" s="133"/>
      <c r="R38" s="133"/>
      <c r="S38" s="133"/>
      <c r="T38" s="133"/>
      <c r="U38" s="133">
        <v>5</v>
      </c>
    </row>
    <row r="39" spans="1:21" ht="14.45" customHeight="1" x14ac:dyDescent="0.2">
      <c r="A39" s="420" t="s">
        <v>277</v>
      </c>
      <c r="B39" s="416">
        <v>0</v>
      </c>
      <c r="C39" s="417">
        <v>3.7498900000000002</v>
      </c>
      <c r="D39" s="417">
        <v>3.7498900000000002</v>
      </c>
      <c r="E39" s="418">
        <v>0</v>
      </c>
      <c r="F39" s="416">
        <v>0</v>
      </c>
      <c r="G39" s="417">
        <v>0</v>
      </c>
      <c r="H39" s="417">
        <v>1.4762</v>
      </c>
      <c r="I39" s="417">
        <v>1.4762</v>
      </c>
      <c r="J39" s="417">
        <v>1.4762</v>
      </c>
      <c r="K39" s="419">
        <v>0</v>
      </c>
      <c r="L39" s="133"/>
      <c r="M39" s="415" t="str">
        <f t="shared" si="0"/>
        <v/>
      </c>
      <c r="N39" s="133"/>
      <c r="O39" s="133"/>
      <c r="P39" s="133"/>
      <c r="Q39" s="133"/>
      <c r="R39" s="133"/>
      <c r="S39" s="133"/>
      <c r="T39" s="133"/>
      <c r="U39" s="133">
        <v>5</v>
      </c>
    </row>
    <row r="40" spans="1:21" ht="14.45" customHeight="1" x14ac:dyDescent="0.2">
      <c r="A40" s="420" t="s">
        <v>278</v>
      </c>
      <c r="B40" s="416">
        <v>100.00000009999999</v>
      </c>
      <c r="C40" s="417">
        <v>73.820310000000006</v>
      </c>
      <c r="D40" s="417">
        <v>-26.179690099999988</v>
      </c>
      <c r="E40" s="418">
        <v>0.73820309926179706</v>
      </c>
      <c r="F40" s="416">
        <v>100.00000009999999</v>
      </c>
      <c r="G40" s="417">
        <v>83.333333416666662</v>
      </c>
      <c r="H40" s="417">
        <v>4.9592299999999998</v>
      </c>
      <c r="I40" s="417">
        <v>64.312240000000003</v>
      </c>
      <c r="J40" s="417">
        <v>-19.021093416666659</v>
      </c>
      <c r="K40" s="419">
        <v>0.64312239935687765</v>
      </c>
      <c r="L40" s="133"/>
      <c r="M40" s="415" t="str">
        <f t="shared" si="0"/>
        <v/>
      </c>
      <c r="N40" s="133"/>
      <c r="O40" s="133"/>
      <c r="P40" s="133"/>
      <c r="Q40" s="133"/>
      <c r="R40" s="133"/>
      <c r="S40" s="133"/>
      <c r="T40" s="133"/>
      <c r="U40" s="133">
        <v>5</v>
      </c>
    </row>
    <row r="41" spans="1:21" ht="14.45" customHeight="1" x14ac:dyDescent="0.2">
      <c r="A41" s="420" t="s">
        <v>279</v>
      </c>
      <c r="B41" s="416">
        <v>68.8304969</v>
      </c>
      <c r="C41" s="417">
        <v>20.777419999999999</v>
      </c>
      <c r="D41" s="417">
        <v>-48.053076900000001</v>
      </c>
      <c r="E41" s="418">
        <v>0.30186357698661331</v>
      </c>
      <c r="F41" s="416">
        <v>61.873739499999999</v>
      </c>
      <c r="G41" s="417">
        <v>51.561449583333328</v>
      </c>
      <c r="H41" s="417">
        <v>7.8391900000000003</v>
      </c>
      <c r="I41" s="417">
        <v>68.794399999999996</v>
      </c>
      <c r="J41" s="417">
        <v>17.232950416666668</v>
      </c>
      <c r="K41" s="419">
        <v>1.111851337189665</v>
      </c>
      <c r="L41" s="133"/>
      <c r="M41" s="415" t="str">
        <f t="shared" si="0"/>
        <v/>
      </c>
      <c r="N41" s="133"/>
      <c r="O41" s="133"/>
      <c r="P41" s="133"/>
      <c r="Q41" s="133"/>
      <c r="R41" s="133"/>
      <c r="S41" s="133"/>
      <c r="T41" s="133"/>
      <c r="U41" s="133">
        <v>4</v>
      </c>
    </row>
    <row r="42" spans="1:21" ht="14.45" customHeight="1" x14ac:dyDescent="0.2">
      <c r="A42" s="420" t="s">
        <v>280</v>
      </c>
      <c r="B42" s="416">
        <v>32.450477200000002</v>
      </c>
      <c r="C42" s="417">
        <v>15.669499999999999</v>
      </c>
      <c r="D42" s="417">
        <v>-16.780977200000002</v>
      </c>
      <c r="E42" s="418">
        <v>0.48287425492775182</v>
      </c>
      <c r="F42" s="416">
        <v>32.450477200000002</v>
      </c>
      <c r="G42" s="417">
        <v>27.042064333333332</v>
      </c>
      <c r="H42" s="417">
        <v>1.694</v>
      </c>
      <c r="I42" s="417">
        <v>20.5337</v>
      </c>
      <c r="J42" s="417">
        <v>-6.5083643333333328</v>
      </c>
      <c r="K42" s="419">
        <v>0.63277035568524698</v>
      </c>
      <c r="L42" s="133"/>
      <c r="M42" s="415" t="str">
        <f t="shared" si="0"/>
        <v/>
      </c>
      <c r="N42" s="133"/>
      <c r="O42" s="133"/>
      <c r="P42" s="133"/>
      <c r="Q42" s="133"/>
      <c r="R42" s="133"/>
      <c r="S42" s="133"/>
      <c r="T42" s="133"/>
      <c r="U42" s="133">
        <v>5</v>
      </c>
    </row>
    <row r="43" spans="1:21" ht="14.45" customHeight="1" x14ac:dyDescent="0.2">
      <c r="A43" s="420" t="s">
        <v>281</v>
      </c>
      <c r="B43" s="416">
        <v>3.6041200000000002E-2</v>
      </c>
      <c r="C43" s="417">
        <v>0</v>
      </c>
      <c r="D43" s="417">
        <v>-3.6041200000000002E-2</v>
      </c>
      <c r="E43" s="418">
        <v>0</v>
      </c>
      <c r="F43" s="416">
        <v>9.0103100000000005E-2</v>
      </c>
      <c r="G43" s="417">
        <v>7.5085916666666669E-2</v>
      </c>
      <c r="H43" s="417">
        <v>0</v>
      </c>
      <c r="I43" s="417">
        <v>0</v>
      </c>
      <c r="J43" s="417">
        <v>-7.5085916666666669E-2</v>
      </c>
      <c r="K43" s="419">
        <v>0</v>
      </c>
      <c r="L43" s="133"/>
      <c r="M43" s="415" t="str">
        <f t="shared" si="0"/>
        <v/>
      </c>
      <c r="N43" s="133"/>
      <c r="O43" s="133"/>
      <c r="P43" s="133"/>
      <c r="Q43" s="133"/>
      <c r="R43" s="133"/>
      <c r="S43" s="133"/>
      <c r="T43" s="133"/>
      <c r="U43" s="133">
        <v>5</v>
      </c>
    </row>
    <row r="44" spans="1:21" ht="14.45" customHeight="1" x14ac:dyDescent="0.2">
      <c r="A44" s="420" t="s">
        <v>282</v>
      </c>
      <c r="B44" s="416">
        <v>21.3439783</v>
      </c>
      <c r="C44" s="417">
        <v>4.1136200000000001</v>
      </c>
      <c r="D44" s="417">
        <v>-17.230358299999999</v>
      </c>
      <c r="E44" s="418">
        <v>0.19272976865798258</v>
      </c>
      <c r="F44" s="416">
        <v>23.590712799999999</v>
      </c>
      <c r="G44" s="417">
        <v>19.658927333333331</v>
      </c>
      <c r="H44" s="417">
        <v>1.7544999999999999</v>
      </c>
      <c r="I44" s="417">
        <v>4.0194999999999999</v>
      </c>
      <c r="J44" s="417">
        <v>-15.63942733333333</v>
      </c>
      <c r="K44" s="419">
        <v>0.17038484737943146</v>
      </c>
      <c r="L44" s="133"/>
      <c r="M44" s="415" t="str">
        <f t="shared" si="0"/>
        <v/>
      </c>
      <c r="N44" s="133"/>
      <c r="O44" s="133"/>
      <c r="P44" s="133"/>
      <c r="Q44" s="133"/>
      <c r="R44" s="133"/>
      <c r="S44" s="133"/>
      <c r="T44" s="133"/>
      <c r="U44" s="133">
        <v>5</v>
      </c>
    </row>
    <row r="45" spans="1:21" ht="14.45" customHeight="1" x14ac:dyDescent="0.2">
      <c r="A45" s="420" t="s">
        <v>283</v>
      </c>
      <c r="B45" s="416">
        <v>15.000000200000001</v>
      </c>
      <c r="C45" s="417">
        <v>0.99429999999999996</v>
      </c>
      <c r="D45" s="417">
        <v>-14.0057002</v>
      </c>
      <c r="E45" s="418">
        <v>6.6286665782844451E-2</v>
      </c>
      <c r="F45" s="416">
        <v>5.7424464000000004</v>
      </c>
      <c r="G45" s="417">
        <v>4.7853720000000006</v>
      </c>
      <c r="H45" s="417">
        <v>0.30088999999999999</v>
      </c>
      <c r="I45" s="417">
        <v>40.151400000000002</v>
      </c>
      <c r="J45" s="417">
        <v>35.366028</v>
      </c>
      <c r="K45" s="419">
        <v>6.9920374006451329</v>
      </c>
      <c r="L45" s="133"/>
      <c r="M45" s="415" t="str">
        <f t="shared" si="0"/>
        <v/>
      </c>
      <c r="N45" s="133"/>
      <c r="O45" s="133"/>
      <c r="P45" s="133"/>
      <c r="Q45" s="133"/>
      <c r="R45" s="133"/>
      <c r="S45" s="133"/>
      <c r="T45" s="133"/>
      <c r="U45" s="133">
        <v>5</v>
      </c>
    </row>
    <row r="46" spans="1:21" ht="14.45" customHeight="1" x14ac:dyDescent="0.2">
      <c r="A46" s="420" t="s">
        <v>284</v>
      </c>
      <c r="B46" s="416">
        <v>0</v>
      </c>
      <c r="C46" s="417">
        <v>0</v>
      </c>
      <c r="D46" s="417">
        <v>0</v>
      </c>
      <c r="E46" s="418">
        <v>0</v>
      </c>
      <c r="F46" s="416">
        <v>0</v>
      </c>
      <c r="G46" s="417">
        <v>0</v>
      </c>
      <c r="H46" s="417">
        <v>4.0898000000000003</v>
      </c>
      <c r="I46" s="417">
        <v>4.0898000000000003</v>
      </c>
      <c r="J46" s="417">
        <v>4.0898000000000003</v>
      </c>
      <c r="K46" s="419">
        <v>0</v>
      </c>
      <c r="L46" s="133"/>
      <c r="M46" s="415" t="str">
        <f t="shared" si="0"/>
        <v/>
      </c>
      <c r="N46" s="133"/>
      <c r="O46" s="133"/>
      <c r="P46" s="133"/>
      <c r="Q46" s="133"/>
      <c r="R46" s="133"/>
      <c r="S46" s="133"/>
      <c r="T46" s="133"/>
      <c r="U46" s="133">
        <v>5</v>
      </c>
    </row>
    <row r="47" spans="1:21" ht="14.45" customHeight="1" x14ac:dyDescent="0.2">
      <c r="A47" s="420" t="s">
        <v>285</v>
      </c>
      <c r="B47" s="416">
        <v>50.000000100000001</v>
      </c>
      <c r="C47" s="417">
        <v>276.86293000000001</v>
      </c>
      <c r="D47" s="417">
        <v>226.86292990000001</v>
      </c>
      <c r="E47" s="418">
        <v>5.5372585889254831</v>
      </c>
      <c r="F47" s="416">
        <v>45</v>
      </c>
      <c r="G47" s="417">
        <v>37.5</v>
      </c>
      <c r="H47" s="417">
        <v>6.6937600000000002</v>
      </c>
      <c r="I47" s="417">
        <v>100.51054000000001</v>
      </c>
      <c r="J47" s="417">
        <v>63.010540000000006</v>
      </c>
      <c r="K47" s="419">
        <v>2.2335675555555556</v>
      </c>
      <c r="L47" s="133"/>
      <c r="M47" s="415" t="str">
        <f t="shared" si="0"/>
        <v/>
      </c>
      <c r="N47" s="133"/>
      <c r="O47" s="133"/>
      <c r="P47" s="133"/>
      <c r="Q47" s="133"/>
      <c r="R47" s="133"/>
      <c r="S47" s="133"/>
      <c r="T47" s="133"/>
      <c r="U47" s="133">
        <v>4</v>
      </c>
    </row>
    <row r="48" spans="1:21" ht="14.45" customHeight="1" x14ac:dyDescent="0.2">
      <c r="A48" s="420" t="s">
        <v>286</v>
      </c>
      <c r="B48" s="416">
        <v>0</v>
      </c>
      <c r="C48" s="417">
        <v>16.068680000000001</v>
      </c>
      <c r="D48" s="417">
        <v>16.068680000000001</v>
      </c>
      <c r="E48" s="418">
        <v>0</v>
      </c>
      <c r="F48" s="416">
        <v>0</v>
      </c>
      <c r="G48" s="417">
        <v>0</v>
      </c>
      <c r="H48" s="417">
        <v>1.2487200000000001</v>
      </c>
      <c r="I48" s="417">
        <v>6.3434200000000001</v>
      </c>
      <c r="J48" s="417">
        <v>6.3434200000000001</v>
      </c>
      <c r="K48" s="419">
        <v>0</v>
      </c>
      <c r="L48" s="133"/>
      <c r="M48" s="415" t="str">
        <f t="shared" si="0"/>
        <v/>
      </c>
      <c r="N48" s="133"/>
      <c r="O48" s="133"/>
      <c r="P48" s="133"/>
      <c r="Q48" s="133"/>
      <c r="R48" s="133"/>
      <c r="S48" s="133"/>
      <c r="T48" s="133"/>
      <c r="U48" s="133">
        <v>5</v>
      </c>
    </row>
    <row r="49" spans="1:21" ht="14.45" customHeight="1" x14ac:dyDescent="0.2">
      <c r="A49" s="420" t="s">
        <v>287</v>
      </c>
      <c r="B49" s="416">
        <v>0</v>
      </c>
      <c r="C49" s="417">
        <v>22.32011</v>
      </c>
      <c r="D49" s="417">
        <v>22.32011</v>
      </c>
      <c r="E49" s="418">
        <v>0</v>
      </c>
      <c r="F49" s="416">
        <v>0</v>
      </c>
      <c r="G49" s="417">
        <v>0</v>
      </c>
      <c r="H49" s="417">
        <v>2.6040199999999998</v>
      </c>
      <c r="I49" s="417">
        <v>26.412199999999999</v>
      </c>
      <c r="J49" s="417">
        <v>26.412199999999999</v>
      </c>
      <c r="K49" s="419">
        <v>0</v>
      </c>
      <c r="L49" s="133"/>
      <c r="M49" s="415" t="str">
        <f t="shared" si="0"/>
        <v/>
      </c>
      <c r="N49" s="133"/>
      <c r="O49" s="133"/>
      <c r="P49" s="133"/>
      <c r="Q49" s="133"/>
      <c r="R49" s="133"/>
      <c r="S49" s="133"/>
      <c r="T49" s="133"/>
      <c r="U49" s="133">
        <v>5</v>
      </c>
    </row>
    <row r="50" spans="1:21" ht="14.45" customHeight="1" x14ac:dyDescent="0.2">
      <c r="A50" s="420" t="s">
        <v>288</v>
      </c>
      <c r="B50" s="416">
        <v>0</v>
      </c>
      <c r="C50" s="417">
        <v>0.27178000000000002</v>
      </c>
      <c r="D50" s="417">
        <v>0.27178000000000002</v>
      </c>
      <c r="E50" s="418">
        <v>0</v>
      </c>
      <c r="F50" s="416">
        <v>0</v>
      </c>
      <c r="G50" s="417">
        <v>0</v>
      </c>
      <c r="H50" s="417">
        <v>0</v>
      </c>
      <c r="I50" s="417">
        <v>0</v>
      </c>
      <c r="J50" s="417">
        <v>0</v>
      </c>
      <c r="K50" s="419">
        <v>0</v>
      </c>
      <c r="L50" s="133"/>
      <c r="M50" s="415" t="str">
        <f t="shared" si="0"/>
        <v/>
      </c>
      <c r="N50" s="133"/>
      <c r="O50" s="133"/>
      <c r="P50" s="133"/>
      <c r="Q50" s="133"/>
      <c r="R50" s="133"/>
      <c r="S50" s="133"/>
      <c r="T50" s="133"/>
      <c r="U50" s="133">
        <v>5</v>
      </c>
    </row>
    <row r="51" spans="1:21" ht="14.45" customHeight="1" x14ac:dyDescent="0.2">
      <c r="A51" s="420" t="s">
        <v>289</v>
      </c>
      <c r="B51" s="416">
        <v>16.000000100000001</v>
      </c>
      <c r="C51" s="417">
        <v>71.326809999999995</v>
      </c>
      <c r="D51" s="417">
        <v>55.326809899999994</v>
      </c>
      <c r="E51" s="418">
        <v>4.4579255971379643</v>
      </c>
      <c r="F51" s="416">
        <v>16</v>
      </c>
      <c r="G51" s="417">
        <v>13.333333333333332</v>
      </c>
      <c r="H51" s="417">
        <v>1.38</v>
      </c>
      <c r="I51" s="417">
        <v>53.693240000000003</v>
      </c>
      <c r="J51" s="417">
        <v>40.359906666666674</v>
      </c>
      <c r="K51" s="419">
        <v>3.3558275000000002</v>
      </c>
      <c r="L51" s="133"/>
      <c r="M51" s="415" t="str">
        <f t="shared" si="0"/>
        <v/>
      </c>
      <c r="N51" s="133"/>
      <c r="O51" s="133"/>
      <c r="P51" s="133"/>
      <c r="Q51" s="133"/>
      <c r="R51" s="133"/>
      <c r="S51" s="133"/>
      <c r="T51" s="133"/>
      <c r="U51" s="133">
        <v>5</v>
      </c>
    </row>
    <row r="52" spans="1:21" ht="14.45" customHeight="1" x14ac:dyDescent="0.2">
      <c r="A52" s="420" t="s">
        <v>290</v>
      </c>
      <c r="B52" s="416">
        <v>15.999999900000001</v>
      </c>
      <c r="C52" s="417">
        <v>23.06279</v>
      </c>
      <c r="D52" s="417">
        <v>7.0627900999999991</v>
      </c>
      <c r="E52" s="418">
        <v>1.4414243840089023</v>
      </c>
      <c r="F52" s="416">
        <v>24</v>
      </c>
      <c r="G52" s="417">
        <v>20</v>
      </c>
      <c r="H52" s="417">
        <v>1.46102</v>
      </c>
      <c r="I52" s="417">
        <v>14.061680000000001</v>
      </c>
      <c r="J52" s="417">
        <v>-5.9383199999999992</v>
      </c>
      <c r="K52" s="419">
        <v>0.58590333333333333</v>
      </c>
      <c r="L52" s="133"/>
      <c r="M52" s="415" t="str">
        <f t="shared" si="0"/>
        <v/>
      </c>
      <c r="N52" s="133"/>
      <c r="O52" s="133"/>
      <c r="P52" s="133"/>
      <c r="Q52" s="133"/>
      <c r="R52" s="133"/>
      <c r="S52" s="133"/>
      <c r="T52" s="133"/>
      <c r="U52" s="133">
        <v>5</v>
      </c>
    </row>
    <row r="53" spans="1:21" ht="14.45" customHeight="1" x14ac:dyDescent="0.2">
      <c r="A53" s="420" t="s">
        <v>291</v>
      </c>
      <c r="B53" s="416">
        <v>18.000000100000001</v>
      </c>
      <c r="C53" s="417">
        <v>4.4499399999999998</v>
      </c>
      <c r="D53" s="417">
        <v>-13.550060100000001</v>
      </c>
      <c r="E53" s="418">
        <v>0.2472188875154506</v>
      </c>
      <c r="F53" s="416">
        <v>5</v>
      </c>
      <c r="G53" s="417">
        <v>4.166666666666667</v>
      </c>
      <c r="H53" s="417">
        <v>0</v>
      </c>
      <c r="I53" s="417">
        <v>0</v>
      </c>
      <c r="J53" s="417">
        <v>-4.166666666666667</v>
      </c>
      <c r="K53" s="419">
        <v>0</v>
      </c>
      <c r="L53" s="133"/>
      <c r="M53" s="415" t="str">
        <f t="shared" si="0"/>
        <v/>
      </c>
      <c r="N53" s="133"/>
      <c r="O53" s="133"/>
      <c r="P53" s="133"/>
      <c r="Q53" s="133"/>
      <c r="R53" s="133"/>
      <c r="S53" s="133"/>
      <c r="T53" s="133"/>
      <c r="U53" s="133">
        <v>5</v>
      </c>
    </row>
    <row r="54" spans="1:21" ht="14.45" customHeight="1" x14ac:dyDescent="0.2">
      <c r="A54" s="420" t="s">
        <v>292</v>
      </c>
      <c r="B54" s="416">
        <v>0</v>
      </c>
      <c r="C54" s="417">
        <v>64.251000000000005</v>
      </c>
      <c r="D54" s="417">
        <v>64.251000000000005</v>
      </c>
      <c r="E54" s="418">
        <v>0</v>
      </c>
      <c r="F54" s="416">
        <v>0</v>
      </c>
      <c r="G54" s="417">
        <v>0</v>
      </c>
      <c r="H54" s="417">
        <v>0</v>
      </c>
      <c r="I54" s="417">
        <v>0</v>
      </c>
      <c r="J54" s="417">
        <v>0</v>
      </c>
      <c r="K54" s="419">
        <v>0</v>
      </c>
      <c r="L54" s="133"/>
      <c r="M54" s="415" t="str">
        <f t="shared" si="0"/>
        <v/>
      </c>
      <c r="N54" s="133"/>
      <c r="O54" s="133"/>
      <c r="P54" s="133"/>
      <c r="Q54" s="133"/>
      <c r="R54" s="133"/>
      <c r="S54" s="133"/>
      <c r="T54" s="133"/>
      <c r="U54" s="133">
        <v>5</v>
      </c>
    </row>
    <row r="55" spans="1:21" ht="14.45" customHeight="1" x14ac:dyDescent="0.2">
      <c r="A55" s="420" t="s">
        <v>293</v>
      </c>
      <c r="B55" s="416">
        <v>0</v>
      </c>
      <c r="C55" s="417">
        <v>58.514800000000001</v>
      </c>
      <c r="D55" s="417">
        <v>58.514800000000001</v>
      </c>
      <c r="E55" s="418">
        <v>0</v>
      </c>
      <c r="F55" s="416">
        <v>0</v>
      </c>
      <c r="G55" s="417">
        <v>0</v>
      </c>
      <c r="H55" s="417">
        <v>0</v>
      </c>
      <c r="I55" s="417">
        <v>0</v>
      </c>
      <c r="J55" s="417">
        <v>0</v>
      </c>
      <c r="K55" s="419">
        <v>0</v>
      </c>
      <c r="L55" s="133"/>
      <c r="M55" s="415" t="str">
        <f t="shared" si="0"/>
        <v/>
      </c>
      <c r="N55" s="133"/>
      <c r="O55" s="133"/>
      <c r="P55" s="133"/>
      <c r="Q55" s="133"/>
      <c r="R55" s="133"/>
      <c r="S55" s="133"/>
      <c r="T55" s="133"/>
      <c r="U55" s="133">
        <v>5</v>
      </c>
    </row>
    <row r="56" spans="1:21" ht="14.45" customHeight="1" x14ac:dyDescent="0.2">
      <c r="A56" s="420" t="s">
        <v>294</v>
      </c>
      <c r="B56" s="416">
        <v>0</v>
      </c>
      <c r="C56" s="417">
        <v>0.16452</v>
      </c>
      <c r="D56" s="417">
        <v>0.16452</v>
      </c>
      <c r="E56" s="418">
        <v>0</v>
      </c>
      <c r="F56" s="416">
        <v>0</v>
      </c>
      <c r="G56" s="417">
        <v>0</v>
      </c>
      <c r="H56" s="417">
        <v>0</v>
      </c>
      <c r="I56" s="417">
        <v>0</v>
      </c>
      <c r="J56" s="417">
        <v>0</v>
      </c>
      <c r="K56" s="419">
        <v>0</v>
      </c>
      <c r="L56" s="133"/>
      <c r="M56" s="415" t="str">
        <f t="shared" si="0"/>
        <v/>
      </c>
      <c r="N56" s="133"/>
      <c r="O56" s="133"/>
      <c r="P56" s="133"/>
      <c r="Q56" s="133"/>
      <c r="R56" s="133"/>
      <c r="S56" s="133"/>
      <c r="T56" s="133"/>
      <c r="U56" s="133">
        <v>5</v>
      </c>
    </row>
    <row r="57" spans="1:21" ht="14.45" customHeight="1" x14ac:dyDescent="0.2">
      <c r="A57" s="420" t="s">
        <v>295</v>
      </c>
      <c r="B57" s="416">
        <v>0</v>
      </c>
      <c r="C57" s="417">
        <v>9.9824999999999999</v>
      </c>
      <c r="D57" s="417">
        <v>9.9824999999999999</v>
      </c>
      <c r="E57" s="418">
        <v>0</v>
      </c>
      <c r="F57" s="416">
        <v>0</v>
      </c>
      <c r="G57" s="417">
        <v>0</v>
      </c>
      <c r="H57" s="417">
        <v>0</v>
      </c>
      <c r="I57" s="417">
        <v>0</v>
      </c>
      <c r="J57" s="417">
        <v>0</v>
      </c>
      <c r="K57" s="419">
        <v>0</v>
      </c>
      <c r="L57" s="133"/>
      <c r="M57" s="415" t="str">
        <f t="shared" si="0"/>
        <v/>
      </c>
      <c r="N57" s="133"/>
      <c r="O57" s="133"/>
      <c r="P57" s="133"/>
      <c r="Q57" s="133"/>
      <c r="R57" s="133"/>
      <c r="S57" s="133"/>
      <c r="T57" s="133"/>
      <c r="U57" s="133">
        <v>5</v>
      </c>
    </row>
    <row r="58" spans="1:21" ht="14.45" customHeight="1" x14ac:dyDescent="0.2">
      <c r="A58" s="420" t="s">
        <v>296</v>
      </c>
      <c r="B58" s="416">
        <v>0</v>
      </c>
      <c r="C58" s="417">
        <v>6.45</v>
      </c>
      <c r="D58" s="417">
        <v>6.45</v>
      </c>
      <c r="E58" s="418">
        <v>0</v>
      </c>
      <c r="F58" s="416">
        <v>0</v>
      </c>
      <c r="G58" s="417">
        <v>0</v>
      </c>
      <c r="H58" s="417">
        <v>0</v>
      </c>
      <c r="I58" s="417">
        <v>0</v>
      </c>
      <c r="J58" s="417">
        <v>0</v>
      </c>
      <c r="K58" s="419">
        <v>0</v>
      </c>
      <c r="L58" s="133"/>
      <c r="M58" s="415" t="str">
        <f t="shared" si="0"/>
        <v/>
      </c>
      <c r="N58" s="133"/>
      <c r="O58" s="133"/>
      <c r="P58" s="133"/>
      <c r="Q58" s="133"/>
      <c r="R58" s="133"/>
      <c r="S58" s="133"/>
      <c r="T58" s="133"/>
      <c r="U58" s="133">
        <v>5</v>
      </c>
    </row>
    <row r="59" spans="1:21" ht="14.45" customHeight="1" x14ac:dyDescent="0.2">
      <c r="A59" s="420" t="s">
        <v>297</v>
      </c>
      <c r="B59" s="416">
        <v>1408.3024846000001</v>
      </c>
      <c r="C59" s="417">
        <v>1433.38309</v>
      </c>
      <c r="D59" s="417">
        <v>25.080605399999968</v>
      </c>
      <c r="E59" s="418">
        <v>1.0178091039916923</v>
      </c>
      <c r="F59" s="416">
        <v>1462.5032994999999</v>
      </c>
      <c r="G59" s="417">
        <v>1218.7527495833333</v>
      </c>
      <c r="H59" s="417">
        <v>150.61691999999999</v>
      </c>
      <c r="I59" s="417">
        <v>1196.2995699999999</v>
      </c>
      <c r="J59" s="417">
        <v>-22.453179583333394</v>
      </c>
      <c r="K59" s="419">
        <v>0.8179807665452723</v>
      </c>
      <c r="L59" s="133"/>
      <c r="M59" s="415" t="str">
        <f t="shared" si="0"/>
        <v>X</v>
      </c>
      <c r="N59" s="133"/>
      <c r="O59" s="133"/>
      <c r="P59" s="133"/>
      <c r="Q59" s="133"/>
      <c r="R59" s="133"/>
      <c r="S59" s="133"/>
      <c r="T59" s="133"/>
      <c r="U59" s="133">
        <v>3</v>
      </c>
    </row>
    <row r="60" spans="1:21" ht="14.45" customHeight="1" x14ac:dyDescent="0.2">
      <c r="A60" s="420" t="s">
        <v>298</v>
      </c>
      <c r="B60" s="416">
        <v>1408.3024846000001</v>
      </c>
      <c r="C60" s="417">
        <v>1433.38309</v>
      </c>
      <c r="D60" s="417">
        <v>25.080605399999968</v>
      </c>
      <c r="E60" s="418">
        <v>1.0178091039916923</v>
      </c>
      <c r="F60" s="416">
        <v>1462.5032994999999</v>
      </c>
      <c r="G60" s="417">
        <v>1218.7527495833333</v>
      </c>
      <c r="H60" s="417">
        <v>150.61691999999999</v>
      </c>
      <c r="I60" s="417">
        <v>1196.2995699999999</v>
      </c>
      <c r="J60" s="417">
        <v>-22.453179583333394</v>
      </c>
      <c r="K60" s="419">
        <v>0.8179807665452723</v>
      </c>
      <c r="L60" s="133"/>
      <c r="M60" s="415" t="str">
        <f t="shared" si="0"/>
        <v/>
      </c>
      <c r="N60" s="133"/>
      <c r="O60" s="133"/>
      <c r="P60" s="133"/>
      <c r="Q60" s="133"/>
      <c r="R60" s="133"/>
      <c r="S60" s="133"/>
      <c r="T60" s="133"/>
      <c r="U60" s="133">
        <v>4</v>
      </c>
    </row>
    <row r="61" spans="1:21" ht="14.45" customHeight="1" x14ac:dyDescent="0.2">
      <c r="A61" s="420" t="s">
        <v>299</v>
      </c>
      <c r="B61" s="416">
        <v>515.41770299999996</v>
      </c>
      <c r="C61" s="417">
        <v>578.60884999999996</v>
      </c>
      <c r="D61" s="417">
        <v>63.191147000000001</v>
      </c>
      <c r="E61" s="418">
        <v>1.1226018171905903</v>
      </c>
      <c r="F61" s="416">
        <v>542.55311400000005</v>
      </c>
      <c r="G61" s="417">
        <v>452.12759500000004</v>
      </c>
      <c r="H61" s="417">
        <v>91.525919999999999</v>
      </c>
      <c r="I61" s="417">
        <v>474.85473999999999</v>
      </c>
      <c r="J61" s="417">
        <v>22.72714499999995</v>
      </c>
      <c r="K61" s="419">
        <v>0.87522258696316313</v>
      </c>
      <c r="L61" s="133"/>
      <c r="M61" s="415" t="str">
        <f t="shared" si="0"/>
        <v/>
      </c>
      <c r="N61" s="133"/>
      <c r="O61" s="133"/>
      <c r="P61" s="133"/>
      <c r="Q61" s="133"/>
      <c r="R61" s="133"/>
      <c r="S61" s="133"/>
      <c r="T61" s="133"/>
      <c r="U61" s="133">
        <v>5</v>
      </c>
    </row>
    <row r="62" spans="1:21" ht="14.45" customHeight="1" x14ac:dyDescent="0.2">
      <c r="A62" s="420" t="s">
        <v>300</v>
      </c>
      <c r="B62" s="416">
        <v>228.55914580000001</v>
      </c>
      <c r="C62" s="417">
        <v>202.14599999999999</v>
      </c>
      <c r="D62" s="417">
        <v>-26.413145800000024</v>
      </c>
      <c r="E62" s="418">
        <v>0.88443627706277494</v>
      </c>
      <c r="F62" s="416">
        <v>234.09705589999999</v>
      </c>
      <c r="G62" s="417">
        <v>195.08087991666667</v>
      </c>
      <c r="H62" s="417">
        <v>18.882999999999999</v>
      </c>
      <c r="I62" s="417">
        <v>190.03800000000001</v>
      </c>
      <c r="J62" s="417">
        <v>-5.0428799166666636</v>
      </c>
      <c r="K62" s="419">
        <v>0.81179149933939865</v>
      </c>
      <c r="L62" s="133"/>
      <c r="M62" s="415" t="str">
        <f t="shared" si="0"/>
        <v/>
      </c>
      <c r="N62" s="133"/>
      <c r="O62" s="133"/>
      <c r="P62" s="133"/>
      <c r="Q62" s="133"/>
      <c r="R62" s="133"/>
      <c r="S62" s="133"/>
      <c r="T62" s="133"/>
      <c r="U62" s="133">
        <v>5</v>
      </c>
    </row>
    <row r="63" spans="1:21" ht="14.45" customHeight="1" x14ac:dyDescent="0.2">
      <c r="A63" s="420" t="s">
        <v>301</v>
      </c>
      <c r="B63" s="416">
        <v>657.98669480000001</v>
      </c>
      <c r="C63" s="417">
        <v>652.05298000000005</v>
      </c>
      <c r="D63" s="417">
        <v>-5.9337147999999615</v>
      </c>
      <c r="E63" s="418">
        <v>0.99098201400287655</v>
      </c>
      <c r="F63" s="416">
        <v>679.67672909999999</v>
      </c>
      <c r="G63" s="417">
        <v>566.39727425000001</v>
      </c>
      <c r="H63" s="417">
        <v>40.008000000000003</v>
      </c>
      <c r="I63" s="417">
        <v>529.25752</v>
      </c>
      <c r="J63" s="417">
        <v>-37.13975425000001</v>
      </c>
      <c r="K63" s="419">
        <v>0.77869007035274118</v>
      </c>
      <c r="L63" s="133"/>
      <c r="M63" s="415" t="str">
        <f t="shared" si="0"/>
        <v/>
      </c>
      <c r="N63" s="133"/>
      <c r="O63" s="133"/>
      <c r="P63" s="133"/>
      <c r="Q63" s="133"/>
      <c r="R63" s="133"/>
      <c r="S63" s="133"/>
      <c r="T63" s="133"/>
      <c r="U63" s="133">
        <v>5</v>
      </c>
    </row>
    <row r="64" spans="1:21" ht="14.45" customHeight="1" x14ac:dyDescent="0.2">
      <c r="A64" s="420" t="s">
        <v>302</v>
      </c>
      <c r="B64" s="416">
        <v>6.3389410000000002</v>
      </c>
      <c r="C64" s="417">
        <v>0.57525999999999999</v>
      </c>
      <c r="D64" s="417">
        <v>-5.7636810000000001</v>
      </c>
      <c r="E64" s="418">
        <v>9.0750174201021896E-2</v>
      </c>
      <c r="F64" s="416">
        <v>6.1764004999999997</v>
      </c>
      <c r="G64" s="417">
        <v>5.1470004166666659</v>
      </c>
      <c r="H64" s="417">
        <v>0.2</v>
      </c>
      <c r="I64" s="417">
        <v>2.1493099999999998</v>
      </c>
      <c r="J64" s="417">
        <v>-2.997690416666666</v>
      </c>
      <c r="K64" s="419">
        <v>0.34798747263879665</v>
      </c>
      <c r="L64" s="133"/>
      <c r="M64" s="415" t="str">
        <f t="shared" si="0"/>
        <v/>
      </c>
      <c r="N64" s="133"/>
      <c r="O64" s="133"/>
      <c r="P64" s="133"/>
      <c r="Q64" s="133"/>
      <c r="R64" s="133"/>
      <c r="S64" s="133"/>
      <c r="T64" s="133"/>
      <c r="U64" s="133">
        <v>5</v>
      </c>
    </row>
    <row r="65" spans="1:21" ht="14.45" customHeight="1" x14ac:dyDescent="0.2">
      <c r="A65" s="420" t="s">
        <v>303</v>
      </c>
      <c r="B65" s="416">
        <v>2171.3437917000001</v>
      </c>
      <c r="C65" s="417">
        <v>4256.01044</v>
      </c>
      <c r="D65" s="417">
        <v>2084.6666482999999</v>
      </c>
      <c r="E65" s="418">
        <v>1.9600813359306228</v>
      </c>
      <c r="F65" s="416">
        <v>4421.9763187999997</v>
      </c>
      <c r="G65" s="417">
        <v>3684.9802656666661</v>
      </c>
      <c r="H65" s="417">
        <v>248.84916000000001</v>
      </c>
      <c r="I65" s="417">
        <v>2794.78728</v>
      </c>
      <c r="J65" s="417">
        <v>-890.19298566666612</v>
      </c>
      <c r="K65" s="419">
        <v>0.6320222177848358</v>
      </c>
      <c r="L65" s="133"/>
      <c r="M65" s="415" t="str">
        <f t="shared" si="0"/>
        <v/>
      </c>
      <c r="N65" s="133"/>
      <c r="O65" s="133"/>
      <c r="P65" s="133"/>
      <c r="Q65" s="133"/>
      <c r="R65" s="133"/>
      <c r="S65" s="133"/>
      <c r="T65" s="133"/>
      <c r="U65" s="133">
        <v>2</v>
      </c>
    </row>
    <row r="66" spans="1:21" ht="14.45" customHeight="1" x14ac:dyDescent="0.2">
      <c r="A66" s="420" t="s">
        <v>304</v>
      </c>
      <c r="B66" s="416">
        <v>590.52176499999996</v>
      </c>
      <c r="C66" s="417">
        <v>1276.7749699999999</v>
      </c>
      <c r="D66" s="417">
        <v>686.25320499999998</v>
      </c>
      <c r="E66" s="418">
        <v>2.1621133134694874</v>
      </c>
      <c r="F66" s="416">
        <v>2247.3180355</v>
      </c>
      <c r="G66" s="417">
        <v>1872.7650295833334</v>
      </c>
      <c r="H66" s="417">
        <v>62.016419999999997</v>
      </c>
      <c r="I66" s="417">
        <v>454.05817999999999</v>
      </c>
      <c r="J66" s="417">
        <v>-1418.7068495833335</v>
      </c>
      <c r="K66" s="419">
        <v>0.20204446937523809</v>
      </c>
      <c r="L66" s="133"/>
      <c r="M66" s="415" t="str">
        <f t="shared" si="0"/>
        <v>X</v>
      </c>
      <c r="N66" s="133"/>
      <c r="O66" s="133"/>
      <c r="P66" s="133"/>
      <c r="Q66" s="133"/>
      <c r="R66" s="133"/>
      <c r="S66" s="133"/>
      <c r="T66" s="133"/>
      <c r="U66" s="133">
        <v>3</v>
      </c>
    </row>
    <row r="67" spans="1:21" ht="14.45" customHeight="1" x14ac:dyDescent="0.2">
      <c r="A67" s="420" t="s">
        <v>305</v>
      </c>
      <c r="B67" s="416">
        <v>590.52176499999996</v>
      </c>
      <c r="C67" s="417">
        <v>1276.7749699999999</v>
      </c>
      <c r="D67" s="417">
        <v>686.25320499999998</v>
      </c>
      <c r="E67" s="418">
        <v>2.1621133134694874</v>
      </c>
      <c r="F67" s="416">
        <v>2247.3180355</v>
      </c>
      <c r="G67" s="417">
        <v>1872.7650295833334</v>
      </c>
      <c r="H67" s="417">
        <v>62.016419999999997</v>
      </c>
      <c r="I67" s="417">
        <v>454.05817999999999</v>
      </c>
      <c r="J67" s="417">
        <v>-1418.7068495833335</v>
      </c>
      <c r="K67" s="419">
        <v>0.20204446937523809</v>
      </c>
      <c r="L67" s="133"/>
      <c r="M67" s="415" t="str">
        <f t="shared" si="0"/>
        <v/>
      </c>
      <c r="N67" s="133"/>
      <c r="O67" s="133"/>
      <c r="P67" s="133"/>
      <c r="Q67" s="133"/>
      <c r="R67" s="133"/>
      <c r="S67" s="133"/>
      <c r="T67" s="133"/>
      <c r="U67" s="133">
        <v>4</v>
      </c>
    </row>
    <row r="68" spans="1:21" ht="14.45" customHeight="1" x14ac:dyDescent="0.2">
      <c r="A68" s="420" t="s">
        <v>306</v>
      </c>
      <c r="B68" s="416">
        <v>285.60664450000002</v>
      </c>
      <c r="C68" s="417">
        <v>242.84073000000001</v>
      </c>
      <c r="D68" s="417">
        <v>-42.765914500000008</v>
      </c>
      <c r="E68" s="418">
        <v>0.85026288665353511</v>
      </c>
      <c r="F68" s="416">
        <v>285.60664439999999</v>
      </c>
      <c r="G68" s="417">
        <v>238.00553699999998</v>
      </c>
      <c r="H68" s="417">
        <v>39.479300000000002</v>
      </c>
      <c r="I68" s="417">
        <v>279.01798000000002</v>
      </c>
      <c r="J68" s="417">
        <v>41.012443000000047</v>
      </c>
      <c r="K68" s="419">
        <v>0.9769309834725961</v>
      </c>
      <c r="L68" s="133"/>
      <c r="M68" s="415" t="str">
        <f t="shared" si="0"/>
        <v/>
      </c>
      <c r="N68" s="133"/>
      <c r="O68" s="133"/>
      <c r="P68" s="133"/>
      <c r="Q68" s="133"/>
      <c r="R68" s="133"/>
      <c r="S68" s="133"/>
      <c r="T68" s="133"/>
      <c r="U68" s="133">
        <v>5</v>
      </c>
    </row>
    <row r="69" spans="1:21" ht="14.45" customHeight="1" x14ac:dyDescent="0.2">
      <c r="A69" s="420" t="s">
        <v>307</v>
      </c>
      <c r="B69" s="416">
        <v>1.083656</v>
      </c>
      <c r="C69" s="417">
        <v>0.496</v>
      </c>
      <c r="D69" s="417">
        <v>-0.58765599999999996</v>
      </c>
      <c r="E69" s="418">
        <v>0.45770982673468336</v>
      </c>
      <c r="F69" s="416">
        <v>2.1399069000000002</v>
      </c>
      <c r="G69" s="417">
        <v>1.7832557500000001</v>
      </c>
      <c r="H69" s="417">
        <v>0</v>
      </c>
      <c r="I69" s="417">
        <v>0.308</v>
      </c>
      <c r="J69" s="417">
        <v>-1.4752557500000001</v>
      </c>
      <c r="K69" s="419">
        <v>0.14393149533748406</v>
      </c>
      <c r="L69" s="133"/>
      <c r="M69" s="415" t="str">
        <f t="shared" si="0"/>
        <v/>
      </c>
      <c r="N69" s="133"/>
      <c r="O69" s="133"/>
      <c r="P69" s="133"/>
      <c r="Q69" s="133"/>
      <c r="R69" s="133"/>
      <c r="S69" s="133"/>
      <c r="T69" s="133"/>
      <c r="U69" s="133">
        <v>5</v>
      </c>
    </row>
    <row r="70" spans="1:21" ht="14.45" customHeight="1" x14ac:dyDescent="0.2">
      <c r="A70" s="420" t="s">
        <v>308</v>
      </c>
      <c r="B70" s="416">
        <v>160</v>
      </c>
      <c r="C70" s="417">
        <v>824.00954999999999</v>
      </c>
      <c r="D70" s="417">
        <v>664.00954999999999</v>
      </c>
      <c r="E70" s="418">
        <v>5.1500596874999998</v>
      </c>
      <c r="F70" s="416">
        <v>921.7311029</v>
      </c>
      <c r="G70" s="417">
        <v>768.10925241666666</v>
      </c>
      <c r="H70" s="417">
        <v>0</v>
      </c>
      <c r="I70" s="417">
        <v>57.569380000000002</v>
      </c>
      <c r="J70" s="417">
        <v>-710.53987241666664</v>
      </c>
      <c r="K70" s="419">
        <v>6.2457890179545991E-2</v>
      </c>
      <c r="L70" s="133"/>
      <c r="M70" s="415" t="str">
        <f t="shared" ref="M70:M133" si="1">IF(A70="HV","HV",IF(OR(LEFT(A70,16)="               5",LEFT(A70,16)="               6",LEFT(A70,16)="               7",LEFT(A70,16)="               8"),"X",""))</f>
        <v/>
      </c>
      <c r="N70" s="133"/>
      <c r="O70" s="133"/>
      <c r="P70" s="133"/>
      <c r="Q70" s="133"/>
      <c r="R70" s="133"/>
      <c r="S70" s="133"/>
      <c r="T70" s="133"/>
      <c r="U70" s="133">
        <v>5</v>
      </c>
    </row>
    <row r="71" spans="1:21" ht="14.45" customHeight="1" x14ac:dyDescent="0.2">
      <c r="A71" s="420" t="s">
        <v>309</v>
      </c>
      <c r="B71" s="416">
        <v>123.83146410000001</v>
      </c>
      <c r="C71" s="417">
        <v>100.70672999999999</v>
      </c>
      <c r="D71" s="417">
        <v>-23.124734100000012</v>
      </c>
      <c r="E71" s="418">
        <v>0.81325639434154107</v>
      </c>
      <c r="F71" s="416">
        <v>146.71411800000001</v>
      </c>
      <c r="G71" s="417">
        <v>122.26176500000001</v>
      </c>
      <c r="H71" s="417">
        <v>4.3871200000000004</v>
      </c>
      <c r="I71" s="417">
        <v>64.045270000000002</v>
      </c>
      <c r="J71" s="417">
        <v>-58.216495000000009</v>
      </c>
      <c r="K71" s="419">
        <v>0.43653106376579243</v>
      </c>
      <c r="L71" s="133"/>
      <c r="M71" s="415" t="str">
        <f t="shared" si="1"/>
        <v/>
      </c>
      <c r="N71" s="133"/>
      <c r="O71" s="133"/>
      <c r="P71" s="133"/>
      <c r="Q71" s="133"/>
      <c r="R71" s="133"/>
      <c r="S71" s="133"/>
      <c r="T71" s="133"/>
      <c r="U71" s="133">
        <v>5</v>
      </c>
    </row>
    <row r="72" spans="1:21" ht="14.45" customHeight="1" x14ac:dyDescent="0.2">
      <c r="A72" s="420" t="s">
        <v>310</v>
      </c>
      <c r="B72" s="416">
        <v>20.000000400000001</v>
      </c>
      <c r="C72" s="417">
        <v>108.72196</v>
      </c>
      <c r="D72" s="417">
        <v>88.721959599999991</v>
      </c>
      <c r="E72" s="418">
        <v>5.4360978912780418</v>
      </c>
      <c r="F72" s="416">
        <v>891.12626330000001</v>
      </c>
      <c r="G72" s="417">
        <v>742.60521941666661</v>
      </c>
      <c r="H72" s="417">
        <v>18.149999999999999</v>
      </c>
      <c r="I72" s="417">
        <v>37.752000000000002</v>
      </c>
      <c r="J72" s="417">
        <v>-704.85321941666666</v>
      </c>
      <c r="K72" s="419">
        <v>4.2364366930672193E-2</v>
      </c>
      <c r="L72" s="133"/>
      <c r="M72" s="415" t="str">
        <f t="shared" si="1"/>
        <v/>
      </c>
      <c r="N72" s="133"/>
      <c r="O72" s="133"/>
      <c r="P72" s="133"/>
      <c r="Q72" s="133"/>
      <c r="R72" s="133"/>
      <c r="S72" s="133"/>
      <c r="T72" s="133"/>
      <c r="U72" s="133">
        <v>5</v>
      </c>
    </row>
    <row r="73" spans="1:21" ht="14.45" customHeight="1" x14ac:dyDescent="0.2">
      <c r="A73" s="420" t="s">
        <v>311</v>
      </c>
      <c r="B73" s="416">
        <v>0</v>
      </c>
      <c r="C73" s="417">
        <v>0</v>
      </c>
      <c r="D73" s="417">
        <v>0</v>
      </c>
      <c r="E73" s="418">
        <v>0</v>
      </c>
      <c r="F73" s="416">
        <v>0</v>
      </c>
      <c r="G73" s="417">
        <v>0</v>
      </c>
      <c r="H73" s="417">
        <v>0</v>
      </c>
      <c r="I73" s="417">
        <v>15.365550000000001</v>
      </c>
      <c r="J73" s="417">
        <v>15.365550000000001</v>
      </c>
      <c r="K73" s="419">
        <v>0</v>
      </c>
      <c r="L73" s="133"/>
      <c r="M73" s="415" t="str">
        <f t="shared" si="1"/>
        <v/>
      </c>
      <c r="N73" s="133"/>
      <c r="O73" s="133"/>
      <c r="P73" s="133"/>
      <c r="Q73" s="133"/>
      <c r="R73" s="133"/>
      <c r="S73" s="133"/>
      <c r="T73" s="133"/>
      <c r="U73" s="133">
        <v>5</v>
      </c>
    </row>
    <row r="74" spans="1:21" ht="14.45" customHeight="1" x14ac:dyDescent="0.2">
      <c r="A74" s="420" t="s">
        <v>312</v>
      </c>
      <c r="B74" s="416">
        <v>0</v>
      </c>
      <c r="C74" s="417">
        <v>6.8550000000000004</v>
      </c>
      <c r="D74" s="417">
        <v>6.8550000000000004</v>
      </c>
      <c r="E74" s="418">
        <v>0</v>
      </c>
      <c r="F74" s="416">
        <v>0</v>
      </c>
      <c r="G74" s="417">
        <v>0</v>
      </c>
      <c r="H74" s="417">
        <v>0</v>
      </c>
      <c r="I74" s="417">
        <v>10.542</v>
      </c>
      <c r="J74" s="417">
        <v>10.542</v>
      </c>
      <c r="K74" s="419">
        <v>0</v>
      </c>
      <c r="L74" s="133"/>
      <c r="M74" s="415" t="str">
        <f t="shared" si="1"/>
        <v>X</v>
      </c>
      <c r="N74" s="133"/>
      <c r="O74" s="133"/>
      <c r="P74" s="133"/>
      <c r="Q74" s="133"/>
      <c r="R74" s="133"/>
      <c r="S74" s="133"/>
      <c r="T74" s="133"/>
      <c r="U74" s="133">
        <v>3</v>
      </c>
    </row>
    <row r="75" spans="1:21" ht="14.45" customHeight="1" x14ac:dyDescent="0.2">
      <c r="A75" s="420" t="s">
        <v>313</v>
      </c>
      <c r="B75" s="416">
        <v>0</v>
      </c>
      <c r="C75" s="417">
        <v>6.8550000000000004</v>
      </c>
      <c r="D75" s="417">
        <v>6.8550000000000004</v>
      </c>
      <c r="E75" s="418">
        <v>0</v>
      </c>
      <c r="F75" s="416">
        <v>0</v>
      </c>
      <c r="G75" s="417">
        <v>0</v>
      </c>
      <c r="H75" s="417">
        <v>0</v>
      </c>
      <c r="I75" s="417">
        <v>10.542</v>
      </c>
      <c r="J75" s="417">
        <v>10.542</v>
      </c>
      <c r="K75" s="419">
        <v>0</v>
      </c>
      <c r="L75" s="133"/>
      <c r="M75" s="415" t="str">
        <f t="shared" si="1"/>
        <v/>
      </c>
      <c r="N75" s="133"/>
      <c r="O75" s="133"/>
      <c r="P75" s="133"/>
      <c r="Q75" s="133"/>
      <c r="R75" s="133"/>
      <c r="S75" s="133"/>
      <c r="T75" s="133"/>
      <c r="U75" s="133">
        <v>4</v>
      </c>
    </row>
    <row r="76" spans="1:21" ht="14.45" customHeight="1" x14ac:dyDescent="0.2">
      <c r="A76" s="420" t="s">
        <v>314</v>
      </c>
      <c r="B76" s="416">
        <v>0</v>
      </c>
      <c r="C76" s="417">
        <v>6.8550000000000004</v>
      </c>
      <c r="D76" s="417">
        <v>6.8550000000000004</v>
      </c>
      <c r="E76" s="418">
        <v>0</v>
      </c>
      <c r="F76" s="416">
        <v>0</v>
      </c>
      <c r="G76" s="417">
        <v>0</v>
      </c>
      <c r="H76" s="417">
        <v>0</v>
      </c>
      <c r="I76" s="417">
        <v>10.542</v>
      </c>
      <c r="J76" s="417">
        <v>10.542</v>
      </c>
      <c r="K76" s="419">
        <v>0</v>
      </c>
      <c r="L76" s="133"/>
      <c r="M76" s="415" t="str">
        <f t="shared" si="1"/>
        <v/>
      </c>
      <c r="N76" s="133"/>
      <c r="O76" s="133"/>
      <c r="P76" s="133"/>
      <c r="Q76" s="133"/>
      <c r="R76" s="133"/>
      <c r="S76" s="133"/>
      <c r="T76" s="133"/>
      <c r="U76" s="133">
        <v>5</v>
      </c>
    </row>
    <row r="77" spans="1:21" ht="14.45" customHeight="1" x14ac:dyDescent="0.2">
      <c r="A77" s="420" t="s">
        <v>315</v>
      </c>
      <c r="B77" s="416">
        <v>1580.8220266999999</v>
      </c>
      <c r="C77" s="417">
        <v>2972.3804700000001</v>
      </c>
      <c r="D77" s="417">
        <v>1391.5584433000001</v>
      </c>
      <c r="E77" s="418">
        <v>1.8802752111222212</v>
      </c>
      <c r="F77" s="416">
        <v>2174.6582833000002</v>
      </c>
      <c r="G77" s="417">
        <v>1812.2152360833334</v>
      </c>
      <c r="H77" s="417">
        <v>186.83274</v>
      </c>
      <c r="I77" s="417">
        <v>2330.1871000000001</v>
      </c>
      <c r="J77" s="417">
        <v>517.97186391666673</v>
      </c>
      <c r="K77" s="419">
        <v>1.0715187383205733</v>
      </c>
      <c r="L77" s="133"/>
      <c r="M77" s="415" t="str">
        <f t="shared" si="1"/>
        <v>X</v>
      </c>
      <c r="N77" s="133"/>
      <c r="O77" s="133"/>
      <c r="P77" s="133"/>
      <c r="Q77" s="133"/>
      <c r="R77" s="133"/>
      <c r="S77" s="133"/>
      <c r="T77" s="133"/>
      <c r="U77" s="133">
        <v>3</v>
      </c>
    </row>
    <row r="78" spans="1:21" ht="14.45" customHeight="1" x14ac:dyDescent="0.2">
      <c r="A78" s="420" t="s">
        <v>316</v>
      </c>
      <c r="B78" s="416">
        <v>56.124891699999999</v>
      </c>
      <c r="C78" s="417">
        <v>73.188339999999997</v>
      </c>
      <c r="D78" s="417">
        <v>17.063448299999997</v>
      </c>
      <c r="E78" s="418">
        <v>1.3040263915556027</v>
      </c>
      <c r="F78" s="416">
        <v>57.386543199999998</v>
      </c>
      <c r="G78" s="417">
        <v>47.822119333333333</v>
      </c>
      <c r="H78" s="417">
        <v>0.33152999999999999</v>
      </c>
      <c r="I78" s="417">
        <v>63.226309999999998</v>
      </c>
      <c r="J78" s="417">
        <v>15.404190666666665</v>
      </c>
      <c r="K78" s="419">
        <v>1.1017619545343167</v>
      </c>
      <c r="L78" s="133"/>
      <c r="M78" s="415" t="str">
        <f t="shared" si="1"/>
        <v/>
      </c>
      <c r="N78" s="133"/>
      <c r="O78" s="133"/>
      <c r="P78" s="133"/>
      <c r="Q78" s="133"/>
      <c r="R78" s="133"/>
      <c r="S78" s="133"/>
      <c r="T78" s="133"/>
      <c r="U78" s="133">
        <v>4</v>
      </c>
    </row>
    <row r="79" spans="1:21" ht="14.45" customHeight="1" x14ac:dyDescent="0.2">
      <c r="A79" s="420" t="s">
        <v>317</v>
      </c>
      <c r="B79" s="416">
        <v>3.2274295</v>
      </c>
      <c r="C79" s="417">
        <v>2.0377000000000001</v>
      </c>
      <c r="D79" s="417">
        <v>-1.1897294999999999</v>
      </c>
      <c r="E79" s="418">
        <v>0.63136932967861892</v>
      </c>
      <c r="F79" s="416">
        <v>0</v>
      </c>
      <c r="G79" s="417">
        <v>0</v>
      </c>
      <c r="H79" s="417">
        <v>0.38800000000000001</v>
      </c>
      <c r="I79" s="417">
        <v>2.2559</v>
      </c>
      <c r="J79" s="417">
        <v>2.2559</v>
      </c>
      <c r="K79" s="419">
        <v>0</v>
      </c>
      <c r="L79" s="133"/>
      <c r="M79" s="415" t="str">
        <f t="shared" si="1"/>
        <v/>
      </c>
      <c r="N79" s="133"/>
      <c r="O79" s="133"/>
      <c r="P79" s="133"/>
      <c r="Q79" s="133"/>
      <c r="R79" s="133"/>
      <c r="S79" s="133"/>
      <c r="T79" s="133"/>
      <c r="U79" s="133">
        <v>5</v>
      </c>
    </row>
    <row r="80" spans="1:21" ht="14.45" customHeight="1" x14ac:dyDescent="0.2">
      <c r="A80" s="420" t="s">
        <v>318</v>
      </c>
      <c r="B80" s="416">
        <v>52.8974622</v>
      </c>
      <c r="C80" s="417">
        <v>71.150639999999996</v>
      </c>
      <c r="D80" s="417">
        <v>18.253177799999996</v>
      </c>
      <c r="E80" s="418">
        <v>1.3450671741299527</v>
      </c>
      <c r="F80" s="416">
        <v>57.386543199999998</v>
      </c>
      <c r="G80" s="417">
        <v>47.822119333333333</v>
      </c>
      <c r="H80" s="417">
        <v>-5.6469999999999999E-2</v>
      </c>
      <c r="I80" s="417">
        <v>60.970410000000001</v>
      </c>
      <c r="J80" s="417">
        <v>13.148290666666668</v>
      </c>
      <c r="K80" s="419">
        <v>1.0624513448651147</v>
      </c>
      <c r="L80" s="133"/>
      <c r="M80" s="415" t="str">
        <f t="shared" si="1"/>
        <v/>
      </c>
      <c r="N80" s="133"/>
      <c r="O80" s="133"/>
      <c r="P80" s="133"/>
      <c r="Q80" s="133"/>
      <c r="R80" s="133"/>
      <c r="S80" s="133"/>
      <c r="T80" s="133"/>
      <c r="U80" s="133">
        <v>5</v>
      </c>
    </row>
    <row r="81" spans="1:21" ht="14.45" customHeight="1" x14ac:dyDescent="0.2">
      <c r="A81" s="420" t="s">
        <v>319</v>
      </c>
      <c r="B81" s="416">
        <v>28.678621700000001</v>
      </c>
      <c r="C81" s="417">
        <v>28.840499999999999</v>
      </c>
      <c r="D81" s="417">
        <v>0.16187829999999792</v>
      </c>
      <c r="E81" s="418">
        <v>1.0056445634554327</v>
      </c>
      <c r="F81" s="416">
        <v>28.713585200000001</v>
      </c>
      <c r="G81" s="417">
        <v>23.927987666666667</v>
      </c>
      <c r="H81" s="417">
        <v>5.2462799999999996</v>
      </c>
      <c r="I81" s="417">
        <v>24.653279999999999</v>
      </c>
      <c r="J81" s="417">
        <v>0.7252923333333321</v>
      </c>
      <c r="K81" s="419">
        <v>0.85859288654765409</v>
      </c>
      <c r="L81" s="133"/>
      <c r="M81" s="415" t="str">
        <f t="shared" si="1"/>
        <v/>
      </c>
      <c r="N81" s="133"/>
      <c r="O81" s="133"/>
      <c r="P81" s="133"/>
      <c r="Q81" s="133"/>
      <c r="R81" s="133"/>
      <c r="S81" s="133"/>
      <c r="T81" s="133"/>
      <c r="U81" s="133">
        <v>4</v>
      </c>
    </row>
    <row r="82" spans="1:21" ht="14.45" customHeight="1" x14ac:dyDescent="0.2">
      <c r="A82" s="420" t="s">
        <v>320</v>
      </c>
      <c r="B82" s="416">
        <v>2.16</v>
      </c>
      <c r="C82" s="417">
        <v>2.16</v>
      </c>
      <c r="D82" s="417">
        <v>0</v>
      </c>
      <c r="E82" s="418">
        <v>1</v>
      </c>
      <c r="F82" s="416">
        <v>2.16</v>
      </c>
      <c r="G82" s="417">
        <v>1.8000000000000003</v>
      </c>
      <c r="H82" s="417">
        <v>0.54</v>
      </c>
      <c r="I82" s="417">
        <v>2.16</v>
      </c>
      <c r="J82" s="417">
        <v>0.35999999999999988</v>
      </c>
      <c r="K82" s="419">
        <v>1</v>
      </c>
      <c r="L82" s="133"/>
      <c r="M82" s="415" t="str">
        <f t="shared" si="1"/>
        <v/>
      </c>
      <c r="N82" s="133"/>
      <c r="O82" s="133"/>
      <c r="P82" s="133"/>
      <c r="Q82" s="133"/>
      <c r="R82" s="133"/>
      <c r="S82" s="133"/>
      <c r="T82" s="133"/>
      <c r="U82" s="133">
        <v>5</v>
      </c>
    </row>
    <row r="83" spans="1:21" ht="14.45" customHeight="1" x14ac:dyDescent="0.2">
      <c r="A83" s="420" t="s">
        <v>321</v>
      </c>
      <c r="B83" s="416">
        <v>26.518621700000001</v>
      </c>
      <c r="C83" s="417">
        <v>26.680499999999999</v>
      </c>
      <c r="D83" s="417">
        <v>0.16187829999999792</v>
      </c>
      <c r="E83" s="418">
        <v>1.0061043255502227</v>
      </c>
      <c r="F83" s="416">
        <v>26.553585200000001</v>
      </c>
      <c r="G83" s="417">
        <v>22.127987666666669</v>
      </c>
      <c r="H83" s="417">
        <v>4.7062799999999996</v>
      </c>
      <c r="I83" s="417">
        <v>22.493279999999999</v>
      </c>
      <c r="J83" s="417">
        <v>0.36529233333332911</v>
      </c>
      <c r="K83" s="419">
        <v>0.8470901322959582</v>
      </c>
      <c r="L83" s="133"/>
      <c r="M83" s="415" t="str">
        <f t="shared" si="1"/>
        <v/>
      </c>
      <c r="N83" s="133"/>
      <c r="O83" s="133"/>
      <c r="P83" s="133"/>
      <c r="Q83" s="133"/>
      <c r="R83" s="133"/>
      <c r="S83" s="133"/>
      <c r="T83" s="133"/>
      <c r="U83" s="133">
        <v>5</v>
      </c>
    </row>
    <row r="84" spans="1:21" ht="14.45" customHeight="1" x14ac:dyDescent="0.2">
      <c r="A84" s="420" t="s">
        <v>322</v>
      </c>
      <c r="B84" s="416">
        <v>1074.2478206000001</v>
      </c>
      <c r="C84" s="417">
        <v>1287.29792</v>
      </c>
      <c r="D84" s="417">
        <v>213.05009939999991</v>
      </c>
      <c r="E84" s="418">
        <v>1.1983249072648852</v>
      </c>
      <c r="F84" s="416">
        <v>1415.0742949999999</v>
      </c>
      <c r="G84" s="417">
        <v>1179.2285791666666</v>
      </c>
      <c r="H84" s="417">
        <v>132.06608</v>
      </c>
      <c r="I84" s="417">
        <v>1195.7290499999999</v>
      </c>
      <c r="J84" s="417">
        <v>16.500470833333338</v>
      </c>
      <c r="K84" s="419">
        <v>0.84499383122495342</v>
      </c>
      <c r="L84" s="133"/>
      <c r="M84" s="415" t="str">
        <f t="shared" si="1"/>
        <v/>
      </c>
      <c r="N84" s="133"/>
      <c r="O84" s="133"/>
      <c r="P84" s="133"/>
      <c r="Q84" s="133"/>
      <c r="R84" s="133"/>
      <c r="S84" s="133"/>
      <c r="T84" s="133"/>
      <c r="U84" s="133">
        <v>4</v>
      </c>
    </row>
    <row r="85" spans="1:21" ht="14.45" customHeight="1" x14ac:dyDescent="0.2">
      <c r="A85" s="420" t="s">
        <v>323</v>
      </c>
      <c r="B85" s="416">
        <v>942.22850579999999</v>
      </c>
      <c r="C85" s="417">
        <v>941.64498000000003</v>
      </c>
      <c r="D85" s="417">
        <v>-0.58352579999996124</v>
      </c>
      <c r="E85" s="418">
        <v>0.99938069608761781</v>
      </c>
      <c r="F85" s="416">
        <v>1063.7328206</v>
      </c>
      <c r="G85" s="417">
        <v>886.44401716666664</v>
      </c>
      <c r="H85" s="417">
        <v>83.436959999999999</v>
      </c>
      <c r="I85" s="417">
        <v>758.14646000000005</v>
      </c>
      <c r="J85" s="417">
        <v>-128.29755716666659</v>
      </c>
      <c r="K85" s="419">
        <v>0.71272263609612652</v>
      </c>
      <c r="L85" s="133"/>
      <c r="M85" s="415" t="str">
        <f t="shared" si="1"/>
        <v/>
      </c>
      <c r="N85" s="133"/>
      <c r="O85" s="133"/>
      <c r="P85" s="133"/>
      <c r="Q85" s="133"/>
      <c r="R85" s="133"/>
      <c r="S85" s="133"/>
      <c r="T85" s="133"/>
      <c r="U85" s="133">
        <v>5</v>
      </c>
    </row>
    <row r="86" spans="1:21" ht="14.45" customHeight="1" x14ac:dyDescent="0.2">
      <c r="A86" s="420" t="s">
        <v>324</v>
      </c>
      <c r="B86" s="416">
        <v>23.7478911</v>
      </c>
      <c r="C86" s="417">
        <v>31.018599999999999</v>
      </c>
      <c r="D86" s="417">
        <v>7.2707088999999989</v>
      </c>
      <c r="E86" s="418">
        <v>1.306162297501861</v>
      </c>
      <c r="F86" s="416">
        <v>30.248824800000001</v>
      </c>
      <c r="G86" s="417">
        <v>25.207353999999999</v>
      </c>
      <c r="H86" s="417">
        <v>7.4959499999999997</v>
      </c>
      <c r="I86" s="417">
        <v>74.959500000000006</v>
      </c>
      <c r="J86" s="417">
        <v>49.75214600000001</v>
      </c>
      <c r="K86" s="419">
        <v>2.4780962730162002</v>
      </c>
      <c r="L86" s="133"/>
      <c r="M86" s="415" t="str">
        <f t="shared" si="1"/>
        <v/>
      </c>
      <c r="N86" s="133"/>
      <c r="O86" s="133"/>
      <c r="P86" s="133"/>
      <c r="Q86" s="133"/>
      <c r="R86" s="133"/>
      <c r="S86" s="133"/>
      <c r="T86" s="133"/>
      <c r="U86" s="133">
        <v>5</v>
      </c>
    </row>
    <row r="87" spans="1:21" ht="14.45" customHeight="1" x14ac:dyDescent="0.2">
      <c r="A87" s="420" t="s">
        <v>325</v>
      </c>
      <c r="B87" s="416">
        <v>0.95654879999999998</v>
      </c>
      <c r="C87" s="417">
        <v>7.3567999999999998</v>
      </c>
      <c r="D87" s="417">
        <v>6.4002511999999996</v>
      </c>
      <c r="E87" s="418">
        <v>7.6909824151156743</v>
      </c>
      <c r="F87" s="416">
        <v>1.1889080000000001</v>
      </c>
      <c r="G87" s="417">
        <v>0.99075666666666673</v>
      </c>
      <c r="H87" s="417">
        <v>0.48399999999999999</v>
      </c>
      <c r="I87" s="417">
        <v>0.96799999999999997</v>
      </c>
      <c r="J87" s="417">
        <v>-2.2756666666666758E-2</v>
      </c>
      <c r="K87" s="419">
        <v>0.81419251952211602</v>
      </c>
      <c r="L87" s="133"/>
      <c r="M87" s="415" t="str">
        <f t="shared" si="1"/>
        <v/>
      </c>
      <c r="N87" s="133"/>
      <c r="O87" s="133"/>
      <c r="P87" s="133"/>
      <c r="Q87" s="133"/>
      <c r="R87" s="133"/>
      <c r="S87" s="133"/>
      <c r="T87" s="133"/>
      <c r="U87" s="133">
        <v>5</v>
      </c>
    </row>
    <row r="88" spans="1:21" ht="14.45" customHeight="1" x14ac:dyDescent="0.2">
      <c r="A88" s="420" t="s">
        <v>326</v>
      </c>
      <c r="B88" s="416">
        <v>34.992875300000001</v>
      </c>
      <c r="C88" s="417">
        <v>34.890279999999997</v>
      </c>
      <c r="D88" s="417">
        <v>-0.10259530000000439</v>
      </c>
      <c r="E88" s="418">
        <v>0.9970681088901544</v>
      </c>
      <c r="F88" s="416">
        <v>37.063741700000001</v>
      </c>
      <c r="G88" s="417">
        <v>30.88645141666667</v>
      </c>
      <c r="H88" s="417">
        <v>3.57958</v>
      </c>
      <c r="I88" s="417">
        <v>32.743859999999998</v>
      </c>
      <c r="J88" s="417">
        <v>1.8574085833333278</v>
      </c>
      <c r="K88" s="419">
        <v>0.88344723166468642</v>
      </c>
      <c r="L88" s="133"/>
      <c r="M88" s="415" t="str">
        <f t="shared" si="1"/>
        <v/>
      </c>
      <c r="N88" s="133"/>
      <c r="O88" s="133"/>
      <c r="P88" s="133"/>
      <c r="Q88" s="133"/>
      <c r="R88" s="133"/>
      <c r="S88" s="133"/>
      <c r="T88" s="133"/>
      <c r="U88" s="133">
        <v>5</v>
      </c>
    </row>
    <row r="89" spans="1:21" ht="14.45" customHeight="1" x14ac:dyDescent="0.2">
      <c r="A89" s="420" t="s">
        <v>327</v>
      </c>
      <c r="B89" s="416">
        <v>72.321999599999998</v>
      </c>
      <c r="C89" s="417">
        <v>272.38726000000003</v>
      </c>
      <c r="D89" s="417">
        <v>200.06526040000003</v>
      </c>
      <c r="E89" s="418">
        <v>3.7663126228053025</v>
      </c>
      <c r="F89" s="416">
        <v>282.83999990000001</v>
      </c>
      <c r="G89" s="417">
        <v>235.69999991666666</v>
      </c>
      <c r="H89" s="417">
        <v>37.069589999999998</v>
      </c>
      <c r="I89" s="417">
        <v>328.91122999999999</v>
      </c>
      <c r="J89" s="417">
        <v>93.211230083333334</v>
      </c>
      <c r="K89" s="419">
        <v>1.1628879582671785</v>
      </c>
      <c r="L89" s="133"/>
      <c r="M89" s="415" t="str">
        <f t="shared" si="1"/>
        <v/>
      </c>
      <c r="N89" s="133"/>
      <c r="O89" s="133"/>
      <c r="P89" s="133"/>
      <c r="Q89" s="133"/>
      <c r="R89" s="133"/>
      <c r="S89" s="133"/>
      <c r="T89" s="133"/>
      <c r="U89" s="133">
        <v>5</v>
      </c>
    </row>
    <row r="90" spans="1:21" ht="14.45" customHeight="1" x14ac:dyDescent="0.2">
      <c r="A90" s="420" t="s">
        <v>328</v>
      </c>
      <c r="B90" s="416">
        <v>340.01467609999997</v>
      </c>
      <c r="C90" s="417">
        <v>565.15304000000003</v>
      </c>
      <c r="D90" s="417">
        <v>225.13836390000006</v>
      </c>
      <c r="E90" s="418">
        <v>1.662143077123488</v>
      </c>
      <c r="F90" s="416">
        <v>586.5242495</v>
      </c>
      <c r="G90" s="417">
        <v>488.77020791666666</v>
      </c>
      <c r="H90" s="417">
        <v>28.80405</v>
      </c>
      <c r="I90" s="417">
        <v>314.8931</v>
      </c>
      <c r="J90" s="417">
        <v>-173.87710791666666</v>
      </c>
      <c r="K90" s="419">
        <v>0.53687993338457873</v>
      </c>
      <c r="L90" s="133"/>
      <c r="M90" s="415" t="str">
        <f t="shared" si="1"/>
        <v/>
      </c>
      <c r="N90" s="133"/>
      <c r="O90" s="133"/>
      <c r="P90" s="133"/>
      <c r="Q90" s="133"/>
      <c r="R90" s="133"/>
      <c r="S90" s="133"/>
      <c r="T90" s="133"/>
      <c r="U90" s="133">
        <v>4</v>
      </c>
    </row>
    <row r="91" spans="1:21" ht="14.45" customHeight="1" x14ac:dyDescent="0.2">
      <c r="A91" s="420" t="s">
        <v>329</v>
      </c>
      <c r="B91" s="416">
        <v>0</v>
      </c>
      <c r="C91" s="417">
        <v>68.956000000000003</v>
      </c>
      <c r="D91" s="417">
        <v>68.956000000000003</v>
      </c>
      <c r="E91" s="418">
        <v>0</v>
      </c>
      <c r="F91" s="416">
        <v>0</v>
      </c>
      <c r="G91" s="417">
        <v>0</v>
      </c>
      <c r="H91" s="417">
        <v>0</v>
      </c>
      <c r="I91" s="417">
        <v>2.8797999999999999</v>
      </c>
      <c r="J91" s="417">
        <v>2.8797999999999999</v>
      </c>
      <c r="K91" s="419">
        <v>0</v>
      </c>
      <c r="L91" s="133"/>
      <c r="M91" s="415" t="str">
        <f t="shared" si="1"/>
        <v/>
      </c>
      <c r="N91" s="133"/>
      <c r="O91" s="133"/>
      <c r="P91" s="133"/>
      <c r="Q91" s="133"/>
      <c r="R91" s="133"/>
      <c r="S91" s="133"/>
      <c r="T91" s="133"/>
      <c r="U91" s="133">
        <v>5</v>
      </c>
    </row>
    <row r="92" spans="1:21" ht="14.45" customHeight="1" x14ac:dyDescent="0.2">
      <c r="A92" s="420" t="s">
        <v>330</v>
      </c>
      <c r="B92" s="416">
        <v>330</v>
      </c>
      <c r="C92" s="417">
        <v>323.54322999999999</v>
      </c>
      <c r="D92" s="417">
        <v>-6.4567700000000059</v>
      </c>
      <c r="E92" s="418">
        <v>0.98043403030303033</v>
      </c>
      <c r="F92" s="416">
        <v>408.71364240000003</v>
      </c>
      <c r="G92" s="417">
        <v>340.59470199999998</v>
      </c>
      <c r="H92" s="417">
        <v>20.975349999999999</v>
      </c>
      <c r="I92" s="417">
        <v>212.9152</v>
      </c>
      <c r="J92" s="417">
        <v>-127.67950199999999</v>
      </c>
      <c r="K92" s="419">
        <v>0.52093979234396115</v>
      </c>
      <c r="L92" s="133"/>
      <c r="M92" s="415" t="str">
        <f t="shared" si="1"/>
        <v/>
      </c>
      <c r="N92" s="133"/>
      <c r="O92" s="133"/>
      <c r="P92" s="133"/>
      <c r="Q92" s="133"/>
      <c r="R92" s="133"/>
      <c r="S92" s="133"/>
      <c r="T92" s="133"/>
      <c r="U92" s="133">
        <v>5</v>
      </c>
    </row>
    <row r="93" spans="1:21" ht="14.45" customHeight="1" x14ac:dyDescent="0.2">
      <c r="A93" s="420" t="s">
        <v>331</v>
      </c>
      <c r="B93" s="416">
        <v>3</v>
      </c>
      <c r="C93" s="417">
        <v>3.3710599999999999</v>
      </c>
      <c r="D93" s="417">
        <v>0.37105999999999995</v>
      </c>
      <c r="E93" s="418">
        <v>1.1236866666666667</v>
      </c>
      <c r="F93" s="416">
        <v>5</v>
      </c>
      <c r="G93" s="417">
        <v>4.166666666666667</v>
      </c>
      <c r="H93" s="417">
        <v>0</v>
      </c>
      <c r="I93" s="417">
        <v>0</v>
      </c>
      <c r="J93" s="417">
        <v>-4.166666666666667</v>
      </c>
      <c r="K93" s="419">
        <v>0</v>
      </c>
      <c r="L93" s="133"/>
      <c r="M93" s="415" t="str">
        <f t="shared" si="1"/>
        <v/>
      </c>
      <c r="N93" s="133"/>
      <c r="O93" s="133"/>
      <c r="P93" s="133"/>
      <c r="Q93" s="133"/>
      <c r="R93" s="133"/>
      <c r="S93" s="133"/>
      <c r="T93" s="133"/>
      <c r="U93" s="133">
        <v>5</v>
      </c>
    </row>
    <row r="94" spans="1:21" ht="14.45" customHeight="1" x14ac:dyDescent="0.2">
      <c r="A94" s="420" t="s">
        <v>332</v>
      </c>
      <c r="B94" s="416">
        <v>2.0146757000000002</v>
      </c>
      <c r="C94" s="417">
        <v>6.6432000000000002</v>
      </c>
      <c r="D94" s="417">
        <v>4.6285243000000005</v>
      </c>
      <c r="E94" s="418">
        <v>3.2974041430092198</v>
      </c>
      <c r="F94" s="416">
        <v>2.1414735</v>
      </c>
      <c r="G94" s="417">
        <v>1.7845612499999999</v>
      </c>
      <c r="H94" s="417">
        <v>0</v>
      </c>
      <c r="I94" s="417">
        <v>1.9755</v>
      </c>
      <c r="J94" s="417">
        <v>0.19093875000000016</v>
      </c>
      <c r="K94" s="419">
        <v>0.92249565544472067</v>
      </c>
      <c r="L94" s="133"/>
      <c r="M94" s="415" t="str">
        <f t="shared" si="1"/>
        <v/>
      </c>
      <c r="N94" s="133"/>
      <c r="O94" s="133"/>
      <c r="P94" s="133"/>
      <c r="Q94" s="133"/>
      <c r="R94" s="133"/>
      <c r="S94" s="133"/>
      <c r="T94" s="133"/>
      <c r="U94" s="133">
        <v>5</v>
      </c>
    </row>
    <row r="95" spans="1:21" ht="14.45" customHeight="1" x14ac:dyDescent="0.2">
      <c r="A95" s="420" t="s">
        <v>333</v>
      </c>
      <c r="B95" s="416">
        <v>0</v>
      </c>
      <c r="C95" s="417">
        <v>98.769400000000005</v>
      </c>
      <c r="D95" s="417">
        <v>98.769400000000005</v>
      </c>
      <c r="E95" s="418">
        <v>0</v>
      </c>
      <c r="F95" s="416">
        <v>86.115700000000004</v>
      </c>
      <c r="G95" s="417">
        <v>71.763083333333341</v>
      </c>
      <c r="H95" s="417">
        <v>7.8287000000000004</v>
      </c>
      <c r="I95" s="417">
        <v>83.135000000000005</v>
      </c>
      <c r="J95" s="417">
        <v>11.371916666666664</v>
      </c>
      <c r="K95" s="419">
        <v>0.96538726387871199</v>
      </c>
      <c r="L95" s="133"/>
      <c r="M95" s="415" t="str">
        <f t="shared" si="1"/>
        <v/>
      </c>
      <c r="N95" s="133"/>
      <c r="O95" s="133"/>
      <c r="P95" s="133"/>
      <c r="Q95" s="133"/>
      <c r="R95" s="133"/>
      <c r="S95" s="133"/>
      <c r="T95" s="133"/>
      <c r="U95" s="133">
        <v>5</v>
      </c>
    </row>
    <row r="96" spans="1:21" ht="14.45" customHeight="1" x14ac:dyDescent="0.2">
      <c r="A96" s="420" t="s">
        <v>334</v>
      </c>
      <c r="B96" s="416">
        <v>0</v>
      </c>
      <c r="C96" s="417">
        <v>44.12265</v>
      </c>
      <c r="D96" s="417">
        <v>44.12265</v>
      </c>
      <c r="E96" s="418">
        <v>0</v>
      </c>
      <c r="F96" s="416">
        <v>0</v>
      </c>
      <c r="G96" s="417">
        <v>0</v>
      </c>
      <c r="H96" s="417">
        <v>0</v>
      </c>
      <c r="I96" s="417">
        <v>2.9403000000000001</v>
      </c>
      <c r="J96" s="417">
        <v>2.9403000000000001</v>
      </c>
      <c r="K96" s="419">
        <v>0</v>
      </c>
      <c r="L96" s="133"/>
      <c r="M96" s="415" t="str">
        <f t="shared" si="1"/>
        <v/>
      </c>
      <c r="N96" s="133"/>
      <c r="O96" s="133"/>
      <c r="P96" s="133"/>
      <c r="Q96" s="133"/>
      <c r="R96" s="133"/>
      <c r="S96" s="133"/>
      <c r="T96" s="133"/>
      <c r="U96" s="133">
        <v>5</v>
      </c>
    </row>
    <row r="97" spans="1:21" ht="14.45" customHeight="1" x14ac:dyDescent="0.2">
      <c r="A97" s="420" t="s">
        <v>335</v>
      </c>
      <c r="B97" s="416">
        <v>5.0000004000000002</v>
      </c>
      <c r="C97" s="417">
        <v>19.747499999999999</v>
      </c>
      <c r="D97" s="417">
        <v>14.747499599999998</v>
      </c>
      <c r="E97" s="418">
        <v>3.9494996840400249</v>
      </c>
      <c r="F97" s="416">
        <v>84.553433600000005</v>
      </c>
      <c r="G97" s="417">
        <v>70.461194666666671</v>
      </c>
      <c r="H97" s="417">
        <v>0</v>
      </c>
      <c r="I97" s="417">
        <v>11.0473</v>
      </c>
      <c r="J97" s="417">
        <v>-59.413894666666671</v>
      </c>
      <c r="K97" s="419">
        <v>0.13065465859449141</v>
      </c>
      <c r="L97" s="133"/>
      <c r="M97" s="415" t="str">
        <f t="shared" si="1"/>
        <v/>
      </c>
      <c r="N97" s="133"/>
      <c r="O97" s="133"/>
      <c r="P97" s="133"/>
      <c r="Q97" s="133"/>
      <c r="R97" s="133"/>
      <c r="S97" s="133"/>
      <c r="T97" s="133"/>
      <c r="U97" s="133">
        <v>5</v>
      </c>
    </row>
    <row r="98" spans="1:21" ht="14.45" customHeight="1" x14ac:dyDescent="0.2">
      <c r="A98" s="420" t="s">
        <v>336</v>
      </c>
      <c r="B98" s="416">
        <v>81.756016599999995</v>
      </c>
      <c r="C98" s="417">
        <v>1017.90067</v>
      </c>
      <c r="D98" s="417">
        <v>936.14465340000004</v>
      </c>
      <c r="E98" s="418">
        <v>12.450468018521343</v>
      </c>
      <c r="F98" s="416">
        <v>86.959610400000003</v>
      </c>
      <c r="G98" s="417">
        <v>72.466341999999997</v>
      </c>
      <c r="H98" s="417">
        <v>20.384799999999998</v>
      </c>
      <c r="I98" s="417">
        <v>731.68535999999995</v>
      </c>
      <c r="J98" s="417">
        <v>659.21901800000001</v>
      </c>
      <c r="K98" s="419">
        <v>8.4140827751454594</v>
      </c>
      <c r="L98" s="133"/>
      <c r="M98" s="415" t="str">
        <f t="shared" si="1"/>
        <v/>
      </c>
      <c r="N98" s="133"/>
      <c r="O98" s="133"/>
      <c r="P98" s="133"/>
      <c r="Q98" s="133"/>
      <c r="R98" s="133"/>
      <c r="S98" s="133"/>
      <c r="T98" s="133"/>
      <c r="U98" s="133">
        <v>4</v>
      </c>
    </row>
    <row r="99" spans="1:21" ht="14.45" customHeight="1" x14ac:dyDescent="0.2">
      <c r="A99" s="420" t="s">
        <v>337</v>
      </c>
      <c r="B99" s="416">
        <v>0</v>
      </c>
      <c r="C99" s="417">
        <v>0</v>
      </c>
      <c r="D99" s="417">
        <v>0</v>
      </c>
      <c r="E99" s="418">
        <v>0</v>
      </c>
      <c r="F99" s="416">
        <v>0</v>
      </c>
      <c r="G99" s="417">
        <v>0</v>
      </c>
      <c r="H99" s="417">
        <v>0.39579999999999999</v>
      </c>
      <c r="I99" s="417">
        <v>52.035800000000002</v>
      </c>
      <c r="J99" s="417">
        <v>52.035800000000002</v>
      </c>
      <c r="K99" s="419">
        <v>0</v>
      </c>
      <c r="L99" s="133"/>
      <c r="M99" s="415" t="str">
        <f t="shared" si="1"/>
        <v/>
      </c>
      <c r="N99" s="133"/>
      <c r="O99" s="133"/>
      <c r="P99" s="133"/>
      <c r="Q99" s="133"/>
      <c r="R99" s="133"/>
      <c r="S99" s="133"/>
      <c r="T99" s="133"/>
      <c r="U99" s="133">
        <v>5</v>
      </c>
    </row>
    <row r="100" spans="1:21" ht="14.45" customHeight="1" x14ac:dyDescent="0.2">
      <c r="A100" s="420" t="s">
        <v>338</v>
      </c>
      <c r="B100" s="416">
        <v>0</v>
      </c>
      <c r="C100" s="417">
        <v>1004.2049</v>
      </c>
      <c r="D100" s="417">
        <v>1004.2049</v>
      </c>
      <c r="E100" s="418">
        <v>0</v>
      </c>
      <c r="F100" s="416">
        <v>0</v>
      </c>
      <c r="G100" s="417">
        <v>0</v>
      </c>
      <c r="H100" s="417">
        <v>19.989000000000001</v>
      </c>
      <c r="I100" s="417">
        <v>677.54034000000001</v>
      </c>
      <c r="J100" s="417">
        <v>677.54034000000001</v>
      </c>
      <c r="K100" s="419">
        <v>0</v>
      </c>
      <c r="L100" s="133"/>
      <c r="M100" s="415" t="str">
        <f t="shared" si="1"/>
        <v/>
      </c>
      <c r="N100" s="133"/>
      <c r="O100" s="133"/>
      <c r="P100" s="133"/>
      <c r="Q100" s="133"/>
      <c r="R100" s="133"/>
      <c r="S100" s="133"/>
      <c r="T100" s="133"/>
      <c r="U100" s="133">
        <v>5</v>
      </c>
    </row>
    <row r="101" spans="1:21" ht="14.45" customHeight="1" x14ac:dyDescent="0.2">
      <c r="A101" s="420" t="s">
        <v>339</v>
      </c>
      <c r="B101" s="416">
        <v>3.5642326</v>
      </c>
      <c r="C101" s="417">
        <v>4.8</v>
      </c>
      <c r="D101" s="417">
        <v>1.2357673999999998</v>
      </c>
      <c r="E101" s="418">
        <v>1.346713455232972</v>
      </c>
      <c r="F101" s="416">
        <v>3.4795417</v>
      </c>
      <c r="G101" s="417">
        <v>2.8996180833333334</v>
      </c>
      <c r="H101" s="417">
        <v>0</v>
      </c>
      <c r="I101" s="417">
        <v>2</v>
      </c>
      <c r="J101" s="417">
        <v>-0.89961808333333337</v>
      </c>
      <c r="K101" s="419">
        <v>0.57478834065992079</v>
      </c>
      <c r="L101" s="133"/>
      <c r="M101" s="415" t="str">
        <f t="shared" si="1"/>
        <v/>
      </c>
      <c r="N101" s="133"/>
      <c r="O101" s="133"/>
      <c r="P101" s="133"/>
      <c r="Q101" s="133"/>
      <c r="R101" s="133"/>
      <c r="S101" s="133"/>
      <c r="T101" s="133"/>
      <c r="U101" s="133">
        <v>5</v>
      </c>
    </row>
    <row r="102" spans="1:21" ht="14.45" customHeight="1" x14ac:dyDescent="0.2">
      <c r="A102" s="420" t="s">
        <v>340</v>
      </c>
      <c r="B102" s="416">
        <v>78.191783999999998</v>
      </c>
      <c r="C102" s="417">
        <v>8.8957700000000006</v>
      </c>
      <c r="D102" s="417">
        <v>-69.296014</v>
      </c>
      <c r="E102" s="418">
        <v>0.11376860259384798</v>
      </c>
      <c r="F102" s="416">
        <v>83.480068700000004</v>
      </c>
      <c r="G102" s="417">
        <v>69.566723916666675</v>
      </c>
      <c r="H102" s="417">
        <v>0</v>
      </c>
      <c r="I102" s="417">
        <v>0.10922</v>
      </c>
      <c r="J102" s="417">
        <v>-69.457503916666681</v>
      </c>
      <c r="K102" s="419">
        <v>1.3083362496082852E-3</v>
      </c>
      <c r="L102" s="133"/>
      <c r="M102" s="415" t="str">
        <f t="shared" si="1"/>
        <v/>
      </c>
      <c r="N102" s="133"/>
      <c r="O102" s="133"/>
      <c r="P102" s="133"/>
      <c r="Q102" s="133"/>
      <c r="R102" s="133"/>
      <c r="S102" s="133"/>
      <c r="T102" s="133"/>
      <c r="U102" s="133">
        <v>5</v>
      </c>
    </row>
    <row r="103" spans="1:21" ht="14.45" customHeight="1" x14ac:dyDescent="0.2">
      <c r="A103" s="420" t="s">
        <v>341</v>
      </c>
      <c r="B103" s="416">
        <v>40320.443253199999</v>
      </c>
      <c r="C103" s="417">
        <v>42072.416089999999</v>
      </c>
      <c r="D103" s="417">
        <v>1751.9728367999996</v>
      </c>
      <c r="E103" s="418">
        <v>1.0434512295858989</v>
      </c>
      <c r="F103" s="416">
        <v>43081.668604699997</v>
      </c>
      <c r="G103" s="417">
        <v>35901.390503916664</v>
      </c>
      <c r="H103" s="417">
        <v>3139.5408400000001</v>
      </c>
      <c r="I103" s="417">
        <v>37808.071479999999</v>
      </c>
      <c r="J103" s="417">
        <v>1906.6809760833348</v>
      </c>
      <c r="K103" s="419">
        <v>0.87759069470849893</v>
      </c>
      <c r="L103" s="133"/>
      <c r="M103" s="415" t="str">
        <f t="shared" si="1"/>
        <v/>
      </c>
      <c r="N103" s="133"/>
      <c r="O103" s="133"/>
      <c r="P103" s="133"/>
      <c r="Q103" s="133"/>
      <c r="R103" s="133"/>
      <c r="S103" s="133"/>
      <c r="T103" s="133"/>
      <c r="U103" s="133">
        <v>2</v>
      </c>
    </row>
    <row r="104" spans="1:21" ht="14.45" customHeight="1" x14ac:dyDescent="0.2">
      <c r="A104" s="420" t="s">
        <v>342</v>
      </c>
      <c r="B104" s="416">
        <v>29673.859357900001</v>
      </c>
      <c r="C104" s="417">
        <v>31216.778999999999</v>
      </c>
      <c r="D104" s="417">
        <v>1542.9196420999979</v>
      </c>
      <c r="E104" s="418">
        <v>1.0519959208369447</v>
      </c>
      <c r="F104" s="416">
        <v>31933.347896800002</v>
      </c>
      <c r="G104" s="417">
        <v>26611.123247333337</v>
      </c>
      <c r="H104" s="417">
        <v>2322.7429999999999</v>
      </c>
      <c r="I104" s="417">
        <v>28014.294000000002</v>
      </c>
      <c r="J104" s="417">
        <v>1403.1707526666651</v>
      </c>
      <c r="K104" s="419">
        <v>0.87727394229175937</v>
      </c>
      <c r="L104" s="133"/>
      <c r="M104" s="415" t="str">
        <f t="shared" si="1"/>
        <v>X</v>
      </c>
      <c r="N104" s="133"/>
      <c r="O104" s="133"/>
      <c r="P104" s="133"/>
      <c r="Q104" s="133"/>
      <c r="R104" s="133"/>
      <c r="S104" s="133"/>
      <c r="T104" s="133"/>
      <c r="U104" s="133">
        <v>3</v>
      </c>
    </row>
    <row r="105" spans="1:21" ht="14.45" customHeight="1" x14ac:dyDescent="0.2">
      <c r="A105" s="420" t="s">
        <v>343</v>
      </c>
      <c r="B105" s="416">
        <v>29111.1462421</v>
      </c>
      <c r="C105" s="417">
        <v>26847.169000000002</v>
      </c>
      <c r="D105" s="417">
        <v>-2263.977242099998</v>
      </c>
      <c r="E105" s="418">
        <v>0.922229883245687</v>
      </c>
      <c r="F105" s="416">
        <v>30933.411448399998</v>
      </c>
      <c r="G105" s="417">
        <v>25777.842873666665</v>
      </c>
      <c r="H105" s="417">
        <v>2291.5720000000001</v>
      </c>
      <c r="I105" s="417">
        <v>24073.571</v>
      </c>
      <c r="J105" s="417">
        <v>-1704.2718736666648</v>
      </c>
      <c r="K105" s="419">
        <v>0.77823847654685963</v>
      </c>
      <c r="L105" s="133"/>
      <c r="M105" s="415" t="str">
        <f t="shared" si="1"/>
        <v/>
      </c>
      <c r="N105" s="133"/>
      <c r="O105" s="133"/>
      <c r="P105" s="133"/>
      <c r="Q105" s="133"/>
      <c r="R105" s="133"/>
      <c r="S105" s="133"/>
      <c r="T105" s="133"/>
      <c r="U105" s="133">
        <v>4</v>
      </c>
    </row>
    <row r="106" spans="1:21" ht="14.45" customHeight="1" x14ac:dyDescent="0.2">
      <c r="A106" s="420" t="s">
        <v>344</v>
      </c>
      <c r="B106" s="416">
        <v>29111.1462421</v>
      </c>
      <c r="C106" s="417">
        <v>26847.169000000002</v>
      </c>
      <c r="D106" s="417">
        <v>-2263.977242099998</v>
      </c>
      <c r="E106" s="418">
        <v>0.922229883245687</v>
      </c>
      <c r="F106" s="416">
        <v>30933.411448399998</v>
      </c>
      <c r="G106" s="417">
        <v>25777.842873666665</v>
      </c>
      <c r="H106" s="417">
        <v>2291.5720000000001</v>
      </c>
      <c r="I106" s="417">
        <v>24073.571</v>
      </c>
      <c r="J106" s="417">
        <v>-1704.2718736666648</v>
      </c>
      <c r="K106" s="419">
        <v>0.77823847654685963</v>
      </c>
      <c r="L106" s="133"/>
      <c r="M106" s="415" t="str">
        <f t="shared" si="1"/>
        <v/>
      </c>
      <c r="N106" s="133"/>
      <c r="O106" s="133"/>
      <c r="P106" s="133"/>
      <c r="Q106" s="133"/>
      <c r="R106" s="133"/>
      <c r="S106" s="133"/>
      <c r="T106" s="133"/>
      <c r="U106" s="133">
        <v>5</v>
      </c>
    </row>
    <row r="107" spans="1:21" ht="14.45" customHeight="1" x14ac:dyDescent="0.2">
      <c r="A107" s="420" t="s">
        <v>345</v>
      </c>
      <c r="B107" s="416">
        <v>282.05454600000002</v>
      </c>
      <c r="C107" s="417">
        <v>327.81</v>
      </c>
      <c r="D107" s="417">
        <v>45.755453999999986</v>
      </c>
      <c r="E107" s="418">
        <v>1.1622220051010983</v>
      </c>
      <c r="F107" s="416">
        <v>328.38063360000001</v>
      </c>
      <c r="G107" s="417">
        <v>273.65052800000001</v>
      </c>
      <c r="H107" s="417">
        <v>22.44</v>
      </c>
      <c r="I107" s="417">
        <v>209.50299999999999</v>
      </c>
      <c r="J107" s="417">
        <v>-64.147528000000023</v>
      </c>
      <c r="K107" s="419">
        <v>0.63798829335104856</v>
      </c>
      <c r="L107" s="133"/>
      <c r="M107" s="415" t="str">
        <f t="shared" si="1"/>
        <v/>
      </c>
      <c r="N107" s="133"/>
      <c r="O107" s="133"/>
      <c r="P107" s="133"/>
      <c r="Q107" s="133"/>
      <c r="R107" s="133"/>
      <c r="S107" s="133"/>
      <c r="T107" s="133"/>
      <c r="U107" s="133">
        <v>4</v>
      </c>
    </row>
    <row r="108" spans="1:21" ht="14.45" customHeight="1" x14ac:dyDescent="0.2">
      <c r="A108" s="420" t="s">
        <v>346</v>
      </c>
      <c r="B108" s="416">
        <v>282.05454600000002</v>
      </c>
      <c r="C108" s="417">
        <v>327.81</v>
      </c>
      <c r="D108" s="417">
        <v>45.755453999999986</v>
      </c>
      <c r="E108" s="418">
        <v>1.1622220051010983</v>
      </c>
      <c r="F108" s="416">
        <v>328.38063360000001</v>
      </c>
      <c r="G108" s="417">
        <v>273.65052800000001</v>
      </c>
      <c r="H108" s="417">
        <v>22.44</v>
      </c>
      <c r="I108" s="417">
        <v>209.50299999999999</v>
      </c>
      <c r="J108" s="417">
        <v>-64.147528000000023</v>
      </c>
      <c r="K108" s="419">
        <v>0.63798829335104856</v>
      </c>
      <c r="L108" s="133"/>
      <c r="M108" s="415" t="str">
        <f t="shared" si="1"/>
        <v/>
      </c>
      <c r="N108" s="133"/>
      <c r="O108" s="133"/>
      <c r="P108" s="133"/>
      <c r="Q108" s="133"/>
      <c r="R108" s="133"/>
      <c r="S108" s="133"/>
      <c r="T108" s="133"/>
      <c r="U108" s="133">
        <v>5</v>
      </c>
    </row>
    <row r="109" spans="1:21" ht="14.45" customHeight="1" x14ac:dyDescent="0.2">
      <c r="A109" s="420" t="s">
        <v>347</v>
      </c>
      <c r="B109" s="416">
        <v>189.21058859999999</v>
      </c>
      <c r="C109" s="417">
        <v>319.74200000000002</v>
      </c>
      <c r="D109" s="417">
        <v>130.53141140000002</v>
      </c>
      <c r="E109" s="418">
        <v>1.6898737135475517</v>
      </c>
      <c r="F109" s="416">
        <v>671.55581480000001</v>
      </c>
      <c r="G109" s="417">
        <v>559.62984566666671</v>
      </c>
      <c r="H109" s="417">
        <v>7.2309999999999999</v>
      </c>
      <c r="I109" s="417">
        <v>119.694</v>
      </c>
      <c r="J109" s="417">
        <v>-439.93584566666669</v>
      </c>
      <c r="K109" s="419">
        <v>0.17823388222116249</v>
      </c>
      <c r="L109" s="133"/>
      <c r="M109" s="415" t="str">
        <f t="shared" si="1"/>
        <v/>
      </c>
      <c r="N109" s="133"/>
      <c r="O109" s="133"/>
      <c r="P109" s="133"/>
      <c r="Q109" s="133"/>
      <c r="R109" s="133"/>
      <c r="S109" s="133"/>
      <c r="T109" s="133"/>
      <c r="U109" s="133">
        <v>4</v>
      </c>
    </row>
    <row r="110" spans="1:21" ht="14.45" customHeight="1" x14ac:dyDescent="0.2">
      <c r="A110" s="420" t="s">
        <v>348</v>
      </c>
      <c r="B110" s="416">
        <v>189.21058859999999</v>
      </c>
      <c r="C110" s="417">
        <v>319.74200000000002</v>
      </c>
      <c r="D110" s="417">
        <v>130.53141140000002</v>
      </c>
      <c r="E110" s="418">
        <v>1.6898737135475517</v>
      </c>
      <c r="F110" s="416">
        <v>671.55581480000001</v>
      </c>
      <c r="G110" s="417">
        <v>559.62984566666671</v>
      </c>
      <c r="H110" s="417">
        <v>7.2309999999999999</v>
      </c>
      <c r="I110" s="417">
        <v>119.694</v>
      </c>
      <c r="J110" s="417">
        <v>-439.93584566666669</v>
      </c>
      <c r="K110" s="419">
        <v>0.17823388222116249</v>
      </c>
      <c r="L110" s="133"/>
      <c r="M110" s="415" t="str">
        <f t="shared" si="1"/>
        <v/>
      </c>
      <c r="N110" s="133"/>
      <c r="O110" s="133"/>
      <c r="P110" s="133"/>
      <c r="Q110" s="133"/>
      <c r="R110" s="133"/>
      <c r="S110" s="133"/>
      <c r="T110" s="133"/>
      <c r="U110" s="133">
        <v>5</v>
      </c>
    </row>
    <row r="111" spans="1:21" ht="14.45" customHeight="1" x14ac:dyDescent="0.2">
      <c r="A111" s="420" t="s">
        <v>349</v>
      </c>
      <c r="B111" s="416">
        <v>91.447981200000001</v>
      </c>
      <c r="C111" s="417">
        <v>80.75</v>
      </c>
      <c r="D111" s="417">
        <v>-10.697981200000001</v>
      </c>
      <c r="E111" s="418">
        <v>0.88301566574112622</v>
      </c>
      <c r="F111" s="416">
        <v>0</v>
      </c>
      <c r="G111" s="417">
        <v>0</v>
      </c>
      <c r="H111" s="417">
        <v>1.5</v>
      </c>
      <c r="I111" s="417">
        <v>107.25</v>
      </c>
      <c r="J111" s="417">
        <v>107.25</v>
      </c>
      <c r="K111" s="419">
        <v>0</v>
      </c>
      <c r="L111" s="133"/>
      <c r="M111" s="415" t="str">
        <f t="shared" si="1"/>
        <v/>
      </c>
      <c r="N111" s="133"/>
      <c r="O111" s="133"/>
      <c r="P111" s="133"/>
      <c r="Q111" s="133"/>
      <c r="R111" s="133"/>
      <c r="S111" s="133"/>
      <c r="T111" s="133"/>
      <c r="U111" s="133">
        <v>4</v>
      </c>
    </row>
    <row r="112" spans="1:21" ht="14.45" customHeight="1" x14ac:dyDescent="0.2">
      <c r="A112" s="420" t="s">
        <v>350</v>
      </c>
      <c r="B112" s="416">
        <v>91.447981200000001</v>
      </c>
      <c r="C112" s="417">
        <v>80.75</v>
      </c>
      <c r="D112" s="417">
        <v>-10.697981200000001</v>
      </c>
      <c r="E112" s="418">
        <v>0.88301566574112622</v>
      </c>
      <c r="F112" s="416">
        <v>0</v>
      </c>
      <c r="G112" s="417">
        <v>0</v>
      </c>
      <c r="H112" s="417">
        <v>1.5</v>
      </c>
      <c r="I112" s="417">
        <v>107.25</v>
      </c>
      <c r="J112" s="417">
        <v>107.25</v>
      </c>
      <c r="K112" s="419">
        <v>0</v>
      </c>
      <c r="L112" s="133"/>
      <c r="M112" s="415" t="str">
        <f t="shared" si="1"/>
        <v/>
      </c>
      <c r="N112" s="133"/>
      <c r="O112" s="133"/>
      <c r="P112" s="133"/>
      <c r="Q112" s="133"/>
      <c r="R112" s="133"/>
      <c r="S112" s="133"/>
      <c r="T112" s="133"/>
      <c r="U112" s="133">
        <v>5</v>
      </c>
    </row>
    <row r="113" spans="1:21" ht="14.45" customHeight="1" x14ac:dyDescent="0.2">
      <c r="A113" s="420" t="s">
        <v>351</v>
      </c>
      <c r="B113" s="416">
        <v>0</v>
      </c>
      <c r="C113" s="417">
        <v>3641.308</v>
      </c>
      <c r="D113" s="417">
        <v>3641.308</v>
      </c>
      <c r="E113" s="418">
        <v>0</v>
      </c>
      <c r="F113" s="416">
        <v>0</v>
      </c>
      <c r="G113" s="417">
        <v>0</v>
      </c>
      <c r="H113" s="417">
        <v>0</v>
      </c>
      <c r="I113" s="417">
        <v>3504.2759999999998</v>
      </c>
      <c r="J113" s="417">
        <v>3504.2759999999998</v>
      </c>
      <c r="K113" s="419">
        <v>0</v>
      </c>
      <c r="L113" s="133"/>
      <c r="M113" s="415" t="str">
        <f t="shared" si="1"/>
        <v/>
      </c>
      <c r="N113" s="133"/>
      <c r="O113" s="133"/>
      <c r="P113" s="133"/>
      <c r="Q113" s="133"/>
      <c r="R113" s="133"/>
      <c r="S113" s="133"/>
      <c r="T113" s="133"/>
      <c r="U113" s="133">
        <v>4</v>
      </c>
    </row>
    <row r="114" spans="1:21" ht="14.45" customHeight="1" x14ac:dyDescent="0.2">
      <c r="A114" s="420" t="s">
        <v>352</v>
      </c>
      <c r="B114" s="416">
        <v>0</v>
      </c>
      <c r="C114" s="417">
        <v>3641.308</v>
      </c>
      <c r="D114" s="417">
        <v>3641.308</v>
      </c>
      <c r="E114" s="418">
        <v>0</v>
      </c>
      <c r="F114" s="416">
        <v>0</v>
      </c>
      <c r="G114" s="417">
        <v>0</v>
      </c>
      <c r="H114" s="417">
        <v>0</v>
      </c>
      <c r="I114" s="417">
        <v>3504.2759999999998</v>
      </c>
      <c r="J114" s="417">
        <v>3504.2759999999998</v>
      </c>
      <c r="K114" s="419">
        <v>0</v>
      </c>
      <c r="L114" s="133"/>
      <c r="M114" s="415" t="str">
        <f t="shared" si="1"/>
        <v/>
      </c>
      <c r="N114" s="133"/>
      <c r="O114" s="133"/>
      <c r="P114" s="133"/>
      <c r="Q114" s="133"/>
      <c r="R114" s="133"/>
      <c r="S114" s="133"/>
      <c r="T114" s="133"/>
      <c r="U114" s="133">
        <v>5</v>
      </c>
    </row>
    <row r="115" spans="1:21" ht="14.45" customHeight="1" x14ac:dyDescent="0.2">
      <c r="A115" s="420" t="s">
        <v>353</v>
      </c>
      <c r="B115" s="416">
        <v>9932.6264945000003</v>
      </c>
      <c r="C115" s="417">
        <v>10312.267330000001</v>
      </c>
      <c r="D115" s="417">
        <v>379.64083550000032</v>
      </c>
      <c r="E115" s="418">
        <v>1.0382215958397529</v>
      </c>
      <c r="F115" s="416">
        <v>10513.0192799</v>
      </c>
      <c r="G115" s="417">
        <v>8760.8493999166658</v>
      </c>
      <c r="H115" s="417">
        <v>770.81142999999997</v>
      </c>
      <c r="I115" s="417">
        <v>9309.8642299999992</v>
      </c>
      <c r="J115" s="417">
        <v>549.01483008333344</v>
      </c>
      <c r="K115" s="419">
        <v>0.88555570784500215</v>
      </c>
      <c r="L115" s="133"/>
      <c r="M115" s="415" t="str">
        <f t="shared" si="1"/>
        <v>X</v>
      </c>
      <c r="N115" s="133"/>
      <c r="O115" s="133"/>
      <c r="P115" s="133"/>
      <c r="Q115" s="133"/>
      <c r="R115" s="133"/>
      <c r="S115" s="133"/>
      <c r="T115" s="133"/>
      <c r="U115" s="133">
        <v>3</v>
      </c>
    </row>
    <row r="116" spans="1:21" ht="14.45" customHeight="1" x14ac:dyDescent="0.2">
      <c r="A116" s="420" t="s">
        <v>354</v>
      </c>
      <c r="B116" s="416">
        <v>2644.7822021000002</v>
      </c>
      <c r="C116" s="417">
        <v>2438.7896099999998</v>
      </c>
      <c r="D116" s="417">
        <v>-205.99259210000037</v>
      </c>
      <c r="E116" s="418">
        <v>0.92211358956649103</v>
      </c>
      <c r="F116" s="416">
        <v>2824.0189295999999</v>
      </c>
      <c r="G116" s="417">
        <v>2353.3491079999999</v>
      </c>
      <c r="H116" s="417">
        <v>207.4256</v>
      </c>
      <c r="I116" s="417">
        <v>2184.8254900000002</v>
      </c>
      <c r="J116" s="417">
        <v>-168.52361799999971</v>
      </c>
      <c r="K116" s="419">
        <v>0.77365823121782817</v>
      </c>
      <c r="L116" s="133"/>
      <c r="M116" s="415" t="str">
        <f t="shared" si="1"/>
        <v/>
      </c>
      <c r="N116" s="133"/>
      <c r="O116" s="133"/>
      <c r="P116" s="133"/>
      <c r="Q116" s="133"/>
      <c r="R116" s="133"/>
      <c r="S116" s="133"/>
      <c r="T116" s="133"/>
      <c r="U116" s="133">
        <v>4</v>
      </c>
    </row>
    <row r="117" spans="1:21" ht="14.45" customHeight="1" x14ac:dyDescent="0.2">
      <c r="A117" s="420" t="s">
        <v>355</v>
      </c>
      <c r="B117" s="416">
        <v>2644.7822021000002</v>
      </c>
      <c r="C117" s="417">
        <v>2438.7896099999998</v>
      </c>
      <c r="D117" s="417">
        <v>-205.99259210000037</v>
      </c>
      <c r="E117" s="418">
        <v>0.92211358956649103</v>
      </c>
      <c r="F117" s="416">
        <v>2824.0189295999999</v>
      </c>
      <c r="G117" s="417">
        <v>2353.3491079999999</v>
      </c>
      <c r="H117" s="417">
        <v>207.4256</v>
      </c>
      <c r="I117" s="417">
        <v>2184.8254900000002</v>
      </c>
      <c r="J117" s="417">
        <v>-168.52361799999971</v>
      </c>
      <c r="K117" s="419">
        <v>0.77365823121782817</v>
      </c>
      <c r="L117" s="133"/>
      <c r="M117" s="415" t="str">
        <f t="shared" si="1"/>
        <v/>
      </c>
      <c r="N117" s="133"/>
      <c r="O117" s="133"/>
      <c r="P117" s="133"/>
      <c r="Q117" s="133"/>
      <c r="R117" s="133"/>
      <c r="S117" s="133"/>
      <c r="T117" s="133"/>
      <c r="U117" s="133">
        <v>5</v>
      </c>
    </row>
    <row r="118" spans="1:21" ht="14.45" customHeight="1" x14ac:dyDescent="0.2">
      <c r="A118" s="420" t="s">
        <v>356</v>
      </c>
      <c r="B118" s="416">
        <v>7287.8442924000001</v>
      </c>
      <c r="C118" s="417">
        <v>6651.3027899999997</v>
      </c>
      <c r="D118" s="417">
        <v>-636.54150240000035</v>
      </c>
      <c r="E118" s="418">
        <v>0.91265709352986502</v>
      </c>
      <c r="F118" s="416">
        <v>7689.0003502999998</v>
      </c>
      <c r="G118" s="417">
        <v>6407.5002919166664</v>
      </c>
      <c r="H118" s="417">
        <v>563.38583000000006</v>
      </c>
      <c r="I118" s="417">
        <v>5949.9213799999998</v>
      </c>
      <c r="J118" s="417">
        <v>-457.57891191666658</v>
      </c>
      <c r="K118" s="419">
        <v>0.77382248783066487</v>
      </c>
      <c r="L118" s="133"/>
      <c r="M118" s="415" t="str">
        <f t="shared" si="1"/>
        <v/>
      </c>
      <c r="N118" s="133"/>
      <c r="O118" s="133"/>
      <c r="P118" s="133"/>
      <c r="Q118" s="133"/>
      <c r="R118" s="133"/>
      <c r="S118" s="133"/>
      <c r="T118" s="133"/>
      <c r="U118" s="133">
        <v>4</v>
      </c>
    </row>
    <row r="119" spans="1:21" ht="14.45" customHeight="1" x14ac:dyDescent="0.2">
      <c r="A119" s="420" t="s">
        <v>357</v>
      </c>
      <c r="B119" s="416">
        <v>7287.8442924000001</v>
      </c>
      <c r="C119" s="417">
        <v>6651.3027899999997</v>
      </c>
      <c r="D119" s="417">
        <v>-636.54150240000035</v>
      </c>
      <c r="E119" s="418">
        <v>0.91265709352986502</v>
      </c>
      <c r="F119" s="416">
        <v>7689.0003502999998</v>
      </c>
      <c r="G119" s="417">
        <v>6407.5002919166664</v>
      </c>
      <c r="H119" s="417">
        <v>563.38583000000006</v>
      </c>
      <c r="I119" s="417">
        <v>5949.9213799999998</v>
      </c>
      <c r="J119" s="417">
        <v>-457.57891191666658</v>
      </c>
      <c r="K119" s="419">
        <v>0.77382248783066487</v>
      </c>
      <c r="L119" s="133"/>
      <c r="M119" s="415" t="str">
        <f t="shared" si="1"/>
        <v/>
      </c>
      <c r="N119" s="133"/>
      <c r="O119" s="133"/>
      <c r="P119" s="133"/>
      <c r="Q119" s="133"/>
      <c r="R119" s="133"/>
      <c r="S119" s="133"/>
      <c r="T119" s="133"/>
      <c r="U119" s="133">
        <v>5</v>
      </c>
    </row>
    <row r="120" spans="1:21" ht="14.45" customHeight="1" x14ac:dyDescent="0.2">
      <c r="A120" s="420" t="s">
        <v>358</v>
      </c>
      <c r="B120" s="416">
        <v>0</v>
      </c>
      <c r="C120" s="417">
        <v>325.61228</v>
      </c>
      <c r="D120" s="417">
        <v>325.61228</v>
      </c>
      <c r="E120" s="418">
        <v>0</v>
      </c>
      <c r="F120" s="416">
        <v>0</v>
      </c>
      <c r="G120" s="417">
        <v>0</v>
      </c>
      <c r="H120" s="417">
        <v>0</v>
      </c>
      <c r="I120" s="417">
        <v>312.90240999999997</v>
      </c>
      <c r="J120" s="417">
        <v>312.90240999999997</v>
      </c>
      <c r="K120" s="419">
        <v>0</v>
      </c>
      <c r="L120" s="133"/>
      <c r="M120" s="415" t="str">
        <f t="shared" si="1"/>
        <v/>
      </c>
      <c r="N120" s="133"/>
      <c r="O120" s="133"/>
      <c r="P120" s="133"/>
      <c r="Q120" s="133"/>
      <c r="R120" s="133"/>
      <c r="S120" s="133"/>
      <c r="T120" s="133"/>
      <c r="U120" s="133">
        <v>4</v>
      </c>
    </row>
    <row r="121" spans="1:21" ht="14.45" customHeight="1" x14ac:dyDescent="0.2">
      <c r="A121" s="420" t="s">
        <v>359</v>
      </c>
      <c r="B121" s="416">
        <v>0</v>
      </c>
      <c r="C121" s="417">
        <v>325.61228</v>
      </c>
      <c r="D121" s="417">
        <v>325.61228</v>
      </c>
      <c r="E121" s="418">
        <v>0</v>
      </c>
      <c r="F121" s="416">
        <v>0</v>
      </c>
      <c r="G121" s="417">
        <v>0</v>
      </c>
      <c r="H121" s="417">
        <v>0</v>
      </c>
      <c r="I121" s="417">
        <v>312.90240999999997</v>
      </c>
      <c r="J121" s="417">
        <v>312.90240999999997</v>
      </c>
      <c r="K121" s="419">
        <v>0</v>
      </c>
      <c r="L121" s="133"/>
      <c r="M121" s="415" t="str">
        <f t="shared" si="1"/>
        <v/>
      </c>
      <c r="N121" s="133"/>
      <c r="O121" s="133"/>
      <c r="P121" s="133"/>
      <c r="Q121" s="133"/>
      <c r="R121" s="133"/>
      <c r="S121" s="133"/>
      <c r="T121" s="133"/>
      <c r="U121" s="133">
        <v>5</v>
      </c>
    </row>
    <row r="122" spans="1:21" ht="14.45" customHeight="1" x14ac:dyDescent="0.2">
      <c r="A122" s="420" t="s">
        <v>360</v>
      </c>
      <c r="B122" s="416">
        <v>0</v>
      </c>
      <c r="C122" s="417">
        <v>896.56264999999996</v>
      </c>
      <c r="D122" s="417">
        <v>896.56264999999996</v>
      </c>
      <c r="E122" s="418">
        <v>0</v>
      </c>
      <c r="F122" s="416">
        <v>0</v>
      </c>
      <c r="G122" s="417">
        <v>0</v>
      </c>
      <c r="H122" s="417">
        <v>0</v>
      </c>
      <c r="I122" s="417">
        <v>862.21495000000004</v>
      </c>
      <c r="J122" s="417">
        <v>862.21495000000004</v>
      </c>
      <c r="K122" s="419">
        <v>0</v>
      </c>
      <c r="L122" s="133"/>
      <c r="M122" s="415" t="str">
        <f t="shared" si="1"/>
        <v/>
      </c>
      <c r="N122" s="133"/>
      <c r="O122" s="133"/>
      <c r="P122" s="133"/>
      <c r="Q122" s="133"/>
      <c r="R122" s="133"/>
      <c r="S122" s="133"/>
      <c r="T122" s="133"/>
      <c r="U122" s="133">
        <v>4</v>
      </c>
    </row>
    <row r="123" spans="1:21" ht="14.45" customHeight="1" x14ac:dyDescent="0.2">
      <c r="A123" s="420" t="s">
        <v>361</v>
      </c>
      <c r="B123" s="416">
        <v>0</v>
      </c>
      <c r="C123" s="417">
        <v>896.56264999999996</v>
      </c>
      <c r="D123" s="417">
        <v>896.56264999999996</v>
      </c>
      <c r="E123" s="418">
        <v>0</v>
      </c>
      <c r="F123" s="416">
        <v>0</v>
      </c>
      <c r="G123" s="417">
        <v>0</v>
      </c>
      <c r="H123" s="417">
        <v>0</v>
      </c>
      <c r="I123" s="417">
        <v>862.21495000000004</v>
      </c>
      <c r="J123" s="417">
        <v>862.21495000000004</v>
      </c>
      <c r="K123" s="419">
        <v>0</v>
      </c>
      <c r="L123" s="133"/>
      <c r="M123" s="415" t="str">
        <f t="shared" si="1"/>
        <v/>
      </c>
      <c r="N123" s="133"/>
      <c r="O123" s="133"/>
      <c r="P123" s="133"/>
      <c r="Q123" s="133"/>
      <c r="R123" s="133"/>
      <c r="S123" s="133"/>
      <c r="T123" s="133"/>
      <c r="U123" s="133">
        <v>5</v>
      </c>
    </row>
    <row r="124" spans="1:21" ht="14.45" customHeight="1" x14ac:dyDescent="0.2">
      <c r="A124" s="420" t="s">
        <v>362</v>
      </c>
      <c r="B124" s="416">
        <v>120.4802109</v>
      </c>
      <c r="C124" s="417">
        <v>0</v>
      </c>
      <c r="D124" s="417">
        <v>-120.4802109</v>
      </c>
      <c r="E124" s="418">
        <v>0</v>
      </c>
      <c r="F124" s="416">
        <v>0</v>
      </c>
      <c r="G124" s="417">
        <v>0</v>
      </c>
      <c r="H124" s="417">
        <v>0</v>
      </c>
      <c r="I124" s="417">
        <v>0</v>
      </c>
      <c r="J124" s="417">
        <v>0</v>
      </c>
      <c r="K124" s="419">
        <v>0</v>
      </c>
      <c r="L124" s="133"/>
      <c r="M124" s="415" t="str">
        <f t="shared" si="1"/>
        <v>X</v>
      </c>
      <c r="N124" s="133"/>
      <c r="O124" s="133"/>
      <c r="P124" s="133"/>
      <c r="Q124" s="133"/>
      <c r="R124" s="133"/>
      <c r="S124" s="133"/>
      <c r="T124" s="133"/>
      <c r="U124" s="133">
        <v>3</v>
      </c>
    </row>
    <row r="125" spans="1:21" ht="14.45" customHeight="1" x14ac:dyDescent="0.2">
      <c r="A125" s="420" t="s">
        <v>363</v>
      </c>
      <c r="B125" s="416">
        <v>120.4802109</v>
      </c>
      <c r="C125" s="417">
        <v>0</v>
      </c>
      <c r="D125" s="417">
        <v>-120.4802109</v>
      </c>
      <c r="E125" s="418">
        <v>0</v>
      </c>
      <c r="F125" s="416">
        <v>0</v>
      </c>
      <c r="G125" s="417">
        <v>0</v>
      </c>
      <c r="H125" s="417">
        <v>0</v>
      </c>
      <c r="I125" s="417">
        <v>0</v>
      </c>
      <c r="J125" s="417">
        <v>0</v>
      </c>
      <c r="K125" s="419">
        <v>0</v>
      </c>
      <c r="L125" s="133"/>
      <c r="M125" s="415" t="str">
        <f t="shared" si="1"/>
        <v/>
      </c>
      <c r="N125" s="133"/>
      <c r="O125" s="133"/>
      <c r="P125" s="133"/>
      <c r="Q125" s="133"/>
      <c r="R125" s="133"/>
      <c r="S125" s="133"/>
      <c r="T125" s="133"/>
      <c r="U125" s="133">
        <v>4</v>
      </c>
    </row>
    <row r="126" spans="1:21" ht="14.45" customHeight="1" x14ac:dyDescent="0.2">
      <c r="A126" s="420" t="s">
        <v>364</v>
      </c>
      <c r="B126" s="416">
        <v>120.4802109</v>
      </c>
      <c r="C126" s="417">
        <v>0</v>
      </c>
      <c r="D126" s="417">
        <v>-120.4802109</v>
      </c>
      <c r="E126" s="418">
        <v>0</v>
      </c>
      <c r="F126" s="416">
        <v>0</v>
      </c>
      <c r="G126" s="417">
        <v>0</v>
      </c>
      <c r="H126" s="417">
        <v>0</v>
      </c>
      <c r="I126" s="417">
        <v>0</v>
      </c>
      <c r="J126" s="417">
        <v>0</v>
      </c>
      <c r="K126" s="419">
        <v>0</v>
      </c>
      <c r="L126" s="133"/>
      <c r="M126" s="415" t="str">
        <f t="shared" si="1"/>
        <v/>
      </c>
      <c r="N126" s="133"/>
      <c r="O126" s="133"/>
      <c r="P126" s="133"/>
      <c r="Q126" s="133"/>
      <c r="R126" s="133"/>
      <c r="S126" s="133"/>
      <c r="T126" s="133"/>
      <c r="U126" s="133">
        <v>5</v>
      </c>
    </row>
    <row r="127" spans="1:21" ht="14.45" customHeight="1" x14ac:dyDescent="0.2">
      <c r="A127" s="420" t="s">
        <v>365</v>
      </c>
      <c r="B127" s="416">
        <v>593.47718989999998</v>
      </c>
      <c r="C127" s="417">
        <v>543.36976000000004</v>
      </c>
      <c r="D127" s="417">
        <v>-50.107429899999943</v>
      </c>
      <c r="E127" s="418">
        <v>0.91556974597719087</v>
      </c>
      <c r="F127" s="416">
        <v>635.30142799999999</v>
      </c>
      <c r="G127" s="417">
        <v>529.41785666666669</v>
      </c>
      <c r="H127" s="417">
        <v>45.986409999999999</v>
      </c>
      <c r="I127" s="417">
        <v>483.91325000000001</v>
      </c>
      <c r="J127" s="417">
        <v>-45.504606666666689</v>
      </c>
      <c r="K127" s="419">
        <v>0.76170653594060556</v>
      </c>
      <c r="L127" s="133"/>
      <c r="M127" s="415" t="str">
        <f t="shared" si="1"/>
        <v>X</v>
      </c>
      <c r="N127" s="133"/>
      <c r="O127" s="133"/>
      <c r="P127" s="133"/>
      <c r="Q127" s="133"/>
      <c r="R127" s="133"/>
      <c r="S127" s="133"/>
      <c r="T127" s="133"/>
      <c r="U127" s="133">
        <v>3</v>
      </c>
    </row>
    <row r="128" spans="1:21" ht="14.45" customHeight="1" x14ac:dyDescent="0.2">
      <c r="A128" s="420" t="s">
        <v>366</v>
      </c>
      <c r="B128" s="416">
        <v>593.47718989999998</v>
      </c>
      <c r="C128" s="417">
        <v>543.36976000000004</v>
      </c>
      <c r="D128" s="417">
        <v>-50.107429899999943</v>
      </c>
      <c r="E128" s="418">
        <v>0.91556974597719087</v>
      </c>
      <c r="F128" s="416">
        <v>635.30142799999999</v>
      </c>
      <c r="G128" s="417">
        <v>529.41785666666669</v>
      </c>
      <c r="H128" s="417">
        <v>45.986409999999999</v>
      </c>
      <c r="I128" s="417">
        <v>483.91325000000001</v>
      </c>
      <c r="J128" s="417">
        <v>-45.504606666666689</v>
      </c>
      <c r="K128" s="419">
        <v>0.76170653594060556</v>
      </c>
      <c r="L128" s="133"/>
      <c r="M128" s="415" t="str">
        <f t="shared" si="1"/>
        <v/>
      </c>
      <c r="N128" s="133"/>
      <c r="O128" s="133"/>
      <c r="P128" s="133"/>
      <c r="Q128" s="133"/>
      <c r="R128" s="133"/>
      <c r="S128" s="133"/>
      <c r="T128" s="133"/>
      <c r="U128" s="133">
        <v>4</v>
      </c>
    </row>
    <row r="129" spans="1:21" ht="14.45" customHeight="1" x14ac:dyDescent="0.2">
      <c r="A129" s="420" t="s">
        <v>367</v>
      </c>
      <c r="B129" s="416">
        <v>593.47718989999998</v>
      </c>
      <c r="C129" s="417">
        <v>543.36976000000004</v>
      </c>
      <c r="D129" s="417">
        <v>-50.107429899999943</v>
      </c>
      <c r="E129" s="418">
        <v>0.91556974597719087</v>
      </c>
      <c r="F129" s="416">
        <v>635.30142799999999</v>
      </c>
      <c r="G129" s="417">
        <v>529.41785666666669</v>
      </c>
      <c r="H129" s="417">
        <v>45.986409999999999</v>
      </c>
      <c r="I129" s="417">
        <v>483.91325000000001</v>
      </c>
      <c r="J129" s="417">
        <v>-45.504606666666689</v>
      </c>
      <c r="K129" s="419">
        <v>0.76170653594060556</v>
      </c>
      <c r="L129" s="133"/>
      <c r="M129" s="415" t="str">
        <f t="shared" si="1"/>
        <v/>
      </c>
      <c r="N129" s="133"/>
      <c r="O129" s="133"/>
      <c r="P129" s="133"/>
      <c r="Q129" s="133"/>
      <c r="R129" s="133"/>
      <c r="S129" s="133"/>
      <c r="T129" s="133"/>
      <c r="U129" s="133">
        <v>5</v>
      </c>
    </row>
    <row r="130" spans="1:21" ht="14.45" customHeight="1" x14ac:dyDescent="0.2">
      <c r="A130" s="420" t="s">
        <v>368</v>
      </c>
      <c r="B130" s="416">
        <v>80.678482799999998</v>
      </c>
      <c r="C130" s="417">
        <v>20.135999999999999</v>
      </c>
      <c r="D130" s="417">
        <v>-60.542482800000002</v>
      </c>
      <c r="E130" s="418">
        <v>0.24958327550502721</v>
      </c>
      <c r="F130" s="416">
        <v>0</v>
      </c>
      <c r="G130" s="417">
        <v>0</v>
      </c>
      <c r="H130" s="417">
        <v>0.26774999999999999</v>
      </c>
      <c r="I130" s="417">
        <v>10.79195</v>
      </c>
      <c r="J130" s="417">
        <v>10.79195</v>
      </c>
      <c r="K130" s="419">
        <v>0</v>
      </c>
      <c r="L130" s="133"/>
      <c r="M130" s="415" t="str">
        <f t="shared" si="1"/>
        <v/>
      </c>
      <c r="N130" s="133"/>
      <c r="O130" s="133"/>
      <c r="P130" s="133"/>
      <c r="Q130" s="133"/>
      <c r="R130" s="133"/>
      <c r="S130" s="133"/>
      <c r="T130" s="133"/>
      <c r="U130" s="133">
        <v>2</v>
      </c>
    </row>
    <row r="131" spans="1:21" ht="14.45" customHeight="1" x14ac:dyDescent="0.2">
      <c r="A131" s="420" t="s">
        <v>369</v>
      </c>
      <c r="B131" s="416">
        <v>80.678482799999998</v>
      </c>
      <c r="C131" s="417">
        <v>20.135999999999999</v>
      </c>
      <c r="D131" s="417">
        <v>-60.542482800000002</v>
      </c>
      <c r="E131" s="418">
        <v>0.24958327550502721</v>
      </c>
      <c r="F131" s="416">
        <v>0</v>
      </c>
      <c r="G131" s="417">
        <v>0</v>
      </c>
      <c r="H131" s="417">
        <v>0.26774999999999999</v>
      </c>
      <c r="I131" s="417">
        <v>10.79195</v>
      </c>
      <c r="J131" s="417">
        <v>10.79195</v>
      </c>
      <c r="K131" s="419">
        <v>0</v>
      </c>
      <c r="L131" s="133"/>
      <c r="M131" s="415" t="str">
        <f t="shared" si="1"/>
        <v>X</v>
      </c>
      <c r="N131" s="133"/>
      <c r="O131" s="133"/>
      <c r="P131" s="133"/>
      <c r="Q131" s="133"/>
      <c r="R131" s="133"/>
      <c r="S131" s="133"/>
      <c r="T131" s="133"/>
      <c r="U131" s="133">
        <v>3</v>
      </c>
    </row>
    <row r="132" spans="1:21" ht="14.45" customHeight="1" x14ac:dyDescent="0.2">
      <c r="A132" s="420" t="s">
        <v>370</v>
      </c>
      <c r="B132" s="416">
        <v>80.678482799999998</v>
      </c>
      <c r="C132" s="417">
        <v>20.135999999999999</v>
      </c>
      <c r="D132" s="417">
        <v>-60.542482800000002</v>
      </c>
      <c r="E132" s="418">
        <v>0.24958327550502721</v>
      </c>
      <c r="F132" s="416">
        <v>0</v>
      </c>
      <c r="G132" s="417">
        <v>0</v>
      </c>
      <c r="H132" s="417">
        <v>0.26774999999999999</v>
      </c>
      <c r="I132" s="417">
        <v>6.7919499999999999</v>
      </c>
      <c r="J132" s="417">
        <v>6.7919499999999999</v>
      </c>
      <c r="K132" s="419">
        <v>0</v>
      </c>
      <c r="L132" s="133"/>
      <c r="M132" s="415" t="str">
        <f t="shared" si="1"/>
        <v/>
      </c>
      <c r="N132" s="133"/>
      <c r="O132" s="133"/>
      <c r="P132" s="133"/>
      <c r="Q132" s="133"/>
      <c r="R132" s="133"/>
      <c r="S132" s="133"/>
      <c r="T132" s="133"/>
      <c r="U132" s="133">
        <v>4</v>
      </c>
    </row>
    <row r="133" spans="1:21" ht="14.45" customHeight="1" x14ac:dyDescent="0.2">
      <c r="A133" s="420" t="s">
        <v>371</v>
      </c>
      <c r="B133" s="416">
        <v>8.9074968000000005</v>
      </c>
      <c r="C133" s="417">
        <v>1.8360000000000001</v>
      </c>
      <c r="D133" s="417">
        <v>-7.0714968000000002</v>
      </c>
      <c r="E133" s="418">
        <v>0.20611851356488839</v>
      </c>
      <c r="F133" s="416">
        <v>0</v>
      </c>
      <c r="G133" s="417">
        <v>0</v>
      </c>
      <c r="H133" s="417">
        <v>0.26774999999999999</v>
      </c>
      <c r="I133" s="417">
        <v>1.44415</v>
      </c>
      <c r="J133" s="417">
        <v>1.44415</v>
      </c>
      <c r="K133" s="419">
        <v>0</v>
      </c>
      <c r="L133" s="133"/>
      <c r="M133" s="415" t="str">
        <f t="shared" si="1"/>
        <v/>
      </c>
      <c r="N133" s="133"/>
      <c r="O133" s="133"/>
      <c r="P133" s="133"/>
      <c r="Q133" s="133"/>
      <c r="R133" s="133"/>
      <c r="S133" s="133"/>
      <c r="T133" s="133"/>
      <c r="U133" s="133">
        <v>5</v>
      </c>
    </row>
    <row r="134" spans="1:21" ht="14.45" customHeight="1" x14ac:dyDescent="0.2">
      <c r="A134" s="420" t="s">
        <v>372</v>
      </c>
      <c r="B134" s="416">
        <v>17.6956332</v>
      </c>
      <c r="C134" s="417">
        <v>17.8</v>
      </c>
      <c r="D134" s="417">
        <v>0.10436680000000109</v>
      </c>
      <c r="E134" s="418">
        <v>1.0058978844566016</v>
      </c>
      <c r="F134" s="416">
        <v>0</v>
      </c>
      <c r="G134" s="417">
        <v>0</v>
      </c>
      <c r="H134" s="417">
        <v>0</v>
      </c>
      <c r="I134" s="417">
        <v>0</v>
      </c>
      <c r="J134" s="417">
        <v>0</v>
      </c>
      <c r="K134" s="419">
        <v>0</v>
      </c>
      <c r="L134" s="133"/>
      <c r="M134" s="415" t="str">
        <f t="shared" ref="M134:M197" si="2">IF(A134="HV","HV",IF(OR(LEFT(A134,16)="               5",LEFT(A134,16)="               6",LEFT(A134,16)="               7",LEFT(A134,16)="               8"),"X",""))</f>
        <v/>
      </c>
      <c r="N134" s="133"/>
      <c r="O134" s="133"/>
      <c r="P134" s="133"/>
      <c r="Q134" s="133"/>
      <c r="R134" s="133"/>
      <c r="S134" s="133"/>
      <c r="T134" s="133"/>
      <c r="U134" s="133">
        <v>5</v>
      </c>
    </row>
    <row r="135" spans="1:21" ht="14.45" customHeight="1" x14ac:dyDescent="0.2">
      <c r="A135" s="420" t="s">
        <v>373</v>
      </c>
      <c r="B135" s="416">
        <v>53.834308800000002</v>
      </c>
      <c r="C135" s="417">
        <v>0.5</v>
      </c>
      <c r="D135" s="417">
        <v>-53.334308800000002</v>
      </c>
      <c r="E135" s="418">
        <v>9.2877574012801296E-3</v>
      </c>
      <c r="F135" s="416">
        <v>0</v>
      </c>
      <c r="G135" s="417">
        <v>0</v>
      </c>
      <c r="H135" s="417">
        <v>0</v>
      </c>
      <c r="I135" s="417">
        <v>1.5</v>
      </c>
      <c r="J135" s="417">
        <v>1.5</v>
      </c>
      <c r="K135" s="419">
        <v>0</v>
      </c>
      <c r="L135" s="133"/>
      <c r="M135" s="415" t="str">
        <f t="shared" si="2"/>
        <v/>
      </c>
      <c r="N135" s="133"/>
      <c r="O135" s="133"/>
      <c r="P135" s="133"/>
      <c r="Q135" s="133"/>
      <c r="R135" s="133"/>
      <c r="S135" s="133"/>
      <c r="T135" s="133"/>
      <c r="U135" s="133">
        <v>5</v>
      </c>
    </row>
    <row r="136" spans="1:21" ht="14.45" customHeight="1" x14ac:dyDescent="0.2">
      <c r="A136" s="420" t="s">
        <v>374</v>
      </c>
      <c r="B136" s="416">
        <v>0.24104400000000001</v>
      </c>
      <c r="C136" s="417">
        <v>0</v>
      </c>
      <c r="D136" s="417">
        <v>-0.24104400000000001</v>
      </c>
      <c r="E136" s="418">
        <v>0</v>
      </c>
      <c r="F136" s="416">
        <v>0</v>
      </c>
      <c r="G136" s="417">
        <v>0</v>
      </c>
      <c r="H136" s="417">
        <v>0</v>
      </c>
      <c r="I136" s="417">
        <v>3.8477999999999999</v>
      </c>
      <c r="J136" s="417">
        <v>3.8477999999999999</v>
      </c>
      <c r="K136" s="419">
        <v>0</v>
      </c>
      <c r="L136" s="133"/>
      <c r="M136" s="415" t="str">
        <f t="shared" si="2"/>
        <v/>
      </c>
      <c r="N136" s="133"/>
      <c r="O136" s="133"/>
      <c r="P136" s="133"/>
      <c r="Q136" s="133"/>
      <c r="R136" s="133"/>
      <c r="S136" s="133"/>
      <c r="T136" s="133"/>
      <c r="U136" s="133">
        <v>5</v>
      </c>
    </row>
    <row r="137" spans="1:21" ht="14.45" customHeight="1" x14ac:dyDescent="0.2">
      <c r="A137" s="420" t="s">
        <v>375</v>
      </c>
      <c r="B137" s="416">
        <v>0</v>
      </c>
      <c r="C137" s="417">
        <v>0</v>
      </c>
      <c r="D137" s="417">
        <v>0</v>
      </c>
      <c r="E137" s="418">
        <v>0</v>
      </c>
      <c r="F137" s="416">
        <v>0</v>
      </c>
      <c r="G137" s="417">
        <v>0</v>
      </c>
      <c r="H137" s="417">
        <v>0</v>
      </c>
      <c r="I137" s="417">
        <v>4</v>
      </c>
      <c r="J137" s="417">
        <v>4</v>
      </c>
      <c r="K137" s="419">
        <v>0</v>
      </c>
      <c r="L137" s="133"/>
      <c r="M137" s="415" t="str">
        <f t="shared" si="2"/>
        <v/>
      </c>
      <c r="N137" s="133"/>
      <c r="O137" s="133"/>
      <c r="P137" s="133"/>
      <c r="Q137" s="133"/>
      <c r="R137" s="133"/>
      <c r="S137" s="133"/>
      <c r="T137" s="133"/>
      <c r="U137" s="133">
        <v>4</v>
      </c>
    </row>
    <row r="138" spans="1:21" ht="14.45" customHeight="1" x14ac:dyDescent="0.2">
      <c r="A138" s="420" t="s">
        <v>376</v>
      </c>
      <c r="B138" s="416">
        <v>0</v>
      </c>
      <c r="C138" s="417">
        <v>0</v>
      </c>
      <c r="D138" s="417">
        <v>0</v>
      </c>
      <c r="E138" s="418">
        <v>0</v>
      </c>
      <c r="F138" s="416">
        <v>0</v>
      </c>
      <c r="G138" s="417">
        <v>0</v>
      </c>
      <c r="H138" s="417">
        <v>0</v>
      </c>
      <c r="I138" s="417">
        <v>4</v>
      </c>
      <c r="J138" s="417">
        <v>4</v>
      </c>
      <c r="K138" s="419">
        <v>0</v>
      </c>
      <c r="L138" s="133"/>
      <c r="M138" s="415" t="str">
        <f t="shared" si="2"/>
        <v/>
      </c>
      <c r="N138" s="133"/>
      <c r="O138" s="133"/>
      <c r="P138" s="133"/>
      <c r="Q138" s="133"/>
      <c r="R138" s="133"/>
      <c r="S138" s="133"/>
      <c r="T138" s="133"/>
      <c r="U138" s="133">
        <v>5</v>
      </c>
    </row>
    <row r="139" spans="1:21" ht="14.45" customHeight="1" x14ac:dyDescent="0.2">
      <c r="A139" s="420" t="s">
        <v>377</v>
      </c>
      <c r="B139" s="416">
        <v>1611.2164886</v>
      </c>
      <c r="C139" s="417">
        <v>1625.8026199999999</v>
      </c>
      <c r="D139" s="417">
        <v>14.586131399999886</v>
      </c>
      <c r="E139" s="418">
        <v>1.0090528687505389</v>
      </c>
      <c r="F139" s="416">
        <v>1344.0048528</v>
      </c>
      <c r="G139" s="417">
        <v>1120.004044</v>
      </c>
      <c r="H139" s="417">
        <v>114.6966</v>
      </c>
      <c r="I139" s="417">
        <v>1159.645</v>
      </c>
      <c r="J139" s="417">
        <v>39.64095599999996</v>
      </c>
      <c r="K139" s="419">
        <v>0.86282798576514186</v>
      </c>
      <c r="L139" s="133"/>
      <c r="M139" s="415" t="str">
        <f t="shared" si="2"/>
        <v/>
      </c>
      <c r="N139" s="133"/>
      <c r="O139" s="133"/>
      <c r="P139" s="133"/>
      <c r="Q139" s="133"/>
      <c r="R139" s="133"/>
      <c r="S139" s="133"/>
      <c r="T139" s="133"/>
      <c r="U139" s="133">
        <v>2</v>
      </c>
    </row>
    <row r="140" spans="1:21" ht="14.45" customHeight="1" x14ac:dyDescent="0.2">
      <c r="A140" s="420" t="s">
        <v>378</v>
      </c>
      <c r="B140" s="416">
        <v>1611.2164886</v>
      </c>
      <c r="C140" s="417">
        <v>1405.4672</v>
      </c>
      <c r="D140" s="417">
        <v>-205.7492886</v>
      </c>
      <c r="E140" s="418">
        <v>0.87230189732059071</v>
      </c>
      <c r="F140" s="416">
        <v>1344.0048528</v>
      </c>
      <c r="G140" s="417">
        <v>1120.004044</v>
      </c>
      <c r="H140" s="417">
        <v>114.6966</v>
      </c>
      <c r="I140" s="417">
        <v>1143.645</v>
      </c>
      <c r="J140" s="417">
        <v>23.64095599999996</v>
      </c>
      <c r="K140" s="419">
        <v>0.85092326684491859</v>
      </c>
      <c r="L140" s="133"/>
      <c r="M140" s="415" t="str">
        <f t="shared" si="2"/>
        <v>X</v>
      </c>
      <c r="N140" s="133"/>
      <c r="O140" s="133"/>
      <c r="P140" s="133"/>
      <c r="Q140" s="133"/>
      <c r="R140" s="133"/>
      <c r="S140" s="133"/>
      <c r="T140" s="133"/>
      <c r="U140" s="133">
        <v>3</v>
      </c>
    </row>
    <row r="141" spans="1:21" ht="14.45" customHeight="1" x14ac:dyDescent="0.2">
      <c r="A141" s="420" t="s">
        <v>379</v>
      </c>
      <c r="B141" s="416">
        <v>1611.2164886</v>
      </c>
      <c r="C141" s="417">
        <v>1359.9882</v>
      </c>
      <c r="D141" s="417">
        <v>-251.22828860000004</v>
      </c>
      <c r="E141" s="418">
        <v>0.84407539869561876</v>
      </c>
      <c r="F141" s="416">
        <v>1344.0048528</v>
      </c>
      <c r="G141" s="417">
        <v>1120.004044</v>
      </c>
      <c r="H141" s="417">
        <v>114.6966</v>
      </c>
      <c r="I141" s="417">
        <v>1142.6590000000001</v>
      </c>
      <c r="J141" s="417">
        <v>22.654956000000084</v>
      </c>
      <c r="K141" s="419">
        <v>0.85018963854146001</v>
      </c>
      <c r="L141" s="133"/>
      <c r="M141" s="415" t="str">
        <f t="shared" si="2"/>
        <v/>
      </c>
      <c r="N141" s="133"/>
      <c r="O141" s="133"/>
      <c r="P141" s="133"/>
      <c r="Q141" s="133"/>
      <c r="R141" s="133"/>
      <c r="S141" s="133"/>
      <c r="T141" s="133"/>
      <c r="U141" s="133">
        <v>4</v>
      </c>
    </row>
    <row r="142" spans="1:21" ht="14.45" customHeight="1" x14ac:dyDescent="0.2">
      <c r="A142" s="420" t="s">
        <v>380</v>
      </c>
      <c r="B142" s="416">
        <v>1129.0624241999999</v>
      </c>
      <c r="C142" s="417">
        <v>872.87315999999998</v>
      </c>
      <c r="D142" s="417">
        <v>-256.18926419999991</v>
      </c>
      <c r="E142" s="418">
        <v>0.77309557141490781</v>
      </c>
      <c r="F142" s="416">
        <v>872.92130280000003</v>
      </c>
      <c r="G142" s="417">
        <v>727.43441900000005</v>
      </c>
      <c r="H142" s="417">
        <v>72.739429999999999</v>
      </c>
      <c r="I142" s="417">
        <v>727.39430000000004</v>
      </c>
      <c r="J142" s="417">
        <v>-4.0119000000004235E-2</v>
      </c>
      <c r="K142" s="419">
        <v>0.83328737386382412</v>
      </c>
      <c r="L142" s="133"/>
      <c r="M142" s="415" t="str">
        <f t="shared" si="2"/>
        <v/>
      </c>
      <c r="N142" s="133"/>
      <c r="O142" s="133"/>
      <c r="P142" s="133"/>
      <c r="Q142" s="133"/>
      <c r="R142" s="133"/>
      <c r="S142" s="133"/>
      <c r="T142" s="133"/>
      <c r="U142" s="133">
        <v>5</v>
      </c>
    </row>
    <row r="143" spans="1:21" ht="14.45" customHeight="1" x14ac:dyDescent="0.2">
      <c r="A143" s="420" t="s">
        <v>381</v>
      </c>
      <c r="B143" s="416">
        <v>99.037054400000002</v>
      </c>
      <c r="C143" s="417">
        <v>103.929</v>
      </c>
      <c r="D143" s="417">
        <v>4.8919455999999997</v>
      </c>
      <c r="E143" s="418">
        <v>1.0493951039803946</v>
      </c>
      <c r="F143" s="416">
        <v>87.936000000000007</v>
      </c>
      <c r="G143" s="417">
        <v>73.28</v>
      </c>
      <c r="H143" s="417">
        <v>9.7530000000000001</v>
      </c>
      <c r="I143" s="417">
        <v>95.39</v>
      </c>
      <c r="J143" s="417">
        <v>22.11</v>
      </c>
      <c r="K143" s="419">
        <v>1.0847661935953419</v>
      </c>
      <c r="L143" s="133"/>
      <c r="M143" s="415" t="str">
        <f t="shared" si="2"/>
        <v/>
      </c>
      <c r="N143" s="133"/>
      <c r="O143" s="133"/>
      <c r="P143" s="133"/>
      <c r="Q143" s="133"/>
      <c r="R143" s="133"/>
      <c r="S143" s="133"/>
      <c r="T143" s="133"/>
      <c r="U143" s="133">
        <v>5</v>
      </c>
    </row>
    <row r="144" spans="1:21" ht="14.45" customHeight="1" x14ac:dyDescent="0.2">
      <c r="A144" s="420" t="s">
        <v>382</v>
      </c>
      <c r="B144" s="416">
        <v>117.372</v>
      </c>
      <c r="C144" s="417">
        <v>117.372</v>
      </c>
      <c r="D144" s="417">
        <v>0</v>
      </c>
      <c r="E144" s="418">
        <v>1</v>
      </c>
      <c r="F144" s="416">
        <v>117.372</v>
      </c>
      <c r="G144" s="417">
        <v>97.81</v>
      </c>
      <c r="H144" s="417">
        <v>10.053000000000001</v>
      </c>
      <c r="I144" s="417">
        <v>98.363</v>
      </c>
      <c r="J144" s="417">
        <v>0.55299999999999727</v>
      </c>
      <c r="K144" s="419">
        <v>0.83804484885662678</v>
      </c>
      <c r="L144" s="133"/>
      <c r="M144" s="415" t="str">
        <f t="shared" si="2"/>
        <v/>
      </c>
      <c r="N144" s="133"/>
      <c r="O144" s="133"/>
      <c r="P144" s="133"/>
      <c r="Q144" s="133"/>
      <c r="R144" s="133"/>
      <c r="S144" s="133"/>
      <c r="T144" s="133"/>
      <c r="U144" s="133">
        <v>5</v>
      </c>
    </row>
    <row r="145" spans="1:21" ht="14.45" customHeight="1" x14ac:dyDescent="0.2">
      <c r="A145" s="420" t="s">
        <v>383</v>
      </c>
      <c r="B145" s="416">
        <v>265.74500999999998</v>
      </c>
      <c r="C145" s="417">
        <v>265.81403999999998</v>
      </c>
      <c r="D145" s="417">
        <v>6.9029999999997926E-2</v>
      </c>
      <c r="E145" s="418">
        <v>1.00025976028675</v>
      </c>
      <c r="F145" s="416">
        <v>265.77555000000001</v>
      </c>
      <c r="G145" s="417">
        <v>221.47962500000003</v>
      </c>
      <c r="H145" s="417">
        <v>22.15117</v>
      </c>
      <c r="I145" s="417">
        <v>221.51169999999999</v>
      </c>
      <c r="J145" s="417">
        <v>3.2074999999963438E-2</v>
      </c>
      <c r="K145" s="419">
        <v>0.83345401787335205</v>
      </c>
      <c r="L145" s="133"/>
      <c r="M145" s="415" t="str">
        <f t="shared" si="2"/>
        <v/>
      </c>
      <c r="N145" s="133"/>
      <c r="O145" s="133"/>
      <c r="P145" s="133"/>
      <c r="Q145" s="133"/>
      <c r="R145" s="133"/>
      <c r="S145" s="133"/>
      <c r="T145" s="133"/>
      <c r="U145" s="133">
        <v>5</v>
      </c>
    </row>
    <row r="146" spans="1:21" ht="14.45" customHeight="1" x14ac:dyDescent="0.2">
      <c r="A146" s="420" t="s">
        <v>384</v>
      </c>
      <c r="B146" s="416">
        <v>0</v>
      </c>
      <c r="C146" s="417">
        <v>45.478999999999999</v>
      </c>
      <c r="D146" s="417">
        <v>45.478999999999999</v>
      </c>
      <c r="E146" s="418">
        <v>0</v>
      </c>
      <c r="F146" s="416">
        <v>0</v>
      </c>
      <c r="G146" s="417">
        <v>0</v>
      </c>
      <c r="H146" s="417">
        <v>0</v>
      </c>
      <c r="I146" s="417">
        <v>0.98599999999999999</v>
      </c>
      <c r="J146" s="417">
        <v>0.98599999999999999</v>
      </c>
      <c r="K146" s="419">
        <v>0</v>
      </c>
      <c r="L146" s="133"/>
      <c r="M146" s="415" t="str">
        <f t="shared" si="2"/>
        <v/>
      </c>
      <c r="N146" s="133"/>
      <c r="O146" s="133"/>
      <c r="P146" s="133"/>
      <c r="Q146" s="133"/>
      <c r="R146" s="133"/>
      <c r="S146" s="133"/>
      <c r="T146" s="133"/>
      <c r="U146" s="133">
        <v>4</v>
      </c>
    </row>
    <row r="147" spans="1:21" ht="14.45" customHeight="1" x14ac:dyDescent="0.2">
      <c r="A147" s="420" t="s">
        <v>385</v>
      </c>
      <c r="B147" s="416">
        <v>0</v>
      </c>
      <c r="C147" s="417">
        <v>45.478999999999999</v>
      </c>
      <c r="D147" s="417">
        <v>45.478999999999999</v>
      </c>
      <c r="E147" s="418">
        <v>0</v>
      </c>
      <c r="F147" s="416">
        <v>0</v>
      </c>
      <c r="G147" s="417">
        <v>0</v>
      </c>
      <c r="H147" s="417">
        <v>0</v>
      </c>
      <c r="I147" s="417">
        <v>0.98599999999999999</v>
      </c>
      <c r="J147" s="417">
        <v>0.98599999999999999</v>
      </c>
      <c r="K147" s="419">
        <v>0</v>
      </c>
      <c r="L147" s="133"/>
      <c r="M147" s="415" t="str">
        <f t="shared" si="2"/>
        <v/>
      </c>
      <c r="N147" s="133"/>
      <c r="O147" s="133"/>
      <c r="P147" s="133"/>
      <c r="Q147" s="133"/>
      <c r="R147" s="133"/>
      <c r="S147" s="133"/>
      <c r="T147" s="133"/>
      <c r="U147" s="133">
        <v>5</v>
      </c>
    </row>
    <row r="148" spans="1:21" ht="14.45" customHeight="1" x14ac:dyDescent="0.2">
      <c r="A148" s="420" t="s">
        <v>386</v>
      </c>
      <c r="B148" s="416">
        <v>0</v>
      </c>
      <c r="C148" s="417">
        <v>220.33542</v>
      </c>
      <c r="D148" s="417">
        <v>220.33542</v>
      </c>
      <c r="E148" s="418">
        <v>0</v>
      </c>
      <c r="F148" s="416">
        <v>0</v>
      </c>
      <c r="G148" s="417">
        <v>0</v>
      </c>
      <c r="H148" s="417">
        <v>0</v>
      </c>
      <c r="I148" s="417">
        <v>16</v>
      </c>
      <c r="J148" s="417">
        <v>16</v>
      </c>
      <c r="K148" s="419">
        <v>0</v>
      </c>
      <c r="L148" s="133"/>
      <c r="M148" s="415" t="str">
        <f t="shared" si="2"/>
        <v>X</v>
      </c>
      <c r="N148" s="133"/>
      <c r="O148" s="133"/>
      <c r="P148" s="133"/>
      <c r="Q148" s="133"/>
      <c r="R148" s="133"/>
      <c r="S148" s="133"/>
      <c r="T148" s="133"/>
      <c r="U148" s="133">
        <v>3</v>
      </c>
    </row>
    <row r="149" spans="1:21" ht="14.45" customHeight="1" x14ac:dyDescent="0.2">
      <c r="A149" s="420" t="s">
        <v>387</v>
      </c>
      <c r="B149" s="416">
        <v>0</v>
      </c>
      <c r="C149" s="417">
        <v>68.583770000000001</v>
      </c>
      <c r="D149" s="417">
        <v>68.583770000000001</v>
      </c>
      <c r="E149" s="418">
        <v>0</v>
      </c>
      <c r="F149" s="416">
        <v>0</v>
      </c>
      <c r="G149" s="417">
        <v>0</v>
      </c>
      <c r="H149" s="417">
        <v>0</v>
      </c>
      <c r="I149" s="417">
        <v>16</v>
      </c>
      <c r="J149" s="417">
        <v>16</v>
      </c>
      <c r="K149" s="419">
        <v>0</v>
      </c>
      <c r="L149" s="133"/>
      <c r="M149" s="415" t="str">
        <f t="shared" si="2"/>
        <v/>
      </c>
      <c r="N149" s="133"/>
      <c r="O149" s="133"/>
      <c r="P149" s="133"/>
      <c r="Q149" s="133"/>
      <c r="R149" s="133"/>
      <c r="S149" s="133"/>
      <c r="T149" s="133"/>
      <c r="U149" s="133">
        <v>4</v>
      </c>
    </row>
    <row r="150" spans="1:21" ht="14.45" customHeight="1" x14ac:dyDescent="0.2">
      <c r="A150" s="420" t="s">
        <v>388</v>
      </c>
      <c r="B150" s="416">
        <v>0</v>
      </c>
      <c r="C150" s="417">
        <v>68.583770000000001</v>
      </c>
      <c r="D150" s="417">
        <v>68.583770000000001</v>
      </c>
      <c r="E150" s="418">
        <v>0</v>
      </c>
      <c r="F150" s="416">
        <v>0</v>
      </c>
      <c r="G150" s="417">
        <v>0</v>
      </c>
      <c r="H150" s="417">
        <v>0</v>
      </c>
      <c r="I150" s="417">
        <v>16</v>
      </c>
      <c r="J150" s="417">
        <v>16</v>
      </c>
      <c r="K150" s="419">
        <v>0</v>
      </c>
      <c r="L150" s="133"/>
      <c r="M150" s="415" t="str">
        <f t="shared" si="2"/>
        <v/>
      </c>
      <c r="N150" s="133"/>
      <c r="O150" s="133"/>
      <c r="P150" s="133"/>
      <c r="Q150" s="133"/>
      <c r="R150" s="133"/>
      <c r="S150" s="133"/>
      <c r="T150" s="133"/>
      <c r="U150" s="133">
        <v>5</v>
      </c>
    </row>
    <row r="151" spans="1:21" ht="14.45" customHeight="1" x14ac:dyDescent="0.2">
      <c r="A151" s="420" t="s">
        <v>389</v>
      </c>
      <c r="B151" s="416">
        <v>0</v>
      </c>
      <c r="C151" s="417">
        <v>25.950379999999999</v>
      </c>
      <c r="D151" s="417">
        <v>25.950379999999999</v>
      </c>
      <c r="E151" s="418">
        <v>0</v>
      </c>
      <c r="F151" s="416">
        <v>0</v>
      </c>
      <c r="G151" s="417">
        <v>0</v>
      </c>
      <c r="H151" s="417">
        <v>0</v>
      </c>
      <c r="I151" s="417">
        <v>0</v>
      </c>
      <c r="J151" s="417">
        <v>0</v>
      </c>
      <c r="K151" s="419">
        <v>0</v>
      </c>
      <c r="L151" s="133"/>
      <c r="M151" s="415" t="str">
        <f t="shared" si="2"/>
        <v/>
      </c>
      <c r="N151" s="133"/>
      <c r="O151" s="133"/>
      <c r="P151" s="133"/>
      <c r="Q151" s="133"/>
      <c r="R151" s="133"/>
      <c r="S151" s="133"/>
      <c r="T151" s="133"/>
      <c r="U151" s="133">
        <v>4</v>
      </c>
    </row>
    <row r="152" spans="1:21" ht="14.45" customHeight="1" x14ac:dyDescent="0.2">
      <c r="A152" s="420" t="s">
        <v>390</v>
      </c>
      <c r="B152" s="416">
        <v>0</v>
      </c>
      <c r="C152" s="417">
        <v>21.038989999999998</v>
      </c>
      <c r="D152" s="417">
        <v>21.038989999999998</v>
      </c>
      <c r="E152" s="418">
        <v>0</v>
      </c>
      <c r="F152" s="416">
        <v>0</v>
      </c>
      <c r="G152" s="417">
        <v>0</v>
      </c>
      <c r="H152" s="417">
        <v>0</v>
      </c>
      <c r="I152" s="417">
        <v>0</v>
      </c>
      <c r="J152" s="417">
        <v>0</v>
      </c>
      <c r="K152" s="419">
        <v>0</v>
      </c>
      <c r="L152" s="133"/>
      <c r="M152" s="415" t="str">
        <f t="shared" si="2"/>
        <v/>
      </c>
      <c r="N152" s="133"/>
      <c r="O152" s="133"/>
      <c r="P152" s="133"/>
      <c r="Q152" s="133"/>
      <c r="R152" s="133"/>
      <c r="S152" s="133"/>
      <c r="T152" s="133"/>
      <c r="U152" s="133">
        <v>5</v>
      </c>
    </row>
    <row r="153" spans="1:21" ht="14.45" customHeight="1" x14ac:dyDescent="0.2">
      <c r="A153" s="420" t="s">
        <v>391</v>
      </c>
      <c r="B153" s="416">
        <v>0</v>
      </c>
      <c r="C153" s="417">
        <v>4.9113899999999999</v>
      </c>
      <c r="D153" s="417">
        <v>4.9113899999999999</v>
      </c>
      <c r="E153" s="418">
        <v>0</v>
      </c>
      <c r="F153" s="416">
        <v>0</v>
      </c>
      <c r="G153" s="417">
        <v>0</v>
      </c>
      <c r="H153" s="417">
        <v>0</v>
      </c>
      <c r="I153" s="417">
        <v>0</v>
      </c>
      <c r="J153" s="417">
        <v>0</v>
      </c>
      <c r="K153" s="419">
        <v>0</v>
      </c>
      <c r="L153" s="133"/>
      <c r="M153" s="415" t="str">
        <f t="shared" si="2"/>
        <v/>
      </c>
      <c r="N153" s="133"/>
      <c r="O153" s="133"/>
      <c r="P153" s="133"/>
      <c r="Q153" s="133"/>
      <c r="R153" s="133"/>
      <c r="S153" s="133"/>
      <c r="T153" s="133"/>
      <c r="U153" s="133">
        <v>5</v>
      </c>
    </row>
    <row r="154" spans="1:21" ht="14.45" customHeight="1" x14ac:dyDescent="0.2">
      <c r="A154" s="420" t="s">
        <v>392</v>
      </c>
      <c r="B154" s="416">
        <v>0</v>
      </c>
      <c r="C154" s="417">
        <v>125.80127</v>
      </c>
      <c r="D154" s="417">
        <v>125.80127</v>
      </c>
      <c r="E154" s="418">
        <v>0</v>
      </c>
      <c r="F154" s="416">
        <v>0</v>
      </c>
      <c r="G154" s="417">
        <v>0</v>
      </c>
      <c r="H154" s="417">
        <v>0</v>
      </c>
      <c r="I154" s="417">
        <v>0</v>
      </c>
      <c r="J154" s="417">
        <v>0</v>
      </c>
      <c r="K154" s="419">
        <v>0</v>
      </c>
      <c r="L154" s="133"/>
      <c r="M154" s="415" t="str">
        <f t="shared" si="2"/>
        <v/>
      </c>
      <c r="N154" s="133"/>
      <c r="O154" s="133"/>
      <c r="P154" s="133"/>
      <c r="Q154" s="133"/>
      <c r="R154" s="133"/>
      <c r="S154" s="133"/>
      <c r="T154" s="133"/>
      <c r="U154" s="133">
        <v>4</v>
      </c>
    </row>
    <row r="155" spans="1:21" ht="14.45" customHeight="1" x14ac:dyDescent="0.2">
      <c r="A155" s="420" t="s">
        <v>393</v>
      </c>
      <c r="B155" s="416">
        <v>0</v>
      </c>
      <c r="C155" s="417">
        <v>10.285</v>
      </c>
      <c r="D155" s="417">
        <v>10.285</v>
      </c>
      <c r="E155" s="418">
        <v>0</v>
      </c>
      <c r="F155" s="416">
        <v>0</v>
      </c>
      <c r="G155" s="417">
        <v>0</v>
      </c>
      <c r="H155" s="417">
        <v>0</v>
      </c>
      <c r="I155" s="417">
        <v>0</v>
      </c>
      <c r="J155" s="417">
        <v>0</v>
      </c>
      <c r="K155" s="419">
        <v>0</v>
      </c>
      <c r="L155" s="133"/>
      <c r="M155" s="415" t="str">
        <f t="shared" si="2"/>
        <v/>
      </c>
      <c r="N155" s="133"/>
      <c r="O155" s="133"/>
      <c r="P155" s="133"/>
      <c r="Q155" s="133"/>
      <c r="R155" s="133"/>
      <c r="S155" s="133"/>
      <c r="T155" s="133"/>
      <c r="U155" s="133">
        <v>5</v>
      </c>
    </row>
    <row r="156" spans="1:21" ht="14.45" customHeight="1" x14ac:dyDescent="0.2">
      <c r="A156" s="420" t="s">
        <v>394</v>
      </c>
      <c r="B156" s="416">
        <v>0</v>
      </c>
      <c r="C156" s="417">
        <v>115.51627000000001</v>
      </c>
      <c r="D156" s="417">
        <v>115.51627000000001</v>
      </c>
      <c r="E156" s="418">
        <v>0</v>
      </c>
      <c r="F156" s="416">
        <v>0</v>
      </c>
      <c r="G156" s="417">
        <v>0</v>
      </c>
      <c r="H156" s="417">
        <v>0</v>
      </c>
      <c r="I156" s="417">
        <v>0</v>
      </c>
      <c r="J156" s="417">
        <v>0</v>
      </c>
      <c r="K156" s="419">
        <v>0</v>
      </c>
      <c r="L156" s="133"/>
      <c r="M156" s="415" t="str">
        <f t="shared" si="2"/>
        <v/>
      </c>
      <c r="N156" s="133"/>
      <c r="O156" s="133"/>
      <c r="P156" s="133"/>
      <c r="Q156" s="133"/>
      <c r="R156" s="133"/>
      <c r="S156" s="133"/>
      <c r="T156" s="133"/>
      <c r="U156" s="133">
        <v>5</v>
      </c>
    </row>
    <row r="157" spans="1:21" ht="14.45" customHeight="1" x14ac:dyDescent="0.2">
      <c r="A157" s="420" t="s">
        <v>395</v>
      </c>
      <c r="B157" s="416">
        <v>12228.2217007</v>
      </c>
      <c r="C157" s="417">
        <v>35935.5818</v>
      </c>
      <c r="D157" s="417">
        <v>23707.3600993</v>
      </c>
      <c r="E157" s="418">
        <v>2.9387414359638968</v>
      </c>
      <c r="F157" s="416">
        <v>36624.930718099997</v>
      </c>
      <c r="G157" s="417">
        <v>30520.775598416662</v>
      </c>
      <c r="H157" s="417">
        <v>4125.0232400000004</v>
      </c>
      <c r="I157" s="417">
        <v>34557.795610000001</v>
      </c>
      <c r="J157" s="417">
        <v>4037.0200115833395</v>
      </c>
      <c r="K157" s="419">
        <v>0.94355934420707532</v>
      </c>
      <c r="L157" s="133"/>
      <c r="M157" s="415" t="str">
        <f t="shared" si="2"/>
        <v/>
      </c>
      <c r="N157" s="133"/>
      <c r="O157" s="133"/>
      <c r="P157" s="133"/>
      <c r="Q157" s="133"/>
      <c r="R157" s="133"/>
      <c r="S157" s="133"/>
      <c r="T157" s="133"/>
      <c r="U157" s="133">
        <v>1</v>
      </c>
    </row>
    <row r="158" spans="1:21" ht="14.45" customHeight="1" x14ac:dyDescent="0.2">
      <c r="A158" s="420" t="s">
        <v>396</v>
      </c>
      <c r="B158" s="416">
        <v>11856.653207400001</v>
      </c>
      <c r="C158" s="417">
        <v>30624.406609999998</v>
      </c>
      <c r="D158" s="417">
        <v>18767.753402599999</v>
      </c>
      <c r="E158" s="418">
        <v>2.582887942685768</v>
      </c>
      <c r="F158" s="416">
        <v>36624.406133299999</v>
      </c>
      <c r="G158" s="417">
        <v>30520.338444416666</v>
      </c>
      <c r="H158" s="417">
        <v>4080.5479999999998</v>
      </c>
      <c r="I158" s="417">
        <v>29370.559010000001</v>
      </c>
      <c r="J158" s="417">
        <v>-1149.779434416665</v>
      </c>
      <c r="K158" s="419">
        <v>0.80193952915172095</v>
      </c>
      <c r="L158" s="133"/>
      <c r="M158" s="415" t="str">
        <f t="shared" si="2"/>
        <v/>
      </c>
      <c r="N158" s="133"/>
      <c r="O158" s="133"/>
      <c r="P158" s="133"/>
      <c r="Q158" s="133"/>
      <c r="R158" s="133"/>
      <c r="S158" s="133"/>
      <c r="T158" s="133"/>
      <c r="U158" s="133">
        <v>2</v>
      </c>
    </row>
    <row r="159" spans="1:21" ht="14.45" customHeight="1" x14ac:dyDescent="0.2">
      <c r="A159" s="420" t="s">
        <v>397</v>
      </c>
      <c r="B159" s="416">
        <v>11856.653207400001</v>
      </c>
      <c r="C159" s="417">
        <v>30624.406609999998</v>
      </c>
      <c r="D159" s="417">
        <v>18767.753402599999</v>
      </c>
      <c r="E159" s="418">
        <v>2.582887942685768</v>
      </c>
      <c r="F159" s="416">
        <v>36624.406133299999</v>
      </c>
      <c r="G159" s="417">
        <v>30520.338444416666</v>
      </c>
      <c r="H159" s="417">
        <v>4080.5479999999998</v>
      </c>
      <c r="I159" s="417">
        <v>29370.559010000001</v>
      </c>
      <c r="J159" s="417">
        <v>-1149.779434416665</v>
      </c>
      <c r="K159" s="419">
        <v>0.80193952915172095</v>
      </c>
      <c r="L159" s="133"/>
      <c r="M159" s="415" t="str">
        <f t="shared" si="2"/>
        <v>X</v>
      </c>
      <c r="N159" s="133"/>
      <c r="O159" s="133"/>
      <c r="P159" s="133"/>
      <c r="Q159" s="133"/>
      <c r="R159" s="133"/>
      <c r="S159" s="133"/>
      <c r="T159" s="133"/>
      <c r="U159" s="133">
        <v>3</v>
      </c>
    </row>
    <row r="160" spans="1:21" ht="14.45" customHeight="1" x14ac:dyDescent="0.2">
      <c r="A160" s="420" t="s">
        <v>398</v>
      </c>
      <c r="B160" s="416">
        <v>11856.653207400001</v>
      </c>
      <c r="C160" s="417">
        <v>9315.9238600000008</v>
      </c>
      <c r="D160" s="417">
        <v>-2540.7293473999998</v>
      </c>
      <c r="E160" s="418">
        <v>0.7857127721493723</v>
      </c>
      <c r="F160" s="416">
        <v>14045.341022099999</v>
      </c>
      <c r="G160" s="417">
        <v>11704.45085175</v>
      </c>
      <c r="H160" s="417">
        <v>939.529</v>
      </c>
      <c r="I160" s="417">
        <v>10078.635109999999</v>
      </c>
      <c r="J160" s="417">
        <v>-1625.8157417500006</v>
      </c>
      <c r="K160" s="419">
        <v>0.71757852615621898</v>
      </c>
      <c r="L160" s="133"/>
      <c r="M160" s="415" t="str">
        <f t="shared" si="2"/>
        <v/>
      </c>
      <c r="N160" s="133"/>
      <c r="O160" s="133"/>
      <c r="P160" s="133"/>
      <c r="Q160" s="133"/>
      <c r="R160" s="133"/>
      <c r="S160" s="133"/>
      <c r="T160" s="133"/>
      <c r="U160" s="133">
        <v>4</v>
      </c>
    </row>
    <row r="161" spans="1:21" ht="14.45" customHeight="1" x14ac:dyDescent="0.2">
      <c r="A161" s="420" t="s">
        <v>399</v>
      </c>
      <c r="B161" s="416">
        <v>164.9009284</v>
      </c>
      <c r="C161" s="417">
        <v>124.97</v>
      </c>
      <c r="D161" s="417">
        <v>-39.930928399999999</v>
      </c>
      <c r="E161" s="418">
        <v>0.75784897764105008</v>
      </c>
      <c r="F161" s="416">
        <v>266.98245580000003</v>
      </c>
      <c r="G161" s="417">
        <v>222.48537983333335</v>
      </c>
      <c r="H161" s="417">
        <v>7.4749999999999996</v>
      </c>
      <c r="I161" s="417">
        <v>125.146</v>
      </c>
      <c r="J161" s="417">
        <v>-97.339379833333354</v>
      </c>
      <c r="K161" s="419">
        <v>0.46874241090114355</v>
      </c>
      <c r="L161" s="133"/>
      <c r="M161" s="415" t="str">
        <f t="shared" si="2"/>
        <v/>
      </c>
      <c r="N161" s="133"/>
      <c r="O161" s="133"/>
      <c r="P161" s="133"/>
      <c r="Q161" s="133"/>
      <c r="R161" s="133"/>
      <c r="S161" s="133"/>
      <c r="T161" s="133"/>
      <c r="U161" s="133">
        <v>5</v>
      </c>
    </row>
    <row r="162" spans="1:21" ht="14.45" customHeight="1" x14ac:dyDescent="0.2">
      <c r="A162" s="420" t="s">
        <v>400</v>
      </c>
      <c r="B162" s="416">
        <v>0</v>
      </c>
      <c r="C162" s="417">
        <v>10.89</v>
      </c>
      <c r="D162" s="417">
        <v>10.89</v>
      </c>
      <c r="E162" s="418">
        <v>0</v>
      </c>
      <c r="F162" s="416">
        <v>0</v>
      </c>
      <c r="G162" s="417">
        <v>0</v>
      </c>
      <c r="H162" s="417">
        <v>0</v>
      </c>
      <c r="I162" s="417">
        <v>0</v>
      </c>
      <c r="J162" s="417">
        <v>0</v>
      </c>
      <c r="K162" s="419">
        <v>0</v>
      </c>
      <c r="L162" s="133"/>
      <c r="M162" s="415" t="str">
        <f t="shared" si="2"/>
        <v/>
      </c>
      <c r="N162" s="133"/>
      <c r="O162" s="133"/>
      <c r="P162" s="133"/>
      <c r="Q162" s="133"/>
      <c r="R162" s="133"/>
      <c r="S162" s="133"/>
      <c r="T162" s="133"/>
      <c r="U162" s="133">
        <v>5</v>
      </c>
    </row>
    <row r="163" spans="1:21" ht="14.45" customHeight="1" x14ac:dyDescent="0.2">
      <c r="A163" s="420" t="s">
        <v>401</v>
      </c>
      <c r="B163" s="416">
        <v>17.301701699999999</v>
      </c>
      <c r="C163" s="417">
        <v>5.6349999999999998</v>
      </c>
      <c r="D163" s="417">
        <v>-11.666701699999999</v>
      </c>
      <c r="E163" s="418">
        <v>0.32569050707884994</v>
      </c>
      <c r="F163" s="416">
        <v>12.5135565</v>
      </c>
      <c r="G163" s="417">
        <v>10.42796375</v>
      </c>
      <c r="H163" s="417">
        <v>0.85399999999999998</v>
      </c>
      <c r="I163" s="417">
        <v>3.19739</v>
      </c>
      <c r="J163" s="417">
        <v>-7.2305737499999996</v>
      </c>
      <c r="K163" s="419">
        <v>0.25551408985926582</v>
      </c>
      <c r="L163" s="133"/>
      <c r="M163" s="415" t="str">
        <f t="shared" si="2"/>
        <v/>
      </c>
      <c r="N163" s="133"/>
      <c r="O163" s="133"/>
      <c r="P163" s="133"/>
      <c r="Q163" s="133"/>
      <c r="R163" s="133"/>
      <c r="S163" s="133"/>
      <c r="T163" s="133"/>
      <c r="U163" s="133">
        <v>5</v>
      </c>
    </row>
    <row r="164" spans="1:21" ht="14.45" customHeight="1" x14ac:dyDescent="0.2">
      <c r="A164" s="420" t="s">
        <v>402</v>
      </c>
      <c r="B164" s="416">
        <v>11674.4505773</v>
      </c>
      <c r="C164" s="417">
        <v>9174.42886</v>
      </c>
      <c r="D164" s="417">
        <v>-2500.0217173000001</v>
      </c>
      <c r="E164" s="418">
        <v>0.7858552999349635</v>
      </c>
      <c r="F164" s="416">
        <v>13765.845009799999</v>
      </c>
      <c r="G164" s="417">
        <v>11471.537508166666</v>
      </c>
      <c r="H164" s="417">
        <v>931.2</v>
      </c>
      <c r="I164" s="417">
        <v>9950.2917199999993</v>
      </c>
      <c r="J164" s="417">
        <v>-1521.2457881666669</v>
      </c>
      <c r="K164" s="419">
        <v>0.72282462231096734</v>
      </c>
      <c r="L164" s="133"/>
      <c r="M164" s="415" t="str">
        <f t="shared" si="2"/>
        <v/>
      </c>
      <c r="N164" s="133"/>
      <c r="O164" s="133"/>
      <c r="P164" s="133"/>
      <c r="Q164" s="133"/>
      <c r="R164" s="133"/>
      <c r="S164" s="133"/>
      <c r="T164" s="133"/>
      <c r="U164" s="133">
        <v>5</v>
      </c>
    </row>
    <row r="165" spans="1:21" ht="14.45" customHeight="1" x14ac:dyDescent="0.2">
      <c r="A165" s="420" t="s">
        <v>403</v>
      </c>
      <c r="B165" s="416">
        <v>0</v>
      </c>
      <c r="C165" s="417">
        <v>21309.436799999999</v>
      </c>
      <c r="D165" s="417">
        <v>21309.436799999999</v>
      </c>
      <c r="E165" s="418">
        <v>0</v>
      </c>
      <c r="F165" s="416">
        <v>22579.065111200001</v>
      </c>
      <c r="G165" s="417">
        <v>18815.887592666666</v>
      </c>
      <c r="H165" s="417">
        <v>3140.1489999999999</v>
      </c>
      <c r="I165" s="417">
        <v>19291.053899999999</v>
      </c>
      <c r="J165" s="417">
        <v>475.16630733333295</v>
      </c>
      <c r="K165" s="419">
        <v>0.85437788522213731</v>
      </c>
      <c r="L165" s="133"/>
      <c r="M165" s="415" t="str">
        <f t="shared" si="2"/>
        <v/>
      </c>
      <c r="N165" s="133"/>
      <c r="O165" s="133"/>
      <c r="P165" s="133"/>
      <c r="Q165" s="133"/>
      <c r="R165" s="133"/>
      <c r="S165" s="133"/>
      <c r="T165" s="133"/>
      <c r="U165" s="133">
        <v>4</v>
      </c>
    </row>
    <row r="166" spans="1:21" ht="14.45" customHeight="1" x14ac:dyDescent="0.2">
      <c r="A166" s="420" t="s">
        <v>404</v>
      </c>
      <c r="B166" s="416">
        <v>0</v>
      </c>
      <c r="C166" s="417">
        <v>21308.0118</v>
      </c>
      <c r="D166" s="417">
        <v>21308.0118</v>
      </c>
      <c r="E166" s="418">
        <v>0</v>
      </c>
      <c r="F166" s="416">
        <v>22578.061031400001</v>
      </c>
      <c r="G166" s="417">
        <v>18815.050859499999</v>
      </c>
      <c r="H166" s="417">
        <v>3140.1489999999999</v>
      </c>
      <c r="I166" s="417">
        <v>19291.053899999999</v>
      </c>
      <c r="J166" s="417">
        <v>476.00304049999977</v>
      </c>
      <c r="K166" s="419">
        <v>0.85441588067156604</v>
      </c>
      <c r="L166" s="133"/>
      <c r="M166" s="415" t="str">
        <f t="shared" si="2"/>
        <v/>
      </c>
      <c r="N166" s="133"/>
      <c r="O166" s="133"/>
      <c r="P166" s="133"/>
      <c r="Q166" s="133"/>
      <c r="R166" s="133"/>
      <c r="S166" s="133"/>
      <c r="T166" s="133"/>
      <c r="U166" s="133">
        <v>5</v>
      </c>
    </row>
    <row r="167" spans="1:21" ht="14.45" customHeight="1" x14ac:dyDescent="0.2">
      <c r="A167" s="420" t="s">
        <v>405</v>
      </c>
      <c r="B167" s="416">
        <v>0</v>
      </c>
      <c r="C167" s="417">
        <v>1.425</v>
      </c>
      <c r="D167" s="417">
        <v>1.425</v>
      </c>
      <c r="E167" s="418">
        <v>0</v>
      </c>
      <c r="F167" s="416">
        <v>1.0040798</v>
      </c>
      <c r="G167" s="417">
        <v>0.83673316666666664</v>
      </c>
      <c r="H167" s="417">
        <v>0</v>
      </c>
      <c r="I167" s="417">
        <v>0</v>
      </c>
      <c r="J167" s="417">
        <v>-0.83673316666666664</v>
      </c>
      <c r="K167" s="419">
        <v>0</v>
      </c>
      <c r="L167" s="133"/>
      <c r="M167" s="415" t="str">
        <f t="shared" si="2"/>
        <v/>
      </c>
      <c r="N167" s="133"/>
      <c r="O167" s="133"/>
      <c r="P167" s="133"/>
      <c r="Q167" s="133"/>
      <c r="R167" s="133"/>
      <c r="S167" s="133"/>
      <c r="T167" s="133"/>
      <c r="U167" s="133">
        <v>5</v>
      </c>
    </row>
    <row r="168" spans="1:21" ht="14.45" customHeight="1" x14ac:dyDescent="0.2">
      <c r="A168" s="420" t="s">
        <v>406</v>
      </c>
      <c r="B168" s="416">
        <v>0</v>
      </c>
      <c r="C168" s="417">
        <v>-0.95404999999999995</v>
      </c>
      <c r="D168" s="417">
        <v>-0.95404999999999995</v>
      </c>
      <c r="E168" s="418">
        <v>0</v>
      </c>
      <c r="F168" s="416">
        <v>0</v>
      </c>
      <c r="G168" s="417">
        <v>0</v>
      </c>
      <c r="H168" s="417">
        <v>0</v>
      </c>
      <c r="I168" s="417">
        <v>0</v>
      </c>
      <c r="J168" s="417">
        <v>0</v>
      </c>
      <c r="K168" s="419">
        <v>0</v>
      </c>
      <c r="L168" s="133"/>
      <c r="M168" s="415" t="str">
        <f t="shared" si="2"/>
        <v/>
      </c>
      <c r="N168" s="133"/>
      <c r="O168" s="133"/>
      <c r="P168" s="133"/>
      <c r="Q168" s="133"/>
      <c r="R168" s="133"/>
      <c r="S168" s="133"/>
      <c r="T168" s="133"/>
      <c r="U168" s="133">
        <v>4</v>
      </c>
    </row>
    <row r="169" spans="1:21" ht="14.45" customHeight="1" x14ac:dyDescent="0.2">
      <c r="A169" s="420" t="s">
        <v>407</v>
      </c>
      <c r="B169" s="416">
        <v>0</v>
      </c>
      <c r="C169" s="417">
        <v>-0.95404999999999995</v>
      </c>
      <c r="D169" s="417">
        <v>-0.95404999999999995</v>
      </c>
      <c r="E169" s="418">
        <v>0</v>
      </c>
      <c r="F169" s="416">
        <v>0</v>
      </c>
      <c r="G169" s="417">
        <v>0</v>
      </c>
      <c r="H169" s="417">
        <v>0</v>
      </c>
      <c r="I169" s="417">
        <v>0</v>
      </c>
      <c r="J169" s="417">
        <v>0</v>
      </c>
      <c r="K169" s="419">
        <v>0</v>
      </c>
      <c r="L169" s="133"/>
      <c r="M169" s="415" t="str">
        <f t="shared" si="2"/>
        <v/>
      </c>
      <c r="N169" s="133"/>
      <c r="O169" s="133"/>
      <c r="P169" s="133"/>
      <c r="Q169" s="133"/>
      <c r="R169" s="133"/>
      <c r="S169" s="133"/>
      <c r="T169" s="133"/>
      <c r="U169" s="133">
        <v>5</v>
      </c>
    </row>
    <row r="170" spans="1:21" ht="14.45" customHeight="1" x14ac:dyDescent="0.2">
      <c r="A170" s="420" t="s">
        <v>408</v>
      </c>
      <c r="B170" s="416">
        <v>0</v>
      </c>
      <c r="C170" s="417">
        <v>0</v>
      </c>
      <c r="D170" s="417">
        <v>0</v>
      </c>
      <c r="E170" s="418">
        <v>0</v>
      </c>
      <c r="F170" s="416">
        <v>0</v>
      </c>
      <c r="G170" s="417">
        <v>0</v>
      </c>
      <c r="H170" s="417">
        <v>0.87</v>
      </c>
      <c r="I170" s="417">
        <v>0.87</v>
      </c>
      <c r="J170" s="417">
        <v>0.87</v>
      </c>
      <c r="K170" s="419">
        <v>0</v>
      </c>
      <c r="L170" s="133"/>
      <c r="M170" s="415" t="str">
        <f t="shared" si="2"/>
        <v/>
      </c>
      <c r="N170" s="133"/>
      <c r="O170" s="133"/>
      <c r="P170" s="133"/>
      <c r="Q170" s="133"/>
      <c r="R170" s="133"/>
      <c r="S170" s="133"/>
      <c r="T170" s="133"/>
      <c r="U170" s="133">
        <v>4</v>
      </c>
    </row>
    <row r="171" spans="1:21" ht="14.45" customHeight="1" x14ac:dyDescent="0.2">
      <c r="A171" s="420" t="s">
        <v>409</v>
      </c>
      <c r="B171" s="416">
        <v>0</v>
      </c>
      <c r="C171" s="417">
        <v>0</v>
      </c>
      <c r="D171" s="417">
        <v>0</v>
      </c>
      <c r="E171" s="418">
        <v>0</v>
      </c>
      <c r="F171" s="416">
        <v>0</v>
      </c>
      <c r="G171" s="417">
        <v>0</v>
      </c>
      <c r="H171" s="417">
        <v>0.87</v>
      </c>
      <c r="I171" s="417">
        <v>0.87</v>
      </c>
      <c r="J171" s="417">
        <v>0.87</v>
      </c>
      <c r="K171" s="419">
        <v>0</v>
      </c>
      <c r="L171" s="133"/>
      <c r="M171" s="415" t="str">
        <f t="shared" si="2"/>
        <v/>
      </c>
      <c r="N171" s="133"/>
      <c r="O171" s="133"/>
      <c r="P171" s="133"/>
      <c r="Q171" s="133"/>
      <c r="R171" s="133"/>
      <c r="S171" s="133"/>
      <c r="T171" s="133"/>
      <c r="U171" s="133">
        <v>5</v>
      </c>
    </row>
    <row r="172" spans="1:21" ht="14.45" customHeight="1" x14ac:dyDescent="0.2">
      <c r="A172" s="420" t="s">
        <v>410</v>
      </c>
      <c r="B172" s="416">
        <v>371.5684933</v>
      </c>
      <c r="C172" s="417">
        <v>447.69225999999998</v>
      </c>
      <c r="D172" s="417">
        <v>76.123766699999976</v>
      </c>
      <c r="E172" s="418">
        <v>1.2048714249798853</v>
      </c>
      <c r="F172" s="416">
        <v>0.52458479999999996</v>
      </c>
      <c r="G172" s="417">
        <v>0.43715399999999993</v>
      </c>
      <c r="H172" s="417">
        <v>44.475239999999999</v>
      </c>
      <c r="I172" s="417">
        <v>632.85699</v>
      </c>
      <c r="J172" s="417">
        <v>632.41983600000003</v>
      </c>
      <c r="K172" s="419">
        <v>1206.3959725863199</v>
      </c>
      <c r="L172" s="133"/>
      <c r="M172" s="415" t="str">
        <f t="shared" si="2"/>
        <v/>
      </c>
      <c r="N172" s="133"/>
      <c r="O172" s="133"/>
      <c r="P172" s="133"/>
      <c r="Q172" s="133"/>
      <c r="R172" s="133"/>
      <c r="S172" s="133"/>
      <c r="T172" s="133"/>
      <c r="U172" s="133">
        <v>2</v>
      </c>
    </row>
    <row r="173" spans="1:21" ht="14.45" customHeight="1" x14ac:dyDescent="0.2">
      <c r="A173" s="420" t="s">
        <v>411</v>
      </c>
      <c r="B173" s="416">
        <v>0</v>
      </c>
      <c r="C173" s="417">
        <v>80.75</v>
      </c>
      <c r="D173" s="417">
        <v>80.75</v>
      </c>
      <c r="E173" s="418">
        <v>0</v>
      </c>
      <c r="F173" s="416">
        <v>0</v>
      </c>
      <c r="G173" s="417">
        <v>0</v>
      </c>
      <c r="H173" s="417">
        <v>1.5</v>
      </c>
      <c r="I173" s="417">
        <v>107.25</v>
      </c>
      <c r="J173" s="417">
        <v>107.25</v>
      </c>
      <c r="K173" s="419">
        <v>0</v>
      </c>
      <c r="L173" s="133"/>
      <c r="M173" s="415" t="str">
        <f t="shared" si="2"/>
        <v>X</v>
      </c>
      <c r="N173" s="133"/>
      <c r="O173" s="133"/>
      <c r="P173" s="133"/>
      <c r="Q173" s="133"/>
      <c r="R173" s="133"/>
      <c r="S173" s="133"/>
      <c r="T173" s="133"/>
      <c r="U173" s="133">
        <v>3</v>
      </c>
    </row>
    <row r="174" spans="1:21" ht="14.45" customHeight="1" x14ac:dyDescent="0.2">
      <c r="A174" s="420" t="s">
        <v>412</v>
      </c>
      <c r="B174" s="416">
        <v>0</v>
      </c>
      <c r="C174" s="417">
        <v>80.75</v>
      </c>
      <c r="D174" s="417">
        <v>80.75</v>
      </c>
      <c r="E174" s="418">
        <v>0</v>
      </c>
      <c r="F174" s="416">
        <v>0</v>
      </c>
      <c r="G174" s="417">
        <v>0</v>
      </c>
      <c r="H174" s="417">
        <v>1.5</v>
      </c>
      <c r="I174" s="417">
        <v>107.25</v>
      </c>
      <c r="J174" s="417">
        <v>107.25</v>
      </c>
      <c r="K174" s="419">
        <v>0</v>
      </c>
      <c r="L174" s="133"/>
      <c r="M174" s="415" t="str">
        <f t="shared" si="2"/>
        <v/>
      </c>
      <c r="N174" s="133"/>
      <c r="O174" s="133"/>
      <c r="P174" s="133"/>
      <c r="Q174" s="133"/>
      <c r="R174" s="133"/>
      <c r="S174" s="133"/>
      <c r="T174" s="133"/>
      <c r="U174" s="133">
        <v>4</v>
      </c>
    </row>
    <row r="175" spans="1:21" ht="14.45" customHeight="1" x14ac:dyDescent="0.2">
      <c r="A175" s="420" t="s">
        <v>413</v>
      </c>
      <c r="B175" s="416">
        <v>0</v>
      </c>
      <c r="C175" s="417">
        <v>80.75</v>
      </c>
      <c r="D175" s="417">
        <v>80.75</v>
      </c>
      <c r="E175" s="418">
        <v>0</v>
      </c>
      <c r="F175" s="416">
        <v>0</v>
      </c>
      <c r="G175" s="417">
        <v>0</v>
      </c>
      <c r="H175" s="417">
        <v>1.5</v>
      </c>
      <c r="I175" s="417">
        <v>107.25</v>
      </c>
      <c r="J175" s="417">
        <v>107.25</v>
      </c>
      <c r="K175" s="419">
        <v>0</v>
      </c>
      <c r="L175" s="133"/>
      <c r="M175" s="415" t="str">
        <f t="shared" si="2"/>
        <v/>
      </c>
      <c r="N175" s="133"/>
      <c r="O175" s="133"/>
      <c r="P175" s="133"/>
      <c r="Q175" s="133"/>
      <c r="R175" s="133"/>
      <c r="S175" s="133"/>
      <c r="T175" s="133"/>
      <c r="U175" s="133">
        <v>5</v>
      </c>
    </row>
    <row r="176" spans="1:21" ht="14.45" customHeight="1" x14ac:dyDescent="0.2">
      <c r="A176" s="420" t="s">
        <v>414</v>
      </c>
      <c r="B176" s="416">
        <v>371.5684933</v>
      </c>
      <c r="C176" s="417">
        <v>366.94225999999998</v>
      </c>
      <c r="D176" s="417">
        <v>-4.626233300000024</v>
      </c>
      <c r="E176" s="418">
        <v>0.98754944678190226</v>
      </c>
      <c r="F176" s="416">
        <v>0.52458479999999996</v>
      </c>
      <c r="G176" s="417">
        <v>0.43715399999999993</v>
      </c>
      <c r="H176" s="417">
        <v>42.975239999999999</v>
      </c>
      <c r="I176" s="417">
        <v>525.60699</v>
      </c>
      <c r="J176" s="417">
        <v>525.16983600000003</v>
      </c>
      <c r="K176" s="419">
        <v>1001.9485696116243</v>
      </c>
      <c r="L176" s="133"/>
      <c r="M176" s="415" t="str">
        <f t="shared" si="2"/>
        <v>X</v>
      </c>
      <c r="N176" s="133"/>
      <c r="O176" s="133"/>
      <c r="P176" s="133"/>
      <c r="Q176" s="133"/>
      <c r="R176" s="133"/>
      <c r="S176" s="133"/>
      <c r="T176" s="133"/>
      <c r="U176" s="133">
        <v>3</v>
      </c>
    </row>
    <row r="177" spans="1:21" ht="14.45" customHeight="1" x14ac:dyDescent="0.2">
      <c r="A177" s="420" t="s">
        <v>415</v>
      </c>
      <c r="B177" s="416">
        <v>0</v>
      </c>
      <c r="C177" s="417">
        <v>3.3E-4</v>
      </c>
      <c r="D177" s="417">
        <v>3.3E-4</v>
      </c>
      <c r="E177" s="418">
        <v>0</v>
      </c>
      <c r="F177" s="416">
        <v>0</v>
      </c>
      <c r="G177" s="417">
        <v>0</v>
      </c>
      <c r="H177" s="417">
        <v>1E-4</v>
      </c>
      <c r="I177" s="417">
        <v>15.999829999999999</v>
      </c>
      <c r="J177" s="417">
        <v>15.999829999999999</v>
      </c>
      <c r="K177" s="419">
        <v>0</v>
      </c>
      <c r="L177" s="133"/>
      <c r="M177" s="415" t="str">
        <f t="shared" si="2"/>
        <v/>
      </c>
      <c r="N177" s="133"/>
      <c r="O177" s="133"/>
      <c r="P177" s="133"/>
      <c r="Q177" s="133"/>
      <c r="R177" s="133"/>
      <c r="S177" s="133"/>
      <c r="T177" s="133"/>
      <c r="U177" s="133">
        <v>4</v>
      </c>
    </row>
    <row r="178" spans="1:21" ht="14.45" customHeight="1" x14ac:dyDescent="0.2">
      <c r="A178" s="420" t="s">
        <v>416</v>
      </c>
      <c r="B178" s="416">
        <v>0</v>
      </c>
      <c r="C178" s="417">
        <v>3.3E-4</v>
      </c>
      <c r="D178" s="417">
        <v>3.3E-4</v>
      </c>
      <c r="E178" s="418">
        <v>0</v>
      </c>
      <c r="F178" s="416">
        <v>0</v>
      </c>
      <c r="G178" s="417">
        <v>0</v>
      </c>
      <c r="H178" s="417">
        <v>1E-4</v>
      </c>
      <c r="I178" s="417">
        <v>-1.7000000000000001E-4</v>
      </c>
      <c r="J178" s="417">
        <v>-1.7000000000000001E-4</v>
      </c>
      <c r="K178" s="419">
        <v>0</v>
      </c>
      <c r="L178" s="133"/>
      <c r="M178" s="415" t="str">
        <f t="shared" si="2"/>
        <v/>
      </c>
      <c r="N178" s="133"/>
      <c r="O178" s="133"/>
      <c r="P178" s="133"/>
      <c r="Q178" s="133"/>
      <c r="R178" s="133"/>
      <c r="S178" s="133"/>
      <c r="T178" s="133"/>
      <c r="U178" s="133">
        <v>5</v>
      </c>
    </row>
    <row r="179" spans="1:21" ht="14.45" customHeight="1" x14ac:dyDescent="0.2">
      <c r="A179" s="420" t="s">
        <v>417</v>
      </c>
      <c r="B179" s="416">
        <v>0</v>
      </c>
      <c r="C179" s="417">
        <v>0</v>
      </c>
      <c r="D179" s="417">
        <v>0</v>
      </c>
      <c r="E179" s="418">
        <v>0</v>
      </c>
      <c r="F179" s="416">
        <v>0</v>
      </c>
      <c r="G179" s="417">
        <v>0</v>
      </c>
      <c r="H179" s="417">
        <v>0</v>
      </c>
      <c r="I179" s="417">
        <v>16</v>
      </c>
      <c r="J179" s="417">
        <v>16</v>
      </c>
      <c r="K179" s="419">
        <v>0</v>
      </c>
      <c r="L179" s="133"/>
      <c r="M179" s="415" t="str">
        <f t="shared" si="2"/>
        <v/>
      </c>
      <c r="N179" s="133"/>
      <c r="O179" s="133"/>
      <c r="P179" s="133"/>
      <c r="Q179" s="133"/>
      <c r="R179" s="133"/>
      <c r="S179" s="133"/>
      <c r="T179" s="133"/>
      <c r="U179" s="133">
        <v>5</v>
      </c>
    </row>
    <row r="180" spans="1:21" ht="14.45" customHeight="1" x14ac:dyDescent="0.2">
      <c r="A180" s="420" t="s">
        <v>418</v>
      </c>
      <c r="B180" s="416">
        <v>371.5684933</v>
      </c>
      <c r="C180" s="417">
        <v>366.94193000000001</v>
      </c>
      <c r="D180" s="417">
        <v>-4.6265632999999866</v>
      </c>
      <c r="E180" s="418">
        <v>0.98754855865493274</v>
      </c>
      <c r="F180" s="416">
        <v>0.52458479999999996</v>
      </c>
      <c r="G180" s="417">
        <v>0.43715399999999993</v>
      </c>
      <c r="H180" s="417">
        <v>42.975140000000003</v>
      </c>
      <c r="I180" s="417">
        <v>155.37165999999999</v>
      </c>
      <c r="J180" s="417">
        <v>154.934506</v>
      </c>
      <c r="K180" s="419">
        <v>296.18025531811065</v>
      </c>
      <c r="L180" s="133"/>
      <c r="M180" s="415" t="str">
        <f t="shared" si="2"/>
        <v/>
      </c>
      <c r="N180" s="133"/>
      <c r="O180" s="133"/>
      <c r="P180" s="133"/>
      <c r="Q180" s="133"/>
      <c r="R180" s="133"/>
      <c r="S180" s="133"/>
      <c r="T180" s="133"/>
      <c r="U180" s="133">
        <v>4</v>
      </c>
    </row>
    <row r="181" spans="1:21" ht="14.45" customHeight="1" x14ac:dyDescent="0.2">
      <c r="A181" s="420" t="s">
        <v>419</v>
      </c>
      <c r="B181" s="416">
        <v>0.40210649999999998</v>
      </c>
      <c r="C181" s="417">
        <v>0</v>
      </c>
      <c r="D181" s="417">
        <v>-0.40210649999999998</v>
      </c>
      <c r="E181" s="418">
        <v>0</v>
      </c>
      <c r="F181" s="416">
        <v>0.52458479999999996</v>
      </c>
      <c r="G181" s="417">
        <v>0.43715399999999993</v>
      </c>
      <c r="H181" s="417">
        <v>0</v>
      </c>
      <c r="I181" s="417">
        <v>0</v>
      </c>
      <c r="J181" s="417">
        <v>-0.43715399999999993</v>
      </c>
      <c r="K181" s="419">
        <v>0</v>
      </c>
      <c r="L181" s="133"/>
      <c r="M181" s="415" t="str">
        <f t="shared" si="2"/>
        <v/>
      </c>
      <c r="N181" s="133"/>
      <c r="O181" s="133"/>
      <c r="P181" s="133"/>
      <c r="Q181" s="133"/>
      <c r="R181" s="133"/>
      <c r="S181" s="133"/>
      <c r="T181" s="133"/>
      <c r="U181" s="133">
        <v>5</v>
      </c>
    </row>
    <row r="182" spans="1:21" ht="14.45" customHeight="1" x14ac:dyDescent="0.2">
      <c r="A182" s="420" t="s">
        <v>420</v>
      </c>
      <c r="B182" s="416">
        <v>371.1663868</v>
      </c>
      <c r="C182" s="417">
        <v>366.94193000000001</v>
      </c>
      <c r="D182" s="417">
        <v>-4.2244567999999845</v>
      </c>
      <c r="E182" s="418">
        <v>0.98861842841852943</v>
      </c>
      <c r="F182" s="416">
        <v>0</v>
      </c>
      <c r="G182" s="417">
        <v>0</v>
      </c>
      <c r="H182" s="417">
        <v>42.975140000000003</v>
      </c>
      <c r="I182" s="417">
        <v>155.37165999999999</v>
      </c>
      <c r="J182" s="417">
        <v>155.37165999999999</v>
      </c>
      <c r="K182" s="419">
        <v>0</v>
      </c>
      <c r="L182" s="133"/>
      <c r="M182" s="415" t="str">
        <f t="shared" si="2"/>
        <v/>
      </c>
      <c r="N182" s="133"/>
      <c r="O182" s="133"/>
      <c r="P182" s="133"/>
      <c r="Q182" s="133"/>
      <c r="R182" s="133"/>
      <c r="S182" s="133"/>
      <c r="T182" s="133"/>
      <c r="U182" s="133">
        <v>5</v>
      </c>
    </row>
    <row r="183" spans="1:21" ht="14.45" customHeight="1" x14ac:dyDescent="0.2">
      <c r="A183" s="420" t="s">
        <v>421</v>
      </c>
      <c r="B183" s="416">
        <v>0</v>
      </c>
      <c r="C183" s="417">
        <v>0</v>
      </c>
      <c r="D183" s="417">
        <v>0</v>
      </c>
      <c r="E183" s="418">
        <v>0</v>
      </c>
      <c r="F183" s="416">
        <v>0</v>
      </c>
      <c r="G183" s="417">
        <v>0</v>
      </c>
      <c r="H183" s="417">
        <v>0</v>
      </c>
      <c r="I183" s="417">
        <v>354.2355</v>
      </c>
      <c r="J183" s="417">
        <v>354.2355</v>
      </c>
      <c r="K183" s="419">
        <v>0</v>
      </c>
      <c r="L183" s="133"/>
      <c r="M183" s="415" t="str">
        <f t="shared" si="2"/>
        <v/>
      </c>
      <c r="N183" s="133"/>
      <c r="O183" s="133"/>
      <c r="P183" s="133"/>
      <c r="Q183" s="133"/>
      <c r="R183" s="133"/>
      <c r="S183" s="133"/>
      <c r="T183" s="133"/>
      <c r="U183" s="133">
        <v>4</v>
      </c>
    </row>
    <row r="184" spans="1:21" ht="14.45" customHeight="1" x14ac:dyDescent="0.2">
      <c r="A184" s="420" t="s">
        <v>422</v>
      </c>
      <c r="B184" s="416">
        <v>0</v>
      </c>
      <c r="C184" s="417">
        <v>0</v>
      </c>
      <c r="D184" s="417">
        <v>0</v>
      </c>
      <c r="E184" s="418">
        <v>0</v>
      </c>
      <c r="F184" s="416">
        <v>0</v>
      </c>
      <c r="G184" s="417">
        <v>0</v>
      </c>
      <c r="H184" s="417">
        <v>0</v>
      </c>
      <c r="I184" s="417">
        <v>354.2355</v>
      </c>
      <c r="J184" s="417">
        <v>354.2355</v>
      </c>
      <c r="K184" s="419">
        <v>0</v>
      </c>
      <c r="L184" s="133"/>
      <c r="M184" s="415" t="str">
        <f t="shared" si="2"/>
        <v/>
      </c>
      <c r="N184" s="133"/>
      <c r="O184" s="133"/>
      <c r="P184" s="133"/>
      <c r="Q184" s="133"/>
      <c r="R184" s="133"/>
      <c r="S184" s="133"/>
      <c r="T184" s="133"/>
      <c r="U184" s="133">
        <v>5</v>
      </c>
    </row>
    <row r="185" spans="1:21" ht="14.45" customHeight="1" x14ac:dyDescent="0.2">
      <c r="A185" s="420" t="s">
        <v>423</v>
      </c>
      <c r="B185" s="416">
        <v>0</v>
      </c>
      <c r="C185" s="417">
        <v>4863.4829300000001</v>
      </c>
      <c r="D185" s="417">
        <v>4863.4829300000001</v>
      </c>
      <c r="E185" s="418">
        <v>0</v>
      </c>
      <c r="F185" s="416">
        <v>0</v>
      </c>
      <c r="G185" s="417">
        <v>0</v>
      </c>
      <c r="H185" s="417">
        <v>0</v>
      </c>
      <c r="I185" s="417">
        <v>4554.37961</v>
      </c>
      <c r="J185" s="417">
        <v>4554.37961</v>
      </c>
      <c r="K185" s="419">
        <v>0</v>
      </c>
      <c r="L185" s="133"/>
      <c r="M185" s="415" t="str">
        <f t="shared" si="2"/>
        <v/>
      </c>
      <c r="N185" s="133"/>
      <c r="O185" s="133"/>
      <c r="P185" s="133"/>
      <c r="Q185" s="133"/>
      <c r="R185" s="133"/>
      <c r="S185" s="133"/>
      <c r="T185" s="133"/>
      <c r="U185" s="133">
        <v>2</v>
      </c>
    </row>
    <row r="186" spans="1:21" ht="14.45" customHeight="1" x14ac:dyDescent="0.2">
      <c r="A186" s="420" t="s">
        <v>424</v>
      </c>
      <c r="B186" s="416">
        <v>0</v>
      </c>
      <c r="C186" s="417">
        <v>4863.4829300000001</v>
      </c>
      <c r="D186" s="417">
        <v>4863.4829300000001</v>
      </c>
      <c r="E186" s="418">
        <v>0</v>
      </c>
      <c r="F186" s="416">
        <v>0</v>
      </c>
      <c r="G186" s="417">
        <v>0</v>
      </c>
      <c r="H186" s="417">
        <v>0</v>
      </c>
      <c r="I186" s="417">
        <v>4554.37961</v>
      </c>
      <c r="J186" s="417">
        <v>4554.37961</v>
      </c>
      <c r="K186" s="419">
        <v>0</v>
      </c>
      <c r="L186" s="133"/>
      <c r="M186" s="415" t="str">
        <f t="shared" si="2"/>
        <v>X</v>
      </c>
      <c r="N186" s="133"/>
      <c r="O186" s="133"/>
      <c r="P186" s="133"/>
      <c r="Q186" s="133"/>
      <c r="R186" s="133"/>
      <c r="S186" s="133"/>
      <c r="T186" s="133"/>
      <c r="U186" s="133">
        <v>3</v>
      </c>
    </row>
    <row r="187" spans="1:21" ht="14.45" customHeight="1" x14ac:dyDescent="0.2">
      <c r="A187" s="420" t="s">
        <v>425</v>
      </c>
      <c r="B187" s="416">
        <v>0</v>
      </c>
      <c r="C187" s="417">
        <v>4863.4829300000001</v>
      </c>
      <c r="D187" s="417">
        <v>4863.4829300000001</v>
      </c>
      <c r="E187" s="418">
        <v>0</v>
      </c>
      <c r="F187" s="416">
        <v>0</v>
      </c>
      <c r="G187" s="417">
        <v>0</v>
      </c>
      <c r="H187" s="417">
        <v>0</v>
      </c>
      <c r="I187" s="417">
        <v>4554.37961</v>
      </c>
      <c r="J187" s="417">
        <v>4554.37961</v>
      </c>
      <c r="K187" s="419">
        <v>0</v>
      </c>
      <c r="L187" s="133"/>
      <c r="M187" s="415" t="str">
        <f t="shared" si="2"/>
        <v/>
      </c>
      <c r="N187" s="133"/>
      <c r="O187" s="133"/>
      <c r="P187" s="133"/>
      <c r="Q187" s="133"/>
      <c r="R187" s="133"/>
      <c r="S187" s="133"/>
      <c r="T187" s="133"/>
      <c r="U187" s="133">
        <v>4</v>
      </c>
    </row>
    <row r="188" spans="1:21" ht="14.45" customHeight="1" x14ac:dyDescent="0.2">
      <c r="A188" s="420" t="s">
        <v>426</v>
      </c>
      <c r="B188" s="416">
        <v>0</v>
      </c>
      <c r="C188" s="417">
        <v>4863.4829300000001</v>
      </c>
      <c r="D188" s="417">
        <v>4863.4829300000001</v>
      </c>
      <c r="E188" s="418">
        <v>0</v>
      </c>
      <c r="F188" s="416">
        <v>0</v>
      </c>
      <c r="G188" s="417">
        <v>0</v>
      </c>
      <c r="H188" s="417">
        <v>0</v>
      </c>
      <c r="I188" s="417">
        <v>4554.37961</v>
      </c>
      <c r="J188" s="417">
        <v>4554.37961</v>
      </c>
      <c r="K188" s="419">
        <v>0</v>
      </c>
      <c r="L188" s="133"/>
      <c r="M188" s="415" t="str">
        <f t="shared" si="2"/>
        <v/>
      </c>
      <c r="N188" s="133"/>
      <c r="O188" s="133"/>
      <c r="P188" s="133"/>
      <c r="Q188" s="133"/>
      <c r="R188" s="133"/>
      <c r="S188" s="133"/>
      <c r="T188" s="133"/>
      <c r="U188" s="133">
        <v>5</v>
      </c>
    </row>
    <row r="189" spans="1:21" ht="14.45" customHeight="1" x14ac:dyDescent="0.2">
      <c r="A189" s="420" t="s">
        <v>427</v>
      </c>
      <c r="B189" s="416">
        <v>0</v>
      </c>
      <c r="C189" s="417">
        <v>-6697.8452900000002</v>
      </c>
      <c r="D189" s="417">
        <v>-6697.8452900000002</v>
      </c>
      <c r="E189" s="418">
        <v>0</v>
      </c>
      <c r="F189" s="416">
        <v>0</v>
      </c>
      <c r="G189" s="417">
        <v>0</v>
      </c>
      <c r="H189" s="417">
        <v>-857.35402999999997</v>
      </c>
      <c r="I189" s="417">
        <v>-6479.1862300000003</v>
      </c>
      <c r="J189" s="417">
        <v>-6479.1862300000003</v>
      </c>
      <c r="K189" s="419">
        <v>0</v>
      </c>
      <c r="L189" s="133"/>
      <c r="M189" s="415" t="str">
        <f t="shared" si="2"/>
        <v/>
      </c>
      <c r="N189" s="133"/>
      <c r="O189" s="133"/>
      <c r="P189" s="133"/>
      <c r="Q189" s="133"/>
      <c r="R189" s="133"/>
      <c r="S189" s="133"/>
      <c r="T189" s="133"/>
      <c r="U189" s="133">
        <v>1</v>
      </c>
    </row>
    <row r="190" spans="1:21" ht="14.45" customHeight="1" x14ac:dyDescent="0.2">
      <c r="A190" s="420" t="s">
        <v>428</v>
      </c>
      <c r="B190" s="416">
        <v>0</v>
      </c>
      <c r="C190" s="417">
        <v>-6697.8452900000002</v>
      </c>
      <c r="D190" s="417">
        <v>-6697.8452900000002</v>
      </c>
      <c r="E190" s="418">
        <v>0</v>
      </c>
      <c r="F190" s="416">
        <v>0</v>
      </c>
      <c r="G190" s="417">
        <v>0</v>
      </c>
      <c r="H190" s="417">
        <v>-857.35402999999997</v>
      </c>
      <c r="I190" s="417">
        <v>-6479.1862300000003</v>
      </c>
      <c r="J190" s="417">
        <v>-6479.1862300000003</v>
      </c>
      <c r="K190" s="419">
        <v>0</v>
      </c>
      <c r="L190" s="133"/>
      <c r="M190" s="415" t="str">
        <f t="shared" si="2"/>
        <v/>
      </c>
      <c r="N190" s="133"/>
      <c r="O190" s="133"/>
      <c r="P190" s="133"/>
      <c r="Q190" s="133"/>
      <c r="R190" s="133"/>
      <c r="S190" s="133"/>
      <c r="T190" s="133"/>
      <c r="U190" s="133">
        <v>2</v>
      </c>
    </row>
    <row r="191" spans="1:21" ht="14.45" customHeight="1" x14ac:dyDescent="0.2">
      <c r="A191" s="420" t="s">
        <v>429</v>
      </c>
      <c r="B191" s="416">
        <v>0</v>
      </c>
      <c r="C191" s="417">
        <v>-6697.8452900000002</v>
      </c>
      <c r="D191" s="417">
        <v>-6697.8452900000002</v>
      </c>
      <c r="E191" s="418">
        <v>0</v>
      </c>
      <c r="F191" s="416">
        <v>0</v>
      </c>
      <c r="G191" s="417">
        <v>0</v>
      </c>
      <c r="H191" s="417">
        <v>-857.35402999999997</v>
      </c>
      <c r="I191" s="417">
        <v>-6479.1862300000003</v>
      </c>
      <c r="J191" s="417">
        <v>-6479.1862300000003</v>
      </c>
      <c r="K191" s="419">
        <v>0</v>
      </c>
      <c r="L191" s="133"/>
      <c r="M191" s="415" t="str">
        <f t="shared" si="2"/>
        <v>X</v>
      </c>
      <c r="N191" s="133"/>
      <c r="O191" s="133"/>
      <c r="P191" s="133"/>
      <c r="Q191" s="133"/>
      <c r="R191" s="133"/>
      <c r="S191" s="133"/>
      <c r="T191" s="133"/>
      <c r="U191" s="133">
        <v>3</v>
      </c>
    </row>
    <row r="192" spans="1:21" ht="14.45" customHeight="1" x14ac:dyDescent="0.2">
      <c r="A192" s="420" t="s">
        <v>430</v>
      </c>
      <c r="B192" s="416">
        <v>0</v>
      </c>
      <c r="C192" s="417">
        <v>-16.413019999999999</v>
      </c>
      <c r="D192" s="417">
        <v>-16.413019999999999</v>
      </c>
      <c r="E192" s="418">
        <v>0</v>
      </c>
      <c r="F192" s="416">
        <v>0</v>
      </c>
      <c r="G192" s="417">
        <v>0</v>
      </c>
      <c r="H192" s="417">
        <v>-1.6338200000000001</v>
      </c>
      <c r="I192" s="417">
        <v>-14.70613</v>
      </c>
      <c r="J192" s="417">
        <v>-14.70613</v>
      </c>
      <c r="K192" s="419">
        <v>0</v>
      </c>
      <c r="L192" s="133"/>
      <c r="M192" s="415" t="str">
        <f t="shared" si="2"/>
        <v/>
      </c>
      <c r="N192" s="133"/>
      <c r="O192" s="133"/>
      <c r="P192" s="133"/>
      <c r="Q192" s="133"/>
      <c r="R192" s="133"/>
      <c r="S192" s="133"/>
      <c r="T192" s="133"/>
      <c r="U192" s="133">
        <v>4</v>
      </c>
    </row>
    <row r="193" spans="1:21" ht="14.45" customHeight="1" x14ac:dyDescent="0.2">
      <c r="A193" s="420" t="s">
        <v>431</v>
      </c>
      <c r="B193" s="416">
        <v>0</v>
      </c>
      <c r="C193" s="417">
        <v>-16.413019999999999</v>
      </c>
      <c r="D193" s="417">
        <v>-16.413019999999999</v>
      </c>
      <c r="E193" s="418">
        <v>0</v>
      </c>
      <c r="F193" s="416">
        <v>0</v>
      </c>
      <c r="G193" s="417">
        <v>0</v>
      </c>
      <c r="H193" s="417">
        <v>-1.6338200000000001</v>
      </c>
      <c r="I193" s="417">
        <v>-14.70613</v>
      </c>
      <c r="J193" s="417">
        <v>-14.70613</v>
      </c>
      <c r="K193" s="419">
        <v>0</v>
      </c>
      <c r="L193" s="133"/>
      <c r="M193" s="415" t="str">
        <f t="shared" si="2"/>
        <v/>
      </c>
      <c r="N193" s="133"/>
      <c r="O193" s="133"/>
      <c r="P193" s="133"/>
      <c r="Q193" s="133"/>
      <c r="R193" s="133"/>
      <c r="S193" s="133"/>
      <c r="T193" s="133"/>
      <c r="U193" s="133">
        <v>5</v>
      </c>
    </row>
    <row r="194" spans="1:21" ht="14.45" customHeight="1" x14ac:dyDescent="0.2">
      <c r="A194" s="420" t="s">
        <v>432</v>
      </c>
      <c r="B194" s="416">
        <v>0</v>
      </c>
      <c r="C194" s="417">
        <v>-6.46</v>
      </c>
      <c r="D194" s="417">
        <v>-6.46</v>
      </c>
      <c r="E194" s="418">
        <v>0</v>
      </c>
      <c r="F194" s="416">
        <v>0</v>
      </c>
      <c r="G194" s="417">
        <v>0</v>
      </c>
      <c r="H194" s="417">
        <v>-4.42</v>
      </c>
      <c r="I194" s="417">
        <v>-46.24</v>
      </c>
      <c r="J194" s="417">
        <v>-46.24</v>
      </c>
      <c r="K194" s="419">
        <v>0</v>
      </c>
      <c r="L194" s="133"/>
      <c r="M194" s="415" t="str">
        <f t="shared" si="2"/>
        <v/>
      </c>
      <c r="N194" s="133"/>
      <c r="O194" s="133"/>
      <c r="P194" s="133"/>
      <c r="Q194" s="133"/>
      <c r="R194" s="133"/>
      <c r="S194" s="133"/>
      <c r="T194" s="133"/>
      <c r="U194" s="133">
        <v>4</v>
      </c>
    </row>
    <row r="195" spans="1:21" ht="14.45" customHeight="1" x14ac:dyDescent="0.2">
      <c r="A195" s="420" t="s">
        <v>433</v>
      </c>
      <c r="B195" s="416">
        <v>0</v>
      </c>
      <c r="C195" s="417">
        <v>-4.76</v>
      </c>
      <c r="D195" s="417">
        <v>-4.76</v>
      </c>
      <c r="E195" s="418">
        <v>0</v>
      </c>
      <c r="F195" s="416">
        <v>0</v>
      </c>
      <c r="G195" s="417">
        <v>0</v>
      </c>
      <c r="H195" s="417">
        <v>-2.38</v>
      </c>
      <c r="I195" s="417">
        <v>-17.68</v>
      </c>
      <c r="J195" s="417">
        <v>-17.68</v>
      </c>
      <c r="K195" s="419">
        <v>0</v>
      </c>
      <c r="L195" s="133"/>
      <c r="M195" s="415" t="str">
        <f t="shared" si="2"/>
        <v/>
      </c>
      <c r="N195" s="133"/>
      <c r="O195" s="133"/>
      <c r="P195" s="133"/>
      <c r="Q195" s="133"/>
      <c r="R195" s="133"/>
      <c r="S195" s="133"/>
      <c r="T195" s="133"/>
      <c r="U195" s="133">
        <v>5</v>
      </c>
    </row>
    <row r="196" spans="1:21" ht="14.45" customHeight="1" x14ac:dyDescent="0.2">
      <c r="A196" s="420" t="s">
        <v>434</v>
      </c>
      <c r="B196" s="416">
        <v>0</v>
      </c>
      <c r="C196" s="417">
        <v>-1.7</v>
      </c>
      <c r="D196" s="417">
        <v>-1.7</v>
      </c>
      <c r="E196" s="418">
        <v>0</v>
      </c>
      <c r="F196" s="416">
        <v>0</v>
      </c>
      <c r="G196" s="417">
        <v>0</v>
      </c>
      <c r="H196" s="417">
        <v>-2.04</v>
      </c>
      <c r="I196" s="417">
        <v>-28.56</v>
      </c>
      <c r="J196" s="417">
        <v>-28.56</v>
      </c>
      <c r="K196" s="419">
        <v>0</v>
      </c>
      <c r="L196" s="133"/>
      <c r="M196" s="415" t="str">
        <f t="shared" si="2"/>
        <v/>
      </c>
      <c r="N196" s="133"/>
      <c r="O196" s="133"/>
      <c r="P196" s="133"/>
      <c r="Q196" s="133"/>
      <c r="R196" s="133"/>
      <c r="S196" s="133"/>
      <c r="T196" s="133"/>
      <c r="U196" s="133">
        <v>5</v>
      </c>
    </row>
    <row r="197" spans="1:21" ht="14.45" customHeight="1" x14ac:dyDescent="0.2">
      <c r="A197" s="420" t="s">
        <v>435</v>
      </c>
      <c r="B197" s="416">
        <v>0</v>
      </c>
      <c r="C197" s="417">
        <v>-46.70158</v>
      </c>
      <c r="D197" s="417">
        <v>-46.70158</v>
      </c>
      <c r="E197" s="418">
        <v>0</v>
      </c>
      <c r="F197" s="416">
        <v>0</v>
      </c>
      <c r="G197" s="417">
        <v>0</v>
      </c>
      <c r="H197" s="417">
        <v>-9.0140399999999996</v>
      </c>
      <c r="I197" s="417">
        <v>-88.912040000000005</v>
      </c>
      <c r="J197" s="417">
        <v>-88.912040000000005</v>
      </c>
      <c r="K197" s="419">
        <v>0</v>
      </c>
      <c r="L197" s="133"/>
      <c r="M197" s="415" t="str">
        <f t="shared" si="2"/>
        <v/>
      </c>
      <c r="N197" s="133"/>
      <c r="O197" s="133"/>
      <c r="P197" s="133"/>
      <c r="Q197" s="133"/>
      <c r="R197" s="133"/>
      <c r="S197" s="133"/>
      <c r="T197" s="133"/>
      <c r="U197" s="133">
        <v>4</v>
      </c>
    </row>
    <row r="198" spans="1:21" ht="14.45" customHeight="1" x14ac:dyDescent="0.2">
      <c r="A198" s="420" t="s">
        <v>436</v>
      </c>
      <c r="B198" s="416">
        <v>0</v>
      </c>
      <c r="C198" s="417">
        <v>-0.37</v>
      </c>
      <c r="D198" s="417">
        <v>-0.37</v>
      </c>
      <c r="E198" s="418">
        <v>0</v>
      </c>
      <c r="F198" s="416">
        <v>0</v>
      </c>
      <c r="G198" s="417">
        <v>0</v>
      </c>
      <c r="H198" s="417">
        <v>0</v>
      </c>
      <c r="I198" s="417">
        <v>-1.1100000000000001</v>
      </c>
      <c r="J198" s="417">
        <v>-1.1100000000000001</v>
      </c>
      <c r="K198" s="419">
        <v>0</v>
      </c>
      <c r="L198" s="133"/>
      <c r="M198" s="415" t="str">
        <f t="shared" ref="M198:M261" si="3">IF(A198="HV","HV",IF(OR(LEFT(A198,16)="               5",LEFT(A198,16)="               6",LEFT(A198,16)="               7",LEFT(A198,16)="               8"),"X",""))</f>
        <v/>
      </c>
      <c r="N198" s="133"/>
      <c r="O198" s="133"/>
      <c r="P198" s="133"/>
      <c r="Q198" s="133"/>
      <c r="R198" s="133"/>
      <c r="S198" s="133"/>
      <c r="T198" s="133"/>
      <c r="U198" s="133">
        <v>5</v>
      </c>
    </row>
    <row r="199" spans="1:21" ht="14.45" customHeight="1" x14ac:dyDescent="0.2">
      <c r="A199" s="420" t="s">
        <v>437</v>
      </c>
      <c r="B199" s="416">
        <v>0</v>
      </c>
      <c r="C199" s="417">
        <v>-0.4556</v>
      </c>
      <c r="D199" s="417">
        <v>-0.4556</v>
      </c>
      <c r="E199" s="418">
        <v>0</v>
      </c>
      <c r="F199" s="416">
        <v>0</v>
      </c>
      <c r="G199" s="417">
        <v>0</v>
      </c>
      <c r="H199" s="417">
        <v>0</v>
      </c>
      <c r="I199" s="417">
        <v>0</v>
      </c>
      <c r="J199" s="417">
        <v>0</v>
      </c>
      <c r="K199" s="419">
        <v>0</v>
      </c>
      <c r="L199" s="133"/>
      <c r="M199" s="415" t="str">
        <f t="shared" si="3"/>
        <v/>
      </c>
      <c r="N199" s="133"/>
      <c r="O199" s="133"/>
      <c r="P199" s="133"/>
      <c r="Q199" s="133"/>
      <c r="R199" s="133"/>
      <c r="S199" s="133"/>
      <c r="T199" s="133"/>
      <c r="U199" s="133">
        <v>5</v>
      </c>
    </row>
    <row r="200" spans="1:21" ht="14.45" customHeight="1" x14ac:dyDescent="0.2">
      <c r="A200" s="420" t="s">
        <v>438</v>
      </c>
      <c r="B200" s="416">
        <v>0</v>
      </c>
      <c r="C200" s="417">
        <v>-45.875979999999998</v>
      </c>
      <c r="D200" s="417">
        <v>-45.875979999999998</v>
      </c>
      <c r="E200" s="418">
        <v>0</v>
      </c>
      <c r="F200" s="416">
        <v>0</v>
      </c>
      <c r="G200" s="417">
        <v>0</v>
      </c>
      <c r="H200" s="417">
        <v>-9.0140399999999996</v>
      </c>
      <c r="I200" s="417">
        <v>-87.802040000000005</v>
      </c>
      <c r="J200" s="417">
        <v>-87.802040000000005</v>
      </c>
      <c r="K200" s="419">
        <v>0</v>
      </c>
      <c r="L200" s="133"/>
      <c r="M200" s="415" t="str">
        <f t="shared" si="3"/>
        <v/>
      </c>
      <c r="N200" s="133"/>
      <c r="O200" s="133"/>
      <c r="P200" s="133"/>
      <c r="Q200" s="133"/>
      <c r="R200" s="133"/>
      <c r="S200" s="133"/>
      <c r="T200" s="133"/>
      <c r="U200" s="133">
        <v>5</v>
      </c>
    </row>
    <row r="201" spans="1:21" ht="14.45" customHeight="1" x14ac:dyDescent="0.2">
      <c r="A201" s="420" t="s">
        <v>439</v>
      </c>
      <c r="B201" s="416">
        <v>0</v>
      </c>
      <c r="C201" s="417">
        <v>-14.470610000000001</v>
      </c>
      <c r="D201" s="417">
        <v>-14.470610000000001</v>
      </c>
      <c r="E201" s="418">
        <v>0</v>
      </c>
      <c r="F201" s="416">
        <v>0</v>
      </c>
      <c r="G201" s="417">
        <v>0</v>
      </c>
      <c r="H201" s="417">
        <v>-1.4094599999999999</v>
      </c>
      <c r="I201" s="417">
        <v>-15.31827</v>
      </c>
      <c r="J201" s="417">
        <v>-15.31827</v>
      </c>
      <c r="K201" s="419">
        <v>0</v>
      </c>
      <c r="L201" s="133"/>
      <c r="M201" s="415" t="str">
        <f t="shared" si="3"/>
        <v/>
      </c>
      <c r="N201" s="133"/>
      <c r="O201" s="133"/>
      <c r="P201" s="133"/>
      <c r="Q201" s="133"/>
      <c r="R201" s="133"/>
      <c r="S201" s="133"/>
      <c r="T201" s="133"/>
      <c r="U201" s="133">
        <v>4</v>
      </c>
    </row>
    <row r="202" spans="1:21" ht="14.45" customHeight="1" x14ac:dyDescent="0.2">
      <c r="A202" s="420" t="s">
        <v>440</v>
      </c>
      <c r="B202" s="416">
        <v>0</v>
      </c>
      <c r="C202" s="417">
        <v>-14.470610000000001</v>
      </c>
      <c r="D202" s="417">
        <v>-14.470610000000001</v>
      </c>
      <c r="E202" s="418">
        <v>0</v>
      </c>
      <c r="F202" s="416">
        <v>0</v>
      </c>
      <c r="G202" s="417">
        <v>0</v>
      </c>
      <c r="H202" s="417">
        <v>-1.4094599999999999</v>
      </c>
      <c r="I202" s="417">
        <v>-15.31827</v>
      </c>
      <c r="J202" s="417">
        <v>-15.31827</v>
      </c>
      <c r="K202" s="419">
        <v>0</v>
      </c>
      <c r="L202" s="133"/>
      <c r="M202" s="415" t="str">
        <f t="shared" si="3"/>
        <v/>
      </c>
      <c r="N202" s="133"/>
      <c r="O202" s="133"/>
      <c r="P202" s="133"/>
      <c r="Q202" s="133"/>
      <c r="R202" s="133"/>
      <c r="S202" s="133"/>
      <c r="T202" s="133"/>
      <c r="U202" s="133">
        <v>5</v>
      </c>
    </row>
    <row r="203" spans="1:21" ht="14.45" customHeight="1" x14ac:dyDescent="0.2">
      <c r="A203" s="420" t="s">
        <v>441</v>
      </c>
      <c r="B203" s="416">
        <v>0</v>
      </c>
      <c r="C203" s="417">
        <v>-3.7879999999999998</v>
      </c>
      <c r="D203" s="417">
        <v>-3.7879999999999998</v>
      </c>
      <c r="E203" s="418">
        <v>0</v>
      </c>
      <c r="F203" s="416">
        <v>0</v>
      </c>
      <c r="G203" s="417">
        <v>0</v>
      </c>
      <c r="H203" s="417">
        <v>-0.66400000000000003</v>
      </c>
      <c r="I203" s="417">
        <v>-3.524</v>
      </c>
      <c r="J203" s="417">
        <v>-3.524</v>
      </c>
      <c r="K203" s="419">
        <v>0</v>
      </c>
      <c r="L203" s="133"/>
      <c r="M203" s="415" t="str">
        <f t="shared" si="3"/>
        <v/>
      </c>
      <c r="N203" s="133"/>
      <c r="O203" s="133"/>
      <c r="P203" s="133"/>
      <c r="Q203" s="133"/>
      <c r="R203" s="133"/>
      <c r="S203" s="133"/>
      <c r="T203" s="133"/>
      <c r="U203" s="133">
        <v>4</v>
      </c>
    </row>
    <row r="204" spans="1:21" ht="14.45" customHeight="1" x14ac:dyDescent="0.2">
      <c r="A204" s="420" t="s">
        <v>442</v>
      </c>
      <c r="B204" s="416">
        <v>0</v>
      </c>
      <c r="C204" s="417">
        <v>-3.7879999999999998</v>
      </c>
      <c r="D204" s="417">
        <v>-3.7879999999999998</v>
      </c>
      <c r="E204" s="418">
        <v>0</v>
      </c>
      <c r="F204" s="416">
        <v>0</v>
      </c>
      <c r="G204" s="417">
        <v>0</v>
      </c>
      <c r="H204" s="417">
        <v>-0.66400000000000003</v>
      </c>
      <c r="I204" s="417">
        <v>-3.524</v>
      </c>
      <c r="J204" s="417">
        <v>-3.524</v>
      </c>
      <c r="K204" s="419">
        <v>0</v>
      </c>
      <c r="L204" s="133"/>
      <c r="M204" s="415" t="str">
        <f t="shared" si="3"/>
        <v/>
      </c>
      <c r="N204" s="133"/>
      <c r="O204" s="133"/>
      <c r="P204" s="133"/>
      <c r="Q204" s="133"/>
      <c r="R204" s="133"/>
      <c r="S204" s="133"/>
      <c r="T204" s="133"/>
      <c r="U204" s="133">
        <v>5</v>
      </c>
    </row>
    <row r="205" spans="1:21" ht="14.45" customHeight="1" x14ac:dyDescent="0.2">
      <c r="A205" s="420" t="s">
        <v>443</v>
      </c>
      <c r="B205" s="416">
        <v>0</v>
      </c>
      <c r="C205" s="417">
        <v>-2496.9568199999999</v>
      </c>
      <c r="D205" s="417">
        <v>-2496.9568199999999</v>
      </c>
      <c r="E205" s="418">
        <v>0</v>
      </c>
      <c r="F205" s="416">
        <v>0</v>
      </c>
      <c r="G205" s="417">
        <v>0</v>
      </c>
      <c r="H205" s="417">
        <v>-379.69936999999999</v>
      </c>
      <c r="I205" s="417">
        <v>-1921.07278</v>
      </c>
      <c r="J205" s="417">
        <v>-1921.07278</v>
      </c>
      <c r="K205" s="419">
        <v>0</v>
      </c>
      <c r="L205" s="133"/>
      <c r="M205" s="415" t="str">
        <f t="shared" si="3"/>
        <v/>
      </c>
      <c r="N205" s="133"/>
      <c r="O205" s="133"/>
      <c r="P205" s="133"/>
      <c r="Q205" s="133"/>
      <c r="R205" s="133"/>
      <c r="S205" s="133"/>
      <c r="T205" s="133"/>
      <c r="U205" s="133">
        <v>4</v>
      </c>
    </row>
    <row r="206" spans="1:21" ht="14.45" customHeight="1" x14ac:dyDescent="0.2">
      <c r="A206" s="420" t="s">
        <v>444</v>
      </c>
      <c r="B206" s="416">
        <v>0</v>
      </c>
      <c r="C206" s="417">
        <v>-2496.9568199999999</v>
      </c>
      <c r="D206" s="417">
        <v>-2496.9568199999999</v>
      </c>
      <c r="E206" s="418">
        <v>0</v>
      </c>
      <c r="F206" s="416">
        <v>0</v>
      </c>
      <c r="G206" s="417">
        <v>0</v>
      </c>
      <c r="H206" s="417">
        <v>-379.69936999999999</v>
      </c>
      <c r="I206" s="417">
        <v>-1921.07278</v>
      </c>
      <c r="J206" s="417">
        <v>-1921.07278</v>
      </c>
      <c r="K206" s="419">
        <v>0</v>
      </c>
      <c r="L206" s="133"/>
      <c r="M206" s="415" t="str">
        <f t="shared" si="3"/>
        <v/>
      </c>
      <c r="N206" s="133"/>
      <c r="O206" s="133"/>
      <c r="P206" s="133"/>
      <c r="Q206" s="133"/>
      <c r="R206" s="133"/>
      <c r="S206" s="133"/>
      <c r="T206" s="133"/>
      <c r="U206" s="133">
        <v>5</v>
      </c>
    </row>
    <row r="207" spans="1:21" ht="14.45" customHeight="1" x14ac:dyDescent="0.2">
      <c r="A207" s="420" t="s">
        <v>445</v>
      </c>
      <c r="B207" s="416">
        <v>0</v>
      </c>
      <c r="C207" s="417">
        <v>-0.10746</v>
      </c>
      <c r="D207" s="417">
        <v>-0.10746</v>
      </c>
      <c r="E207" s="418">
        <v>0</v>
      </c>
      <c r="F207" s="416">
        <v>0</v>
      </c>
      <c r="G207" s="417">
        <v>0</v>
      </c>
      <c r="H207" s="417">
        <v>0</v>
      </c>
      <c r="I207" s="417">
        <v>0</v>
      </c>
      <c r="J207" s="417">
        <v>0</v>
      </c>
      <c r="K207" s="419">
        <v>0</v>
      </c>
      <c r="L207" s="133"/>
      <c r="M207" s="415" t="str">
        <f t="shared" si="3"/>
        <v/>
      </c>
      <c r="N207" s="133"/>
      <c r="O207" s="133"/>
      <c r="P207" s="133"/>
      <c r="Q207" s="133"/>
      <c r="R207" s="133"/>
      <c r="S207" s="133"/>
      <c r="T207" s="133"/>
      <c r="U207" s="133">
        <v>4</v>
      </c>
    </row>
    <row r="208" spans="1:21" ht="14.45" customHeight="1" x14ac:dyDescent="0.2">
      <c r="A208" s="420" t="s">
        <v>446</v>
      </c>
      <c r="B208" s="416">
        <v>0</v>
      </c>
      <c r="C208" s="417">
        <v>-0.10746</v>
      </c>
      <c r="D208" s="417">
        <v>-0.10746</v>
      </c>
      <c r="E208" s="418">
        <v>0</v>
      </c>
      <c r="F208" s="416">
        <v>0</v>
      </c>
      <c r="G208" s="417">
        <v>0</v>
      </c>
      <c r="H208" s="417">
        <v>0</v>
      </c>
      <c r="I208" s="417">
        <v>0</v>
      </c>
      <c r="J208" s="417">
        <v>0</v>
      </c>
      <c r="K208" s="419">
        <v>0</v>
      </c>
      <c r="L208" s="133"/>
      <c r="M208" s="415" t="str">
        <f t="shared" si="3"/>
        <v/>
      </c>
      <c r="N208" s="133"/>
      <c r="O208" s="133"/>
      <c r="P208" s="133"/>
      <c r="Q208" s="133"/>
      <c r="R208" s="133"/>
      <c r="S208" s="133"/>
      <c r="T208" s="133"/>
      <c r="U208" s="133">
        <v>5</v>
      </c>
    </row>
    <row r="209" spans="1:21" ht="14.45" customHeight="1" x14ac:dyDescent="0.2">
      <c r="A209" s="420" t="s">
        <v>447</v>
      </c>
      <c r="B209" s="416">
        <v>0</v>
      </c>
      <c r="C209" s="417">
        <v>-4112.9477999999999</v>
      </c>
      <c r="D209" s="417">
        <v>-4112.9477999999999</v>
      </c>
      <c r="E209" s="418">
        <v>0</v>
      </c>
      <c r="F209" s="416">
        <v>0</v>
      </c>
      <c r="G209" s="417">
        <v>0</v>
      </c>
      <c r="H209" s="417">
        <v>-460.51334000000003</v>
      </c>
      <c r="I209" s="417">
        <v>-4389.4130100000002</v>
      </c>
      <c r="J209" s="417">
        <v>-4389.4130100000002</v>
      </c>
      <c r="K209" s="419">
        <v>0</v>
      </c>
      <c r="L209" s="133"/>
      <c r="M209" s="415" t="str">
        <f t="shared" si="3"/>
        <v/>
      </c>
      <c r="N209" s="133"/>
      <c r="O209" s="133"/>
      <c r="P209" s="133"/>
      <c r="Q209" s="133"/>
      <c r="R209" s="133"/>
      <c r="S209" s="133"/>
      <c r="T209" s="133"/>
      <c r="U209" s="133">
        <v>4</v>
      </c>
    </row>
    <row r="210" spans="1:21" ht="14.45" customHeight="1" x14ac:dyDescent="0.2">
      <c r="A210" s="420" t="s">
        <v>448</v>
      </c>
      <c r="B210" s="416">
        <v>0</v>
      </c>
      <c r="C210" s="417">
        <v>-4112.9477999999999</v>
      </c>
      <c r="D210" s="417">
        <v>-4112.9477999999999</v>
      </c>
      <c r="E210" s="418">
        <v>0</v>
      </c>
      <c r="F210" s="416">
        <v>0</v>
      </c>
      <c r="G210" s="417">
        <v>0</v>
      </c>
      <c r="H210" s="417">
        <v>-460.51334000000003</v>
      </c>
      <c r="I210" s="417">
        <v>-4389.4130100000002</v>
      </c>
      <c r="J210" s="417">
        <v>-4389.4130100000002</v>
      </c>
      <c r="K210" s="419">
        <v>0</v>
      </c>
      <c r="L210" s="133"/>
      <c r="M210" s="415" t="str">
        <f t="shared" si="3"/>
        <v/>
      </c>
      <c r="N210" s="133"/>
      <c r="O210" s="133"/>
      <c r="P210" s="133"/>
      <c r="Q210" s="133"/>
      <c r="R210" s="133"/>
      <c r="S210" s="133"/>
      <c r="T210" s="133"/>
      <c r="U210" s="133">
        <v>5</v>
      </c>
    </row>
    <row r="211" spans="1:21" ht="14.45" customHeight="1" x14ac:dyDescent="0.2">
      <c r="A211" s="420" t="s">
        <v>449</v>
      </c>
      <c r="B211" s="416">
        <v>0</v>
      </c>
      <c r="C211" s="417">
        <v>9.0649999999999995</v>
      </c>
      <c r="D211" s="417">
        <v>9.0649999999999995</v>
      </c>
      <c r="E211" s="418">
        <v>0</v>
      </c>
      <c r="F211" s="416">
        <v>0</v>
      </c>
      <c r="G211" s="417">
        <v>0</v>
      </c>
      <c r="H211" s="417">
        <v>0</v>
      </c>
      <c r="I211" s="417">
        <v>5.9870000000000001</v>
      </c>
      <c r="J211" s="417">
        <v>5.9870000000000001</v>
      </c>
      <c r="K211" s="419">
        <v>0</v>
      </c>
      <c r="L211" s="133"/>
      <c r="M211" s="415" t="str">
        <f t="shared" si="3"/>
        <v/>
      </c>
      <c r="N211" s="133"/>
      <c r="O211" s="133"/>
      <c r="P211" s="133"/>
      <c r="Q211" s="133"/>
      <c r="R211" s="133"/>
      <c r="S211" s="133"/>
      <c r="T211" s="133"/>
      <c r="U211" s="133">
        <v>1</v>
      </c>
    </row>
    <row r="212" spans="1:21" ht="14.45" customHeight="1" x14ac:dyDescent="0.2">
      <c r="A212" s="420" t="s">
        <v>450</v>
      </c>
      <c r="B212" s="416">
        <v>0</v>
      </c>
      <c r="C212" s="417">
        <v>9.0649999999999995</v>
      </c>
      <c r="D212" s="417">
        <v>9.0649999999999995</v>
      </c>
      <c r="E212" s="418">
        <v>0</v>
      </c>
      <c r="F212" s="416">
        <v>0</v>
      </c>
      <c r="G212" s="417">
        <v>0</v>
      </c>
      <c r="H212" s="417">
        <v>0</v>
      </c>
      <c r="I212" s="417">
        <v>5.9870000000000001</v>
      </c>
      <c r="J212" s="417">
        <v>5.9870000000000001</v>
      </c>
      <c r="K212" s="419">
        <v>0</v>
      </c>
      <c r="L212" s="133"/>
      <c r="M212" s="415" t="str">
        <f t="shared" si="3"/>
        <v/>
      </c>
      <c r="N212" s="133"/>
      <c r="O212" s="133"/>
      <c r="P212" s="133"/>
      <c r="Q212" s="133"/>
      <c r="R212" s="133"/>
      <c r="S212" s="133"/>
      <c r="T212" s="133"/>
      <c r="U212" s="133">
        <v>2</v>
      </c>
    </row>
    <row r="213" spans="1:21" ht="14.45" customHeight="1" x14ac:dyDescent="0.2">
      <c r="A213" s="420" t="s">
        <v>451</v>
      </c>
      <c r="B213" s="416">
        <v>0</v>
      </c>
      <c r="C213" s="417">
        <v>9.0649999999999995</v>
      </c>
      <c r="D213" s="417">
        <v>9.0649999999999995</v>
      </c>
      <c r="E213" s="418">
        <v>0</v>
      </c>
      <c r="F213" s="416">
        <v>0</v>
      </c>
      <c r="G213" s="417">
        <v>0</v>
      </c>
      <c r="H213" s="417">
        <v>0</v>
      </c>
      <c r="I213" s="417">
        <v>5.9870000000000001</v>
      </c>
      <c r="J213" s="417">
        <v>5.9870000000000001</v>
      </c>
      <c r="K213" s="419">
        <v>0</v>
      </c>
      <c r="L213" s="133"/>
      <c r="M213" s="415" t="str">
        <f t="shared" si="3"/>
        <v>X</v>
      </c>
      <c r="N213" s="133"/>
      <c r="O213" s="133"/>
      <c r="P213" s="133"/>
      <c r="Q213" s="133"/>
      <c r="R213" s="133"/>
      <c r="S213" s="133"/>
      <c r="T213" s="133"/>
      <c r="U213" s="133">
        <v>3</v>
      </c>
    </row>
    <row r="214" spans="1:21" ht="14.45" customHeight="1" x14ac:dyDescent="0.2">
      <c r="A214" s="420" t="s">
        <v>452</v>
      </c>
      <c r="B214" s="416">
        <v>0</v>
      </c>
      <c r="C214" s="417">
        <v>9.0649999999999995</v>
      </c>
      <c r="D214" s="417">
        <v>9.0649999999999995</v>
      </c>
      <c r="E214" s="418">
        <v>0</v>
      </c>
      <c r="F214" s="416">
        <v>0</v>
      </c>
      <c r="G214" s="417">
        <v>0</v>
      </c>
      <c r="H214" s="417">
        <v>0</v>
      </c>
      <c r="I214" s="417">
        <v>5.9870000000000001</v>
      </c>
      <c r="J214" s="417">
        <v>5.9870000000000001</v>
      </c>
      <c r="K214" s="419">
        <v>0</v>
      </c>
      <c r="L214" s="133"/>
      <c r="M214" s="415" t="str">
        <f t="shared" si="3"/>
        <v/>
      </c>
      <c r="N214" s="133"/>
      <c r="O214" s="133"/>
      <c r="P214" s="133"/>
      <c r="Q214" s="133"/>
      <c r="R214" s="133"/>
      <c r="S214" s="133"/>
      <c r="T214" s="133"/>
      <c r="U214" s="133">
        <v>4</v>
      </c>
    </row>
    <row r="215" spans="1:21" ht="14.45" customHeight="1" x14ac:dyDescent="0.2">
      <c r="A215" s="420" t="s">
        <v>453</v>
      </c>
      <c r="B215" s="416">
        <v>0</v>
      </c>
      <c r="C215" s="417">
        <v>9.0649999999999995</v>
      </c>
      <c r="D215" s="417">
        <v>9.0649999999999995</v>
      </c>
      <c r="E215" s="418">
        <v>0</v>
      </c>
      <c r="F215" s="416">
        <v>0</v>
      </c>
      <c r="G215" s="417">
        <v>0</v>
      </c>
      <c r="H215" s="417">
        <v>0</v>
      </c>
      <c r="I215" s="417">
        <v>5.9870000000000001</v>
      </c>
      <c r="J215" s="417">
        <v>5.9870000000000001</v>
      </c>
      <c r="K215" s="419">
        <v>0</v>
      </c>
      <c r="L215" s="133"/>
      <c r="M215" s="415" t="str">
        <f t="shared" si="3"/>
        <v/>
      </c>
      <c r="N215" s="133"/>
      <c r="O215" s="133"/>
      <c r="P215" s="133"/>
      <c r="Q215" s="133"/>
      <c r="R215" s="133"/>
      <c r="S215" s="133"/>
      <c r="T215" s="133"/>
      <c r="U215" s="133">
        <v>5</v>
      </c>
    </row>
    <row r="216" spans="1:21" ht="14.45" customHeight="1" x14ac:dyDescent="0.2">
      <c r="A216" s="421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415" t="str">
        <f t="shared" si="3"/>
        <v/>
      </c>
      <c r="N216" s="133"/>
      <c r="O216" s="133"/>
      <c r="P216" s="133"/>
      <c r="Q216" s="133"/>
      <c r="R216" s="133"/>
      <c r="S216" s="133"/>
      <c r="T216" s="133"/>
      <c r="U216" s="133"/>
    </row>
    <row r="217" spans="1:21" ht="14.45" customHeight="1" x14ac:dyDescent="0.2">
      <c r="A217" s="420"/>
      <c r="B217" s="416"/>
      <c r="C217" s="417"/>
      <c r="D217" s="417"/>
      <c r="E217" s="418"/>
      <c r="F217" s="416"/>
      <c r="G217" s="417"/>
      <c r="H217" s="417"/>
      <c r="I217" s="417"/>
      <c r="J217" s="417"/>
      <c r="K217" s="419"/>
      <c r="L217" s="133"/>
      <c r="M217" s="415" t="str">
        <f t="shared" si="3"/>
        <v/>
      </c>
      <c r="N217" s="133"/>
      <c r="O217" s="133"/>
      <c r="P217" s="133"/>
      <c r="Q217" s="133"/>
      <c r="R217" s="133"/>
      <c r="S217" s="133"/>
      <c r="T217" s="133"/>
      <c r="U217" s="133"/>
    </row>
    <row r="218" spans="1:21" ht="14.45" customHeight="1" x14ac:dyDescent="0.2">
      <c r="A218" s="420"/>
      <c r="B218" s="416"/>
      <c r="C218" s="417"/>
      <c r="D218" s="417"/>
      <c r="E218" s="418"/>
      <c r="F218" s="416"/>
      <c r="G218" s="417"/>
      <c r="H218" s="417"/>
      <c r="I218" s="417"/>
      <c r="J218" s="417"/>
      <c r="K218" s="419"/>
      <c r="L218" s="133"/>
      <c r="M218" s="415" t="str">
        <f t="shared" si="3"/>
        <v/>
      </c>
      <c r="N218" s="133"/>
      <c r="O218" s="133"/>
      <c r="P218" s="133"/>
      <c r="Q218" s="133"/>
      <c r="R218" s="133"/>
      <c r="S218" s="133"/>
      <c r="T218" s="133"/>
      <c r="U218" s="133"/>
    </row>
    <row r="219" spans="1:21" ht="14.45" customHeight="1" x14ac:dyDescent="0.2">
      <c r="A219" s="420"/>
      <c r="B219" s="416"/>
      <c r="C219" s="417"/>
      <c r="D219" s="417"/>
      <c r="E219" s="418"/>
      <c r="F219" s="416"/>
      <c r="G219" s="417"/>
      <c r="H219" s="417"/>
      <c r="I219" s="417"/>
      <c r="J219" s="417"/>
      <c r="K219" s="419"/>
      <c r="L219" s="133"/>
      <c r="M219" s="415" t="str">
        <f t="shared" si="3"/>
        <v/>
      </c>
      <c r="N219" s="133"/>
      <c r="O219" s="133"/>
      <c r="P219" s="133"/>
      <c r="Q219" s="133"/>
      <c r="R219" s="133"/>
      <c r="S219" s="133"/>
      <c r="T219" s="133"/>
      <c r="U219" s="133"/>
    </row>
    <row r="220" spans="1:21" ht="14.45" customHeight="1" x14ac:dyDescent="0.2">
      <c r="A220" s="420"/>
      <c r="B220" s="416"/>
      <c r="C220" s="417"/>
      <c r="D220" s="417"/>
      <c r="E220" s="418"/>
      <c r="F220" s="416"/>
      <c r="G220" s="417"/>
      <c r="H220" s="417"/>
      <c r="I220" s="417"/>
      <c r="J220" s="417"/>
      <c r="K220" s="419"/>
      <c r="L220" s="133"/>
      <c r="M220" s="415" t="str">
        <f t="shared" si="3"/>
        <v/>
      </c>
      <c r="N220" s="133"/>
      <c r="O220" s="133"/>
      <c r="P220" s="133"/>
      <c r="Q220" s="133"/>
      <c r="R220" s="133"/>
      <c r="S220" s="133"/>
      <c r="T220" s="133"/>
      <c r="U220" s="133"/>
    </row>
    <row r="221" spans="1:21" ht="14.45" customHeight="1" x14ac:dyDescent="0.2">
      <c r="A221" s="420"/>
      <c r="B221" s="416"/>
      <c r="C221" s="417"/>
      <c r="D221" s="417"/>
      <c r="E221" s="418"/>
      <c r="F221" s="416"/>
      <c r="G221" s="417"/>
      <c r="H221" s="417"/>
      <c r="I221" s="417"/>
      <c r="J221" s="417"/>
      <c r="K221" s="419"/>
      <c r="L221" s="133"/>
      <c r="M221" s="415" t="str">
        <f t="shared" si="3"/>
        <v/>
      </c>
      <c r="N221" s="133"/>
      <c r="O221" s="133"/>
      <c r="P221" s="133"/>
      <c r="Q221" s="133"/>
      <c r="R221" s="133"/>
      <c r="S221" s="133"/>
      <c r="T221" s="133"/>
      <c r="U221" s="133"/>
    </row>
    <row r="222" spans="1:21" ht="14.45" customHeight="1" x14ac:dyDescent="0.2">
      <c r="A222" s="420"/>
      <c r="B222" s="416"/>
      <c r="C222" s="417"/>
      <c r="D222" s="417"/>
      <c r="E222" s="418"/>
      <c r="F222" s="416"/>
      <c r="G222" s="417"/>
      <c r="H222" s="417"/>
      <c r="I222" s="417"/>
      <c r="J222" s="417"/>
      <c r="K222" s="419"/>
      <c r="L222" s="133"/>
      <c r="M222" s="415" t="str">
        <f t="shared" si="3"/>
        <v/>
      </c>
      <c r="N222" s="133"/>
      <c r="O222" s="133"/>
      <c r="P222" s="133"/>
      <c r="Q222" s="133"/>
      <c r="R222" s="133"/>
      <c r="S222" s="133"/>
      <c r="T222" s="133"/>
      <c r="U222" s="133"/>
    </row>
    <row r="223" spans="1:21" ht="14.45" customHeight="1" x14ac:dyDescent="0.2">
      <c r="A223" s="420"/>
      <c r="B223" s="416"/>
      <c r="C223" s="417"/>
      <c r="D223" s="417"/>
      <c r="E223" s="418"/>
      <c r="F223" s="416"/>
      <c r="G223" s="417"/>
      <c r="H223" s="417"/>
      <c r="I223" s="417"/>
      <c r="J223" s="417"/>
      <c r="K223" s="419"/>
      <c r="L223" s="133"/>
      <c r="M223" s="415" t="str">
        <f t="shared" si="3"/>
        <v/>
      </c>
      <c r="N223" s="133"/>
      <c r="O223" s="133"/>
      <c r="P223" s="133"/>
      <c r="Q223" s="133"/>
      <c r="R223" s="133"/>
      <c r="S223" s="133"/>
      <c r="T223" s="133"/>
      <c r="U223" s="133"/>
    </row>
    <row r="224" spans="1:21" ht="14.45" customHeight="1" x14ac:dyDescent="0.2">
      <c r="A224" s="420"/>
      <c r="B224" s="416"/>
      <c r="C224" s="417"/>
      <c r="D224" s="417"/>
      <c r="E224" s="418"/>
      <c r="F224" s="416"/>
      <c r="G224" s="417"/>
      <c r="H224" s="417"/>
      <c r="I224" s="417"/>
      <c r="J224" s="417"/>
      <c r="K224" s="419"/>
      <c r="L224" s="133"/>
      <c r="M224" s="415" t="str">
        <f t="shared" si="3"/>
        <v/>
      </c>
      <c r="N224" s="133"/>
      <c r="O224" s="133"/>
      <c r="P224" s="133"/>
      <c r="Q224" s="133"/>
      <c r="R224" s="133"/>
      <c r="S224" s="133"/>
      <c r="T224" s="133"/>
      <c r="U224" s="133"/>
    </row>
    <row r="225" spans="1:21" ht="14.45" customHeight="1" x14ac:dyDescent="0.2">
      <c r="A225" s="420"/>
      <c r="B225" s="416"/>
      <c r="C225" s="417"/>
      <c r="D225" s="417"/>
      <c r="E225" s="418"/>
      <c r="F225" s="416"/>
      <c r="G225" s="417"/>
      <c r="H225" s="417"/>
      <c r="I225" s="417"/>
      <c r="J225" s="417"/>
      <c r="K225" s="419"/>
      <c r="L225" s="133"/>
      <c r="M225" s="415" t="str">
        <f t="shared" si="3"/>
        <v/>
      </c>
      <c r="N225" s="133"/>
      <c r="O225" s="133"/>
      <c r="P225" s="133"/>
      <c r="Q225" s="133"/>
      <c r="R225" s="133"/>
      <c r="S225" s="133"/>
      <c r="T225" s="133"/>
      <c r="U225" s="133"/>
    </row>
    <row r="226" spans="1:21" ht="14.45" customHeight="1" x14ac:dyDescent="0.2">
      <c r="A226" s="420"/>
      <c r="B226" s="416"/>
      <c r="C226" s="417"/>
      <c r="D226" s="417"/>
      <c r="E226" s="418"/>
      <c r="F226" s="416"/>
      <c r="G226" s="417"/>
      <c r="H226" s="417"/>
      <c r="I226" s="417"/>
      <c r="J226" s="417"/>
      <c r="K226" s="419"/>
      <c r="L226" s="133"/>
      <c r="M226" s="415" t="str">
        <f t="shared" si="3"/>
        <v/>
      </c>
      <c r="N226" s="133"/>
      <c r="O226" s="133"/>
      <c r="P226" s="133"/>
      <c r="Q226" s="133"/>
      <c r="R226" s="133"/>
      <c r="S226" s="133"/>
      <c r="T226" s="133"/>
      <c r="U226" s="133"/>
    </row>
    <row r="227" spans="1:21" ht="14.45" customHeight="1" x14ac:dyDescent="0.2">
      <c r="A227" s="420"/>
      <c r="B227" s="416"/>
      <c r="C227" s="417"/>
      <c r="D227" s="417"/>
      <c r="E227" s="418"/>
      <c r="F227" s="416"/>
      <c r="G227" s="417"/>
      <c r="H227" s="417"/>
      <c r="I227" s="417"/>
      <c r="J227" s="417"/>
      <c r="K227" s="419"/>
      <c r="L227" s="133"/>
      <c r="M227" s="415" t="str">
        <f t="shared" si="3"/>
        <v/>
      </c>
      <c r="N227" s="133"/>
      <c r="O227" s="133"/>
      <c r="P227" s="133"/>
      <c r="Q227" s="133"/>
      <c r="R227" s="133"/>
      <c r="S227" s="133"/>
      <c r="T227" s="133"/>
      <c r="U227" s="133"/>
    </row>
    <row r="228" spans="1:21" ht="14.45" customHeight="1" x14ac:dyDescent="0.2">
      <c r="A228" s="420"/>
      <c r="B228" s="416"/>
      <c r="C228" s="417"/>
      <c r="D228" s="417"/>
      <c r="E228" s="418"/>
      <c r="F228" s="416"/>
      <c r="G228" s="417"/>
      <c r="H228" s="417"/>
      <c r="I228" s="417"/>
      <c r="J228" s="417"/>
      <c r="K228" s="419"/>
      <c r="L228" s="133"/>
      <c r="M228" s="415" t="str">
        <f t="shared" si="3"/>
        <v/>
      </c>
      <c r="N228" s="133"/>
      <c r="O228" s="133"/>
      <c r="P228" s="133"/>
      <c r="Q228" s="133"/>
      <c r="R228" s="133"/>
      <c r="S228" s="133"/>
      <c r="T228" s="133"/>
      <c r="U228" s="133"/>
    </row>
    <row r="229" spans="1:21" ht="14.45" customHeight="1" x14ac:dyDescent="0.2">
      <c r="A229" s="420"/>
      <c r="B229" s="416"/>
      <c r="C229" s="417"/>
      <c r="D229" s="417"/>
      <c r="E229" s="418"/>
      <c r="F229" s="416"/>
      <c r="G229" s="417"/>
      <c r="H229" s="417"/>
      <c r="I229" s="417"/>
      <c r="J229" s="417"/>
      <c r="K229" s="419"/>
      <c r="L229" s="133"/>
      <c r="M229" s="415" t="str">
        <f t="shared" si="3"/>
        <v/>
      </c>
      <c r="N229" s="133"/>
      <c r="O229" s="133"/>
      <c r="P229" s="133"/>
      <c r="Q229" s="133"/>
      <c r="R229" s="133"/>
      <c r="S229" s="133"/>
      <c r="T229" s="133"/>
      <c r="U229" s="133"/>
    </row>
    <row r="230" spans="1:21" ht="14.45" customHeight="1" x14ac:dyDescent="0.2">
      <c r="A230" s="420"/>
      <c r="B230" s="416"/>
      <c r="C230" s="417"/>
      <c r="D230" s="417"/>
      <c r="E230" s="418"/>
      <c r="F230" s="416"/>
      <c r="G230" s="417"/>
      <c r="H230" s="417"/>
      <c r="I230" s="417"/>
      <c r="J230" s="417"/>
      <c r="K230" s="419"/>
      <c r="L230" s="133"/>
      <c r="M230" s="415" t="str">
        <f t="shared" si="3"/>
        <v/>
      </c>
      <c r="N230" s="133"/>
      <c r="O230" s="133"/>
      <c r="P230" s="133"/>
      <c r="Q230" s="133"/>
      <c r="R230" s="133"/>
      <c r="S230" s="133"/>
      <c r="T230" s="133"/>
      <c r="U230" s="133"/>
    </row>
    <row r="231" spans="1:21" ht="14.45" customHeight="1" x14ac:dyDescent="0.2">
      <c r="A231" s="420"/>
      <c r="B231" s="416"/>
      <c r="C231" s="417"/>
      <c r="D231" s="417"/>
      <c r="E231" s="418"/>
      <c r="F231" s="416"/>
      <c r="G231" s="417"/>
      <c r="H231" s="417"/>
      <c r="I231" s="417"/>
      <c r="J231" s="417"/>
      <c r="K231" s="419"/>
      <c r="L231" s="133"/>
      <c r="M231" s="415" t="str">
        <f t="shared" si="3"/>
        <v/>
      </c>
      <c r="N231" s="133"/>
      <c r="O231" s="133"/>
      <c r="P231" s="133"/>
      <c r="Q231" s="133"/>
      <c r="R231" s="133"/>
      <c r="S231" s="133"/>
      <c r="T231" s="133"/>
      <c r="U231" s="133"/>
    </row>
    <row r="232" spans="1:21" ht="14.45" customHeight="1" x14ac:dyDescent="0.2">
      <c r="A232" s="420"/>
      <c r="B232" s="416"/>
      <c r="C232" s="417"/>
      <c r="D232" s="417"/>
      <c r="E232" s="418"/>
      <c r="F232" s="416"/>
      <c r="G232" s="417"/>
      <c r="H232" s="417"/>
      <c r="I232" s="417"/>
      <c r="J232" s="417"/>
      <c r="K232" s="419"/>
      <c r="L232" s="133"/>
      <c r="M232" s="415" t="str">
        <f t="shared" si="3"/>
        <v/>
      </c>
      <c r="N232" s="133"/>
      <c r="O232" s="133"/>
      <c r="P232" s="133"/>
      <c r="Q232" s="133"/>
      <c r="R232" s="133"/>
      <c r="S232" s="133"/>
      <c r="T232" s="133"/>
      <c r="U232" s="133"/>
    </row>
    <row r="233" spans="1:21" ht="14.45" customHeight="1" x14ac:dyDescent="0.2">
      <c r="A233" s="420"/>
      <c r="B233" s="416"/>
      <c r="C233" s="417"/>
      <c r="D233" s="417"/>
      <c r="E233" s="418"/>
      <c r="F233" s="416"/>
      <c r="G233" s="417"/>
      <c r="H233" s="417"/>
      <c r="I233" s="417"/>
      <c r="J233" s="417"/>
      <c r="K233" s="419"/>
      <c r="L233" s="133"/>
      <c r="M233" s="415" t="str">
        <f t="shared" si="3"/>
        <v/>
      </c>
      <c r="N233" s="133"/>
      <c r="O233" s="133"/>
      <c r="P233" s="133"/>
      <c r="Q233" s="133"/>
      <c r="R233" s="133"/>
      <c r="S233" s="133"/>
      <c r="T233" s="133"/>
      <c r="U233" s="133"/>
    </row>
    <row r="234" spans="1:21" ht="14.45" customHeight="1" x14ac:dyDescent="0.2">
      <c r="A234" s="420"/>
      <c r="B234" s="416"/>
      <c r="C234" s="417"/>
      <c r="D234" s="417"/>
      <c r="E234" s="418"/>
      <c r="F234" s="416"/>
      <c r="G234" s="417"/>
      <c r="H234" s="417"/>
      <c r="I234" s="417"/>
      <c r="J234" s="417"/>
      <c r="K234" s="419"/>
      <c r="L234" s="133"/>
      <c r="M234" s="415" t="str">
        <f t="shared" si="3"/>
        <v/>
      </c>
      <c r="N234" s="133"/>
      <c r="O234" s="133"/>
      <c r="P234" s="133"/>
      <c r="Q234" s="133"/>
      <c r="R234" s="133"/>
      <c r="S234" s="133"/>
      <c r="T234" s="133"/>
      <c r="U234" s="133"/>
    </row>
    <row r="235" spans="1:21" ht="14.45" customHeight="1" x14ac:dyDescent="0.2">
      <c r="A235" s="420"/>
      <c r="B235" s="416"/>
      <c r="C235" s="417"/>
      <c r="D235" s="417"/>
      <c r="E235" s="418"/>
      <c r="F235" s="416"/>
      <c r="G235" s="417"/>
      <c r="H235" s="417"/>
      <c r="I235" s="417"/>
      <c r="J235" s="417"/>
      <c r="K235" s="419"/>
      <c r="L235" s="133"/>
      <c r="M235" s="415" t="str">
        <f t="shared" si="3"/>
        <v/>
      </c>
      <c r="N235" s="133"/>
      <c r="O235" s="133"/>
      <c r="P235" s="133"/>
      <c r="Q235" s="133"/>
      <c r="R235" s="133"/>
      <c r="S235" s="133"/>
      <c r="T235" s="133"/>
      <c r="U235" s="133"/>
    </row>
    <row r="236" spans="1:21" ht="14.45" customHeight="1" x14ac:dyDescent="0.2">
      <c r="A236" s="420"/>
      <c r="B236" s="416"/>
      <c r="C236" s="417"/>
      <c r="D236" s="417"/>
      <c r="E236" s="418"/>
      <c r="F236" s="416"/>
      <c r="G236" s="417"/>
      <c r="H236" s="417"/>
      <c r="I236" s="417"/>
      <c r="J236" s="417"/>
      <c r="K236" s="419"/>
      <c r="L236" s="133"/>
      <c r="M236" s="415" t="str">
        <f t="shared" si="3"/>
        <v/>
      </c>
      <c r="N236" s="133"/>
      <c r="O236" s="133"/>
      <c r="P236" s="133"/>
      <c r="Q236" s="133"/>
      <c r="R236" s="133"/>
      <c r="S236" s="133"/>
      <c r="T236" s="133"/>
      <c r="U236" s="133"/>
    </row>
    <row r="237" spans="1:21" ht="14.45" customHeight="1" x14ac:dyDescent="0.2">
      <c r="A237" s="420"/>
      <c r="B237" s="416"/>
      <c r="C237" s="417"/>
      <c r="D237" s="417"/>
      <c r="E237" s="418"/>
      <c r="F237" s="416"/>
      <c r="G237" s="417"/>
      <c r="H237" s="417"/>
      <c r="I237" s="417"/>
      <c r="J237" s="417"/>
      <c r="K237" s="419"/>
      <c r="L237" s="133"/>
      <c r="M237" s="415" t="str">
        <f t="shared" si="3"/>
        <v/>
      </c>
      <c r="N237" s="133"/>
      <c r="O237" s="133"/>
      <c r="P237" s="133"/>
      <c r="Q237" s="133"/>
      <c r="R237" s="133"/>
      <c r="S237" s="133"/>
      <c r="T237" s="133"/>
      <c r="U237" s="133"/>
    </row>
    <row r="238" spans="1:21" ht="14.45" customHeight="1" x14ac:dyDescent="0.2">
      <c r="A238" s="420"/>
      <c r="B238" s="416"/>
      <c r="C238" s="417"/>
      <c r="D238" s="417"/>
      <c r="E238" s="418"/>
      <c r="F238" s="416"/>
      <c r="G238" s="417"/>
      <c r="H238" s="417"/>
      <c r="I238" s="417"/>
      <c r="J238" s="417"/>
      <c r="K238" s="419"/>
      <c r="L238" s="133"/>
      <c r="M238" s="415" t="str">
        <f t="shared" si="3"/>
        <v/>
      </c>
      <c r="N238" s="133"/>
      <c r="O238" s="133"/>
      <c r="P238" s="133"/>
      <c r="Q238" s="133"/>
      <c r="R238" s="133"/>
      <c r="S238" s="133"/>
      <c r="T238" s="133"/>
      <c r="U238" s="133"/>
    </row>
    <row r="239" spans="1:21" ht="14.45" customHeight="1" x14ac:dyDescent="0.2">
      <c r="A239" s="420"/>
      <c r="B239" s="416"/>
      <c r="C239" s="417"/>
      <c r="D239" s="417"/>
      <c r="E239" s="418"/>
      <c r="F239" s="416"/>
      <c r="G239" s="417"/>
      <c r="H239" s="417"/>
      <c r="I239" s="417"/>
      <c r="J239" s="417"/>
      <c r="K239" s="419"/>
      <c r="L239" s="133"/>
      <c r="M239" s="415" t="str">
        <f t="shared" si="3"/>
        <v/>
      </c>
      <c r="N239" s="133"/>
      <c r="O239" s="133"/>
      <c r="P239" s="133"/>
      <c r="Q239" s="133"/>
      <c r="R239" s="133"/>
      <c r="S239" s="133"/>
      <c r="T239" s="133"/>
      <c r="U239" s="133"/>
    </row>
    <row r="240" spans="1:21" ht="14.45" customHeight="1" x14ac:dyDescent="0.2">
      <c r="A240" s="420"/>
      <c r="B240" s="416"/>
      <c r="C240" s="417"/>
      <c r="D240" s="417"/>
      <c r="E240" s="418"/>
      <c r="F240" s="416"/>
      <c r="G240" s="417"/>
      <c r="H240" s="417"/>
      <c r="I240" s="417"/>
      <c r="J240" s="417"/>
      <c r="K240" s="419"/>
      <c r="L240" s="133"/>
      <c r="M240" s="415" t="str">
        <f t="shared" si="3"/>
        <v/>
      </c>
      <c r="N240" s="133"/>
      <c r="O240" s="133"/>
      <c r="P240" s="133"/>
      <c r="Q240" s="133"/>
      <c r="R240" s="133"/>
      <c r="S240" s="133"/>
      <c r="T240" s="133"/>
      <c r="U240" s="133"/>
    </row>
    <row r="241" spans="1:21" ht="14.45" customHeight="1" x14ac:dyDescent="0.2">
      <c r="A241" s="420"/>
      <c r="B241" s="416"/>
      <c r="C241" s="417"/>
      <c r="D241" s="417"/>
      <c r="E241" s="418"/>
      <c r="F241" s="416"/>
      <c r="G241" s="417"/>
      <c r="H241" s="417"/>
      <c r="I241" s="417"/>
      <c r="J241" s="417"/>
      <c r="K241" s="419"/>
      <c r="L241" s="133"/>
      <c r="M241" s="415" t="str">
        <f t="shared" si="3"/>
        <v/>
      </c>
      <c r="N241" s="133"/>
      <c r="O241" s="133"/>
      <c r="P241" s="133"/>
      <c r="Q241" s="133"/>
      <c r="R241" s="133"/>
      <c r="S241" s="133"/>
      <c r="T241" s="133"/>
      <c r="U241" s="133"/>
    </row>
    <row r="242" spans="1:21" ht="14.45" customHeight="1" x14ac:dyDescent="0.2">
      <c r="A242" s="420"/>
      <c r="B242" s="416"/>
      <c r="C242" s="417"/>
      <c r="D242" s="417"/>
      <c r="E242" s="418"/>
      <c r="F242" s="416"/>
      <c r="G242" s="417"/>
      <c r="H242" s="417"/>
      <c r="I242" s="417"/>
      <c r="J242" s="417"/>
      <c r="K242" s="419"/>
      <c r="L242" s="133"/>
      <c r="M242" s="415" t="str">
        <f t="shared" si="3"/>
        <v/>
      </c>
      <c r="N242" s="133"/>
      <c r="O242" s="133"/>
      <c r="P242" s="133"/>
      <c r="Q242" s="133"/>
      <c r="R242" s="133"/>
      <c r="S242" s="133"/>
      <c r="T242" s="133"/>
      <c r="U242" s="133"/>
    </row>
    <row r="243" spans="1:21" ht="14.45" customHeight="1" x14ac:dyDescent="0.2">
      <c r="A243" s="420"/>
      <c r="B243" s="416"/>
      <c r="C243" s="417"/>
      <c r="D243" s="417"/>
      <c r="E243" s="418"/>
      <c r="F243" s="416"/>
      <c r="G243" s="417"/>
      <c r="H243" s="417"/>
      <c r="I243" s="417"/>
      <c r="J243" s="417"/>
      <c r="K243" s="419"/>
      <c r="L243" s="133"/>
      <c r="M243" s="415" t="str">
        <f t="shared" si="3"/>
        <v/>
      </c>
      <c r="N243" s="133"/>
      <c r="O243" s="133"/>
      <c r="P243" s="133"/>
      <c r="Q243" s="133"/>
      <c r="R243" s="133"/>
      <c r="S243" s="133"/>
      <c r="T243" s="133"/>
      <c r="U243" s="133"/>
    </row>
    <row r="244" spans="1:21" ht="14.45" customHeight="1" x14ac:dyDescent="0.2">
      <c r="A244" s="420"/>
      <c r="B244" s="416"/>
      <c r="C244" s="417"/>
      <c r="D244" s="417"/>
      <c r="E244" s="418"/>
      <c r="F244" s="416"/>
      <c r="G244" s="417"/>
      <c r="H244" s="417"/>
      <c r="I244" s="417"/>
      <c r="J244" s="417"/>
      <c r="K244" s="419"/>
      <c r="L244" s="133"/>
      <c r="M244" s="415" t="str">
        <f t="shared" si="3"/>
        <v/>
      </c>
      <c r="N244" s="133"/>
      <c r="O244" s="133"/>
      <c r="P244" s="133"/>
      <c r="Q244" s="133"/>
      <c r="R244" s="133"/>
      <c r="S244" s="133"/>
      <c r="T244" s="133"/>
      <c r="U244" s="133"/>
    </row>
    <row r="245" spans="1:21" ht="14.45" customHeight="1" x14ac:dyDescent="0.2">
      <c r="A245" s="420"/>
      <c r="B245" s="416"/>
      <c r="C245" s="417"/>
      <c r="D245" s="417"/>
      <c r="E245" s="418"/>
      <c r="F245" s="416"/>
      <c r="G245" s="417"/>
      <c r="H245" s="417"/>
      <c r="I245" s="417"/>
      <c r="J245" s="417"/>
      <c r="K245" s="419"/>
      <c r="L245" s="133"/>
      <c r="M245" s="415" t="str">
        <f t="shared" si="3"/>
        <v/>
      </c>
      <c r="N245" s="133"/>
      <c r="O245" s="133"/>
      <c r="P245" s="133"/>
      <c r="Q245" s="133"/>
      <c r="R245" s="133"/>
      <c r="S245" s="133"/>
      <c r="T245" s="133"/>
      <c r="U245" s="133"/>
    </row>
    <row r="246" spans="1:21" ht="14.45" customHeight="1" x14ac:dyDescent="0.2">
      <c r="A246" s="420"/>
      <c r="B246" s="416"/>
      <c r="C246" s="417"/>
      <c r="D246" s="417"/>
      <c r="E246" s="418"/>
      <c r="F246" s="416"/>
      <c r="G246" s="417"/>
      <c r="H246" s="417"/>
      <c r="I246" s="417"/>
      <c r="J246" s="417"/>
      <c r="K246" s="419"/>
      <c r="L246" s="133"/>
      <c r="M246" s="415" t="str">
        <f t="shared" si="3"/>
        <v/>
      </c>
      <c r="N246" s="133"/>
      <c r="O246" s="133"/>
      <c r="P246" s="133"/>
      <c r="Q246" s="133"/>
      <c r="R246" s="133"/>
      <c r="S246" s="133"/>
      <c r="T246" s="133"/>
      <c r="U246" s="133"/>
    </row>
    <row r="247" spans="1:21" ht="14.45" customHeight="1" x14ac:dyDescent="0.2">
      <c r="A247" s="420"/>
      <c r="B247" s="416"/>
      <c r="C247" s="417"/>
      <c r="D247" s="417"/>
      <c r="E247" s="418"/>
      <c r="F247" s="416"/>
      <c r="G247" s="417"/>
      <c r="H247" s="417"/>
      <c r="I247" s="417"/>
      <c r="J247" s="417"/>
      <c r="K247" s="419"/>
      <c r="L247" s="133"/>
      <c r="M247" s="415" t="str">
        <f t="shared" si="3"/>
        <v/>
      </c>
      <c r="N247" s="133"/>
      <c r="O247" s="133"/>
      <c r="P247" s="133"/>
      <c r="Q247" s="133"/>
      <c r="R247" s="133"/>
      <c r="S247" s="133"/>
      <c r="T247" s="133"/>
      <c r="U247" s="133"/>
    </row>
    <row r="248" spans="1:21" ht="14.45" customHeight="1" x14ac:dyDescent="0.2">
      <c r="A248" s="420"/>
      <c r="B248" s="416"/>
      <c r="C248" s="417"/>
      <c r="D248" s="417"/>
      <c r="E248" s="418"/>
      <c r="F248" s="416"/>
      <c r="G248" s="417"/>
      <c r="H248" s="417"/>
      <c r="I248" s="417"/>
      <c r="J248" s="417"/>
      <c r="K248" s="419"/>
      <c r="L248" s="133"/>
      <c r="M248" s="415" t="str">
        <f t="shared" si="3"/>
        <v/>
      </c>
      <c r="N248" s="133"/>
      <c r="O248" s="133"/>
      <c r="P248" s="133"/>
      <c r="Q248" s="133"/>
      <c r="R248" s="133"/>
      <c r="S248" s="133"/>
      <c r="T248" s="133"/>
      <c r="U248" s="133"/>
    </row>
    <row r="249" spans="1:21" ht="14.45" customHeight="1" x14ac:dyDescent="0.2">
      <c r="A249" s="420"/>
      <c r="B249" s="416"/>
      <c r="C249" s="417"/>
      <c r="D249" s="417"/>
      <c r="E249" s="418"/>
      <c r="F249" s="416"/>
      <c r="G249" s="417"/>
      <c r="H249" s="417"/>
      <c r="I249" s="417"/>
      <c r="J249" s="417"/>
      <c r="K249" s="419"/>
      <c r="L249" s="133"/>
      <c r="M249" s="415" t="str">
        <f t="shared" si="3"/>
        <v/>
      </c>
      <c r="N249" s="133"/>
      <c r="O249" s="133"/>
      <c r="P249" s="133"/>
      <c r="Q249" s="133"/>
      <c r="R249" s="133"/>
      <c r="S249" s="133"/>
      <c r="T249" s="133"/>
      <c r="U249" s="133"/>
    </row>
    <row r="250" spans="1:21" ht="14.45" customHeight="1" x14ac:dyDescent="0.2">
      <c r="A250" s="420"/>
      <c r="B250" s="416"/>
      <c r="C250" s="417"/>
      <c r="D250" s="417"/>
      <c r="E250" s="418"/>
      <c r="F250" s="416"/>
      <c r="G250" s="417"/>
      <c r="H250" s="417"/>
      <c r="I250" s="417"/>
      <c r="J250" s="417"/>
      <c r="K250" s="419"/>
      <c r="L250" s="133"/>
      <c r="M250" s="415" t="str">
        <f t="shared" si="3"/>
        <v/>
      </c>
      <c r="N250" s="133"/>
      <c r="O250" s="133"/>
      <c r="P250" s="133"/>
      <c r="Q250" s="133"/>
      <c r="R250" s="133"/>
      <c r="S250" s="133"/>
      <c r="T250" s="133"/>
      <c r="U250" s="133"/>
    </row>
    <row r="251" spans="1:21" ht="14.45" customHeight="1" x14ac:dyDescent="0.2">
      <c r="A251" s="420"/>
      <c r="B251" s="416"/>
      <c r="C251" s="417"/>
      <c r="D251" s="417"/>
      <c r="E251" s="418"/>
      <c r="F251" s="416"/>
      <c r="G251" s="417"/>
      <c r="H251" s="417"/>
      <c r="I251" s="417"/>
      <c r="J251" s="417"/>
      <c r="K251" s="419"/>
      <c r="L251" s="133"/>
      <c r="M251" s="415" t="str">
        <f t="shared" si="3"/>
        <v/>
      </c>
      <c r="N251" s="133"/>
      <c r="O251" s="133"/>
      <c r="P251" s="133"/>
      <c r="Q251" s="133"/>
      <c r="R251" s="133"/>
      <c r="S251" s="133"/>
      <c r="T251" s="133"/>
      <c r="U251" s="133"/>
    </row>
    <row r="252" spans="1:21" ht="14.45" customHeight="1" x14ac:dyDescent="0.2">
      <c r="A252" s="420"/>
      <c r="B252" s="416"/>
      <c r="C252" s="417"/>
      <c r="D252" s="417"/>
      <c r="E252" s="418"/>
      <c r="F252" s="416"/>
      <c r="G252" s="417"/>
      <c r="H252" s="417"/>
      <c r="I252" s="417"/>
      <c r="J252" s="417"/>
      <c r="K252" s="419"/>
      <c r="L252" s="133"/>
      <c r="M252" s="415" t="str">
        <f t="shared" si="3"/>
        <v/>
      </c>
      <c r="N252" s="133"/>
      <c r="O252" s="133"/>
      <c r="P252" s="133"/>
      <c r="Q252" s="133"/>
      <c r="R252" s="133"/>
      <c r="S252" s="133"/>
      <c r="T252" s="133"/>
      <c r="U252" s="133"/>
    </row>
    <row r="253" spans="1:21" ht="14.45" customHeight="1" x14ac:dyDescent="0.2">
      <c r="A253" s="420"/>
      <c r="B253" s="416"/>
      <c r="C253" s="417"/>
      <c r="D253" s="417"/>
      <c r="E253" s="418"/>
      <c r="F253" s="416"/>
      <c r="G253" s="417"/>
      <c r="H253" s="417"/>
      <c r="I253" s="417"/>
      <c r="J253" s="417"/>
      <c r="K253" s="419"/>
      <c r="L253" s="133"/>
      <c r="M253" s="415" t="str">
        <f t="shared" si="3"/>
        <v/>
      </c>
      <c r="N253" s="133"/>
      <c r="O253" s="133"/>
      <c r="P253" s="133"/>
      <c r="Q253" s="133"/>
      <c r="R253" s="133"/>
      <c r="S253" s="133"/>
      <c r="T253" s="133"/>
      <c r="U253" s="133"/>
    </row>
    <row r="254" spans="1:21" ht="14.45" customHeight="1" x14ac:dyDescent="0.2">
      <c r="A254" s="420"/>
      <c r="B254" s="416"/>
      <c r="C254" s="417"/>
      <c r="D254" s="417"/>
      <c r="E254" s="418"/>
      <c r="F254" s="416"/>
      <c r="G254" s="417"/>
      <c r="H254" s="417"/>
      <c r="I254" s="417"/>
      <c r="J254" s="417"/>
      <c r="K254" s="419"/>
      <c r="L254" s="133"/>
      <c r="M254" s="415" t="str">
        <f t="shared" si="3"/>
        <v/>
      </c>
      <c r="N254" s="133"/>
      <c r="O254" s="133"/>
      <c r="P254" s="133"/>
      <c r="Q254" s="133"/>
      <c r="R254" s="133"/>
      <c r="S254" s="133"/>
      <c r="T254" s="133"/>
      <c r="U254" s="133"/>
    </row>
    <row r="255" spans="1:21" ht="14.45" customHeight="1" x14ac:dyDescent="0.2">
      <c r="A255" s="420"/>
      <c r="B255" s="416"/>
      <c r="C255" s="417"/>
      <c r="D255" s="417"/>
      <c r="E255" s="418"/>
      <c r="F255" s="416"/>
      <c r="G255" s="417"/>
      <c r="H255" s="417"/>
      <c r="I255" s="417"/>
      <c r="J255" s="417"/>
      <c r="K255" s="419"/>
      <c r="L255" s="133"/>
      <c r="M255" s="415" t="str">
        <f t="shared" si="3"/>
        <v/>
      </c>
      <c r="N255" s="133"/>
      <c r="O255" s="133"/>
      <c r="P255" s="133"/>
      <c r="Q255" s="133"/>
      <c r="R255" s="133"/>
      <c r="S255" s="133"/>
      <c r="T255" s="133"/>
      <c r="U255" s="133"/>
    </row>
    <row r="256" spans="1:21" ht="14.45" customHeight="1" x14ac:dyDescent="0.2">
      <c r="A256" s="420"/>
      <c r="B256" s="416"/>
      <c r="C256" s="417"/>
      <c r="D256" s="417"/>
      <c r="E256" s="418"/>
      <c r="F256" s="416"/>
      <c r="G256" s="417"/>
      <c r="H256" s="417"/>
      <c r="I256" s="417"/>
      <c r="J256" s="417"/>
      <c r="K256" s="419"/>
      <c r="L256" s="133"/>
      <c r="M256" s="415" t="str">
        <f t="shared" si="3"/>
        <v/>
      </c>
      <c r="N256" s="133"/>
      <c r="O256" s="133"/>
      <c r="P256" s="133"/>
      <c r="Q256" s="133"/>
      <c r="R256" s="133"/>
      <c r="S256" s="133"/>
      <c r="T256" s="133"/>
      <c r="U256" s="133"/>
    </row>
    <row r="257" spans="1:21" ht="14.45" customHeight="1" x14ac:dyDescent="0.2">
      <c r="A257" s="420"/>
      <c r="B257" s="416"/>
      <c r="C257" s="417"/>
      <c r="D257" s="417"/>
      <c r="E257" s="418"/>
      <c r="F257" s="416"/>
      <c r="G257" s="417"/>
      <c r="H257" s="417"/>
      <c r="I257" s="417"/>
      <c r="J257" s="417"/>
      <c r="K257" s="419"/>
      <c r="L257" s="133"/>
      <c r="M257" s="415" t="str">
        <f t="shared" si="3"/>
        <v/>
      </c>
      <c r="N257" s="133"/>
      <c r="O257" s="133"/>
      <c r="P257" s="133"/>
      <c r="Q257" s="133"/>
      <c r="R257" s="133"/>
      <c r="S257" s="133"/>
      <c r="T257" s="133"/>
      <c r="U257" s="133"/>
    </row>
    <row r="258" spans="1:21" ht="14.45" customHeight="1" x14ac:dyDescent="0.2">
      <c r="A258" s="420"/>
      <c r="B258" s="416"/>
      <c r="C258" s="417"/>
      <c r="D258" s="417"/>
      <c r="E258" s="418"/>
      <c r="F258" s="416"/>
      <c r="G258" s="417"/>
      <c r="H258" s="417"/>
      <c r="I258" s="417"/>
      <c r="J258" s="417"/>
      <c r="K258" s="419"/>
      <c r="L258" s="133"/>
      <c r="M258" s="415" t="str">
        <f t="shared" si="3"/>
        <v/>
      </c>
      <c r="N258" s="133"/>
      <c r="O258" s="133"/>
      <c r="P258" s="133"/>
      <c r="Q258" s="133"/>
      <c r="R258" s="133"/>
      <c r="S258" s="133"/>
      <c r="T258" s="133"/>
      <c r="U258" s="133"/>
    </row>
    <row r="259" spans="1:21" ht="14.45" customHeight="1" x14ac:dyDescent="0.2">
      <c r="A259" s="420"/>
      <c r="B259" s="416"/>
      <c r="C259" s="417"/>
      <c r="D259" s="417"/>
      <c r="E259" s="418"/>
      <c r="F259" s="416"/>
      <c r="G259" s="417"/>
      <c r="H259" s="417"/>
      <c r="I259" s="417"/>
      <c r="J259" s="417"/>
      <c r="K259" s="419"/>
      <c r="L259" s="133"/>
      <c r="M259" s="415" t="str">
        <f t="shared" si="3"/>
        <v/>
      </c>
      <c r="N259" s="133"/>
      <c r="O259" s="133"/>
      <c r="P259" s="133"/>
      <c r="Q259" s="133"/>
      <c r="R259" s="133"/>
      <c r="S259" s="133"/>
      <c r="T259" s="133"/>
      <c r="U259" s="133"/>
    </row>
    <row r="260" spans="1:21" ht="14.45" customHeight="1" x14ac:dyDescent="0.2">
      <c r="A260" s="420"/>
      <c r="B260" s="416"/>
      <c r="C260" s="417"/>
      <c r="D260" s="417"/>
      <c r="E260" s="418"/>
      <c r="F260" s="416"/>
      <c r="G260" s="417"/>
      <c r="H260" s="417"/>
      <c r="I260" s="417"/>
      <c r="J260" s="417"/>
      <c r="K260" s="419"/>
      <c r="L260" s="133"/>
      <c r="M260" s="415" t="str">
        <f t="shared" si="3"/>
        <v/>
      </c>
      <c r="N260" s="133"/>
      <c r="O260" s="133"/>
      <c r="P260" s="133"/>
      <c r="Q260" s="133"/>
      <c r="R260" s="133"/>
      <c r="S260" s="133"/>
      <c r="T260" s="133"/>
      <c r="U260" s="133"/>
    </row>
    <row r="261" spans="1:21" ht="14.45" customHeight="1" x14ac:dyDescent="0.2">
      <c r="A261" s="420"/>
      <c r="B261" s="416"/>
      <c r="C261" s="417"/>
      <c r="D261" s="417"/>
      <c r="E261" s="418"/>
      <c r="F261" s="416"/>
      <c r="G261" s="417"/>
      <c r="H261" s="417"/>
      <c r="I261" s="417"/>
      <c r="J261" s="417"/>
      <c r="K261" s="419"/>
      <c r="L261" s="133"/>
      <c r="M261" s="415" t="str">
        <f t="shared" si="3"/>
        <v/>
      </c>
      <c r="N261" s="133"/>
      <c r="O261" s="133"/>
      <c r="P261" s="133"/>
      <c r="Q261" s="133"/>
      <c r="R261" s="133"/>
      <c r="S261" s="133"/>
      <c r="T261" s="133"/>
      <c r="U261" s="133"/>
    </row>
    <row r="262" spans="1:21" ht="14.45" customHeight="1" x14ac:dyDescent="0.2">
      <c r="A262" s="420"/>
      <c r="B262" s="416"/>
      <c r="C262" s="417"/>
      <c r="D262" s="417"/>
      <c r="E262" s="418"/>
      <c r="F262" s="416"/>
      <c r="G262" s="417"/>
      <c r="H262" s="417"/>
      <c r="I262" s="417"/>
      <c r="J262" s="417"/>
      <c r="K262" s="419"/>
      <c r="L262" s="133"/>
      <c r="M262" s="415" t="str">
        <f t="shared" ref="M262:M325" si="4">IF(A262="HV","HV",IF(OR(LEFT(A262,16)="               5",LEFT(A262,16)="               6",LEFT(A262,16)="               7",LEFT(A262,16)="               8"),"X",""))</f>
        <v/>
      </c>
      <c r="N262" s="133"/>
      <c r="O262" s="133"/>
      <c r="P262" s="133"/>
      <c r="Q262" s="133"/>
      <c r="R262" s="133"/>
      <c r="S262" s="133"/>
      <c r="T262" s="133"/>
      <c r="U262" s="133"/>
    </row>
    <row r="263" spans="1:21" ht="14.45" customHeight="1" x14ac:dyDescent="0.2">
      <c r="A263" s="420"/>
      <c r="B263" s="416"/>
      <c r="C263" s="417"/>
      <c r="D263" s="417"/>
      <c r="E263" s="418"/>
      <c r="F263" s="416"/>
      <c r="G263" s="417"/>
      <c r="H263" s="417"/>
      <c r="I263" s="417"/>
      <c r="J263" s="417"/>
      <c r="K263" s="419"/>
      <c r="L263" s="133"/>
      <c r="M263" s="415" t="str">
        <f t="shared" si="4"/>
        <v/>
      </c>
      <c r="N263" s="133"/>
      <c r="O263" s="133"/>
      <c r="P263" s="133"/>
      <c r="Q263" s="133"/>
      <c r="R263" s="133"/>
      <c r="S263" s="133"/>
      <c r="T263" s="133"/>
      <c r="U263" s="133"/>
    </row>
    <row r="264" spans="1:21" ht="14.45" customHeight="1" x14ac:dyDescent="0.2">
      <c r="A264" s="420"/>
      <c r="B264" s="416"/>
      <c r="C264" s="417"/>
      <c r="D264" s="417"/>
      <c r="E264" s="418"/>
      <c r="F264" s="416"/>
      <c r="G264" s="417"/>
      <c r="H264" s="417"/>
      <c r="I264" s="417"/>
      <c r="J264" s="417"/>
      <c r="K264" s="419"/>
      <c r="L264" s="133"/>
      <c r="M264" s="415" t="str">
        <f t="shared" si="4"/>
        <v/>
      </c>
      <c r="N264" s="133"/>
      <c r="O264" s="133"/>
      <c r="P264" s="133"/>
      <c r="Q264" s="133"/>
      <c r="R264" s="133"/>
      <c r="S264" s="133"/>
      <c r="T264" s="133"/>
      <c r="U264" s="133"/>
    </row>
    <row r="265" spans="1:21" ht="14.45" customHeight="1" x14ac:dyDescent="0.2">
      <c r="A265" s="420"/>
      <c r="B265" s="416"/>
      <c r="C265" s="417"/>
      <c r="D265" s="417"/>
      <c r="E265" s="418"/>
      <c r="F265" s="416"/>
      <c r="G265" s="417"/>
      <c r="H265" s="417"/>
      <c r="I265" s="417"/>
      <c r="J265" s="417"/>
      <c r="K265" s="419"/>
      <c r="L265" s="133"/>
      <c r="M265" s="415" t="str">
        <f t="shared" si="4"/>
        <v/>
      </c>
      <c r="N265" s="133"/>
      <c r="O265" s="133"/>
      <c r="P265" s="133"/>
      <c r="Q265" s="133"/>
      <c r="R265" s="133"/>
      <c r="S265" s="133"/>
      <c r="T265" s="133"/>
      <c r="U265" s="133"/>
    </row>
    <row r="266" spans="1:21" ht="14.45" customHeight="1" x14ac:dyDescent="0.2">
      <c r="A266" s="420"/>
      <c r="B266" s="416"/>
      <c r="C266" s="417"/>
      <c r="D266" s="417"/>
      <c r="E266" s="418"/>
      <c r="F266" s="416"/>
      <c r="G266" s="417"/>
      <c r="H266" s="417"/>
      <c r="I266" s="417"/>
      <c r="J266" s="417"/>
      <c r="K266" s="419"/>
      <c r="L266" s="133"/>
      <c r="M266" s="415" t="str">
        <f t="shared" si="4"/>
        <v/>
      </c>
      <c r="N266" s="133"/>
      <c r="O266" s="133"/>
      <c r="P266" s="133"/>
      <c r="Q266" s="133"/>
      <c r="R266" s="133"/>
      <c r="S266" s="133"/>
      <c r="T266" s="133"/>
      <c r="U266" s="133"/>
    </row>
    <row r="267" spans="1:21" ht="14.45" customHeight="1" x14ac:dyDescent="0.2">
      <c r="A267" s="420"/>
      <c r="B267" s="416"/>
      <c r="C267" s="417"/>
      <c r="D267" s="417"/>
      <c r="E267" s="418"/>
      <c r="F267" s="416"/>
      <c r="G267" s="417"/>
      <c r="H267" s="417"/>
      <c r="I267" s="417"/>
      <c r="J267" s="417"/>
      <c r="K267" s="419"/>
      <c r="L267" s="133"/>
      <c r="M267" s="415" t="str">
        <f t="shared" si="4"/>
        <v/>
      </c>
      <c r="N267" s="133"/>
      <c r="O267" s="133"/>
      <c r="P267" s="133"/>
      <c r="Q267" s="133"/>
      <c r="R267" s="133"/>
      <c r="S267" s="133"/>
      <c r="T267" s="133"/>
      <c r="U267" s="133"/>
    </row>
    <row r="268" spans="1:21" ht="14.45" customHeight="1" x14ac:dyDescent="0.2">
      <c r="A268" s="420"/>
      <c r="B268" s="416"/>
      <c r="C268" s="417"/>
      <c r="D268" s="417"/>
      <c r="E268" s="418"/>
      <c r="F268" s="416"/>
      <c r="G268" s="417"/>
      <c r="H268" s="417"/>
      <c r="I268" s="417"/>
      <c r="J268" s="417"/>
      <c r="K268" s="419"/>
      <c r="L268" s="133"/>
      <c r="M268" s="415" t="str">
        <f t="shared" si="4"/>
        <v/>
      </c>
      <c r="N268" s="133"/>
      <c r="O268" s="133"/>
      <c r="P268" s="133"/>
      <c r="Q268" s="133"/>
      <c r="R268" s="133"/>
      <c r="S268" s="133"/>
      <c r="T268" s="133"/>
      <c r="U268" s="133"/>
    </row>
    <row r="269" spans="1:21" ht="14.45" customHeight="1" x14ac:dyDescent="0.2">
      <c r="A269" s="420"/>
      <c r="B269" s="416"/>
      <c r="C269" s="417"/>
      <c r="D269" s="417"/>
      <c r="E269" s="418"/>
      <c r="F269" s="416"/>
      <c r="G269" s="417"/>
      <c r="H269" s="417"/>
      <c r="I269" s="417"/>
      <c r="J269" s="417"/>
      <c r="K269" s="419"/>
      <c r="L269" s="133"/>
      <c r="M269" s="415" t="str">
        <f t="shared" si="4"/>
        <v/>
      </c>
      <c r="N269" s="133"/>
      <c r="O269" s="133"/>
      <c r="P269" s="133"/>
      <c r="Q269" s="133"/>
      <c r="R269" s="133"/>
      <c r="S269" s="133"/>
      <c r="T269" s="133"/>
      <c r="U269" s="133"/>
    </row>
    <row r="270" spans="1:21" ht="14.45" customHeight="1" x14ac:dyDescent="0.2">
      <c r="A270" s="420"/>
      <c r="B270" s="416"/>
      <c r="C270" s="417"/>
      <c r="D270" s="417"/>
      <c r="E270" s="418"/>
      <c r="F270" s="416"/>
      <c r="G270" s="417"/>
      <c r="H270" s="417"/>
      <c r="I270" s="417"/>
      <c r="J270" s="417"/>
      <c r="K270" s="419"/>
      <c r="L270" s="133"/>
      <c r="M270" s="415" t="str">
        <f t="shared" si="4"/>
        <v/>
      </c>
      <c r="N270" s="133"/>
      <c r="O270" s="133"/>
      <c r="P270" s="133"/>
      <c r="Q270" s="133"/>
      <c r="R270" s="133"/>
      <c r="S270" s="133"/>
      <c r="T270" s="133"/>
      <c r="U270" s="133"/>
    </row>
    <row r="271" spans="1:21" ht="14.45" customHeight="1" x14ac:dyDescent="0.2">
      <c r="A271" s="420"/>
      <c r="B271" s="416"/>
      <c r="C271" s="417"/>
      <c r="D271" s="417"/>
      <c r="E271" s="418"/>
      <c r="F271" s="416"/>
      <c r="G271" s="417"/>
      <c r="H271" s="417"/>
      <c r="I271" s="417"/>
      <c r="J271" s="417"/>
      <c r="K271" s="419"/>
      <c r="L271" s="133"/>
      <c r="M271" s="415" t="str">
        <f t="shared" si="4"/>
        <v/>
      </c>
      <c r="N271" s="133"/>
      <c r="O271" s="133"/>
      <c r="P271" s="133"/>
      <c r="Q271" s="133"/>
      <c r="R271" s="133"/>
      <c r="S271" s="133"/>
      <c r="T271" s="133"/>
      <c r="U271" s="133"/>
    </row>
    <row r="272" spans="1:21" ht="14.45" customHeight="1" x14ac:dyDescent="0.2">
      <c r="A272" s="420"/>
      <c r="B272" s="416"/>
      <c r="C272" s="417"/>
      <c r="D272" s="417"/>
      <c r="E272" s="418"/>
      <c r="F272" s="416"/>
      <c r="G272" s="417"/>
      <c r="H272" s="417"/>
      <c r="I272" s="417"/>
      <c r="J272" s="417"/>
      <c r="K272" s="419"/>
      <c r="L272" s="133"/>
      <c r="M272" s="415" t="str">
        <f t="shared" si="4"/>
        <v/>
      </c>
      <c r="N272" s="133"/>
      <c r="O272" s="133"/>
      <c r="P272" s="133"/>
      <c r="Q272" s="133"/>
      <c r="R272" s="133"/>
      <c r="S272" s="133"/>
      <c r="T272" s="133"/>
      <c r="U272" s="133"/>
    </row>
    <row r="273" spans="1:21" ht="14.45" customHeight="1" x14ac:dyDescent="0.2">
      <c r="A273" s="420"/>
      <c r="B273" s="416"/>
      <c r="C273" s="417"/>
      <c r="D273" s="417"/>
      <c r="E273" s="418"/>
      <c r="F273" s="416"/>
      <c r="G273" s="417"/>
      <c r="H273" s="417"/>
      <c r="I273" s="417"/>
      <c r="J273" s="417"/>
      <c r="K273" s="419"/>
      <c r="L273" s="133"/>
      <c r="M273" s="415" t="str">
        <f t="shared" si="4"/>
        <v/>
      </c>
      <c r="N273" s="133"/>
      <c r="O273" s="133"/>
      <c r="P273" s="133"/>
      <c r="Q273" s="133"/>
      <c r="R273" s="133"/>
      <c r="S273" s="133"/>
      <c r="T273" s="133"/>
      <c r="U273" s="133"/>
    </row>
    <row r="274" spans="1:21" ht="14.45" customHeight="1" x14ac:dyDescent="0.2">
      <c r="A274" s="420"/>
      <c r="B274" s="416"/>
      <c r="C274" s="417"/>
      <c r="D274" s="417"/>
      <c r="E274" s="418"/>
      <c r="F274" s="416"/>
      <c r="G274" s="417"/>
      <c r="H274" s="417"/>
      <c r="I274" s="417"/>
      <c r="J274" s="417"/>
      <c r="K274" s="419"/>
      <c r="L274" s="133"/>
      <c r="M274" s="415" t="str">
        <f t="shared" si="4"/>
        <v/>
      </c>
      <c r="N274" s="133"/>
      <c r="O274" s="133"/>
      <c r="P274" s="133"/>
      <c r="Q274" s="133"/>
      <c r="R274" s="133"/>
      <c r="S274" s="133"/>
      <c r="T274" s="133"/>
      <c r="U274" s="133"/>
    </row>
    <row r="275" spans="1:21" ht="14.45" customHeight="1" x14ac:dyDescent="0.2">
      <c r="A275" s="420"/>
      <c r="B275" s="416"/>
      <c r="C275" s="417"/>
      <c r="D275" s="417"/>
      <c r="E275" s="418"/>
      <c r="F275" s="416"/>
      <c r="G275" s="417"/>
      <c r="H275" s="417"/>
      <c r="I275" s="417"/>
      <c r="J275" s="417"/>
      <c r="K275" s="419"/>
      <c r="L275" s="133"/>
      <c r="M275" s="415" t="str">
        <f t="shared" si="4"/>
        <v/>
      </c>
      <c r="N275" s="133"/>
      <c r="O275" s="133"/>
      <c r="P275" s="133"/>
      <c r="Q275" s="133"/>
      <c r="R275" s="133"/>
      <c r="S275" s="133"/>
      <c r="T275" s="133"/>
      <c r="U275" s="133"/>
    </row>
    <row r="276" spans="1:21" ht="14.45" customHeight="1" x14ac:dyDescent="0.2">
      <c r="A276" s="420"/>
      <c r="B276" s="416"/>
      <c r="C276" s="417"/>
      <c r="D276" s="417"/>
      <c r="E276" s="418"/>
      <c r="F276" s="416"/>
      <c r="G276" s="417"/>
      <c r="H276" s="417"/>
      <c r="I276" s="417"/>
      <c r="J276" s="417"/>
      <c r="K276" s="419"/>
      <c r="L276" s="133"/>
      <c r="M276" s="415" t="str">
        <f t="shared" si="4"/>
        <v/>
      </c>
      <c r="N276" s="133"/>
      <c r="O276" s="133"/>
      <c r="P276" s="133"/>
      <c r="Q276" s="133"/>
      <c r="R276" s="133"/>
      <c r="S276" s="133"/>
      <c r="T276" s="133"/>
      <c r="U276" s="133"/>
    </row>
    <row r="277" spans="1:21" ht="14.45" customHeight="1" x14ac:dyDescent="0.2">
      <c r="A277" s="420"/>
      <c r="B277" s="416"/>
      <c r="C277" s="417"/>
      <c r="D277" s="417"/>
      <c r="E277" s="418"/>
      <c r="F277" s="416"/>
      <c r="G277" s="417"/>
      <c r="H277" s="417"/>
      <c r="I277" s="417"/>
      <c r="J277" s="417"/>
      <c r="K277" s="419"/>
      <c r="L277" s="133"/>
      <c r="M277" s="415" t="str">
        <f t="shared" si="4"/>
        <v/>
      </c>
      <c r="N277" s="133"/>
      <c r="O277" s="133"/>
      <c r="P277" s="133"/>
      <c r="Q277" s="133"/>
      <c r="R277" s="133"/>
      <c r="S277" s="133"/>
      <c r="T277" s="133"/>
      <c r="U277" s="133"/>
    </row>
    <row r="278" spans="1:21" ht="14.45" customHeight="1" x14ac:dyDescent="0.2">
      <c r="A278" s="420"/>
      <c r="B278" s="416"/>
      <c r="C278" s="417"/>
      <c r="D278" s="417"/>
      <c r="E278" s="418"/>
      <c r="F278" s="416"/>
      <c r="G278" s="417"/>
      <c r="H278" s="417"/>
      <c r="I278" s="417"/>
      <c r="J278" s="417"/>
      <c r="K278" s="419"/>
      <c r="L278" s="133"/>
      <c r="M278" s="415" t="str">
        <f t="shared" si="4"/>
        <v/>
      </c>
      <c r="N278" s="133"/>
      <c r="O278" s="133"/>
      <c r="P278" s="133"/>
      <c r="Q278" s="133"/>
      <c r="R278" s="133"/>
      <c r="S278" s="133"/>
      <c r="T278" s="133"/>
      <c r="U278" s="133"/>
    </row>
    <row r="279" spans="1:21" ht="14.45" customHeight="1" x14ac:dyDescent="0.2">
      <c r="A279" s="420"/>
      <c r="B279" s="416"/>
      <c r="C279" s="417"/>
      <c r="D279" s="417"/>
      <c r="E279" s="418"/>
      <c r="F279" s="416"/>
      <c r="G279" s="417"/>
      <c r="H279" s="417"/>
      <c r="I279" s="417"/>
      <c r="J279" s="417"/>
      <c r="K279" s="419"/>
      <c r="L279" s="133"/>
      <c r="M279" s="415" t="str">
        <f t="shared" si="4"/>
        <v/>
      </c>
      <c r="N279" s="133"/>
      <c r="O279" s="133"/>
      <c r="P279" s="133"/>
      <c r="Q279" s="133"/>
      <c r="R279" s="133"/>
      <c r="S279" s="133"/>
      <c r="T279" s="133"/>
      <c r="U279" s="133"/>
    </row>
    <row r="280" spans="1:21" ht="14.45" customHeight="1" x14ac:dyDescent="0.2">
      <c r="A280" s="420"/>
      <c r="B280" s="416"/>
      <c r="C280" s="417"/>
      <c r="D280" s="417"/>
      <c r="E280" s="418"/>
      <c r="F280" s="416"/>
      <c r="G280" s="417"/>
      <c r="H280" s="417"/>
      <c r="I280" s="417"/>
      <c r="J280" s="417"/>
      <c r="K280" s="419"/>
      <c r="L280" s="133"/>
      <c r="M280" s="415" t="str">
        <f t="shared" si="4"/>
        <v/>
      </c>
      <c r="N280" s="133"/>
      <c r="O280" s="133"/>
      <c r="P280" s="133"/>
      <c r="Q280" s="133"/>
      <c r="R280" s="133"/>
      <c r="S280" s="133"/>
      <c r="T280" s="133"/>
      <c r="U280" s="133"/>
    </row>
    <row r="281" spans="1:21" ht="14.45" customHeight="1" x14ac:dyDescent="0.2">
      <c r="A281" s="420"/>
      <c r="B281" s="416"/>
      <c r="C281" s="417"/>
      <c r="D281" s="417"/>
      <c r="E281" s="418"/>
      <c r="F281" s="416"/>
      <c r="G281" s="417"/>
      <c r="H281" s="417"/>
      <c r="I281" s="417"/>
      <c r="J281" s="417"/>
      <c r="K281" s="419"/>
      <c r="L281" s="133"/>
      <c r="M281" s="415" t="str">
        <f t="shared" si="4"/>
        <v/>
      </c>
      <c r="N281" s="133"/>
      <c r="O281" s="133"/>
      <c r="P281" s="133"/>
      <c r="Q281" s="133"/>
      <c r="R281" s="133"/>
      <c r="S281" s="133"/>
      <c r="T281" s="133"/>
      <c r="U281" s="133"/>
    </row>
    <row r="282" spans="1:21" ht="14.45" customHeight="1" x14ac:dyDescent="0.2">
      <c r="A282" s="420"/>
      <c r="B282" s="416"/>
      <c r="C282" s="417"/>
      <c r="D282" s="417"/>
      <c r="E282" s="418"/>
      <c r="F282" s="416"/>
      <c r="G282" s="417"/>
      <c r="H282" s="417"/>
      <c r="I282" s="417"/>
      <c r="J282" s="417"/>
      <c r="K282" s="419"/>
      <c r="L282" s="133"/>
      <c r="M282" s="415" t="str">
        <f t="shared" si="4"/>
        <v/>
      </c>
      <c r="N282" s="133"/>
      <c r="O282" s="133"/>
      <c r="P282" s="133"/>
      <c r="Q282" s="133"/>
      <c r="R282" s="133"/>
      <c r="S282" s="133"/>
      <c r="T282" s="133"/>
      <c r="U282" s="133"/>
    </row>
    <row r="283" spans="1:21" ht="14.45" customHeight="1" x14ac:dyDescent="0.2">
      <c r="A283" s="420"/>
      <c r="B283" s="416"/>
      <c r="C283" s="417"/>
      <c r="D283" s="417"/>
      <c r="E283" s="418"/>
      <c r="F283" s="416"/>
      <c r="G283" s="417"/>
      <c r="H283" s="417"/>
      <c r="I283" s="417"/>
      <c r="J283" s="417"/>
      <c r="K283" s="419"/>
      <c r="L283" s="133"/>
      <c r="M283" s="415" t="str">
        <f t="shared" si="4"/>
        <v/>
      </c>
      <c r="N283" s="133"/>
      <c r="O283" s="133"/>
      <c r="P283" s="133"/>
      <c r="Q283" s="133"/>
      <c r="R283" s="133"/>
      <c r="S283" s="133"/>
      <c r="T283" s="133"/>
      <c r="U283" s="133"/>
    </row>
    <row r="284" spans="1:21" ht="14.45" customHeight="1" x14ac:dyDescent="0.2">
      <c r="A284" s="420"/>
      <c r="B284" s="416"/>
      <c r="C284" s="417"/>
      <c r="D284" s="417"/>
      <c r="E284" s="418"/>
      <c r="F284" s="416"/>
      <c r="G284" s="417"/>
      <c r="H284" s="417"/>
      <c r="I284" s="417"/>
      <c r="J284" s="417"/>
      <c r="K284" s="419"/>
      <c r="L284" s="133"/>
      <c r="M284" s="415" t="str">
        <f t="shared" si="4"/>
        <v/>
      </c>
      <c r="N284" s="133"/>
      <c r="O284" s="133"/>
      <c r="P284" s="133"/>
      <c r="Q284" s="133"/>
      <c r="R284" s="133"/>
      <c r="S284" s="133"/>
      <c r="T284" s="133"/>
      <c r="U284" s="133"/>
    </row>
    <row r="285" spans="1:21" ht="14.45" customHeight="1" x14ac:dyDescent="0.2">
      <c r="A285" s="420"/>
      <c r="B285" s="416"/>
      <c r="C285" s="417"/>
      <c r="D285" s="417"/>
      <c r="E285" s="418"/>
      <c r="F285" s="416"/>
      <c r="G285" s="417"/>
      <c r="H285" s="417"/>
      <c r="I285" s="417"/>
      <c r="J285" s="417"/>
      <c r="K285" s="419"/>
      <c r="L285" s="133"/>
      <c r="M285" s="415" t="str">
        <f t="shared" si="4"/>
        <v/>
      </c>
      <c r="N285" s="133"/>
      <c r="O285" s="133"/>
      <c r="P285" s="133"/>
      <c r="Q285" s="133"/>
      <c r="R285" s="133"/>
      <c r="S285" s="133"/>
      <c r="T285" s="133"/>
      <c r="U285" s="133"/>
    </row>
    <row r="286" spans="1:21" ht="14.45" customHeight="1" x14ac:dyDescent="0.2">
      <c r="A286" s="420"/>
      <c r="B286" s="416"/>
      <c r="C286" s="417"/>
      <c r="D286" s="417"/>
      <c r="E286" s="418"/>
      <c r="F286" s="416"/>
      <c r="G286" s="417"/>
      <c r="H286" s="417"/>
      <c r="I286" s="417"/>
      <c r="J286" s="417"/>
      <c r="K286" s="419"/>
      <c r="L286" s="133"/>
      <c r="M286" s="415" t="str">
        <f t="shared" si="4"/>
        <v/>
      </c>
      <c r="N286" s="133"/>
      <c r="O286" s="133"/>
      <c r="P286" s="133"/>
      <c r="Q286" s="133"/>
      <c r="R286" s="133"/>
      <c r="S286" s="133"/>
      <c r="T286" s="133"/>
      <c r="U286" s="133"/>
    </row>
    <row r="287" spans="1:21" ht="14.45" customHeight="1" x14ac:dyDescent="0.2">
      <c r="A287" s="420"/>
      <c r="B287" s="416"/>
      <c r="C287" s="417"/>
      <c r="D287" s="417"/>
      <c r="E287" s="418"/>
      <c r="F287" s="416"/>
      <c r="G287" s="417"/>
      <c r="H287" s="417"/>
      <c r="I287" s="417"/>
      <c r="J287" s="417"/>
      <c r="K287" s="419"/>
      <c r="L287" s="133"/>
      <c r="M287" s="415" t="str">
        <f t="shared" si="4"/>
        <v/>
      </c>
      <c r="N287" s="133"/>
      <c r="O287" s="133"/>
      <c r="P287" s="133"/>
      <c r="Q287" s="133"/>
      <c r="R287" s="133"/>
      <c r="S287" s="133"/>
      <c r="T287" s="133"/>
      <c r="U287" s="133"/>
    </row>
    <row r="288" spans="1:21" ht="14.45" customHeight="1" x14ac:dyDescent="0.2">
      <c r="A288" s="420"/>
      <c r="B288" s="416"/>
      <c r="C288" s="417"/>
      <c r="D288" s="417"/>
      <c r="E288" s="418"/>
      <c r="F288" s="416"/>
      <c r="G288" s="417"/>
      <c r="H288" s="417"/>
      <c r="I288" s="417"/>
      <c r="J288" s="417"/>
      <c r="K288" s="419"/>
      <c r="L288" s="133"/>
      <c r="M288" s="415" t="str">
        <f t="shared" si="4"/>
        <v/>
      </c>
      <c r="N288" s="133"/>
      <c r="O288" s="133"/>
      <c r="P288" s="133"/>
      <c r="Q288" s="133"/>
      <c r="R288" s="133"/>
      <c r="S288" s="133"/>
      <c r="T288" s="133"/>
      <c r="U288" s="133"/>
    </row>
    <row r="289" spans="1:21" ht="14.45" customHeight="1" x14ac:dyDescent="0.2">
      <c r="A289" s="420"/>
      <c r="B289" s="416"/>
      <c r="C289" s="417"/>
      <c r="D289" s="417"/>
      <c r="E289" s="418"/>
      <c r="F289" s="416"/>
      <c r="G289" s="417"/>
      <c r="H289" s="417"/>
      <c r="I289" s="417"/>
      <c r="J289" s="417"/>
      <c r="K289" s="419"/>
      <c r="L289" s="133"/>
      <c r="M289" s="415" t="str">
        <f t="shared" si="4"/>
        <v/>
      </c>
      <c r="N289" s="133"/>
      <c r="O289" s="133"/>
      <c r="P289" s="133"/>
      <c r="Q289" s="133"/>
      <c r="R289" s="133"/>
      <c r="S289" s="133"/>
      <c r="T289" s="133"/>
      <c r="U289" s="133"/>
    </row>
    <row r="290" spans="1:21" ht="14.45" customHeight="1" x14ac:dyDescent="0.2">
      <c r="A290" s="420"/>
      <c r="B290" s="416"/>
      <c r="C290" s="417"/>
      <c r="D290" s="417"/>
      <c r="E290" s="418"/>
      <c r="F290" s="416"/>
      <c r="G290" s="417"/>
      <c r="H290" s="417"/>
      <c r="I290" s="417"/>
      <c r="J290" s="417"/>
      <c r="K290" s="419"/>
      <c r="L290" s="133"/>
      <c r="M290" s="415" t="str">
        <f t="shared" si="4"/>
        <v/>
      </c>
      <c r="N290" s="133"/>
      <c r="O290" s="133"/>
      <c r="P290" s="133"/>
      <c r="Q290" s="133"/>
      <c r="R290" s="133"/>
      <c r="S290" s="133"/>
      <c r="T290" s="133"/>
      <c r="U290" s="133"/>
    </row>
    <row r="291" spans="1:21" ht="14.45" customHeight="1" x14ac:dyDescent="0.2">
      <c r="A291" s="420"/>
      <c r="B291" s="416"/>
      <c r="C291" s="417"/>
      <c r="D291" s="417"/>
      <c r="E291" s="418"/>
      <c r="F291" s="416"/>
      <c r="G291" s="417"/>
      <c r="H291" s="417"/>
      <c r="I291" s="417"/>
      <c r="J291" s="417"/>
      <c r="K291" s="419"/>
      <c r="L291" s="133"/>
      <c r="M291" s="415" t="str">
        <f t="shared" si="4"/>
        <v/>
      </c>
      <c r="N291" s="133"/>
      <c r="O291" s="133"/>
      <c r="P291" s="133"/>
      <c r="Q291" s="133"/>
      <c r="R291" s="133"/>
      <c r="S291" s="133"/>
      <c r="T291" s="133"/>
      <c r="U291" s="133"/>
    </row>
    <row r="292" spans="1:21" ht="14.45" customHeight="1" x14ac:dyDescent="0.2">
      <c r="A292" s="420"/>
      <c r="B292" s="416"/>
      <c r="C292" s="417"/>
      <c r="D292" s="417"/>
      <c r="E292" s="418"/>
      <c r="F292" s="416"/>
      <c r="G292" s="417"/>
      <c r="H292" s="417"/>
      <c r="I292" s="417"/>
      <c r="J292" s="417"/>
      <c r="K292" s="419"/>
      <c r="L292" s="133"/>
      <c r="M292" s="415" t="str">
        <f t="shared" si="4"/>
        <v/>
      </c>
      <c r="N292" s="133"/>
      <c r="O292" s="133"/>
      <c r="P292" s="133"/>
      <c r="Q292" s="133"/>
      <c r="R292" s="133"/>
      <c r="S292" s="133"/>
      <c r="T292" s="133"/>
      <c r="U292" s="133"/>
    </row>
    <row r="293" spans="1:21" ht="14.45" customHeight="1" x14ac:dyDescent="0.2">
      <c r="A293" s="420"/>
      <c r="B293" s="416"/>
      <c r="C293" s="417"/>
      <c r="D293" s="417"/>
      <c r="E293" s="418"/>
      <c r="F293" s="416"/>
      <c r="G293" s="417"/>
      <c r="H293" s="417"/>
      <c r="I293" s="417"/>
      <c r="J293" s="417"/>
      <c r="K293" s="419"/>
      <c r="L293" s="133"/>
      <c r="M293" s="415" t="str">
        <f t="shared" si="4"/>
        <v/>
      </c>
      <c r="N293" s="133"/>
      <c r="O293" s="133"/>
      <c r="P293" s="133"/>
      <c r="Q293" s="133"/>
      <c r="R293" s="133"/>
      <c r="S293" s="133"/>
      <c r="T293" s="133"/>
      <c r="U293" s="133"/>
    </row>
    <row r="294" spans="1:21" ht="14.45" customHeight="1" x14ac:dyDescent="0.2">
      <c r="A294" s="420"/>
      <c r="B294" s="416"/>
      <c r="C294" s="417"/>
      <c r="D294" s="417"/>
      <c r="E294" s="418"/>
      <c r="F294" s="416"/>
      <c r="G294" s="417"/>
      <c r="H294" s="417"/>
      <c r="I294" s="417"/>
      <c r="J294" s="417"/>
      <c r="K294" s="419"/>
      <c r="L294" s="133"/>
      <c r="M294" s="415" t="str">
        <f t="shared" si="4"/>
        <v/>
      </c>
      <c r="N294" s="133"/>
      <c r="O294" s="133"/>
      <c r="P294" s="133"/>
      <c r="Q294" s="133"/>
      <c r="R294" s="133"/>
      <c r="S294" s="133"/>
      <c r="T294" s="133"/>
      <c r="U294" s="133"/>
    </row>
    <row r="295" spans="1:21" ht="14.45" customHeight="1" x14ac:dyDescent="0.2">
      <c r="A295" s="420"/>
      <c r="B295" s="416"/>
      <c r="C295" s="417"/>
      <c r="D295" s="417"/>
      <c r="E295" s="418"/>
      <c r="F295" s="416"/>
      <c r="G295" s="417"/>
      <c r="H295" s="417"/>
      <c r="I295" s="417"/>
      <c r="J295" s="417"/>
      <c r="K295" s="419"/>
      <c r="L295" s="133"/>
      <c r="M295" s="415" t="str">
        <f t="shared" si="4"/>
        <v/>
      </c>
      <c r="N295" s="133"/>
      <c r="O295" s="133"/>
      <c r="P295" s="133"/>
      <c r="Q295" s="133"/>
      <c r="R295" s="133"/>
      <c r="S295" s="133"/>
      <c r="T295" s="133"/>
      <c r="U295" s="133"/>
    </row>
    <row r="296" spans="1:21" ht="14.45" customHeight="1" x14ac:dyDescent="0.2">
      <c r="A296" s="420"/>
      <c r="B296" s="416"/>
      <c r="C296" s="417"/>
      <c r="D296" s="417"/>
      <c r="E296" s="418"/>
      <c r="F296" s="416"/>
      <c r="G296" s="417"/>
      <c r="H296" s="417"/>
      <c r="I296" s="417"/>
      <c r="J296" s="417"/>
      <c r="K296" s="419"/>
      <c r="L296" s="133"/>
      <c r="M296" s="415" t="str">
        <f t="shared" si="4"/>
        <v/>
      </c>
      <c r="N296" s="133"/>
      <c r="O296" s="133"/>
      <c r="P296" s="133"/>
      <c r="Q296" s="133"/>
      <c r="R296" s="133"/>
      <c r="S296" s="133"/>
      <c r="T296" s="133"/>
      <c r="U296" s="133"/>
    </row>
    <row r="297" spans="1:21" ht="14.45" customHeight="1" x14ac:dyDescent="0.2">
      <c r="A297" s="420"/>
      <c r="B297" s="416"/>
      <c r="C297" s="417"/>
      <c r="D297" s="417"/>
      <c r="E297" s="418"/>
      <c r="F297" s="416"/>
      <c r="G297" s="417"/>
      <c r="H297" s="417"/>
      <c r="I297" s="417"/>
      <c r="J297" s="417"/>
      <c r="K297" s="419"/>
      <c r="L297" s="133"/>
      <c r="M297" s="415" t="str">
        <f t="shared" si="4"/>
        <v/>
      </c>
      <c r="N297" s="133"/>
      <c r="O297" s="133"/>
      <c r="P297" s="133"/>
      <c r="Q297" s="133"/>
      <c r="R297" s="133"/>
      <c r="S297" s="133"/>
      <c r="T297" s="133"/>
      <c r="U297" s="133"/>
    </row>
    <row r="298" spans="1:21" ht="14.45" customHeight="1" x14ac:dyDescent="0.2">
      <c r="A298" s="420"/>
      <c r="B298" s="416"/>
      <c r="C298" s="417"/>
      <c r="D298" s="417"/>
      <c r="E298" s="418"/>
      <c r="F298" s="416"/>
      <c r="G298" s="417"/>
      <c r="H298" s="417"/>
      <c r="I298" s="417"/>
      <c r="J298" s="417"/>
      <c r="K298" s="419"/>
      <c r="L298" s="133"/>
      <c r="M298" s="415" t="str">
        <f t="shared" si="4"/>
        <v/>
      </c>
      <c r="N298" s="133"/>
      <c r="O298" s="133"/>
      <c r="P298" s="133"/>
      <c r="Q298" s="133"/>
      <c r="R298" s="133"/>
      <c r="S298" s="133"/>
      <c r="T298" s="133"/>
      <c r="U298" s="133"/>
    </row>
    <row r="299" spans="1:21" ht="14.45" customHeight="1" x14ac:dyDescent="0.2">
      <c r="A299" s="420"/>
      <c r="B299" s="416"/>
      <c r="C299" s="417"/>
      <c r="D299" s="417"/>
      <c r="E299" s="418"/>
      <c r="F299" s="416"/>
      <c r="G299" s="417"/>
      <c r="H299" s="417"/>
      <c r="I299" s="417"/>
      <c r="J299" s="417"/>
      <c r="K299" s="419"/>
      <c r="L299" s="133"/>
      <c r="M299" s="415" t="str">
        <f t="shared" si="4"/>
        <v/>
      </c>
      <c r="N299" s="133"/>
      <c r="O299" s="133"/>
      <c r="P299" s="133"/>
      <c r="Q299" s="133"/>
      <c r="R299" s="133"/>
      <c r="S299" s="133"/>
      <c r="T299" s="133"/>
      <c r="U299" s="133"/>
    </row>
    <row r="300" spans="1:21" ht="14.45" customHeight="1" x14ac:dyDescent="0.2">
      <c r="A300" s="420"/>
      <c r="B300" s="416"/>
      <c r="C300" s="417"/>
      <c r="D300" s="417"/>
      <c r="E300" s="418"/>
      <c r="F300" s="416"/>
      <c r="G300" s="417"/>
      <c r="H300" s="417"/>
      <c r="I300" s="417"/>
      <c r="J300" s="417"/>
      <c r="K300" s="419"/>
      <c r="L300" s="133"/>
      <c r="M300" s="415" t="str">
        <f t="shared" si="4"/>
        <v/>
      </c>
      <c r="N300" s="133"/>
      <c r="O300" s="133"/>
      <c r="P300" s="133"/>
      <c r="Q300" s="133"/>
      <c r="R300" s="133"/>
      <c r="S300" s="133"/>
      <c r="T300" s="133"/>
      <c r="U300" s="133"/>
    </row>
    <row r="301" spans="1:21" ht="14.45" customHeight="1" x14ac:dyDescent="0.2">
      <c r="A301" s="420"/>
      <c r="B301" s="416"/>
      <c r="C301" s="417"/>
      <c r="D301" s="417"/>
      <c r="E301" s="418"/>
      <c r="F301" s="416"/>
      <c r="G301" s="417"/>
      <c r="H301" s="417"/>
      <c r="I301" s="417"/>
      <c r="J301" s="417"/>
      <c r="K301" s="419"/>
      <c r="L301" s="133"/>
      <c r="M301" s="415" t="str">
        <f t="shared" si="4"/>
        <v/>
      </c>
      <c r="N301" s="133"/>
      <c r="O301" s="133"/>
      <c r="P301" s="133"/>
      <c r="Q301" s="133"/>
      <c r="R301" s="133"/>
      <c r="S301" s="133"/>
      <c r="T301" s="133"/>
      <c r="U301" s="133"/>
    </row>
    <row r="302" spans="1:21" ht="14.45" customHeight="1" x14ac:dyDescent="0.2">
      <c r="A302" s="420"/>
      <c r="B302" s="416"/>
      <c r="C302" s="417"/>
      <c r="D302" s="417"/>
      <c r="E302" s="418"/>
      <c r="F302" s="416"/>
      <c r="G302" s="417"/>
      <c r="H302" s="417"/>
      <c r="I302" s="417"/>
      <c r="J302" s="417"/>
      <c r="K302" s="419"/>
      <c r="L302" s="133"/>
      <c r="M302" s="415" t="str">
        <f t="shared" si="4"/>
        <v/>
      </c>
      <c r="N302" s="133"/>
      <c r="O302" s="133"/>
      <c r="P302" s="133"/>
      <c r="Q302" s="133"/>
      <c r="R302" s="133"/>
      <c r="S302" s="133"/>
      <c r="T302" s="133"/>
      <c r="U302" s="133"/>
    </row>
    <row r="303" spans="1:21" ht="14.45" customHeight="1" x14ac:dyDescent="0.2">
      <c r="A303" s="420"/>
      <c r="B303" s="416"/>
      <c r="C303" s="417"/>
      <c r="D303" s="417"/>
      <c r="E303" s="418"/>
      <c r="F303" s="416"/>
      <c r="G303" s="417"/>
      <c r="H303" s="417"/>
      <c r="I303" s="417"/>
      <c r="J303" s="417"/>
      <c r="K303" s="419"/>
      <c r="L303" s="133"/>
      <c r="M303" s="415" t="str">
        <f t="shared" si="4"/>
        <v/>
      </c>
      <c r="N303" s="133"/>
      <c r="O303" s="133"/>
      <c r="P303" s="133"/>
      <c r="Q303" s="133"/>
      <c r="R303" s="133"/>
      <c r="S303" s="133"/>
      <c r="T303" s="133"/>
      <c r="U303" s="133"/>
    </row>
    <row r="304" spans="1:21" ht="14.45" customHeight="1" x14ac:dyDescent="0.2">
      <c r="A304" s="420"/>
      <c r="B304" s="416"/>
      <c r="C304" s="417"/>
      <c r="D304" s="417"/>
      <c r="E304" s="418"/>
      <c r="F304" s="416"/>
      <c r="G304" s="417"/>
      <c r="H304" s="417"/>
      <c r="I304" s="417"/>
      <c r="J304" s="417"/>
      <c r="K304" s="419"/>
      <c r="L304" s="133"/>
      <c r="M304" s="415" t="str">
        <f t="shared" si="4"/>
        <v/>
      </c>
      <c r="N304" s="133"/>
      <c r="O304" s="133"/>
      <c r="P304" s="133"/>
      <c r="Q304" s="133"/>
      <c r="R304" s="133"/>
      <c r="S304" s="133"/>
      <c r="T304" s="133"/>
      <c r="U304" s="133"/>
    </row>
    <row r="305" spans="1:21" ht="14.45" customHeight="1" x14ac:dyDescent="0.2">
      <c r="A305" s="420"/>
      <c r="B305" s="416"/>
      <c r="C305" s="417"/>
      <c r="D305" s="417"/>
      <c r="E305" s="418"/>
      <c r="F305" s="416"/>
      <c r="G305" s="417"/>
      <c r="H305" s="417"/>
      <c r="I305" s="417"/>
      <c r="J305" s="417"/>
      <c r="K305" s="419"/>
      <c r="L305" s="133"/>
      <c r="M305" s="415" t="str">
        <f t="shared" si="4"/>
        <v/>
      </c>
      <c r="N305" s="133"/>
      <c r="O305" s="133"/>
      <c r="P305" s="133"/>
      <c r="Q305" s="133"/>
      <c r="R305" s="133"/>
      <c r="S305" s="133"/>
      <c r="T305" s="133"/>
      <c r="U305" s="133"/>
    </row>
    <row r="306" spans="1:21" ht="14.45" customHeight="1" x14ac:dyDescent="0.2">
      <c r="A306" s="420"/>
      <c r="B306" s="416"/>
      <c r="C306" s="417"/>
      <c r="D306" s="417"/>
      <c r="E306" s="418"/>
      <c r="F306" s="416"/>
      <c r="G306" s="417"/>
      <c r="H306" s="417"/>
      <c r="I306" s="417"/>
      <c r="J306" s="417"/>
      <c r="K306" s="419"/>
      <c r="L306" s="133"/>
      <c r="M306" s="415" t="str">
        <f t="shared" si="4"/>
        <v/>
      </c>
      <c r="N306" s="133"/>
      <c r="O306" s="133"/>
      <c r="P306" s="133"/>
      <c r="Q306" s="133"/>
      <c r="R306" s="133"/>
      <c r="S306" s="133"/>
      <c r="T306" s="133"/>
      <c r="U306" s="133"/>
    </row>
    <row r="307" spans="1:21" ht="14.45" customHeight="1" x14ac:dyDescent="0.2">
      <c r="A307" s="420"/>
      <c r="B307" s="416"/>
      <c r="C307" s="417"/>
      <c r="D307" s="417"/>
      <c r="E307" s="418"/>
      <c r="F307" s="416"/>
      <c r="G307" s="417"/>
      <c r="H307" s="417"/>
      <c r="I307" s="417"/>
      <c r="J307" s="417"/>
      <c r="K307" s="419"/>
      <c r="L307" s="133"/>
      <c r="M307" s="415" t="str">
        <f t="shared" si="4"/>
        <v/>
      </c>
      <c r="N307" s="133"/>
      <c r="O307" s="133"/>
      <c r="P307" s="133"/>
      <c r="Q307" s="133"/>
      <c r="R307" s="133"/>
      <c r="S307" s="133"/>
      <c r="T307" s="133"/>
      <c r="U307" s="133"/>
    </row>
    <row r="308" spans="1:21" ht="14.45" customHeight="1" x14ac:dyDescent="0.2">
      <c r="A308" s="420"/>
      <c r="B308" s="416"/>
      <c r="C308" s="417"/>
      <c r="D308" s="417"/>
      <c r="E308" s="418"/>
      <c r="F308" s="416"/>
      <c r="G308" s="417"/>
      <c r="H308" s="417"/>
      <c r="I308" s="417"/>
      <c r="J308" s="417"/>
      <c r="K308" s="419"/>
      <c r="L308" s="133"/>
      <c r="M308" s="415" t="str">
        <f t="shared" si="4"/>
        <v/>
      </c>
      <c r="N308" s="133"/>
      <c r="O308" s="133"/>
      <c r="P308" s="133"/>
      <c r="Q308" s="133"/>
      <c r="R308" s="133"/>
      <c r="S308" s="133"/>
      <c r="T308" s="133"/>
      <c r="U308" s="133"/>
    </row>
    <row r="309" spans="1:21" ht="14.45" customHeight="1" x14ac:dyDescent="0.2">
      <c r="A309" s="420"/>
      <c r="B309" s="416"/>
      <c r="C309" s="417"/>
      <c r="D309" s="417"/>
      <c r="E309" s="418"/>
      <c r="F309" s="416"/>
      <c r="G309" s="417"/>
      <c r="H309" s="417"/>
      <c r="I309" s="417"/>
      <c r="J309" s="417"/>
      <c r="K309" s="419"/>
      <c r="L309" s="133"/>
      <c r="M309" s="415" t="str">
        <f t="shared" si="4"/>
        <v/>
      </c>
      <c r="N309" s="133"/>
      <c r="O309" s="133"/>
      <c r="P309" s="133"/>
      <c r="Q309" s="133"/>
      <c r="R309" s="133"/>
      <c r="S309" s="133"/>
      <c r="T309" s="133"/>
      <c r="U309" s="133"/>
    </row>
    <row r="310" spans="1:21" ht="14.45" customHeight="1" x14ac:dyDescent="0.2">
      <c r="A310" s="420"/>
      <c r="B310" s="416"/>
      <c r="C310" s="417"/>
      <c r="D310" s="417"/>
      <c r="E310" s="418"/>
      <c r="F310" s="416"/>
      <c r="G310" s="417"/>
      <c r="H310" s="417"/>
      <c r="I310" s="417"/>
      <c r="J310" s="417"/>
      <c r="K310" s="419"/>
      <c r="L310" s="133"/>
      <c r="M310" s="415" t="str">
        <f t="shared" si="4"/>
        <v/>
      </c>
      <c r="N310" s="133"/>
      <c r="O310" s="133"/>
      <c r="P310" s="133"/>
      <c r="Q310" s="133"/>
      <c r="R310" s="133"/>
      <c r="S310" s="133"/>
      <c r="T310" s="133"/>
      <c r="U310" s="133"/>
    </row>
    <row r="311" spans="1:21" ht="14.45" customHeight="1" x14ac:dyDescent="0.2">
      <c r="A311" s="420"/>
      <c r="B311" s="416"/>
      <c r="C311" s="417"/>
      <c r="D311" s="417"/>
      <c r="E311" s="418"/>
      <c r="F311" s="416"/>
      <c r="G311" s="417"/>
      <c r="H311" s="417"/>
      <c r="I311" s="417"/>
      <c r="J311" s="417"/>
      <c r="K311" s="419"/>
      <c r="L311" s="133"/>
      <c r="M311" s="415" t="str">
        <f t="shared" si="4"/>
        <v/>
      </c>
      <c r="N311" s="133"/>
      <c r="O311" s="133"/>
      <c r="P311" s="133"/>
      <c r="Q311" s="133"/>
      <c r="R311" s="133"/>
      <c r="S311" s="133"/>
      <c r="T311" s="133"/>
      <c r="U311" s="133"/>
    </row>
    <row r="312" spans="1:21" ht="14.45" customHeight="1" x14ac:dyDescent="0.2">
      <c r="A312" s="420"/>
      <c r="B312" s="416"/>
      <c r="C312" s="417"/>
      <c r="D312" s="417"/>
      <c r="E312" s="418"/>
      <c r="F312" s="416"/>
      <c r="G312" s="417"/>
      <c r="H312" s="417"/>
      <c r="I312" s="417"/>
      <c r="J312" s="417"/>
      <c r="K312" s="419"/>
      <c r="L312" s="133"/>
      <c r="M312" s="415" t="str">
        <f t="shared" si="4"/>
        <v/>
      </c>
      <c r="N312" s="133"/>
      <c r="O312" s="133"/>
      <c r="P312" s="133"/>
      <c r="Q312" s="133"/>
      <c r="R312" s="133"/>
      <c r="S312" s="133"/>
      <c r="T312" s="133"/>
      <c r="U312" s="133"/>
    </row>
    <row r="313" spans="1:21" ht="14.45" customHeight="1" x14ac:dyDescent="0.2">
      <c r="A313" s="420"/>
      <c r="B313" s="416"/>
      <c r="C313" s="417"/>
      <c r="D313" s="417"/>
      <c r="E313" s="418"/>
      <c r="F313" s="416"/>
      <c r="G313" s="417"/>
      <c r="H313" s="417"/>
      <c r="I313" s="417"/>
      <c r="J313" s="417"/>
      <c r="K313" s="419"/>
      <c r="L313" s="133"/>
      <c r="M313" s="415" t="str">
        <f t="shared" si="4"/>
        <v/>
      </c>
      <c r="N313" s="133"/>
      <c r="O313" s="133"/>
      <c r="P313" s="133"/>
      <c r="Q313" s="133"/>
      <c r="R313" s="133"/>
      <c r="S313" s="133"/>
      <c r="T313" s="133"/>
      <c r="U313" s="133"/>
    </row>
    <row r="314" spans="1:21" ht="14.45" customHeight="1" x14ac:dyDescent="0.2">
      <c r="A314" s="420"/>
      <c r="B314" s="416"/>
      <c r="C314" s="417"/>
      <c r="D314" s="417"/>
      <c r="E314" s="418"/>
      <c r="F314" s="416"/>
      <c r="G314" s="417"/>
      <c r="H314" s="417"/>
      <c r="I314" s="417"/>
      <c r="J314" s="417"/>
      <c r="K314" s="419"/>
      <c r="L314" s="133"/>
      <c r="M314" s="415" t="str">
        <f t="shared" si="4"/>
        <v/>
      </c>
      <c r="N314" s="133"/>
      <c r="O314" s="133"/>
      <c r="P314" s="133"/>
      <c r="Q314" s="133"/>
      <c r="R314" s="133"/>
      <c r="S314" s="133"/>
      <c r="T314" s="133"/>
      <c r="U314" s="133"/>
    </row>
    <row r="315" spans="1:21" ht="14.45" customHeight="1" x14ac:dyDescent="0.2">
      <c r="A315" s="420"/>
      <c r="B315" s="416"/>
      <c r="C315" s="417"/>
      <c r="D315" s="417"/>
      <c r="E315" s="418"/>
      <c r="F315" s="416"/>
      <c r="G315" s="417"/>
      <c r="H315" s="417"/>
      <c r="I315" s="417"/>
      <c r="J315" s="417"/>
      <c r="K315" s="419"/>
      <c r="L315" s="133"/>
      <c r="M315" s="415" t="str">
        <f t="shared" si="4"/>
        <v/>
      </c>
      <c r="N315" s="133"/>
      <c r="O315" s="133"/>
      <c r="P315" s="133"/>
      <c r="Q315" s="133"/>
      <c r="R315" s="133"/>
      <c r="S315" s="133"/>
      <c r="T315" s="133"/>
      <c r="U315" s="133"/>
    </row>
    <row r="316" spans="1:21" ht="14.45" customHeight="1" x14ac:dyDescent="0.2">
      <c r="A316" s="420"/>
      <c r="B316" s="416"/>
      <c r="C316" s="417"/>
      <c r="D316" s="417"/>
      <c r="E316" s="418"/>
      <c r="F316" s="416"/>
      <c r="G316" s="417"/>
      <c r="H316" s="417"/>
      <c r="I316" s="417"/>
      <c r="J316" s="417"/>
      <c r="K316" s="419"/>
      <c r="L316" s="133"/>
      <c r="M316" s="415" t="str">
        <f t="shared" si="4"/>
        <v/>
      </c>
      <c r="N316" s="133"/>
      <c r="O316" s="133"/>
      <c r="P316" s="133"/>
      <c r="Q316" s="133"/>
      <c r="R316" s="133"/>
      <c r="S316" s="133"/>
      <c r="T316" s="133"/>
      <c r="U316" s="133"/>
    </row>
    <row r="317" spans="1:21" ht="14.45" customHeight="1" x14ac:dyDescent="0.2">
      <c r="A317" s="420"/>
      <c r="B317" s="416"/>
      <c r="C317" s="417"/>
      <c r="D317" s="417"/>
      <c r="E317" s="418"/>
      <c r="F317" s="416"/>
      <c r="G317" s="417"/>
      <c r="H317" s="417"/>
      <c r="I317" s="417"/>
      <c r="J317" s="417"/>
      <c r="K317" s="419"/>
      <c r="L317" s="133"/>
      <c r="M317" s="415" t="str">
        <f t="shared" si="4"/>
        <v/>
      </c>
      <c r="N317" s="133"/>
      <c r="O317" s="133"/>
      <c r="P317" s="133"/>
      <c r="Q317" s="133"/>
      <c r="R317" s="133"/>
      <c r="S317" s="133"/>
      <c r="T317" s="133"/>
      <c r="U317" s="133"/>
    </row>
    <row r="318" spans="1:21" ht="14.45" customHeight="1" x14ac:dyDescent="0.2">
      <c r="A318" s="420"/>
      <c r="B318" s="416"/>
      <c r="C318" s="417"/>
      <c r="D318" s="417"/>
      <c r="E318" s="418"/>
      <c r="F318" s="416"/>
      <c r="G318" s="417"/>
      <c r="H318" s="417"/>
      <c r="I318" s="417"/>
      <c r="J318" s="417"/>
      <c r="K318" s="419"/>
      <c r="L318" s="133"/>
      <c r="M318" s="415" t="str">
        <f t="shared" si="4"/>
        <v/>
      </c>
      <c r="N318" s="133"/>
      <c r="O318" s="133"/>
      <c r="P318" s="133"/>
      <c r="Q318" s="133"/>
      <c r="R318" s="133"/>
      <c r="S318" s="133"/>
      <c r="T318" s="133"/>
      <c r="U318" s="133"/>
    </row>
    <row r="319" spans="1:21" ht="14.45" customHeight="1" x14ac:dyDescent="0.2">
      <c r="A319" s="420"/>
      <c r="B319" s="416"/>
      <c r="C319" s="417"/>
      <c r="D319" s="417"/>
      <c r="E319" s="418"/>
      <c r="F319" s="416"/>
      <c r="G319" s="417"/>
      <c r="H319" s="417"/>
      <c r="I319" s="417"/>
      <c r="J319" s="417"/>
      <c r="K319" s="419"/>
      <c r="L319" s="133"/>
      <c r="M319" s="415" t="str">
        <f t="shared" si="4"/>
        <v/>
      </c>
      <c r="N319" s="133"/>
      <c r="O319" s="133"/>
      <c r="P319" s="133"/>
      <c r="Q319" s="133"/>
      <c r="R319" s="133"/>
      <c r="S319" s="133"/>
      <c r="T319" s="133"/>
      <c r="U319" s="133"/>
    </row>
    <row r="320" spans="1:21" ht="14.45" customHeight="1" x14ac:dyDescent="0.2">
      <c r="A320" s="420"/>
      <c r="B320" s="416"/>
      <c r="C320" s="417"/>
      <c r="D320" s="417"/>
      <c r="E320" s="418"/>
      <c r="F320" s="416"/>
      <c r="G320" s="417"/>
      <c r="H320" s="417"/>
      <c r="I320" s="417"/>
      <c r="J320" s="417"/>
      <c r="K320" s="419"/>
      <c r="L320" s="133"/>
      <c r="M320" s="415" t="str">
        <f t="shared" si="4"/>
        <v/>
      </c>
      <c r="N320" s="133"/>
      <c r="O320" s="133"/>
      <c r="P320" s="133"/>
      <c r="Q320" s="133"/>
      <c r="R320" s="133"/>
      <c r="S320" s="133"/>
      <c r="T320" s="133"/>
      <c r="U320" s="133"/>
    </row>
    <row r="321" spans="1:21" ht="14.45" customHeight="1" x14ac:dyDescent="0.2">
      <c r="A321" s="420"/>
      <c r="B321" s="416"/>
      <c r="C321" s="417"/>
      <c r="D321" s="417"/>
      <c r="E321" s="418"/>
      <c r="F321" s="416"/>
      <c r="G321" s="417"/>
      <c r="H321" s="417"/>
      <c r="I321" s="417"/>
      <c r="J321" s="417"/>
      <c r="K321" s="419"/>
      <c r="L321" s="133"/>
      <c r="M321" s="415" t="str">
        <f t="shared" si="4"/>
        <v/>
      </c>
      <c r="N321" s="133"/>
      <c r="O321" s="133"/>
      <c r="P321" s="133"/>
      <c r="Q321" s="133"/>
      <c r="R321" s="133"/>
      <c r="S321" s="133"/>
      <c r="T321" s="133"/>
      <c r="U321" s="133"/>
    </row>
    <row r="322" spans="1:21" ht="14.45" customHeight="1" x14ac:dyDescent="0.2">
      <c r="A322" s="420"/>
      <c r="B322" s="416"/>
      <c r="C322" s="417"/>
      <c r="D322" s="417"/>
      <c r="E322" s="418"/>
      <c r="F322" s="416"/>
      <c r="G322" s="417"/>
      <c r="H322" s="417"/>
      <c r="I322" s="417"/>
      <c r="J322" s="417"/>
      <c r="K322" s="419"/>
      <c r="L322" s="133"/>
      <c r="M322" s="415" t="str">
        <f t="shared" si="4"/>
        <v/>
      </c>
      <c r="N322" s="133"/>
      <c r="O322" s="133"/>
      <c r="P322" s="133"/>
      <c r="Q322" s="133"/>
      <c r="R322" s="133"/>
      <c r="S322" s="133"/>
      <c r="T322" s="133"/>
      <c r="U322" s="133"/>
    </row>
    <row r="323" spans="1:21" ht="14.45" customHeight="1" x14ac:dyDescent="0.2">
      <c r="A323" s="420"/>
      <c r="B323" s="416"/>
      <c r="C323" s="417"/>
      <c r="D323" s="417"/>
      <c r="E323" s="418"/>
      <c r="F323" s="416"/>
      <c r="G323" s="417"/>
      <c r="H323" s="417"/>
      <c r="I323" s="417"/>
      <c r="J323" s="417"/>
      <c r="K323" s="419"/>
      <c r="L323" s="133"/>
      <c r="M323" s="415" t="str">
        <f t="shared" si="4"/>
        <v/>
      </c>
      <c r="N323" s="133"/>
      <c r="O323" s="133"/>
      <c r="P323" s="133"/>
      <c r="Q323" s="133"/>
      <c r="R323" s="133"/>
      <c r="S323" s="133"/>
      <c r="T323" s="133"/>
      <c r="U323" s="133"/>
    </row>
    <row r="324" spans="1:21" ht="14.45" customHeight="1" x14ac:dyDescent="0.2">
      <c r="A324" s="420"/>
      <c r="B324" s="416"/>
      <c r="C324" s="417"/>
      <c r="D324" s="417"/>
      <c r="E324" s="418"/>
      <c r="F324" s="416"/>
      <c r="G324" s="417"/>
      <c r="H324" s="417"/>
      <c r="I324" s="417"/>
      <c r="J324" s="417"/>
      <c r="K324" s="419"/>
      <c r="L324" s="133"/>
      <c r="M324" s="415" t="str">
        <f t="shared" si="4"/>
        <v/>
      </c>
      <c r="N324" s="133"/>
      <c r="O324" s="133"/>
      <c r="P324" s="133"/>
      <c r="Q324" s="133"/>
      <c r="R324" s="133"/>
      <c r="S324" s="133"/>
      <c r="T324" s="133"/>
      <c r="U324" s="133"/>
    </row>
    <row r="325" spans="1:21" ht="14.45" customHeight="1" x14ac:dyDescent="0.2">
      <c r="A325" s="420"/>
      <c r="B325" s="416"/>
      <c r="C325" s="417"/>
      <c r="D325" s="417"/>
      <c r="E325" s="418"/>
      <c r="F325" s="416"/>
      <c r="G325" s="417"/>
      <c r="H325" s="417"/>
      <c r="I325" s="417"/>
      <c r="J325" s="417"/>
      <c r="K325" s="419"/>
      <c r="L325" s="133"/>
      <c r="M325" s="415" t="str">
        <f t="shared" si="4"/>
        <v/>
      </c>
      <c r="N325" s="133"/>
      <c r="O325" s="133"/>
      <c r="P325" s="133"/>
      <c r="Q325" s="133"/>
      <c r="R325" s="133"/>
      <c r="S325" s="133"/>
      <c r="T325" s="133"/>
      <c r="U325" s="133"/>
    </row>
    <row r="326" spans="1:21" ht="14.45" customHeight="1" x14ac:dyDescent="0.2">
      <c r="A326" s="420"/>
      <c r="B326" s="416"/>
      <c r="C326" s="417"/>
      <c r="D326" s="417"/>
      <c r="E326" s="418"/>
      <c r="F326" s="416"/>
      <c r="G326" s="417"/>
      <c r="H326" s="417"/>
      <c r="I326" s="417"/>
      <c r="J326" s="417"/>
      <c r="K326" s="419"/>
      <c r="L326" s="133"/>
      <c r="M326" s="415" t="str">
        <f t="shared" ref="M326:M389" si="5">IF(A326="HV","HV",IF(OR(LEFT(A326,16)="               5",LEFT(A326,16)="               6",LEFT(A326,16)="               7",LEFT(A326,16)="               8"),"X",""))</f>
        <v/>
      </c>
      <c r="N326" s="133"/>
      <c r="O326" s="133"/>
      <c r="P326" s="133"/>
      <c r="Q326" s="133"/>
      <c r="R326" s="133"/>
      <c r="S326" s="133"/>
      <c r="T326" s="133"/>
      <c r="U326" s="133"/>
    </row>
    <row r="327" spans="1:21" ht="14.45" customHeight="1" x14ac:dyDescent="0.2">
      <c r="A327" s="420"/>
      <c r="B327" s="416"/>
      <c r="C327" s="417"/>
      <c r="D327" s="417"/>
      <c r="E327" s="418"/>
      <c r="F327" s="416"/>
      <c r="G327" s="417"/>
      <c r="H327" s="417"/>
      <c r="I327" s="417"/>
      <c r="J327" s="417"/>
      <c r="K327" s="419"/>
      <c r="L327" s="133"/>
      <c r="M327" s="415" t="str">
        <f t="shared" si="5"/>
        <v/>
      </c>
      <c r="N327" s="133"/>
      <c r="O327" s="133"/>
      <c r="P327" s="133"/>
      <c r="Q327" s="133"/>
      <c r="R327" s="133"/>
      <c r="S327" s="133"/>
      <c r="T327" s="133"/>
      <c r="U327" s="133"/>
    </row>
    <row r="328" spans="1:21" ht="14.45" customHeight="1" x14ac:dyDescent="0.2">
      <c r="A328" s="420"/>
      <c r="B328" s="416"/>
      <c r="C328" s="417"/>
      <c r="D328" s="417"/>
      <c r="E328" s="418"/>
      <c r="F328" s="416"/>
      <c r="G328" s="417"/>
      <c r="H328" s="417"/>
      <c r="I328" s="417"/>
      <c r="J328" s="417"/>
      <c r="K328" s="419"/>
      <c r="L328" s="133"/>
      <c r="M328" s="415" t="str">
        <f t="shared" si="5"/>
        <v/>
      </c>
      <c r="N328" s="133"/>
      <c r="O328" s="133"/>
      <c r="P328" s="133"/>
      <c r="Q328" s="133"/>
      <c r="R328" s="133"/>
      <c r="S328" s="133"/>
      <c r="T328" s="133"/>
      <c r="U328" s="133"/>
    </row>
    <row r="329" spans="1:21" ht="14.45" customHeight="1" x14ac:dyDescent="0.2">
      <c r="A329" s="420"/>
      <c r="B329" s="416"/>
      <c r="C329" s="417"/>
      <c r="D329" s="417"/>
      <c r="E329" s="418"/>
      <c r="F329" s="416"/>
      <c r="G329" s="417"/>
      <c r="H329" s="417"/>
      <c r="I329" s="417"/>
      <c r="J329" s="417"/>
      <c r="K329" s="419"/>
      <c r="L329" s="133"/>
      <c r="M329" s="415" t="str">
        <f t="shared" si="5"/>
        <v/>
      </c>
      <c r="N329" s="133"/>
      <c r="O329" s="133"/>
      <c r="P329" s="133"/>
      <c r="Q329" s="133"/>
      <c r="R329" s="133"/>
      <c r="S329" s="133"/>
      <c r="T329" s="133"/>
      <c r="U329" s="133"/>
    </row>
    <row r="330" spans="1:21" ht="14.45" customHeight="1" x14ac:dyDescent="0.2">
      <c r="A330" s="420"/>
      <c r="B330" s="416"/>
      <c r="C330" s="417"/>
      <c r="D330" s="417"/>
      <c r="E330" s="418"/>
      <c r="F330" s="416"/>
      <c r="G330" s="417"/>
      <c r="H330" s="417"/>
      <c r="I330" s="417"/>
      <c r="J330" s="417"/>
      <c r="K330" s="419"/>
      <c r="L330" s="133"/>
      <c r="M330" s="415" t="str">
        <f t="shared" si="5"/>
        <v/>
      </c>
      <c r="N330" s="133"/>
      <c r="O330" s="133"/>
      <c r="P330" s="133"/>
      <c r="Q330" s="133"/>
      <c r="R330" s="133"/>
      <c r="S330" s="133"/>
      <c r="T330" s="133"/>
      <c r="U330" s="133"/>
    </row>
    <row r="331" spans="1:21" ht="14.45" customHeight="1" x14ac:dyDescent="0.2">
      <c r="A331" s="420"/>
      <c r="B331" s="416"/>
      <c r="C331" s="417"/>
      <c r="D331" s="417"/>
      <c r="E331" s="418"/>
      <c r="F331" s="416"/>
      <c r="G331" s="417"/>
      <c r="H331" s="417"/>
      <c r="I331" s="417"/>
      <c r="J331" s="417"/>
      <c r="K331" s="419"/>
      <c r="L331" s="133"/>
      <c r="M331" s="415" t="str">
        <f t="shared" si="5"/>
        <v/>
      </c>
      <c r="N331" s="133"/>
      <c r="O331" s="133"/>
      <c r="P331" s="133"/>
      <c r="Q331" s="133"/>
      <c r="R331" s="133"/>
      <c r="S331" s="133"/>
      <c r="T331" s="133"/>
      <c r="U331" s="133"/>
    </row>
    <row r="332" spans="1:21" ht="14.45" customHeight="1" x14ac:dyDescent="0.2">
      <c r="A332" s="420"/>
      <c r="B332" s="416"/>
      <c r="C332" s="417"/>
      <c r="D332" s="417"/>
      <c r="E332" s="418"/>
      <c r="F332" s="416"/>
      <c r="G332" s="417"/>
      <c r="H332" s="417"/>
      <c r="I332" s="417"/>
      <c r="J332" s="417"/>
      <c r="K332" s="419"/>
      <c r="L332" s="133"/>
      <c r="M332" s="415" t="str">
        <f t="shared" si="5"/>
        <v/>
      </c>
      <c r="N332" s="133"/>
      <c r="O332" s="133"/>
      <c r="P332" s="133"/>
      <c r="Q332" s="133"/>
      <c r="R332" s="133"/>
      <c r="S332" s="133"/>
      <c r="T332" s="133"/>
      <c r="U332" s="133"/>
    </row>
    <row r="333" spans="1:21" ht="14.45" customHeight="1" x14ac:dyDescent="0.2">
      <c r="A333" s="420"/>
      <c r="B333" s="416"/>
      <c r="C333" s="417"/>
      <c r="D333" s="417"/>
      <c r="E333" s="418"/>
      <c r="F333" s="416"/>
      <c r="G333" s="417"/>
      <c r="H333" s="417"/>
      <c r="I333" s="417"/>
      <c r="J333" s="417"/>
      <c r="K333" s="419"/>
      <c r="L333" s="133"/>
      <c r="M333" s="415" t="str">
        <f t="shared" si="5"/>
        <v/>
      </c>
      <c r="N333" s="133"/>
      <c r="O333" s="133"/>
      <c r="P333" s="133"/>
      <c r="Q333" s="133"/>
      <c r="R333" s="133"/>
      <c r="S333" s="133"/>
      <c r="T333" s="133"/>
      <c r="U333" s="133"/>
    </row>
    <row r="334" spans="1:21" ht="14.45" customHeight="1" x14ac:dyDescent="0.2">
      <c r="A334" s="420"/>
      <c r="B334" s="416"/>
      <c r="C334" s="417"/>
      <c r="D334" s="417"/>
      <c r="E334" s="418"/>
      <c r="F334" s="416"/>
      <c r="G334" s="417"/>
      <c r="H334" s="417"/>
      <c r="I334" s="417"/>
      <c r="J334" s="417"/>
      <c r="K334" s="419"/>
      <c r="L334" s="133"/>
      <c r="M334" s="415" t="str">
        <f t="shared" si="5"/>
        <v/>
      </c>
      <c r="N334" s="133"/>
      <c r="O334" s="133"/>
      <c r="P334" s="133"/>
      <c r="Q334" s="133"/>
      <c r="R334" s="133"/>
      <c r="S334" s="133"/>
      <c r="T334" s="133"/>
      <c r="U334" s="133"/>
    </row>
    <row r="335" spans="1:21" ht="14.45" customHeight="1" x14ac:dyDescent="0.2">
      <c r="A335" s="420"/>
      <c r="B335" s="416"/>
      <c r="C335" s="417"/>
      <c r="D335" s="417"/>
      <c r="E335" s="418"/>
      <c r="F335" s="416"/>
      <c r="G335" s="417"/>
      <c r="H335" s="417"/>
      <c r="I335" s="417"/>
      <c r="J335" s="417"/>
      <c r="K335" s="419"/>
      <c r="L335" s="133"/>
      <c r="M335" s="415" t="str">
        <f t="shared" si="5"/>
        <v/>
      </c>
      <c r="N335" s="133"/>
      <c r="O335" s="133"/>
      <c r="P335" s="133"/>
      <c r="Q335" s="133"/>
      <c r="R335" s="133"/>
      <c r="S335" s="133"/>
      <c r="T335" s="133"/>
      <c r="U335" s="133"/>
    </row>
    <row r="336" spans="1:21" ht="14.45" customHeight="1" x14ac:dyDescent="0.2">
      <c r="A336" s="420"/>
      <c r="B336" s="416"/>
      <c r="C336" s="417"/>
      <c r="D336" s="417"/>
      <c r="E336" s="418"/>
      <c r="F336" s="416"/>
      <c r="G336" s="417"/>
      <c r="H336" s="417"/>
      <c r="I336" s="417"/>
      <c r="J336" s="417"/>
      <c r="K336" s="419"/>
      <c r="L336" s="133"/>
      <c r="M336" s="415" t="str">
        <f t="shared" si="5"/>
        <v/>
      </c>
      <c r="N336" s="133"/>
      <c r="O336" s="133"/>
      <c r="P336" s="133"/>
      <c r="Q336" s="133"/>
      <c r="R336" s="133"/>
      <c r="S336" s="133"/>
      <c r="T336" s="133"/>
      <c r="U336" s="133"/>
    </row>
    <row r="337" spans="1:21" ht="14.45" customHeight="1" x14ac:dyDescent="0.2">
      <c r="A337" s="420"/>
      <c r="B337" s="416"/>
      <c r="C337" s="417"/>
      <c r="D337" s="417"/>
      <c r="E337" s="418"/>
      <c r="F337" s="416"/>
      <c r="G337" s="417"/>
      <c r="H337" s="417"/>
      <c r="I337" s="417"/>
      <c r="J337" s="417"/>
      <c r="K337" s="419"/>
      <c r="L337" s="133"/>
      <c r="M337" s="415" t="str">
        <f t="shared" si="5"/>
        <v/>
      </c>
      <c r="N337" s="133"/>
      <c r="O337" s="133"/>
      <c r="P337" s="133"/>
      <c r="Q337" s="133"/>
      <c r="R337" s="133"/>
      <c r="S337" s="133"/>
      <c r="T337" s="133"/>
      <c r="U337" s="133"/>
    </row>
    <row r="338" spans="1:21" ht="14.45" customHeight="1" x14ac:dyDescent="0.2">
      <c r="A338" s="420"/>
      <c r="B338" s="416"/>
      <c r="C338" s="417"/>
      <c r="D338" s="417"/>
      <c r="E338" s="418"/>
      <c r="F338" s="416"/>
      <c r="G338" s="417"/>
      <c r="H338" s="417"/>
      <c r="I338" s="417"/>
      <c r="J338" s="417"/>
      <c r="K338" s="419"/>
      <c r="L338" s="133"/>
      <c r="M338" s="415" t="str">
        <f t="shared" si="5"/>
        <v/>
      </c>
      <c r="N338" s="133"/>
      <c r="O338" s="133"/>
      <c r="P338" s="133"/>
      <c r="Q338" s="133"/>
      <c r="R338" s="133"/>
      <c r="S338" s="133"/>
      <c r="T338" s="133"/>
      <c r="U338" s="133"/>
    </row>
    <row r="339" spans="1:21" ht="14.45" customHeight="1" x14ac:dyDescent="0.2">
      <c r="A339" s="420"/>
      <c r="B339" s="416"/>
      <c r="C339" s="417"/>
      <c r="D339" s="417"/>
      <c r="E339" s="418"/>
      <c r="F339" s="416"/>
      <c r="G339" s="417"/>
      <c r="H339" s="417"/>
      <c r="I339" s="417"/>
      <c r="J339" s="417"/>
      <c r="K339" s="419"/>
      <c r="L339" s="133"/>
      <c r="M339" s="415" t="str">
        <f t="shared" si="5"/>
        <v/>
      </c>
      <c r="N339" s="133"/>
      <c r="O339" s="133"/>
      <c r="P339" s="133"/>
      <c r="Q339" s="133"/>
      <c r="R339" s="133"/>
      <c r="S339" s="133"/>
      <c r="T339" s="133"/>
      <c r="U339" s="133"/>
    </row>
    <row r="340" spans="1:21" ht="14.45" customHeight="1" x14ac:dyDescent="0.2">
      <c r="A340" s="420"/>
      <c r="B340" s="416"/>
      <c r="C340" s="417"/>
      <c r="D340" s="417"/>
      <c r="E340" s="418"/>
      <c r="F340" s="416"/>
      <c r="G340" s="417"/>
      <c r="H340" s="417"/>
      <c r="I340" s="417"/>
      <c r="J340" s="417"/>
      <c r="K340" s="419"/>
      <c r="L340" s="133"/>
      <c r="M340" s="415" t="str">
        <f t="shared" si="5"/>
        <v/>
      </c>
      <c r="N340" s="133"/>
      <c r="O340" s="133"/>
      <c r="P340" s="133"/>
      <c r="Q340" s="133"/>
      <c r="R340" s="133"/>
      <c r="S340" s="133"/>
      <c r="T340" s="133"/>
      <c r="U340" s="133"/>
    </row>
    <row r="341" spans="1:21" ht="14.45" customHeight="1" x14ac:dyDescent="0.2">
      <c r="A341" s="420"/>
      <c r="B341" s="416"/>
      <c r="C341" s="417"/>
      <c r="D341" s="417"/>
      <c r="E341" s="418"/>
      <c r="F341" s="416"/>
      <c r="G341" s="417"/>
      <c r="H341" s="417"/>
      <c r="I341" s="417"/>
      <c r="J341" s="417"/>
      <c r="K341" s="419"/>
      <c r="L341" s="133"/>
      <c r="M341" s="415" t="str">
        <f t="shared" si="5"/>
        <v/>
      </c>
      <c r="N341" s="133"/>
      <c r="O341" s="133"/>
      <c r="P341" s="133"/>
      <c r="Q341" s="133"/>
      <c r="R341" s="133"/>
      <c r="S341" s="133"/>
      <c r="T341" s="133"/>
      <c r="U341" s="133"/>
    </row>
    <row r="342" spans="1:21" ht="14.45" customHeight="1" x14ac:dyDescent="0.2">
      <c r="A342" s="420"/>
      <c r="B342" s="416"/>
      <c r="C342" s="417"/>
      <c r="D342" s="417"/>
      <c r="E342" s="418"/>
      <c r="F342" s="416"/>
      <c r="G342" s="417"/>
      <c r="H342" s="417"/>
      <c r="I342" s="417"/>
      <c r="J342" s="417"/>
      <c r="K342" s="419"/>
      <c r="L342" s="133"/>
      <c r="M342" s="415" t="str">
        <f t="shared" si="5"/>
        <v/>
      </c>
      <c r="N342" s="133"/>
      <c r="O342" s="133"/>
      <c r="P342" s="133"/>
      <c r="Q342" s="133"/>
      <c r="R342" s="133"/>
      <c r="S342" s="133"/>
      <c r="T342" s="133"/>
      <c r="U342" s="133"/>
    </row>
    <row r="343" spans="1:21" ht="14.45" customHeight="1" x14ac:dyDescent="0.2">
      <c r="A343" s="420"/>
      <c r="B343" s="416"/>
      <c r="C343" s="417"/>
      <c r="D343" s="417"/>
      <c r="E343" s="418"/>
      <c r="F343" s="416"/>
      <c r="G343" s="417"/>
      <c r="H343" s="417"/>
      <c r="I343" s="417"/>
      <c r="J343" s="417"/>
      <c r="K343" s="419"/>
      <c r="L343" s="133"/>
      <c r="M343" s="415" t="str">
        <f t="shared" si="5"/>
        <v/>
      </c>
      <c r="N343" s="133"/>
      <c r="O343" s="133"/>
      <c r="P343" s="133"/>
      <c r="Q343" s="133"/>
      <c r="R343" s="133"/>
      <c r="S343" s="133"/>
      <c r="T343" s="133"/>
      <c r="U343" s="133"/>
    </row>
    <row r="344" spans="1:21" ht="14.45" customHeight="1" x14ac:dyDescent="0.2">
      <c r="A344" s="420"/>
      <c r="B344" s="416"/>
      <c r="C344" s="417"/>
      <c r="D344" s="417"/>
      <c r="E344" s="418"/>
      <c r="F344" s="416"/>
      <c r="G344" s="417"/>
      <c r="H344" s="417"/>
      <c r="I344" s="417"/>
      <c r="J344" s="417"/>
      <c r="K344" s="419"/>
      <c r="L344" s="133"/>
      <c r="M344" s="415" t="str">
        <f t="shared" si="5"/>
        <v/>
      </c>
      <c r="N344" s="133"/>
      <c r="O344" s="133"/>
      <c r="P344" s="133"/>
      <c r="Q344" s="133"/>
      <c r="R344" s="133"/>
      <c r="S344" s="133"/>
      <c r="T344" s="133"/>
      <c r="U344" s="133"/>
    </row>
    <row r="345" spans="1:21" ht="14.45" customHeight="1" x14ac:dyDescent="0.2">
      <c r="A345" s="420"/>
      <c r="B345" s="416"/>
      <c r="C345" s="417"/>
      <c r="D345" s="417"/>
      <c r="E345" s="418"/>
      <c r="F345" s="416"/>
      <c r="G345" s="417"/>
      <c r="H345" s="417"/>
      <c r="I345" s="417"/>
      <c r="J345" s="417"/>
      <c r="K345" s="419"/>
      <c r="L345" s="133"/>
      <c r="M345" s="415" t="str">
        <f t="shared" si="5"/>
        <v/>
      </c>
      <c r="N345" s="133"/>
      <c r="O345" s="133"/>
      <c r="P345" s="133"/>
      <c r="Q345" s="133"/>
      <c r="R345" s="133"/>
      <c r="S345" s="133"/>
      <c r="T345" s="133"/>
      <c r="U345" s="133"/>
    </row>
    <row r="346" spans="1:21" ht="14.45" customHeight="1" x14ac:dyDescent="0.2">
      <c r="A346" s="420"/>
      <c r="B346" s="416"/>
      <c r="C346" s="417"/>
      <c r="D346" s="417"/>
      <c r="E346" s="418"/>
      <c r="F346" s="416"/>
      <c r="G346" s="417"/>
      <c r="H346" s="417"/>
      <c r="I346" s="417"/>
      <c r="J346" s="417"/>
      <c r="K346" s="419"/>
      <c r="L346" s="133"/>
      <c r="M346" s="415" t="str">
        <f t="shared" si="5"/>
        <v/>
      </c>
      <c r="N346" s="133"/>
      <c r="O346" s="133"/>
      <c r="P346" s="133"/>
      <c r="Q346" s="133"/>
      <c r="R346" s="133"/>
      <c r="S346" s="133"/>
      <c r="T346" s="133"/>
      <c r="U346" s="133"/>
    </row>
    <row r="347" spans="1:21" ht="14.45" customHeight="1" x14ac:dyDescent="0.2">
      <c r="A347" s="420"/>
      <c r="B347" s="416"/>
      <c r="C347" s="417"/>
      <c r="D347" s="417"/>
      <c r="E347" s="418"/>
      <c r="F347" s="416"/>
      <c r="G347" s="417"/>
      <c r="H347" s="417"/>
      <c r="I347" s="417"/>
      <c r="J347" s="417"/>
      <c r="K347" s="419"/>
      <c r="L347" s="133"/>
      <c r="M347" s="415" t="str">
        <f t="shared" si="5"/>
        <v/>
      </c>
      <c r="N347" s="133"/>
      <c r="O347" s="133"/>
      <c r="P347" s="133"/>
      <c r="Q347" s="133"/>
      <c r="R347" s="133"/>
      <c r="S347" s="133"/>
      <c r="T347" s="133"/>
      <c r="U347" s="133"/>
    </row>
    <row r="348" spans="1:21" ht="14.45" customHeight="1" x14ac:dyDescent="0.2">
      <c r="A348" s="420"/>
      <c r="B348" s="416"/>
      <c r="C348" s="417"/>
      <c r="D348" s="417"/>
      <c r="E348" s="418"/>
      <c r="F348" s="416"/>
      <c r="G348" s="417"/>
      <c r="H348" s="417"/>
      <c r="I348" s="417"/>
      <c r="J348" s="417"/>
      <c r="K348" s="419"/>
      <c r="L348" s="133"/>
      <c r="M348" s="415" t="str">
        <f t="shared" si="5"/>
        <v/>
      </c>
      <c r="N348" s="133"/>
      <c r="O348" s="133"/>
      <c r="P348" s="133"/>
      <c r="Q348" s="133"/>
      <c r="R348" s="133"/>
      <c r="S348" s="133"/>
      <c r="T348" s="133"/>
      <c r="U348" s="133"/>
    </row>
    <row r="349" spans="1:21" ht="14.45" customHeight="1" x14ac:dyDescent="0.2">
      <c r="A349" s="420"/>
      <c r="B349" s="416"/>
      <c r="C349" s="417"/>
      <c r="D349" s="417"/>
      <c r="E349" s="418"/>
      <c r="F349" s="416"/>
      <c r="G349" s="417"/>
      <c r="H349" s="417"/>
      <c r="I349" s="417"/>
      <c r="J349" s="417"/>
      <c r="K349" s="419"/>
      <c r="L349" s="133"/>
      <c r="M349" s="415" t="str">
        <f t="shared" si="5"/>
        <v/>
      </c>
      <c r="N349" s="133"/>
      <c r="O349" s="133"/>
      <c r="P349" s="133"/>
      <c r="Q349" s="133"/>
      <c r="R349" s="133"/>
      <c r="S349" s="133"/>
      <c r="T349" s="133"/>
      <c r="U349" s="133"/>
    </row>
    <row r="350" spans="1:21" ht="14.45" customHeight="1" x14ac:dyDescent="0.2">
      <c r="A350" s="420"/>
      <c r="B350" s="416"/>
      <c r="C350" s="417"/>
      <c r="D350" s="417"/>
      <c r="E350" s="418"/>
      <c r="F350" s="416"/>
      <c r="G350" s="417"/>
      <c r="H350" s="417"/>
      <c r="I350" s="417"/>
      <c r="J350" s="417"/>
      <c r="K350" s="419"/>
      <c r="L350" s="133"/>
      <c r="M350" s="415" t="str">
        <f t="shared" si="5"/>
        <v/>
      </c>
      <c r="N350" s="133"/>
      <c r="O350" s="133"/>
      <c r="P350" s="133"/>
      <c r="Q350" s="133"/>
      <c r="R350" s="133"/>
      <c r="S350" s="133"/>
      <c r="T350" s="133"/>
      <c r="U350" s="133"/>
    </row>
    <row r="351" spans="1:21" ht="14.45" customHeight="1" x14ac:dyDescent="0.2">
      <c r="A351" s="420"/>
      <c r="B351" s="416"/>
      <c r="C351" s="417"/>
      <c r="D351" s="417"/>
      <c r="E351" s="418"/>
      <c r="F351" s="416"/>
      <c r="G351" s="417"/>
      <c r="H351" s="417"/>
      <c r="I351" s="417"/>
      <c r="J351" s="417"/>
      <c r="K351" s="419"/>
      <c r="L351" s="133"/>
      <c r="M351" s="415" t="str">
        <f t="shared" si="5"/>
        <v/>
      </c>
      <c r="N351" s="133"/>
      <c r="O351" s="133"/>
      <c r="P351" s="133"/>
      <c r="Q351" s="133"/>
      <c r="R351" s="133"/>
      <c r="S351" s="133"/>
      <c r="T351" s="133"/>
      <c r="U351" s="133"/>
    </row>
    <row r="352" spans="1:21" ht="14.45" customHeight="1" x14ac:dyDescent="0.2">
      <c r="A352" s="420"/>
      <c r="B352" s="416"/>
      <c r="C352" s="417"/>
      <c r="D352" s="417"/>
      <c r="E352" s="418"/>
      <c r="F352" s="416"/>
      <c r="G352" s="417"/>
      <c r="H352" s="417"/>
      <c r="I352" s="417"/>
      <c r="J352" s="417"/>
      <c r="K352" s="419"/>
      <c r="L352" s="133"/>
      <c r="M352" s="415" t="str">
        <f t="shared" si="5"/>
        <v/>
      </c>
      <c r="N352" s="133"/>
      <c r="O352" s="133"/>
      <c r="P352" s="133"/>
      <c r="Q352" s="133"/>
      <c r="R352" s="133"/>
      <c r="S352" s="133"/>
      <c r="T352" s="133"/>
      <c r="U352" s="133"/>
    </row>
    <row r="353" spans="1:21" ht="14.45" customHeight="1" x14ac:dyDescent="0.2">
      <c r="A353" s="420"/>
      <c r="B353" s="416"/>
      <c r="C353" s="417"/>
      <c r="D353" s="417"/>
      <c r="E353" s="418"/>
      <c r="F353" s="416"/>
      <c r="G353" s="417"/>
      <c r="H353" s="417"/>
      <c r="I353" s="417"/>
      <c r="J353" s="417"/>
      <c r="K353" s="419"/>
      <c r="L353" s="133"/>
      <c r="M353" s="415" t="str">
        <f t="shared" si="5"/>
        <v/>
      </c>
      <c r="N353" s="133"/>
      <c r="O353" s="133"/>
      <c r="P353" s="133"/>
      <c r="Q353" s="133"/>
      <c r="R353" s="133"/>
      <c r="S353" s="133"/>
      <c r="T353" s="133"/>
      <c r="U353" s="133"/>
    </row>
    <row r="354" spans="1:21" ht="14.45" customHeight="1" x14ac:dyDescent="0.2">
      <c r="A354" s="420"/>
      <c r="B354" s="416"/>
      <c r="C354" s="417"/>
      <c r="D354" s="417"/>
      <c r="E354" s="418"/>
      <c r="F354" s="416"/>
      <c r="G354" s="417"/>
      <c r="H354" s="417"/>
      <c r="I354" s="417"/>
      <c r="J354" s="417"/>
      <c r="K354" s="419"/>
      <c r="L354" s="133"/>
      <c r="M354" s="415" t="str">
        <f t="shared" si="5"/>
        <v/>
      </c>
      <c r="N354" s="133"/>
      <c r="O354" s="133"/>
      <c r="P354" s="133"/>
      <c r="Q354" s="133"/>
      <c r="R354" s="133"/>
      <c r="S354" s="133"/>
      <c r="T354" s="133"/>
      <c r="U354" s="133"/>
    </row>
    <row r="355" spans="1:21" ht="14.45" customHeight="1" x14ac:dyDescent="0.2">
      <c r="A355" s="420"/>
      <c r="B355" s="416"/>
      <c r="C355" s="417"/>
      <c r="D355" s="417"/>
      <c r="E355" s="418"/>
      <c r="F355" s="416"/>
      <c r="G355" s="417"/>
      <c r="H355" s="417"/>
      <c r="I355" s="417"/>
      <c r="J355" s="417"/>
      <c r="K355" s="419"/>
      <c r="L355" s="133"/>
      <c r="M355" s="415" t="str">
        <f t="shared" si="5"/>
        <v/>
      </c>
      <c r="N355" s="133"/>
      <c r="O355" s="133"/>
      <c r="P355" s="133"/>
      <c r="Q355" s="133"/>
      <c r="R355" s="133"/>
      <c r="S355" s="133"/>
      <c r="T355" s="133"/>
      <c r="U355" s="133"/>
    </row>
    <row r="356" spans="1:21" ht="14.45" customHeight="1" x14ac:dyDescent="0.2">
      <c r="A356" s="420"/>
      <c r="B356" s="416"/>
      <c r="C356" s="417"/>
      <c r="D356" s="417"/>
      <c r="E356" s="418"/>
      <c r="F356" s="416"/>
      <c r="G356" s="417"/>
      <c r="H356" s="417"/>
      <c r="I356" s="417"/>
      <c r="J356" s="417"/>
      <c r="K356" s="419"/>
      <c r="L356" s="133"/>
      <c r="M356" s="415" t="str">
        <f t="shared" si="5"/>
        <v/>
      </c>
      <c r="N356" s="133"/>
      <c r="O356" s="133"/>
      <c r="P356" s="133"/>
      <c r="Q356" s="133"/>
      <c r="R356" s="133"/>
      <c r="S356" s="133"/>
      <c r="T356" s="133"/>
      <c r="U356" s="133"/>
    </row>
    <row r="357" spans="1:21" ht="14.45" customHeight="1" x14ac:dyDescent="0.2">
      <c r="A357" s="420"/>
      <c r="B357" s="416"/>
      <c r="C357" s="417"/>
      <c r="D357" s="417"/>
      <c r="E357" s="418"/>
      <c r="F357" s="416"/>
      <c r="G357" s="417"/>
      <c r="H357" s="417"/>
      <c r="I357" s="417"/>
      <c r="J357" s="417"/>
      <c r="K357" s="419"/>
      <c r="L357" s="133"/>
      <c r="M357" s="415" t="str">
        <f t="shared" si="5"/>
        <v/>
      </c>
      <c r="N357" s="133"/>
      <c r="O357" s="133"/>
      <c r="P357" s="133"/>
      <c r="Q357" s="133"/>
      <c r="R357" s="133"/>
      <c r="S357" s="133"/>
      <c r="T357" s="133"/>
      <c r="U357" s="133"/>
    </row>
    <row r="358" spans="1:21" ht="14.45" customHeight="1" x14ac:dyDescent="0.2">
      <c r="A358" s="420"/>
      <c r="B358" s="416"/>
      <c r="C358" s="417"/>
      <c r="D358" s="417"/>
      <c r="E358" s="418"/>
      <c r="F358" s="416"/>
      <c r="G358" s="417"/>
      <c r="H358" s="417"/>
      <c r="I358" s="417"/>
      <c r="J358" s="417"/>
      <c r="K358" s="419"/>
      <c r="L358" s="133"/>
      <c r="M358" s="415" t="str">
        <f t="shared" si="5"/>
        <v/>
      </c>
      <c r="N358" s="133"/>
      <c r="O358" s="133"/>
      <c r="P358" s="133"/>
      <c r="Q358" s="133"/>
      <c r="R358" s="133"/>
      <c r="S358" s="133"/>
      <c r="T358" s="133"/>
      <c r="U358" s="133"/>
    </row>
    <row r="359" spans="1:21" ht="14.45" customHeight="1" x14ac:dyDescent="0.2">
      <c r="A359" s="420"/>
      <c r="B359" s="416"/>
      <c r="C359" s="417"/>
      <c r="D359" s="417"/>
      <c r="E359" s="418"/>
      <c r="F359" s="416"/>
      <c r="G359" s="417"/>
      <c r="H359" s="417"/>
      <c r="I359" s="417"/>
      <c r="J359" s="417"/>
      <c r="K359" s="419"/>
      <c r="L359" s="133"/>
      <c r="M359" s="415" t="str">
        <f t="shared" si="5"/>
        <v/>
      </c>
      <c r="N359" s="133"/>
      <c r="O359" s="133"/>
      <c r="P359" s="133"/>
      <c r="Q359" s="133"/>
      <c r="R359" s="133"/>
      <c r="S359" s="133"/>
      <c r="T359" s="133"/>
      <c r="U359" s="133"/>
    </row>
    <row r="360" spans="1:21" ht="14.45" customHeight="1" x14ac:dyDescent="0.2">
      <c r="A360" s="420"/>
      <c r="B360" s="416"/>
      <c r="C360" s="417"/>
      <c r="D360" s="417"/>
      <c r="E360" s="418"/>
      <c r="F360" s="416"/>
      <c r="G360" s="417"/>
      <c r="H360" s="417"/>
      <c r="I360" s="417"/>
      <c r="J360" s="417"/>
      <c r="K360" s="419"/>
      <c r="L360" s="133"/>
      <c r="M360" s="415" t="str">
        <f t="shared" si="5"/>
        <v/>
      </c>
      <c r="N360" s="133"/>
      <c r="O360" s="133"/>
      <c r="P360" s="133"/>
      <c r="Q360" s="133"/>
      <c r="R360" s="133"/>
      <c r="S360" s="133"/>
      <c r="T360" s="133"/>
      <c r="U360" s="133"/>
    </row>
    <row r="361" spans="1:21" ht="14.45" customHeight="1" x14ac:dyDescent="0.2">
      <c r="A361" s="420"/>
      <c r="B361" s="416"/>
      <c r="C361" s="417"/>
      <c r="D361" s="417"/>
      <c r="E361" s="418"/>
      <c r="F361" s="416"/>
      <c r="G361" s="417"/>
      <c r="H361" s="417"/>
      <c r="I361" s="417"/>
      <c r="J361" s="417"/>
      <c r="K361" s="419"/>
      <c r="L361" s="133"/>
      <c r="M361" s="415" t="str">
        <f t="shared" si="5"/>
        <v/>
      </c>
      <c r="N361" s="133"/>
      <c r="O361" s="133"/>
      <c r="P361" s="133"/>
      <c r="Q361" s="133"/>
      <c r="R361" s="133"/>
      <c r="S361" s="133"/>
      <c r="T361" s="133"/>
      <c r="U361" s="133"/>
    </row>
    <row r="362" spans="1:21" ht="14.45" customHeight="1" x14ac:dyDescent="0.2">
      <c r="A362" s="420"/>
      <c r="B362" s="416"/>
      <c r="C362" s="417"/>
      <c r="D362" s="417"/>
      <c r="E362" s="418"/>
      <c r="F362" s="416"/>
      <c r="G362" s="417"/>
      <c r="H362" s="417"/>
      <c r="I362" s="417"/>
      <c r="J362" s="417"/>
      <c r="K362" s="419"/>
      <c r="L362" s="133"/>
      <c r="M362" s="415" t="str">
        <f t="shared" si="5"/>
        <v/>
      </c>
      <c r="N362" s="133"/>
      <c r="O362" s="133"/>
      <c r="P362" s="133"/>
      <c r="Q362" s="133"/>
      <c r="R362" s="133"/>
      <c r="S362" s="133"/>
      <c r="T362" s="133"/>
      <c r="U362" s="133"/>
    </row>
    <row r="363" spans="1:21" ht="14.45" customHeight="1" x14ac:dyDescent="0.2">
      <c r="A363" s="420"/>
      <c r="B363" s="416"/>
      <c r="C363" s="417"/>
      <c r="D363" s="417"/>
      <c r="E363" s="418"/>
      <c r="F363" s="416"/>
      <c r="G363" s="417"/>
      <c r="H363" s="417"/>
      <c r="I363" s="417"/>
      <c r="J363" s="417"/>
      <c r="K363" s="419"/>
      <c r="L363" s="133"/>
      <c r="M363" s="415" t="str">
        <f t="shared" si="5"/>
        <v/>
      </c>
      <c r="N363" s="133"/>
      <c r="O363" s="133"/>
      <c r="P363" s="133"/>
      <c r="Q363" s="133"/>
      <c r="R363" s="133"/>
      <c r="S363" s="133"/>
      <c r="T363" s="133"/>
      <c r="U363" s="133"/>
    </row>
    <row r="364" spans="1:21" ht="14.45" customHeight="1" x14ac:dyDescent="0.2">
      <c r="A364" s="420"/>
      <c r="B364" s="416"/>
      <c r="C364" s="417"/>
      <c r="D364" s="417"/>
      <c r="E364" s="418"/>
      <c r="F364" s="416"/>
      <c r="G364" s="417"/>
      <c r="H364" s="417"/>
      <c r="I364" s="417"/>
      <c r="J364" s="417"/>
      <c r="K364" s="419"/>
      <c r="L364" s="133"/>
      <c r="M364" s="415" t="str">
        <f t="shared" si="5"/>
        <v/>
      </c>
      <c r="N364" s="133"/>
      <c r="O364" s="133"/>
      <c r="P364" s="133"/>
      <c r="Q364" s="133"/>
      <c r="R364" s="133"/>
      <c r="S364" s="133"/>
      <c r="T364" s="133"/>
      <c r="U364" s="133"/>
    </row>
    <row r="365" spans="1:21" ht="14.45" customHeight="1" x14ac:dyDescent="0.2">
      <c r="A365" s="420"/>
      <c r="B365" s="416"/>
      <c r="C365" s="417"/>
      <c r="D365" s="417"/>
      <c r="E365" s="418"/>
      <c r="F365" s="416"/>
      <c r="G365" s="417"/>
      <c r="H365" s="417"/>
      <c r="I365" s="417"/>
      <c r="J365" s="417"/>
      <c r="K365" s="419"/>
      <c r="L365" s="133"/>
      <c r="M365" s="415" t="str">
        <f t="shared" si="5"/>
        <v/>
      </c>
      <c r="N365" s="133"/>
      <c r="O365" s="133"/>
      <c r="P365" s="133"/>
      <c r="Q365" s="133"/>
      <c r="R365" s="133"/>
      <c r="S365" s="133"/>
      <c r="T365" s="133"/>
      <c r="U365" s="133"/>
    </row>
    <row r="366" spans="1:21" ht="14.45" customHeight="1" x14ac:dyDescent="0.2">
      <c r="A366" s="420"/>
      <c r="B366" s="416"/>
      <c r="C366" s="417"/>
      <c r="D366" s="417"/>
      <c r="E366" s="418"/>
      <c r="F366" s="416"/>
      <c r="G366" s="417"/>
      <c r="H366" s="417"/>
      <c r="I366" s="417"/>
      <c r="J366" s="417"/>
      <c r="K366" s="419"/>
      <c r="L366" s="133"/>
      <c r="M366" s="415" t="str">
        <f t="shared" si="5"/>
        <v/>
      </c>
      <c r="N366" s="133"/>
      <c r="O366" s="133"/>
      <c r="P366" s="133"/>
      <c r="Q366" s="133"/>
      <c r="R366" s="133"/>
      <c r="S366" s="133"/>
      <c r="T366" s="133"/>
      <c r="U366" s="133"/>
    </row>
    <row r="367" spans="1:21" ht="14.45" customHeight="1" x14ac:dyDescent="0.2">
      <c r="A367" s="420"/>
      <c r="B367" s="416"/>
      <c r="C367" s="417"/>
      <c r="D367" s="417"/>
      <c r="E367" s="418"/>
      <c r="F367" s="416"/>
      <c r="G367" s="417"/>
      <c r="H367" s="417"/>
      <c r="I367" s="417"/>
      <c r="J367" s="417"/>
      <c r="K367" s="419"/>
      <c r="L367" s="133"/>
      <c r="M367" s="415" t="str">
        <f t="shared" si="5"/>
        <v/>
      </c>
      <c r="N367" s="133"/>
      <c r="O367" s="133"/>
      <c r="P367" s="133"/>
      <c r="Q367" s="133"/>
      <c r="R367" s="133"/>
      <c r="S367" s="133"/>
      <c r="T367" s="133"/>
      <c r="U367" s="133"/>
    </row>
    <row r="368" spans="1:21" ht="14.45" customHeight="1" x14ac:dyDescent="0.2">
      <c r="A368" s="420"/>
      <c r="B368" s="416"/>
      <c r="C368" s="417"/>
      <c r="D368" s="417"/>
      <c r="E368" s="418"/>
      <c r="F368" s="416"/>
      <c r="G368" s="417"/>
      <c r="H368" s="417"/>
      <c r="I368" s="417"/>
      <c r="J368" s="417"/>
      <c r="K368" s="419"/>
      <c r="L368" s="133"/>
      <c r="M368" s="415" t="str">
        <f t="shared" si="5"/>
        <v/>
      </c>
      <c r="N368" s="133"/>
      <c r="O368" s="133"/>
      <c r="P368" s="133"/>
      <c r="Q368" s="133"/>
      <c r="R368" s="133"/>
      <c r="S368" s="133"/>
      <c r="T368" s="133"/>
      <c r="U368" s="133"/>
    </row>
    <row r="369" spans="1:21" ht="14.45" customHeight="1" x14ac:dyDescent="0.2">
      <c r="A369" s="420"/>
      <c r="B369" s="416"/>
      <c r="C369" s="417"/>
      <c r="D369" s="417"/>
      <c r="E369" s="418"/>
      <c r="F369" s="416"/>
      <c r="G369" s="417"/>
      <c r="H369" s="417"/>
      <c r="I369" s="417"/>
      <c r="J369" s="417"/>
      <c r="K369" s="419"/>
      <c r="L369" s="133"/>
      <c r="M369" s="415" t="str">
        <f t="shared" si="5"/>
        <v/>
      </c>
      <c r="N369" s="133"/>
      <c r="O369" s="133"/>
      <c r="P369" s="133"/>
      <c r="Q369" s="133"/>
      <c r="R369" s="133"/>
      <c r="S369" s="133"/>
      <c r="T369" s="133"/>
      <c r="U369" s="133"/>
    </row>
    <row r="370" spans="1:21" ht="14.45" customHeight="1" x14ac:dyDescent="0.2">
      <c r="A370" s="420"/>
      <c r="B370" s="416"/>
      <c r="C370" s="417"/>
      <c r="D370" s="417"/>
      <c r="E370" s="418"/>
      <c r="F370" s="416"/>
      <c r="G370" s="417"/>
      <c r="H370" s="417"/>
      <c r="I370" s="417"/>
      <c r="J370" s="417"/>
      <c r="K370" s="419"/>
      <c r="L370" s="133"/>
      <c r="M370" s="415" t="str">
        <f t="shared" si="5"/>
        <v/>
      </c>
      <c r="N370" s="133"/>
      <c r="O370" s="133"/>
      <c r="P370" s="133"/>
      <c r="Q370" s="133"/>
      <c r="R370" s="133"/>
      <c r="S370" s="133"/>
      <c r="T370" s="133"/>
      <c r="U370" s="133"/>
    </row>
    <row r="371" spans="1:21" ht="14.45" customHeight="1" x14ac:dyDescent="0.2">
      <c r="A371" s="420"/>
      <c r="B371" s="416"/>
      <c r="C371" s="417"/>
      <c r="D371" s="417"/>
      <c r="E371" s="418"/>
      <c r="F371" s="416"/>
      <c r="G371" s="417"/>
      <c r="H371" s="417"/>
      <c r="I371" s="417"/>
      <c r="J371" s="417"/>
      <c r="K371" s="419"/>
      <c r="L371" s="133"/>
      <c r="M371" s="415" t="str">
        <f t="shared" si="5"/>
        <v/>
      </c>
      <c r="N371" s="133"/>
      <c r="O371" s="133"/>
      <c r="P371" s="133"/>
      <c r="Q371" s="133"/>
      <c r="R371" s="133"/>
      <c r="S371" s="133"/>
      <c r="T371" s="133"/>
      <c r="U371" s="133"/>
    </row>
    <row r="372" spans="1:21" ht="14.45" customHeight="1" x14ac:dyDescent="0.2">
      <c r="A372" s="420"/>
      <c r="B372" s="416"/>
      <c r="C372" s="417"/>
      <c r="D372" s="417"/>
      <c r="E372" s="418"/>
      <c r="F372" s="416"/>
      <c r="G372" s="417"/>
      <c r="H372" s="417"/>
      <c r="I372" s="417"/>
      <c r="J372" s="417"/>
      <c r="K372" s="419"/>
      <c r="L372" s="133"/>
      <c r="M372" s="415" t="str">
        <f t="shared" si="5"/>
        <v/>
      </c>
      <c r="N372" s="133"/>
      <c r="O372" s="133"/>
      <c r="P372" s="133"/>
      <c r="Q372" s="133"/>
      <c r="R372" s="133"/>
      <c r="S372" s="133"/>
      <c r="T372" s="133"/>
      <c r="U372" s="133"/>
    </row>
    <row r="373" spans="1:21" ht="14.45" customHeight="1" x14ac:dyDescent="0.2">
      <c r="A373" s="420"/>
      <c r="B373" s="416"/>
      <c r="C373" s="417"/>
      <c r="D373" s="417"/>
      <c r="E373" s="418"/>
      <c r="F373" s="416"/>
      <c r="G373" s="417"/>
      <c r="H373" s="417"/>
      <c r="I373" s="417"/>
      <c r="J373" s="417"/>
      <c r="K373" s="419"/>
      <c r="L373" s="133"/>
      <c r="M373" s="415" t="str">
        <f t="shared" si="5"/>
        <v/>
      </c>
      <c r="N373" s="133"/>
      <c r="O373" s="133"/>
      <c r="P373" s="133"/>
      <c r="Q373" s="133"/>
      <c r="R373" s="133"/>
      <c r="S373" s="133"/>
      <c r="T373" s="133"/>
      <c r="U373" s="133"/>
    </row>
    <row r="374" spans="1:21" ht="14.45" customHeight="1" x14ac:dyDescent="0.2">
      <c r="A374" s="420"/>
      <c r="B374" s="416"/>
      <c r="C374" s="417"/>
      <c r="D374" s="417"/>
      <c r="E374" s="418"/>
      <c r="F374" s="416"/>
      <c r="G374" s="417"/>
      <c r="H374" s="417"/>
      <c r="I374" s="417"/>
      <c r="J374" s="417"/>
      <c r="K374" s="419"/>
      <c r="L374" s="133"/>
      <c r="M374" s="415" t="str">
        <f t="shared" si="5"/>
        <v/>
      </c>
      <c r="N374" s="133"/>
      <c r="O374" s="133"/>
      <c r="P374" s="133"/>
      <c r="Q374" s="133"/>
      <c r="R374" s="133"/>
      <c r="S374" s="133"/>
      <c r="T374" s="133"/>
      <c r="U374" s="133"/>
    </row>
    <row r="375" spans="1:21" ht="14.45" customHeight="1" x14ac:dyDescent="0.2">
      <c r="A375" s="420"/>
      <c r="B375" s="416"/>
      <c r="C375" s="417"/>
      <c r="D375" s="417"/>
      <c r="E375" s="418"/>
      <c r="F375" s="416"/>
      <c r="G375" s="417"/>
      <c r="H375" s="417"/>
      <c r="I375" s="417"/>
      <c r="J375" s="417"/>
      <c r="K375" s="419"/>
      <c r="L375" s="133"/>
      <c r="M375" s="415" t="str">
        <f t="shared" si="5"/>
        <v/>
      </c>
      <c r="N375" s="133"/>
      <c r="O375" s="133"/>
      <c r="P375" s="133"/>
      <c r="Q375" s="133"/>
      <c r="R375" s="133"/>
      <c r="S375" s="133"/>
      <c r="T375" s="133"/>
      <c r="U375" s="133"/>
    </row>
    <row r="376" spans="1:21" ht="14.45" customHeight="1" x14ac:dyDescent="0.2">
      <c r="A376" s="420"/>
      <c r="B376" s="416"/>
      <c r="C376" s="417"/>
      <c r="D376" s="417"/>
      <c r="E376" s="418"/>
      <c r="F376" s="416"/>
      <c r="G376" s="417"/>
      <c r="H376" s="417"/>
      <c r="I376" s="417"/>
      <c r="J376" s="417"/>
      <c r="K376" s="419"/>
      <c r="L376" s="133"/>
      <c r="M376" s="415" t="str">
        <f t="shared" si="5"/>
        <v/>
      </c>
      <c r="N376" s="133"/>
      <c r="O376" s="133"/>
      <c r="P376" s="133"/>
      <c r="Q376" s="133"/>
      <c r="R376" s="133"/>
      <c r="S376" s="133"/>
      <c r="T376" s="133"/>
      <c r="U376" s="133"/>
    </row>
    <row r="377" spans="1:21" ht="14.45" customHeight="1" x14ac:dyDescent="0.2">
      <c r="A377" s="420"/>
      <c r="B377" s="416"/>
      <c r="C377" s="417"/>
      <c r="D377" s="417"/>
      <c r="E377" s="418"/>
      <c r="F377" s="416"/>
      <c r="G377" s="417"/>
      <c r="H377" s="417"/>
      <c r="I377" s="417"/>
      <c r="J377" s="417"/>
      <c r="K377" s="419"/>
      <c r="L377" s="133"/>
      <c r="M377" s="415" t="str">
        <f t="shared" si="5"/>
        <v/>
      </c>
      <c r="N377" s="133"/>
      <c r="O377" s="133"/>
      <c r="P377" s="133"/>
      <c r="Q377" s="133"/>
      <c r="R377" s="133"/>
      <c r="S377" s="133"/>
      <c r="T377" s="133"/>
      <c r="U377" s="133"/>
    </row>
    <row r="378" spans="1:21" ht="14.45" customHeight="1" x14ac:dyDescent="0.2">
      <c r="A378" s="420"/>
      <c r="B378" s="416"/>
      <c r="C378" s="417"/>
      <c r="D378" s="417"/>
      <c r="E378" s="418"/>
      <c r="F378" s="416"/>
      <c r="G378" s="417"/>
      <c r="H378" s="417"/>
      <c r="I378" s="417"/>
      <c r="J378" s="417"/>
      <c r="K378" s="419"/>
      <c r="L378" s="133"/>
      <c r="M378" s="415" t="str">
        <f t="shared" si="5"/>
        <v/>
      </c>
      <c r="N378" s="133"/>
      <c r="O378" s="133"/>
      <c r="P378" s="133"/>
      <c r="Q378" s="133"/>
      <c r="R378" s="133"/>
      <c r="S378" s="133"/>
      <c r="T378" s="133"/>
      <c r="U378" s="133"/>
    </row>
    <row r="379" spans="1:21" ht="14.45" customHeight="1" x14ac:dyDescent="0.2">
      <c r="A379" s="420"/>
      <c r="B379" s="416"/>
      <c r="C379" s="417"/>
      <c r="D379" s="417"/>
      <c r="E379" s="418"/>
      <c r="F379" s="416"/>
      <c r="G379" s="417"/>
      <c r="H379" s="417"/>
      <c r="I379" s="417"/>
      <c r="J379" s="417"/>
      <c r="K379" s="419"/>
      <c r="L379" s="133"/>
      <c r="M379" s="415" t="str">
        <f t="shared" si="5"/>
        <v/>
      </c>
      <c r="N379" s="133"/>
      <c r="O379" s="133"/>
      <c r="P379" s="133"/>
      <c r="Q379" s="133"/>
      <c r="R379" s="133"/>
      <c r="S379" s="133"/>
      <c r="T379" s="133"/>
      <c r="U379" s="133"/>
    </row>
    <row r="380" spans="1:21" ht="14.45" customHeight="1" x14ac:dyDescent="0.2">
      <c r="A380" s="420"/>
      <c r="B380" s="416"/>
      <c r="C380" s="417"/>
      <c r="D380" s="417"/>
      <c r="E380" s="418"/>
      <c r="F380" s="416"/>
      <c r="G380" s="417"/>
      <c r="H380" s="417"/>
      <c r="I380" s="417"/>
      <c r="J380" s="417"/>
      <c r="K380" s="419"/>
      <c r="L380" s="133"/>
      <c r="M380" s="415" t="str">
        <f t="shared" si="5"/>
        <v/>
      </c>
      <c r="N380" s="133"/>
      <c r="O380" s="133"/>
      <c r="P380" s="133"/>
      <c r="Q380" s="133"/>
      <c r="R380" s="133"/>
      <c r="S380" s="133"/>
      <c r="T380" s="133"/>
      <c r="U380" s="133"/>
    </row>
    <row r="381" spans="1:21" ht="14.45" customHeight="1" x14ac:dyDescent="0.2">
      <c r="A381" s="420"/>
      <c r="B381" s="416"/>
      <c r="C381" s="417"/>
      <c r="D381" s="417"/>
      <c r="E381" s="418"/>
      <c r="F381" s="416"/>
      <c r="G381" s="417"/>
      <c r="H381" s="417"/>
      <c r="I381" s="417"/>
      <c r="J381" s="417"/>
      <c r="K381" s="419"/>
      <c r="L381" s="133"/>
      <c r="M381" s="415" t="str">
        <f t="shared" si="5"/>
        <v/>
      </c>
      <c r="N381" s="133"/>
      <c r="O381" s="133"/>
      <c r="P381" s="133"/>
      <c r="Q381" s="133"/>
      <c r="R381" s="133"/>
      <c r="S381" s="133"/>
      <c r="T381" s="133"/>
      <c r="U381" s="133"/>
    </row>
    <row r="382" spans="1:21" ht="14.45" customHeight="1" x14ac:dyDescent="0.2">
      <c r="A382" s="420"/>
      <c r="B382" s="416"/>
      <c r="C382" s="417"/>
      <c r="D382" s="417"/>
      <c r="E382" s="418"/>
      <c r="F382" s="416"/>
      <c r="G382" s="417"/>
      <c r="H382" s="417"/>
      <c r="I382" s="417"/>
      <c r="J382" s="417"/>
      <c r="K382" s="419"/>
      <c r="L382" s="133"/>
      <c r="M382" s="415" t="str">
        <f t="shared" si="5"/>
        <v/>
      </c>
      <c r="N382" s="133"/>
      <c r="O382" s="133"/>
      <c r="P382" s="133"/>
      <c r="Q382" s="133"/>
      <c r="R382" s="133"/>
      <c r="S382" s="133"/>
      <c r="T382" s="133"/>
      <c r="U382" s="133"/>
    </row>
    <row r="383" spans="1:21" ht="14.45" customHeight="1" x14ac:dyDescent="0.2">
      <c r="A383" s="420"/>
      <c r="B383" s="416"/>
      <c r="C383" s="417"/>
      <c r="D383" s="417"/>
      <c r="E383" s="418"/>
      <c r="F383" s="416"/>
      <c r="G383" s="417"/>
      <c r="H383" s="417"/>
      <c r="I383" s="417"/>
      <c r="J383" s="417"/>
      <c r="K383" s="419"/>
      <c r="L383" s="133"/>
      <c r="M383" s="415" t="str">
        <f t="shared" si="5"/>
        <v/>
      </c>
      <c r="N383" s="133"/>
      <c r="O383" s="133"/>
      <c r="P383" s="133"/>
      <c r="Q383" s="133"/>
      <c r="R383" s="133"/>
      <c r="S383" s="133"/>
      <c r="T383" s="133"/>
      <c r="U383" s="133"/>
    </row>
    <row r="384" spans="1:21" ht="14.45" customHeight="1" x14ac:dyDescent="0.2">
      <c r="A384" s="420"/>
      <c r="B384" s="416"/>
      <c r="C384" s="417"/>
      <c r="D384" s="417"/>
      <c r="E384" s="418"/>
      <c r="F384" s="416"/>
      <c r="G384" s="417"/>
      <c r="H384" s="417"/>
      <c r="I384" s="417"/>
      <c r="J384" s="417"/>
      <c r="K384" s="419"/>
      <c r="L384" s="133"/>
      <c r="M384" s="415" t="str">
        <f t="shared" si="5"/>
        <v/>
      </c>
      <c r="N384" s="133"/>
      <c r="O384" s="133"/>
      <c r="P384" s="133"/>
      <c r="Q384" s="133"/>
      <c r="R384" s="133"/>
      <c r="S384" s="133"/>
      <c r="T384" s="133"/>
      <c r="U384" s="133"/>
    </row>
    <row r="385" spans="1:21" ht="14.45" customHeight="1" x14ac:dyDescent="0.2">
      <c r="A385" s="420"/>
      <c r="B385" s="416"/>
      <c r="C385" s="417"/>
      <c r="D385" s="417"/>
      <c r="E385" s="418"/>
      <c r="F385" s="416"/>
      <c r="G385" s="417"/>
      <c r="H385" s="417"/>
      <c r="I385" s="417"/>
      <c r="J385" s="417"/>
      <c r="K385" s="419"/>
      <c r="L385" s="133"/>
      <c r="M385" s="415" t="str">
        <f t="shared" si="5"/>
        <v/>
      </c>
      <c r="N385" s="133"/>
      <c r="O385" s="133"/>
      <c r="P385" s="133"/>
      <c r="Q385" s="133"/>
      <c r="R385" s="133"/>
      <c r="S385" s="133"/>
      <c r="T385" s="133"/>
      <c r="U385" s="133"/>
    </row>
    <row r="386" spans="1:21" ht="14.45" customHeight="1" x14ac:dyDescent="0.2">
      <c r="A386" s="420"/>
      <c r="B386" s="416"/>
      <c r="C386" s="417"/>
      <c r="D386" s="417"/>
      <c r="E386" s="418"/>
      <c r="F386" s="416"/>
      <c r="G386" s="417"/>
      <c r="H386" s="417"/>
      <c r="I386" s="417"/>
      <c r="J386" s="417"/>
      <c r="K386" s="419"/>
      <c r="L386" s="133"/>
      <c r="M386" s="415" t="str">
        <f t="shared" si="5"/>
        <v/>
      </c>
      <c r="N386" s="133"/>
      <c r="O386" s="133"/>
      <c r="P386" s="133"/>
      <c r="Q386" s="133"/>
      <c r="R386" s="133"/>
      <c r="S386" s="133"/>
      <c r="T386" s="133"/>
      <c r="U386" s="133"/>
    </row>
    <row r="387" spans="1:21" ht="14.45" customHeight="1" x14ac:dyDescent="0.2">
      <c r="A387" s="420"/>
      <c r="B387" s="416"/>
      <c r="C387" s="417"/>
      <c r="D387" s="417"/>
      <c r="E387" s="418"/>
      <c r="F387" s="416"/>
      <c r="G387" s="417"/>
      <c r="H387" s="417"/>
      <c r="I387" s="417"/>
      <c r="J387" s="417"/>
      <c r="K387" s="419"/>
      <c r="L387" s="133"/>
      <c r="M387" s="415" t="str">
        <f t="shared" si="5"/>
        <v/>
      </c>
      <c r="N387" s="133"/>
      <c r="O387" s="133"/>
      <c r="P387" s="133"/>
      <c r="Q387" s="133"/>
      <c r="R387" s="133"/>
      <c r="S387" s="133"/>
      <c r="T387" s="133"/>
      <c r="U387" s="133"/>
    </row>
    <row r="388" spans="1:21" ht="14.45" customHeight="1" x14ac:dyDescent="0.2">
      <c r="A388" s="420"/>
      <c r="B388" s="416"/>
      <c r="C388" s="417"/>
      <c r="D388" s="417"/>
      <c r="E388" s="418"/>
      <c r="F388" s="416"/>
      <c r="G388" s="417"/>
      <c r="H388" s="417"/>
      <c r="I388" s="417"/>
      <c r="J388" s="417"/>
      <c r="K388" s="419"/>
      <c r="L388" s="133"/>
      <c r="M388" s="415" t="str">
        <f t="shared" si="5"/>
        <v/>
      </c>
      <c r="N388" s="133"/>
      <c r="O388" s="133"/>
      <c r="P388" s="133"/>
      <c r="Q388" s="133"/>
      <c r="R388" s="133"/>
      <c r="S388" s="133"/>
      <c r="T388" s="133"/>
      <c r="U388" s="133"/>
    </row>
    <row r="389" spans="1:21" ht="14.45" customHeight="1" x14ac:dyDescent="0.2">
      <c r="A389" s="420"/>
      <c r="B389" s="416"/>
      <c r="C389" s="417"/>
      <c r="D389" s="417"/>
      <c r="E389" s="418"/>
      <c r="F389" s="416"/>
      <c r="G389" s="417"/>
      <c r="H389" s="417"/>
      <c r="I389" s="417"/>
      <c r="J389" s="417"/>
      <c r="K389" s="419"/>
      <c r="L389" s="133"/>
      <c r="M389" s="415" t="str">
        <f t="shared" si="5"/>
        <v/>
      </c>
      <c r="N389" s="133"/>
      <c r="O389" s="133"/>
      <c r="P389" s="133"/>
      <c r="Q389" s="133"/>
      <c r="R389" s="133"/>
      <c r="S389" s="133"/>
      <c r="T389" s="133"/>
      <c r="U389" s="133"/>
    </row>
    <row r="390" spans="1:21" ht="14.45" customHeight="1" x14ac:dyDescent="0.2">
      <c r="A390" s="420"/>
      <c r="B390" s="416"/>
      <c r="C390" s="417"/>
      <c r="D390" s="417"/>
      <c r="E390" s="418"/>
      <c r="F390" s="416"/>
      <c r="G390" s="417"/>
      <c r="H390" s="417"/>
      <c r="I390" s="417"/>
      <c r="J390" s="417"/>
      <c r="K390" s="419"/>
      <c r="L390" s="133"/>
      <c r="M390" s="415" t="str">
        <f t="shared" ref="M390:M453" si="6">IF(A390="HV","HV",IF(OR(LEFT(A390,16)="               5",LEFT(A390,16)="               6",LEFT(A390,16)="               7",LEFT(A390,16)="               8"),"X",""))</f>
        <v/>
      </c>
      <c r="N390" s="133"/>
      <c r="O390" s="133"/>
      <c r="P390" s="133"/>
      <c r="Q390" s="133"/>
      <c r="R390" s="133"/>
      <c r="S390" s="133"/>
      <c r="T390" s="133"/>
      <c r="U390" s="133"/>
    </row>
    <row r="391" spans="1:21" ht="14.45" customHeight="1" x14ac:dyDescent="0.2">
      <c r="A391" s="420"/>
      <c r="B391" s="416"/>
      <c r="C391" s="417"/>
      <c r="D391" s="417"/>
      <c r="E391" s="418"/>
      <c r="F391" s="416"/>
      <c r="G391" s="417"/>
      <c r="H391" s="417"/>
      <c r="I391" s="417"/>
      <c r="J391" s="417"/>
      <c r="K391" s="419"/>
      <c r="L391" s="133"/>
      <c r="M391" s="415" t="str">
        <f t="shared" si="6"/>
        <v/>
      </c>
      <c r="N391" s="133"/>
      <c r="O391" s="133"/>
      <c r="P391" s="133"/>
      <c r="Q391" s="133"/>
      <c r="R391" s="133"/>
      <c r="S391" s="133"/>
      <c r="T391" s="133"/>
      <c r="U391" s="133"/>
    </row>
    <row r="392" spans="1:21" ht="14.45" customHeight="1" x14ac:dyDescent="0.2">
      <c r="A392" s="420"/>
      <c r="B392" s="416"/>
      <c r="C392" s="417"/>
      <c r="D392" s="417"/>
      <c r="E392" s="418"/>
      <c r="F392" s="416"/>
      <c r="G392" s="417"/>
      <c r="H392" s="417"/>
      <c r="I392" s="417"/>
      <c r="J392" s="417"/>
      <c r="K392" s="419"/>
      <c r="L392" s="133"/>
      <c r="M392" s="415" t="str">
        <f t="shared" si="6"/>
        <v/>
      </c>
      <c r="N392" s="133"/>
      <c r="O392" s="133"/>
      <c r="P392" s="133"/>
      <c r="Q392" s="133"/>
      <c r="R392" s="133"/>
      <c r="S392" s="133"/>
      <c r="T392" s="133"/>
      <c r="U392" s="133"/>
    </row>
    <row r="393" spans="1:21" ht="14.45" customHeight="1" x14ac:dyDescent="0.2">
      <c r="A393" s="420"/>
      <c r="B393" s="416"/>
      <c r="C393" s="417"/>
      <c r="D393" s="417"/>
      <c r="E393" s="418"/>
      <c r="F393" s="416"/>
      <c r="G393" s="417"/>
      <c r="H393" s="417"/>
      <c r="I393" s="417"/>
      <c r="J393" s="417"/>
      <c r="K393" s="419"/>
      <c r="L393" s="133"/>
      <c r="M393" s="415" t="str">
        <f t="shared" si="6"/>
        <v/>
      </c>
      <c r="N393" s="133"/>
      <c r="O393" s="133"/>
      <c r="P393" s="133"/>
      <c r="Q393" s="133"/>
      <c r="R393" s="133"/>
      <c r="S393" s="133"/>
      <c r="T393" s="133"/>
      <c r="U393" s="133"/>
    </row>
    <row r="394" spans="1:21" ht="14.45" customHeight="1" x14ac:dyDescent="0.2">
      <c r="A394" s="420"/>
      <c r="B394" s="416"/>
      <c r="C394" s="417"/>
      <c r="D394" s="417"/>
      <c r="E394" s="418"/>
      <c r="F394" s="416"/>
      <c r="G394" s="417"/>
      <c r="H394" s="417"/>
      <c r="I394" s="417"/>
      <c r="J394" s="417"/>
      <c r="K394" s="419"/>
      <c r="L394" s="133"/>
      <c r="M394" s="415" t="str">
        <f t="shared" si="6"/>
        <v/>
      </c>
      <c r="N394" s="133"/>
      <c r="O394" s="133"/>
      <c r="P394" s="133"/>
      <c r="Q394" s="133"/>
      <c r="R394" s="133"/>
      <c r="S394" s="133"/>
      <c r="T394" s="133"/>
      <c r="U394" s="133"/>
    </row>
    <row r="395" spans="1:21" ht="14.45" customHeight="1" x14ac:dyDescent="0.2">
      <c r="A395" s="420"/>
      <c r="B395" s="416"/>
      <c r="C395" s="417"/>
      <c r="D395" s="417"/>
      <c r="E395" s="418"/>
      <c r="F395" s="416"/>
      <c r="G395" s="417"/>
      <c r="H395" s="417"/>
      <c r="I395" s="417"/>
      <c r="J395" s="417"/>
      <c r="K395" s="419"/>
      <c r="L395" s="133"/>
      <c r="M395" s="415" t="str">
        <f t="shared" si="6"/>
        <v/>
      </c>
      <c r="N395" s="133"/>
      <c r="O395" s="133"/>
      <c r="P395" s="133"/>
      <c r="Q395" s="133"/>
      <c r="R395" s="133"/>
      <c r="S395" s="133"/>
      <c r="T395" s="133"/>
      <c r="U395" s="133"/>
    </row>
    <row r="396" spans="1:21" ht="14.45" customHeight="1" x14ac:dyDescent="0.2">
      <c r="A396" s="420"/>
      <c r="B396" s="416"/>
      <c r="C396" s="417"/>
      <c r="D396" s="417"/>
      <c r="E396" s="418"/>
      <c r="F396" s="416"/>
      <c r="G396" s="417"/>
      <c r="H396" s="417"/>
      <c r="I396" s="417"/>
      <c r="J396" s="417"/>
      <c r="K396" s="419"/>
      <c r="L396" s="133"/>
      <c r="M396" s="415" t="str">
        <f t="shared" si="6"/>
        <v/>
      </c>
      <c r="N396" s="133"/>
      <c r="O396" s="133"/>
      <c r="P396" s="133"/>
      <c r="Q396" s="133"/>
      <c r="R396" s="133"/>
      <c r="S396" s="133"/>
      <c r="T396" s="133"/>
      <c r="U396" s="133"/>
    </row>
    <row r="397" spans="1:21" ht="14.45" customHeight="1" x14ac:dyDescent="0.2">
      <c r="A397" s="420"/>
      <c r="B397" s="416"/>
      <c r="C397" s="417"/>
      <c r="D397" s="417"/>
      <c r="E397" s="418"/>
      <c r="F397" s="416"/>
      <c r="G397" s="417"/>
      <c r="H397" s="417"/>
      <c r="I397" s="417"/>
      <c r="J397" s="417"/>
      <c r="K397" s="419"/>
      <c r="L397" s="133"/>
      <c r="M397" s="415" t="str">
        <f t="shared" si="6"/>
        <v/>
      </c>
      <c r="N397" s="133"/>
      <c r="O397" s="133"/>
      <c r="P397" s="133"/>
      <c r="Q397" s="133"/>
      <c r="R397" s="133"/>
      <c r="S397" s="133"/>
      <c r="T397" s="133"/>
      <c r="U397" s="133"/>
    </row>
    <row r="398" spans="1:21" ht="14.45" customHeight="1" x14ac:dyDescent="0.2">
      <c r="A398" s="420"/>
      <c r="B398" s="416"/>
      <c r="C398" s="417"/>
      <c r="D398" s="417"/>
      <c r="E398" s="418"/>
      <c r="F398" s="416"/>
      <c r="G398" s="417"/>
      <c r="H398" s="417"/>
      <c r="I398" s="417"/>
      <c r="J398" s="417"/>
      <c r="K398" s="419"/>
      <c r="L398" s="133"/>
      <c r="M398" s="415" t="str">
        <f t="shared" si="6"/>
        <v/>
      </c>
      <c r="N398" s="133"/>
      <c r="O398" s="133"/>
      <c r="P398" s="133"/>
      <c r="Q398" s="133"/>
      <c r="R398" s="133"/>
      <c r="S398" s="133"/>
      <c r="T398" s="133"/>
      <c r="U398" s="133"/>
    </row>
    <row r="399" spans="1:21" ht="14.45" customHeight="1" x14ac:dyDescent="0.2">
      <c r="A399" s="420"/>
      <c r="B399" s="416"/>
      <c r="C399" s="417"/>
      <c r="D399" s="417"/>
      <c r="E399" s="418"/>
      <c r="F399" s="416"/>
      <c r="G399" s="417"/>
      <c r="H399" s="417"/>
      <c r="I399" s="417"/>
      <c r="J399" s="417"/>
      <c r="K399" s="419"/>
      <c r="L399" s="133"/>
      <c r="M399" s="415" t="str">
        <f t="shared" si="6"/>
        <v/>
      </c>
      <c r="N399" s="133"/>
      <c r="O399" s="133"/>
      <c r="P399" s="133"/>
      <c r="Q399" s="133"/>
      <c r="R399" s="133"/>
      <c r="S399" s="133"/>
      <c r="T399" s="133"/>
      <c r="U399" s="133"/>
    </row>
    <row r="400" spans="1:21" ht="14.45" customHeight="1" x14ac:dyDescent="0.2">
      <c r="A400" s="420"/>
      <c r="B400" s="416"/>
      <c r="C400" s="417"/>
      <c r="D400" s="417"/>
      <c r="E400" s="418"/>
      <c r="F400" s="416"/>
      <c r="G400" s="417"/>
      <c r="H400" s="417"/>
      <c r="I400" s="417"/>
      <c r="J400" s="417"/>
      <c r="K400" s="419"/>
      <c r="L400" s="133"/>
      <c r="M400" s="415" t="str">
        <f t="shared" si="6"/>
        <v/>
      </c>
      <c r="N400" s="133"/>
      <c r="O400" s="133"/>
      <c r="P400" s="133"/>
      <c r="Q400" s="133"/>
      <c r="R400" s="133"/>
      <c r="S400" s="133"/>
      <c r="T400" s="133"/>
      <c r="U400" s="133"/>
    </row>
    <row r="401" spans="1:21" ht="14.45" customHeight="1" x14ac:dyDescent="0.2">
      <c r="A401" s="420"/>
      <c r="B401" s="416"/>
      <c r="C401" s="417"/>
      <c r="D401" s="417"/>
      <c r="E401" s="418"/>
      <c r="F401" s="416"/>
      <c r="G401" s="417"/>
      <c r="H401" s="417"/>
      <c r="I401" s="417"/>
      <c r="J401" s="417"/>
      <c r="K401" s="419"/>
      <c r="L401" s="133"/>
      <c r="M401" s="415" t="str">
        <f t="shared" si="6"/>
        <v/>
      </c>
      <c r="N401" s="133"/>
      <c r="O401" s="133"/>
      <c r="P401" s="133"/>
      <c r="Q401" s="133"/>
      <c r="R401" s="133"/>
      <c r="S401" s="133"/>
      <c r="T401" s="133"/>
      <c r="U401" s="133"/>
    </row>
    <row r="402" spans="1:21" ht="14.45" customHeight="1" x14ac:dyDescent="0.2">
      <c r="A402" s="420"/>
      <c r="B402" s="416"/>
      <c r="C402" s="417"/>
      <c r="D402" s="417"/>
      <c r="E402" s="418"/>
      <c r="F402" s="416"/>
      <c r="G402" s="417"/>
      <c r="H402" s="417"/>
      <c r="I402" s="417"/>
      <c r="J402" s="417"/>
      <c r="K402" s="419"/>
      <c r="L402" s="133"/>
      <c r="M402" s="415" t="str">
        <f t="shared" si="6"/>
        <v/>
      </c>
      <c r="N402" s="133"/>
      <c r="O402" s="133"/>
      <c r="P402" s="133"/>
      <c r="Q402" s="133"/>
      <c r="R402" s="133"/>
      <c r="S402" s="133"/>
      <c r="T402" s="133"/>
      <c r="U402" s="133"/>
    </row>
    <row r="403" spans="1:21" ht="14.45" customHeight="1" x14ac:dyDescent="0.2">
      <c r="A403" s="420"/>
      <c r="B403" s="416"/>
      <c r="C403" s="417"/>
      <c r="D403" s="417"/>
      <c r="E403" s="418"/>
      <c r="F403" s="416"/>
      <c r="G403" s="417"/>
      <c r="H403" s="417"/>
      <c r="I403" s="417"/>
      <c r="J403" s="417"/>
      <c r="K403" s="419"/>
      <c r="L403" s="133"/>
      <c r="M403" s="415" t="str">
        <f t="shared" si="6"/>
        <v/>
      </c>
      <c r="N403" s="133"/>
      <c r="O403" s="133"/>
      <c r="P403" s="133"/>
      <c r="Q403" s="133"/>
      <c r="R403" s="133"/>
      <c r="S403" s="133"/>
      <c r="T403" s="133"/>
      <c r="U403" s="133"/>
    </row>
    <row r="404" spans="1:21" ht="14.45" customHeight="1" x14ac:dyDescent="0.2">
      <c r="A404" s="420"/>
      <c r="B404" s="416"/>
      <c r="C404" s="417"/>
      <c r="D404" s="417"/>
      <c r="E404" s="418"/>
      <c r="F404" s="416"/>
      <c r="G404" s="417"/>
      <c r="H404" s="417"/>
      <c r="I404" s="417"/>
      <c r="J404" s="417"/>
      <c r="K404" s="419"/>
      <c r="L404" s="133"/>
      <c r="M404" s="415" t="str">
        <f t="shared" si="6"/>
        <v/>
      </c>
      <c r="N404" s="133"/>
      <c r="O404" s="133"/>
      <c r="P404" s="133"/>
      <c r="Q404" s="133"/>
      <c r="R404" s="133"/>
      <c r="S404" s="133"/>
      <c r="T404" s="133"/>
      <c r="U404" s="133"/>
    </row>
    <row r="405" spans="1:21" ht="14.45" customHeight="1" x14ac:dyDescent="0.2">
      <c r="A405" s="420"/>
      <c r="B405" s="416"/>
      <c r="C405" s="417"/>
      <c r="D405" s="417"/>
      <c r="E405" s="418"/>
      <c r="F405" s="416"/>
      <c r="G405" s="417"/>
      <c r="H405" s="417"/>
      <c r="I405" s="417"/>
      <c r="J405" s="417"/>
      <c r="K405" s="419"/>
      <c r="L405" s="133"/>
      <c r="M405" s="415" t="str">
        <f t="shared" si="6"/>
        <v/>
      </c>
      <c r="N405" s="133"/>
      <c r="O405" s="133"/>
      <c r="P405" s="133"/>
      <c r="Q405" s="133"/>
      <c r="R405" s="133"/>
      <c r="S405" s="133"/>
      <c r="T405" s="133"/>
      <c r="U405" s="133"/>
    </row>
    <row r="406" spans="1:21" ht="14.45" customHeight="1" x14ac:dyDescent="0.2">
      <c r="A406" s="420"/>
      <c r="B406" s="416"/>
      <c r="C406" s="417"/>
      <c r="D406" s="417"/>
      <c r="E406" s="418"/>
      <c r="F406" s="416"/>
      <c r="G406" s="417"/>
      <c r="H406" s="417"/>
      <c r="I406" s="417"/>
      <c r="J406" s="417"/>
      <c r="K406" s="419"/>
      <c r="L406" s="133"/>
      <c r="M406" s="415" t="str">
        <f t="shared" si="6"/>
        <v/>
      </c>
      <c r="N406" s="133"/>
      <c r="O406" s="133"/>
      <c r="P406" s="133"/>
      <c r="Q406" s="133"/>
      <c r="R406" s="133"/>
      <c r="S406" s="133"/>
      <c r="T406" s="133"/>
      <c r="U406" s="133"/>
    </row>
    <row r="407" spans="1:21" ht="14.45" customHeight="1" x14ac:dyDescent="0.2">
      <c r="A407" s="420"/>
      <c r="B407" s="416"/>
      <c r="C407" s="417"/>
      <c r="D407" s="417"/>
      <c r="E407" s="418"/>
      <c r="F407" s="416"/>
      <c r="G407" s="417"/>
      <c r="H407" s="417"/>
      <c r="I407" s="417"/>
      <c r="J407" s="417"/>
      <c r="K407" s="419"/>
      <c r="L407" s="133"/>
      <c r="M407" s="415" t="str">
        <f t="shared" si="6"/>
        <v/>
      </c>
      <c r="N407" s="133"/>
      <c r="O407" s="133"/>
      <c r="P407" s="133"/>
      <c r="Q407" s="133"/>
      <c r="R407" s="133"/>
      <c r="S407" s="133"/>
      <c r="T407" s="133"/>
      <c r="U407" s="133"/>
    </row>
    <row r="408" spans="1:21" ht="14.45" customHeight="1" x14ac:dyDescent="0.2">
      <c r="A408" s="420"/>
      <c r="B408" s="416"/>
      <c r="C408" s="417"/>
      <c r="D408" s="417"/>
      <c r="E408" s="418"/>
      <c r="F408" s="416"/>
      <c r="G408" s="417"/>
      <c r="H408" s="417"/>
      <c r="I408" s="417"/>
      <c r="J408" s="417"/>
      <c r="K408" s="419"/>
      <c r="L408" s="133"/>
      <c r="M408" s="415" t="str">
        <f t="shared" si="6"/>
        <v/>
      </c>
      <c r="N408" s="133"/>
      <c r="O408" s="133"/>
      <c r="P408" s="133"/>
      <c r="Q408" s="133"/>
      <c r="R408" s="133"/>
      <c r="S408" s="133"/>
      <c r="T408" s="133"/>
      <c r="U408" s="133"/>
    </row>
    <row r="409" spans="1:21" ht="14.45" customHeight="1" x14ac:dyDescent="0.2">
      <c r="A409" s="420"/>
      <c r="B409" s="416"/>
      <c r="C409" s="417"/>
      <c r="D409" s="417"/>
      <c r="E409" s="418"/>
      <c r="F409" s="416"/>
      <c r="G409" s="417"/>
      <c r="H409" s="417"/>
      <c r="I409" s="417"/>
      <c r="J409" s="417"/>
      <c r="K409" s="419"/>
      <c r="L409" s="133"/>
      <c r="M409" s="415" t="str">
        <f t="shared" si="6"/>
        <v/>
      </c>
      <c r="N409" s="133"/>
      <c r="O409" s="133"/>
      <c r="P409" s="133"/>
      <c r="Q409" s="133"/>
      <c r="R409" s="133"/>
      <c r="S409" s="133"/>
      <c r="T409" s="133"/>
      <c r="U409" s="133"/>
    </row>
    <row r="410" spans="1:21" ht="14.45" customHeight="1" x14ac:dyDescent="0.2">
      <c r="A410" s="420"/>
      <c r="B410" s="416"/>
      <c r="C410" s="417"/>
      <c r="D410" s="417"/>
      <c r="E410" s="418"/>
      <c r="F410" s="416"/>
      <c r="G410" s="417"/>
      <c r="H410" s="417"/>
      <c r="I410" s="417"/>
      <c r="J410" s="417"/>
      <c r="K410" s="419"/>
      <c r="L410" s="133"/>
      <c r="M410" s="415" t="str">
        <f t="shared" si="6"/>
        <v/>
      </c>
      <c r="N410" s="133"/>
      <c r="O410" s="133"/>
      <c r="P410" s="133"/>
      <c r="Q410" s="133"/>
      <c r="R410" s="133"/>
      <c r="S410" s="133"/>
      <c r="T410" s="133"/>
      <c r="U410" s="133"/>
    </row>
    <row r="411" spans="1:21" ht="14.45" customHeight="1" x14ac:dyDescent="0.2">
      <c r="A411" s="420"/>
      <c r="B411" s="416"/>
      <c r="C411" s="417"/>
      <c r="D411" s="417"/>
      <c r="E411" s="418"/>
      <c r="F411" s="416"/>
      <c r="G411" s="417"/>
      <c r="H411" s="417"/>
      <c r="I411" s="417"/>
      <c r="J411" s="417"/>
      <c r="K411" s="419"/>
      <c r="L411" s="133"/>
      <c r="M411" s="415" t="str">
        <f t="shared" si="6"/>
        <v/>
      </c>
      <c r="N411" s="133"/>
      <c r="O411" s="133"/>
      <c r="P411" s="133"/>
      <c r="Q411" s="133"/>
      <c r="R411" s="133"/>
      <c r="S411" s="133"/>
      <c r="T411" s="133"/>
      <c r="U411" s="133"/>
    </row>
    <row r="412" spans="1:21" ht="14.45" customHeight="1" x14ac:dyDescent="0.2">
      <c r="A412" s="420"/>
      <c r="B412" s="416"/>
      <c r="C412" s="417"/>
      <c r="D412" s="417"/>
      <c r="E412" s="418"/>
      <c r="F412" s="416"/>
      <c r="G412" s="417"/>
      <c r="H412" s="417"/>
      <c r="I412" s="417"/>
      <c r="J412" s="417"/>
      <c r="K412" s="419"/>
      <c r="L412" s="133"/>
      <c r="M412" s="415" t="str">
        <f t="shared" si="6"/>
        <v/>
      </c>
      <c r="N412" s="133"/>
      <c r="O412" s="133"/>
      <c r="P412" s="133"/>
      <c r="Q412" s="133"/>
      <c r="R412" s="133"/>
      <c r="S412" s="133"/>
      <c r="T412" s="133"/>
      <c r="U412" s="133"/>
    </row>
    <row r="413" spans="1:21" ht="14.45" customHeight="1" x14ac:dyDescent="0.2">
      <c r="A413" s="420"/>
      <c r="B413" s="416"/>
      <c r="C413" s="417"/>
      <c r="D413" s="417"/>
      <c r="E413" s="418"/>
      <c r="F413" s="416"/>
      <c r="G413" s="417"/>
      <c r="H413" s="417"/>
      <c r="I413" s="417"/>
      <c r="J413" s="417"/>
      <c r="K413" s="419"/>
      <c r="L413" s="133"/>
      <c r="M413" s="415" t="str">
        <f t="shared" si="6"/>
        <v/>
      </c>
      <c r="N413" s="133"/>
      <c r="O413" s="133"/>
      <c r="P413" s="133"/>
      <c r="Q413" s="133"/>
      <c r="R413" s="133"/>
      <c r="S413" s="133"/>
      <c r="T413" s="133"/>
      <c r="U413" s="133"/>
    </row>
    <row r="414" spans="1:21" ht="14.45" customHeight="1" x14ac:dyDescent="0.2">
      <c r="A414" s="420"/>
      <c r="B414" s="416"/>
      <c r="C414" s="417"/>
      <c r="D414" s="417"/>
      <c r="E414" s="418"/>
      <c r="F414" s="416"/>
      <c r="G414" s="417"/>
      <c r="H414" s="417"/>
      <c r="I414" s="417"/>
      <c r="J414" s="417"/>
      <c r="K414" s="419"/>
      <c r="L414" s="133"/>
      <c r="M414" s="415" t="str">
        <f t="shared" si="6"/>
        <v/>
      </c>
      <c r="N414" s="133"/>
      <c r="O414" s="133"/>
      <c r="P414" s="133"/>
      <c r="Q414" s="133"/>
      <c r="R414" s="133"/>
      <c r="S414" s="133"/>
      <c r="T414" s="133"/>
      <c r="U414" s="133"/>
    </row>
    <row r="415" spans="1:21" ht="14.45" customHeight="1" x14ac:dyDescent="0.2">
      <c r="A415" s="420"/>
      <c r="B415" s="416"/>
      <c r="C415" s="417"/>
      <c r="D415" s="417"/>
      <c r="E415" s="418"/>
      <c r="F415" s="416"/>
      <c r="G415" s="417"/>
      <c r="H415" s="417"/>
      <c r="I415" s="417"/>
      <c r="J415" s="417"/>
      <c r="K415" s="419"/>
      <c r="L415" s="133"/>
      <c r="M415" s="415" t="str">
        <f t="shared" si="6"/>
        <v/>
      </c>
      <c r="N415" s="133"/>
      <c r="O415" s="133"/>
      <c r="P415" s="133"/>
      <c r="Q415" s="133"/>
      <c r="R415" s="133"/>
      <c r="S415" s="133"/>
      <c r="T415" s="133"/>
      <c r="U415" s="133"/>
    </row>
    <row r="416" spans="1:21" ht="14.45" customHeight="1" x14ac:dyDescent="0.2">
      <c r="A416" s="420"/>
      <c r="B416" s="416"/>
      <c r="C416" s="417"/>
      <c r="D416" s="417"/>
      <c r="E416" s="418"/>
      <c r="F416" s="416"/>
      <c r="G416" s="417"/>
      <c r="H416" s="417"/>
      <c r="I416" s="417"/>
      <c r="J416" s="417"/>
      <c r="K416" s="419"/>
      <c r="L416" s="133"/>
      <c r="M416" s="415" t="str">
        <f t="shared" si="6"/>
        <v/>
      </c>
      <c r="N416" s="133"/>
      <c r="O416" s="133"/>
      <c r="P416" s="133"/>
      <c r="Q416" s="133"/>
      <c r="R416" s="133"/>
      <c r="S416" s="133"/>
      <c r="T416" s="133"/>
      <c r="U416" s="133"/>
    </row>
    <row r="417" spans="1:21" ht="14.45" customHeight="1" x14ac:dyDescent="0.2">
      <c r="A417" s="420"/>
      <c r="B417" s="416"/>
      <c r="C417" s="417"/>
      <c r="D417" s="417"/>
      <c r="E417" s="418"/>
      <c r="F417" s="416"/>
      <c r="G417" s="417"/>
      <c r="H417" s="417"/>
      <c r="I417" s="417"/>
      <c r="J417" s="417"/>
      <c r="K417" s="419"/>
      <c r="L417" s="133"/>
      <c r="M417" s="415" t="str">
        <f t="shared" si="6"/>
        <v/>
      </c>
      <c r="N417" s="133"/>
      <c r="O417" s="133"/>
      <c r="P417" s="133"/>
      <c r="Q417" s="133"/>
      <c r="R417" s="133"/>
      <c r="S417" s="133"/>
      <c r="T417" s="133"/>
      <c r="U417" s="133"/>
    </row>
    <row r="418" spans="1:21" ht="14.45" customHeight="1" x14ac:dyDescent="0.2">
      <c r="A418" s="420"/>
      <c r="B418" s="416"/>
      <c r="C418" s="417"/>
      <c r="D418" s="417"/>
      <c r="E418" s="418"/>
      <c r="F418" s="416"/>
      <c r="G418" s="417"/>
      <c r="H418" s="417"/>
      <c r="I418" s="417"/>
      <c r="J418" s="417"/>
      <c r="K418" s="419"/>
      <c r="L418" s="133"/>
      <c r="M418" s="415" t="str">
        <f t="shared" si="6"/>
        <v/>
      </c>
      <c r="N418" s="133"/>
      <c r="O418" s="133"/>
      <c r="P418" s="133"/>
      <c r="Q418" s="133"/>
      <c r="R418" s="133"/>
      <c r="S418" s="133"/>
      <c r="T418" s="133"/>
      <c r="U418" s="133"/>
    </row>
    <row r="419" spans="1:21" ht="14.45" customHeight="1" x14ac:dyDescent="0.2">
      <c r="A419" s="420"/>
      <c r="B419" s="416"/>
      <c r="C419" s="417"/>
      <c r="D419" s="417"/>
      <c r="E419" s="418"/>
      <c r="F419" s="416"/>
      <c r="G419" s="417"/>
      <c r="H419" s="417"/>
      <c r="I419" s="417"/>
      <c r="J419" s="417"/>
      <c r="K419" s="419"/>
      <c r="L419" s="133"/>
      <c r="M419" s="415" t="str">
        <f t="shared" si="6"/>
        <v/>
      </c>
      <c r="N419" s="133"/>
      <c r="O419" s="133"/>
      <c r="P419" s="133"/>
      <c r="Q419" s="133"/>
      <c r="R419" s="133"/>
      <c r="S419" s="133"/>
      <c r="T419" s="133"/>
      <c r="U419" s="133"/>
    </row>
    <row r="420" spans="1:21" ht="14.45" customHeight="1" x14ac:dyDescent="0.2">
      <c r="A420" s="420"/>
      <c r="B420" s="416"/>
      <c r="C420" s="417"/>
      <c r="D420" s="417"/>
      <c r="E420" s="418"/>
      <c r="F420" s="416"/>
      <c r="G420" s="417"/>
      <c r="H420" s="417"/>
      <c r="I420" s="417"/>
      <c r="J420" s="417"/>
      <c r="K420" s="419"/>
      <c r="L420" s="133"/>
      <c r="M420" s="415" t="str">
        <f t="shared" si="6"/>
        <v/>
      </c>
      <c r="N420" s="133"/>
      <c r="O420" s="133"/>
      <c r="P420" s="133"/>
      <c r="Q420" s="133"/>
      <c r="R420" s="133"/>
      <c r="S420" s="133"/>
      <c r="T420" s="133"/>
      <c r="U420" s="133"/>
    </row>
    <row r="421" spans="1:21" ht="14.45" customHeight="1" x14ac:dyDescent="0.2">
      <c r="A421" s="420"/>
      <c r="B421" s="416"/>
      <c r="C421" s="417"/>
      <c r="D421" s="417"/>
      <c r="E421" s="418"/>
      <c r="F421" s="416"/>
      <c r="G421" s="417"/>
      <c r="H421" s="417"/>
      <c r="I421" s="417"/>
      <c r="J421" s="417"/>
      <c r="K421" s="419"/>
      <c r="L421" s="133"/>
      <c r="M421" s="415" t="str">
        <f t="shared" si="6"/>
        <v/>
      </c>
      <c r="N421" s="133"/>
      <c r="O421" s="133"/>
      <c r="P421" s="133"/>
      <c r="Q421" s="133"/>
      <c r="R421" s="133"/>
      <c r="S421" s="133"/>
      <c r="T421" s="133"/>
      <c r="U421" s="133"/>
    </row>
    <row r="422" spans="1:21" ht="14.45" customHeight="1" x14ac:dyDescent="0.2">
      <c r="A422" s="420"/>
      <c r="B422" s="416"/>
      <c r="C422" s="417"/>
      <c r="D422" s="417"/>
      <c r="E422" s="418"/>
      <c r="F422" s="416"/>
      <c r="G422" s="417"/>
      <c r="H422" s="417"/>
      <c r="I422" s="417"/>
      <c r="J422" s="417"/>
      <c r="K422" s="419"/>
      <c r="L422" s="133"/>
      <c r="M422" s="415" t="str">
        <f t="shared" si="6"/>
        <v/>
      </c>
      <c r="N422" s="133"/>
      <c r="O422" s="133"/>
      <c r="P422" s="133"/>
      <c r="Q422" s="133"/>
      <c r="R422" s="133"/>
      <c r="S422" s="133"/>
      <c r="T422" s="133"/>
      <c r="U422" s="133"/>
    </row>
    <row r="423" spans="1:21" ht="14.45" customHeight="1" x14ac:dyDescent="0.2">
      <c r="A423" s="420"/>
      <c r="B423" s="416"/>
      <c r="C423" s="417"/>
      <c r="D423" s="417"/>
      <c r="E423" s="418"/>
      <c r="F423" s="416"/>
      <c r="G423" s="417"/>
      <c r="H423" s="417"/>
      <c r="I423" s="417"/>
      <c r="J423" s="417"/>
      <c r="K423" s="419"/>
      <c r="L423" s="133"/>
      <c r="M423" s="415" t="str">
        <f t="shared" si="6"/>
        <v/>
      </c>
      <c r="N423" s="133"/>
      <c r="O423" s="133"/>
      <c r="P423" s="133"/>
      <c r="Q423" s="133"/>
      <c r="R423" s="133"/>
      <c r="S423" s="133"/>
      <c r="T423" s="133"/>
      <c r="U423" s="133"/>
    </row>
    <row r="424" spans="1:21" ht="14.45" customHeight="1" x14ac:dyDescent="0.2">
      <c r="A424" s="420"/>
      <c r="B424" s="416"/>
      <c r="C424" s="417"/>
      <c r="D424" s="417"/>
      <c r="E424" s="418"/>
      <c r="F424" s="416"/>
      <c r="G424" s="417"/>
      <c r="H424" s="417"/>
      <c r="I424" s="417"/>
      <c r="J424" s="417"/>
      <c r="K424" s="419"/>
      <c r="L424" s="133"/>
      <c r="M424" s="415" t="str">
        <f t="shared" si="6"/>
        <v/>
      </c>
      <c r="N424" s="133"/>
      <c r="O424" s="133"/>
      <c r="P424" s="133"/>
      <c r="Q424" s="133"/>
      <c r="R424" s="133"/>
      <c r="S424" s="133"/>
      <c r="T424" s="133"/>
      <c r="U424" s="133"/>
    </row>
    <row r="425" spans="1:21" ht="14.45" customHeight="1" x14ac:dyDescent="0.2">
      <c r="A425" s="420"/>
      <c r="B425" s="416"/>
      <c r="C425" s="417"/>
      <c r="D425" s="417"/>
      <c r="E425" s="418"/>
      <c r="F425" s="416"/>
      <c r="G425" s="417"/>
      <c r="H425" s="417"/>
      <c r="I425" s="417"/>
      <c r="J425" s="417"/>
      <c r="K425" s="419"/>
      <c r="L425" s="133"/>
      <c r="M425" s="415" t="str">
        <f t="shared" si="6"/>
        <v/>
      </c>
      <c r="N425" s="133"/>
      <c r="O425" s="133"/>
      <c r="P425" s="133"/>
      <c r="Q425" s="133"/>
      <c r="R425" s="133"/>
      <c r="S425" s="133"/>
      <c r="T425" s="133"/>
      <c r="U425" s="133"/>
    </row>
    <row r="426" spans="1:21" ht="14.45" customHeight="1" x14ac:dyDescent="0.2">
      <c r="A426" s="420"/>
      <c r="B426" s="416"/>
      <c r="C426" s="417"/>
      <c r="D426" s="417"/>
      <c r="E426" s="418"/>
      <c r="F426" s="416"/>
      <c r="G426" s="417"/>
      <c r="H426" s="417"/>
      <c r="I426" s="417"/>
      <c r="J426" s="417"/>
      <c r="K426" s="419"/>
      <c r="L426" s="133"/>
      <c r="M426" s="415" t="str">
        <f t="shared" si="6"/>
        <v/>
      </c>
      <c r="N426" s="133"/>
      <c r="O426" s="133"/>
      <c r="P426" s="133"/>
      <c r="Q426" s="133"/>
      <c r="R426" s="133"/>
      <c r="S426" s="133"/>
      <c r="T426" s="133"/>
      <c r="U426" s="133"/>
    </row>
    <row r="427" spans="1:21" ht="14.45" customHeight="1" x14ac:dyDescent="0.2">
      <c r="A427" s="420"/>
      <c r="B427" s="416"/>
      <c r="C427" s="417"/>
      <c r="D427" s="417"/>
      <c r="E427" s="418"/>
      <c r="F427" s="416"/>
      <c r="G427" s="417"/>
      <c r="H427" s="417"/>
      <c r="I427" s="417"/>
      <c r="J427" s="417"/>
      <c r="K427" s="419"/>
      <c r="L427" s="133"/>
      <c r="M427" s="415" t="str">
        <f t="shared" si="6"/>
        <v/>
      </c>
      <c r="N427" s="133"/>
      <c r="O427" s="133"/>
      <c r="P427" s="133"/>
      <c r="Q427" s="133"/>
      <c r="R427" s="133"/>
      <c r="S427" s="133"/>
      <c r="T427" s="133"/>
      <c r="U427" s="133"/>
    </row>
    <row r="428" spans="1:21" ht="14.45" customHeight="1" x14ac:dyDescent="0.2">
      <c r="A428" s="420"/>
      <c r="B428" s="416"/>
      <c r="C428" s="417"/>
      <c r="D428" s="417"/>
      <c r="E428" s="418"/>
      <c r="F428" s="416"/>
      <c r="G428" s="417"/>
      <c r="H428" s="417"/>
      <c r="I428" s="417"/>
      <c r="J428" s="417"/>
      <c r="K428" s="419"/>
      <c r="L428" s="133"/>
      <c r="M428" s="415" t="str">
        <f t="shared" si="6"/>
        <v/>
      </c>
      <c r="N428" s="133"/>
      <c r="O428" s="133"/>
      <c r="P428" s="133"/>
      <c r="Q428" s="133"/>
      <c r="R428" s="133"/>
      <c r="S428" s="133"/>
      <c r="T428" s="133"/>
      <c r="U428" s="133"/>
    </row>
    <row r="429" spans="1:21" ht="14.45" customHeight="1" x14ac:dyDescent="0.2">
      <c r="A429" s="420"/>
      <c r="B429" s="416"/>
      <c r="C429" s="417"/>
      <c r="D429" s="417"/>
      <c r="E429" s="418"/>
      <c r="F429" s="416"/>
      <c r="G429" s="417"/>
      <c r="H429" s="417"/>
      <c r="I429" s="417"/>
      <c r="J429" s="417"/>
      <c r="K429" s="419"/>
      <c r="L429" s="133"/>
      <c r="M429" s="415" t="str">
        <f t="shared" si="6"/>
        <v/>
      </c>
      <c r="N429" s="133"/>
      <c r="O429" s="133"/>
      <c r="P429" s="133"/>
      <c r="Q429" s="133"/>
      <c r="R429" s="133"/>
      <c r="S429" s="133"/>
      <c r="T429" s="133"/>
      <c r="U429" s="133"/>
    </row>
    <row r="430" spans="1:21" ht="14.45" customHeight="1" x14ac:dyDescent="0.2">
      <c r="A430" s="420"/>
      <c r="B430" s="416"/>
      <c r="C430" s="417"/>
      <c r="D430" s="417"/>
      <c r="E430" s="418"/>
      <c r="F430" s="416"/>
      <c r="G430" s="417"/>
      <c r="H430" s="417"/>
      <c r="I430" s="417"/>
      <c r="J430" s="417"/>
      <c r="K430" s="419"/>
      <c r="L430" s="133"/>
      <c r="M430" s="415" t="str">
        <f t="shared" si="6"/>
        <v/>
      </c>
      <c r="N430" s="133"/>
      <c r="O430" s="133"/>
      <c r="P430" s="133"/>
      <c r="Q430" s="133"/>
      <c r="R430" s="133"/>
      <c r="S430" s="133"/>
      <c r="T430" s="133"/>
      <c r="U430" s="133"/>
    </row>
    <row r="431" spans="1:21" ht="14.45" customHeight="1" x14ac:dyDescent="0.2">
      <c r="A431" s="420"/>
      <c r="B431" s="416"/>
      <c r="C431" s="417"/>
      <c r="D431" s="417"/>
      <c r="E431" s="418"/>
      <c r="F431" s="416"/>
      <c r="G431" s="417"/>
      <c r="H431" s="417"/>
      <c r="I431" s="417"/>
      <c r="J431" s="417"/>
      <c r="K431" s="419"/>
      <c r="L431" s="133"/>
      <c r="M431" s="415" t="str">
        <f t="shared" si="6"/>
        <v/>
      </c>
      <c r="N431" s="133"/>
      <c r="O431" s="133"/>
      <c r="P431" s="133"/>
      <c r="Q431" s="133"/>
      <c r="R431" s="133"/>
      <c r="S431" s="133"/>
      <c r="T431" s="133"/>
      <c r="U431" s="133"/>
    </row>
    <row r="432" spans="1:21" ht="14.45" customHeight="1" x14ac:dyDescent="0.2">
      <c r="A432" s="420"/>
      <c r="B432" s="416"/>
      <c r="C432" s="417"/>
      <c r="D432" s="417"/>
      <c r="E432" s="418"/>
      <c r="F432" s="416"/>
      <c r="G432" s="417"/>
      <c r="H432" s="417"/>
      <c r="I432" s="417"/>
      <c r="J432" s="417"/>
      <c r="K432" s="419"/>
      <c r="L432" s="133"/>
      <c r="M432" s="415" t="str">
        <f t="shared" si="6"/>
        <v/>
      </c>
      <c r="N432" s="133"/>
      <c r="O432" s="133"/>
      <c r="P432" s="133"/>
      <c r="Q432" s="133"/>
      <c r="R432" s="133"/>
      <c r="S432" s="133"/>
      <c r="T432" s="133"/>
      <c r="U432" s="133"/>
    </row>
    <row r="433" spans="1:21" ht="14.45" customHeight="1" x14ac:dyDescent="0.2">
      <c r="A433" s="420"/>
      <c r="B433" s="416"/>
      <c r="C433" s="417"/>
      <c r="D433" s="417"/>
      <c r="E433" s="418"/>
      <c r="F433" s="416"/>
      <c r="G433" s="417"/>
      <c r="H433" s="417"/>
      <c r="I433" s="417"/>
      <c r="J433" s="417"/>
      <c r="K433" s="419"/>
      <c r="L433" s="133"/>
      <c r="M433" s="415" t="str">
        <f t="shared" si="6"/>
        <v/>
      </c>
      <c r="N433" s="133"/>
      <c r="O433" s="133"/>
      <c r="P433" s="133"/>
      <c r="Q433" s="133"/>
      <c r="R433" s="133"/>
      <c r="S433" s="133"/>
      <c r="T433" s="133"/>
      <c r="U433" s="133"/>
    </row>
    <row r="434" spans="1:21" ht="14.45" customHeight="1" x14ac:dyDescent="0.2">
      <c r="A434" s="420"/>
      <c r="B434" s="416"/>
      <c r="C434" s="417"/>
      <c r="D434" s="417"/>
      <c r="E434" s="418"/>
      <c r="F434" s="416"/>
      <c r="G434" s="417"/>
      <c r="H434" s="417"/>
      <c r="I434" s="417"/>
      <c r="J434" s="417"/>
      <c r="K434" s="419"/>
      <c r="L434" s="133"/>
      <c r="M434" s="415" t="str">
        <f t="shared" si="6"/>
        <v/>
      </c>
      <c r="N434" s="133"/>
      <c r="O434" s="133"/>
      <c r="P434" s="133"/>
      <c r="Q434" s="133"/>
      <c r="R434" s="133"/>
      <c r="S434" s="133"/>
      <c r="T434" s="133"/>
      <c r="U434" s="133"/>
    </row>
    <row r="435" spans="1:21" ht="14.45" customHeight="1" x14ac:dyDescent="0.2">
      <c r="A435" s="420"/>
      <c r="B435" s="416"/>
      <c r="C435" s="417"/>
      <c r="D435" s="417"/>
      <c r="E435" s="418"/>
      <c r="F435" s="416"/>
      <c r="G435" s="417"/>
      <c r="H435" s="417"/>
      <c r="I435" s="417"/>
      <c r="J435" s="417"/>
      <c r="K435" s="419"/>
      <c r="L435" s="133"/>
      <c r="M435" s="415" t="str">
        <f t="shared" si="6"/>
        <v/>
      </c>
      <c r="N435" s="133"/>
      <c r="O435" s="133"/>
      <c r="P435" s="133"/>
      <c r="Q435" s="133"/>
      <c r="R435" s="133"/>
      <c r="S435" s="133"/>
      <c r="T435" s="133"/>
      <c r="U435" s="133"/>
    </row>
    <row r="436" spans="1:21" ht="14.45" customHeight="1" x14ac:dyDescent="0.2">
      <c r="A436" s="420"/>
      <c r="B436" s="416"/>
      <c r="C436" s="417"/>
      <c r="D436" s="417"/>
      <c r="E436" s="418"/>
      <c r="F436" s="416"/>
      <c r="G436" s="417"/>
      <c r="H436" s="417"/>
      <c r="I436" s="417"/>
      <c r="J436" s="417"/>
      <c r="K436" s="419"/>
      <c r="L436" s="133"/>
      <c r="M436" s="415" t="str">
        <f t="shared" si="6"/>
        <v/>
      </c>
      <c r="N436" s="133"/>
      <c r="O436" s="133"/>
      <c r="P436" s="133"/>
      <c r="Q436" s="133"/>
      <c r="R436" s="133"/>
      <c r="S436" s="133"/>
      <c r="T436" s="133"/>
      <c r="U436" s="133"/>
    </row>
    <row r="437" spans="1:21" ht="14.45" customHeight="1" x14ac:dyDescent="0.2">
      <c r="A437" s="420"/>
      <c r="B437" s="416"/>
      <c r="C437" s="417"/>
      <c r="D437" s="417"/>
      <c r="E437" s="418"/>
      <c r="F437" s="416"/>
      <c r="G437" s="417"/>
      <c r="H437" s="417"/>
      <c r="I437" s="417"/>
      <c r="J437" s="417"/>
      <c r="K437" s="419"/>
      <c r="L437" s="133"/>
      <c r="M437" s="415" t="str">
        <f t="shared" si="6"/>
        <v/>
      </c>
      <c r="N437" s="133"/>
      <c r="O437" s="133"/>
      <c r="P437" s="133"/>
      <c r="Q437" s="133"/>
      <c r="R437" s="133"/>
      <c r="S437" s="133"/>
      <c r="T437" s="133"/>
      <c r="U437" s="133"/>
    </row>
    <row r="438" spans="1:21" ht="14.45" customHeight="1" x14ac:dyDescent="0.2">
      <c r="A438" s="420"/>
      <c r="B438" s="416"/>
      <c r="C438" s="417"/>
      <c r="D438" s="417"/>
      <c r="E438" s="418"/>
      <c r="F438" s="416"/>
      <c r="G438" s="417"/>
      <c r="H438" s="417"/>
      <c r="I438" s="417"/>
      <c r="J438" s="417"/>
      <c r="K438" s="419"/>
      <c r="L438" s="133"/>
      <c r="M438" s="415" t="str">
        <f t="shared" si="6"/>
        <v/>
      </c>
      <c r="N438" s="133"/>
      <c r="O438" s="133"/>
      <c r="P438" s="133"/>
      <c r="Q438" s="133"/>
      <c r="R438" s="133"/>
      <c r="S438" s="133"/>
      <c r="T438" s="133"/>
      <c r="U438" s="133"/>
    </row>
    <row r="439" spans="1:21" ht="14.45" customHeight="1" x14ac:dyDescent="0.2">
      <c r="A439" s="420"/>
      <c r="B439" s="416"/>
      <c r="C439" s="417"/>
      <c r="D439" s="417"/>
      <c r="E439" s="418"/>
      <c r="F439" s="416"/>
      <c r="G439" s="417"/>
      <c r="H439" s="417"/>
      <c r="I439" s="417"/>
      <c r="J439" s="417"/>
      <c r="K439" s="419"/>
      <c r="L439" s="133"/>
      <c r="M439" s="415" t="str">
        <f t="shared" si="6"/>
        <v/>
      </c>
      <c r="N439" s="133"/>
      <c r="O439" s="133"/>
      <c r="P439" s="133"/>
      <c r="Q439" s="133"/>
      <c r="R439" s="133"/>
      <c r="S439" s="133"/>
      <c r="T439" s="133"/>
      <c r="U439" s="133"/>
    </row>
    <row r="440" spans="1:21" ht="14.45" customHeight="1" x14ac:dyDescent="0.2">
      <c r="A440" s="420"/>
      <c r="B440" s="416"/>
      <c r="C440" s="417"/>
      <c r="D440" s="417"/>
      <c r="E440" s="418"/>
      <c r="F440" s="416"/>
      <c r="G440" s="417"/>
      <c r="H440" s="417"/>
      <c r="I440" s="417"/>
      <c r="J440" s="417"/>
      <c r="K440" s="419"/>
      <c r="L440" s="133"/>
      <c r="M440" s="415" t="str">
        <f t="shared" si="6"/>
        <v/>
      </c>
      <c r="N440" s="133"/>
      <c r="O440" s="133"/>
      <c r="P440" s="133"/>
      <c r="Q440" s="133"/>
      <c r="R440" s="133"/>
      <c r="S440" s="133"/>
      <c r="T440" s="133"/>
      <c r="U440" s="133"/>
    </row>
    <row r="441" spans="1:21" ht="14.45" customHeight="1" x14ac:dyDescent="0.2">
      <c r="A441" s="420"/>
      <c r="B441" s="416"/>
      <c r="C441" s="417"/>
      <c r="D441" s="417"/>
      <c r="E441" s="418"/>
      <c r="F441" s="416"/>
      <c r="G441" s="417"/>
      <c r="H441" s="417"/>
      <c r="I441" s="417"/>
      <c r="J441" s="417"/>
      <c r="K441" s="419"/>
      <c r="L441" s="133"/>
      <c r="M441" s="415" t="str">
        <f t="shared" si="6"/>
        <v/>
      </c>
      <c r="N441" s="133"/>
      <c r="O441" s="133"/>
      <c r="P441" s="133"/>
      <c r="Q441" s="133"/>
      <c r="R441" s="133"/>
      <c r="S441" s="133"/>
      <c r="T441" s="133"/>
      <c r="U441" s="133"/>
    </row>
    <row r="442" spans="1:21" ht="14.45" customHeight="1" x14ac:dyDescent="0.2">
      <c r="A442" s="420"/>
      <c r="B442" s="416"/>
      <c r="C442" s="417"/>
      <c r="D442" s="417"/>
      <c r="E442" s="418"/>
      <c r="F442" s="416"/>
      <c r="G442" s="417"/>
      <c r="H442" s="417"/>
      <c r="I442" s="417"/>
      <c r="J442" s="417"/>
      <c r="K442" s="419"/>
      <c r="L442" s="133"/>
      <c r="M442" s="415" t="str">
        <f t="shared" si="6"/>
        <v/>
      </c>
      <c r="N442" s="133"/>
      <c r="O442" s="133"/>
      <c r="P442" s="133"/>
      <c r="Q442" s="133"/>
      <c r="R442" s="133"/>
      <c r="S442" s="133"/>
      <c r="T442" s="133"/>
      <c r="U442" s="133"/>
    </row>
    <row r="443" spans="1:21" ht="14.45" customHeight="1" x14ac:dyDescent="0.2">
      <c r="A443" s="420"/>
      <c r="B443" s="416"/>
      <c r="C443" s="417"/>
      <c r="D443" s="417"/>
      <c r="E443" s="418"/>
      <c r="F443" s="416"/>
      <c r="G443" s="417"/>
      <c r="H443" s="417"/>
      <c r="I443" s="417"/>
      <c r="J443" s="417"/>
      <c r="K443" s="419"/>
      <c r="L443" s="133"/>
      <c r="M443" s="415" t="str">
        <f t="shared" si="6"/>
        <v/>
      </c>
      <c r="N443" s="133"/>
      <c r="O443" s="133"/>
      <c r="P443" s="133"/>
      <c r="Q443" s="133"/>
      <c r="R443" s="133"/>
      <c r="S443" s="133"/>
      <c r="T443" s="133"/>
      <c r="U443" s="133"/>
    </row>
    <row r="444" spans="1:21" ht="14.45" customHeight="1" x14ac:dyDescent="0.2">
      <c r="A444" s="420"/>
      <c r="B444" s="416"/>
      <c r="C444" s="417"/>
      <c r="D444" s="417"/>
      <c r="E444" s="418"/>
      <c r="F444" s="416"/>
      <c r="G444" s="417"/>
      <c r="H444" s="417"/>
      <c r="I444" s="417"/>
      <c r="J444" s="417"/>
      <c r="K444" s="419"/>
      <c r="L444" s="133"/>
      <c r="M444" s="415" t="str">
        <f t="shared" si="6"/>
        <v/>
      </c>
      <c r="N444" s="133"/>
      <c r="O444" s="133"/>
      <c r="P444" s="133"/>
      <c r="Q444" s="133"/>
      <c r="R444" s="133"/>
      <c r="S444" s="133"/>
      <c r="T444" s="133"/>
      <c r="U444" s="133"/>
    </row>
    <row r="445" spans="1:21" ht="14.45" customHeight="1" x14ac:dyDescent="0.2">
      <c r="A445" s="420"/>
      <c r="B445" s="416"/>
      <c r="C445" s="417"/>
      <c r="D445" s="417"/>
      <c r="E445" s="418"/>
      <c r="F445" s="416"/>
      <c r="G445" s="417"/>
      <c r="H445" s="417"/>
      <c r="I445" s="417"/>
      <c r="J445" s="417"/>
      <c r="K445" s="419"/>
      <c r="L445" s="133"/>
      <c r="M445" s="415" t="str">
        <f t="shared" si="6"/>
        <v/>
      </c>
      <c r="N445" s="133"/>
      <c r="O445" s="133"/>
      <c r="P445" s="133"/>
      <c r="Q445" s="133"/>
      <c r="R445" s="133"/>
      <c r="S445" s="133"/>
      <c r="T445" s="133"/>
      <c r="U445" s="133"/>
    </row>
    <row r="446" spans="1:21" ht="14.45" customHeight="1" x14ac:dyDescent="0.2">
      <c r="A446" s="420"/>
      <c r="B446" s="416"/>
      <c r="C446" s="417"/>
      <c r="D446" s="417"/>
      <c r="E446" s="418"/>
      <c r="F446" s="416"/>
      <c r="G446" s="417"/>
      <c r="H446" s="417"/>
      <c r="I446" s="417"/>
      <c r="J446" s="417"/>
      <c r="K446" s="419"/>
      <c r="L446" s="133"/>
      <c r="M446" s="415" t="str">
        <f t="shared" si="6"/>
        <v/>
      </c>
      <c r="N446" s="133"/>
      <c r="O446" s="133"/>
      <c r="P446" s="133"/>
      <c r="Q446" s="133"/>
      <c r="R446" s="133"/>
      <c r="S446" s="133"/>
      <c r="T446" s="133"/>
      <c r="U446" s="133"/>
    </row>
    <row r="447" spans="1:21" ht="14.45" customHeight="1" x14ac:dyDescent="0.2">
      <c r="A447" s="420"/>
      <c r="B447" s="416"/>
      <c r="C447" s="417"/>
      <c r="D447" s="417"/>
      <c r="E447" s="418"/>
      <c r="F447" s="416"/>
      <c r="G447" s="417"/>
      <c r="H447" s="417"/>
      <c r="I447" s="417"/>
      <c r="J447" s="417"/>
      <c r="K447" s="419"/>
      <c r="L447" s="133"/>
      <c r="M447" s="415" t="str">
        <f t="shared" si="6"/>
        <v/>
      </c>
      <c r="N447" s="133"/>
      <c r="O447" s="133"/>
      <c r="P447" s="133"/>
      <c r="Q447" s="133"/>
      <c r="R447" s="133"/>
      <c r="S447" s="133"/>
      <c r="T447" s="133"/>
      <c r="U447" s="133"/>
    </row>
    <row r="448" spans="1:21" ht="14.45" customHeight="1" x14ac:dyDescent="0.2">
      <c r="A448" s="420"/>
      <c r="B448" s="416"/>
      <c r="C448" s="417"/>
      <c r="D448" s="417"/>
      <c r="E448" s="418"/>
      <c r="F448" s="416"/>
      <c r="G448" s="417"/>
      <c r="H448" s="417"/>
      <c r="I448" s="417"/>
      <c r="J448" s="417"/>
      <c r="K448" s="419"/>
      <c r="L448" s="133"/>
      <c r="M448" s="415" t="str">
        <f t="shared" si="6"/>
        <v/>
      </c>
      <c r="N448" s="133"/>
      <c r="O448" s="133"/>
      <c r="P448" s="133"/>
      <c r="Q448" s="133"/>
      <c r="R448" s="133"/>
      <c r="S448" s="133"/>
      <c r="T448" s="133"/>
      <c r="U448" s="133"/>
    </row>
    <row r="449" spans="1:21" ht="14.45" customHeight="1" x14ac:dyDescent="0.2">
      <c r="A449" s="420"/>
      <c r="B449" s="416"/>
      <c r="C449" s="417"/>
      <c r="D449" s="417"/>
      <c r="E449" s="418"/>
      <c r="F449" s="416"/>
      <c r="G449" s="417"/>
      <c r="H449" s="417"/>
      <c r="I449" s="417"/>
      <c r="J449" s="417"/>
      <c r="K449" s="419"/>
      <c r="L449" s="133"/>
      <c r="M449" s="415" t="str">
        <f t="shared" si="6"/>
        <v/>
      </c>
      <c r="N449" s="133"/>
      <c r="O449" s="133"/>
      <c r="P449" s="133"/>
      <c r="Q449" s="133"/>
      <c r="R449" s="133"/>
      <c r="S449" s="133"/>
      <c r="T449" s="133"/>
      <c r="U449" s="133"/>
    </row>
    <row r="450" spans="1:21" ht="14.45" customHeight="1" x14ac:dyDescent="0.2">
      <c r="A450" s="420"/>
      <c r="B450" s="416"/>
      <c r="C450" s="417"/>
      <c r="D450" s="417"/>
      <c r="E450" s="418"/>
      <c r="F450" s="416"/>
      <c r="G450" s="417"/>
      <c r="H450" s="417"/>
      <c r="I450" s="417"/>
      <c r="J450" s="417"/>
      <c r="K450" s="419"/>
      <c r="L450" s="133"/>
      <c r="M450" s="415" t="str">
        <f t="shared" si="6"/>
        <v/>
      </c>
      <c r="N450" s="133"/>
      <c r="O450" s="133"/>
      <c r="P450" s="133"/>
      <c r="Q450" s="133"/>
      <c r="R450" s="133"/>
      <c r="S450" s="133"/>
      <c r="T450" s="133"/>
      <c r="U450" s="133"/>
    </row>
    <row r="451" spans="1:21" ht="14.45" customHeight="1" x14ac:dyDescent="0.2">
      <c r="A451" s="420"/>
      <c r="B451" s="416"/>
      <c r="C451" s="417"/>
      <c r="D451" s="417"/>
      <c r="E451" s="418"/>
      <c r="F451" s="416"/>
      <c r="G451" s="417"/>
      <c r="H451" s="417"/>
      <c r="I451" s="417"/>
      <c r="J451" s="417"/>
      <c r="K451" s="419"/>
      <c r="L451" s="133"/>
      <c r="M451" s="415" t="str">
        <f t="shared" si="6"/>
        <v/>
      </c>
      <c r="N451" s="133"/>
      <c r="O451" s="133"/>
      <c r="P451" s="133"/>
      <c r="Q451" s="133"/>
      <c r="R451" s="133"/>
      <c r="S451" s="133"/>
      <c r="T451" s="133"/>
      <c r="U451" s="133"/>
    </row>
    <row r="452" spans="1:21" ht="14.45" customHeight="1" x14ac:dyDescent="0.2">
      <c r="A452" s="420"/>
      <c r="B452" s="416"/>
      <c r="C452" s="417"/>
      <c r="D452" s="417"/>
      <c r="E452" s="418"/>
      <c r="F452" s="416"/>
      <c r="G452" s="417"/>
      <c r="H452" s="417"/>
      <c r="I452" s="417"/>
      <c r="J452" s="417"/>
      <c r="K452" s="419"/>
      <c r="L452" s="133"/>
      <c r="M452" s="415" t="str">
        <f t="shared" si="6"/>
        <v/>
      </c>
      <c r="N452" s="133"/>
      <c r="O452" s="133"/>
      <c r="P452" s="133"/>
      <c r="Q452" s="133"/>
      <c r="R452" s="133"/>
      <c r="S452" s="133"/>
      <c r="T452" s="133"/>
      <c r="U452" s="133"/>
    </row>
    <row r="453" spans="1:21" ht="14.45" customHeight="1" x14ac:dyDescent="0.2">
      <c r="A453" s="420"/>
      <c r="B453" s="416"/>
      <c r="C453" s="417"/>
      <c r="D453" s="417"/>
      <c r="E453" s="418"/>
      <c r="F453" s="416"/>
      <c r="G453" s="417"/>
      <c r="H453" s="417"/>
      <c r="I453" s="417"/>
      <c r="J453" s="417"/>
      <c r="K453" s="419"/>
      <c r="L453" s="133"/>
      <c r="M453" s="415" t="str">
        <f t="shared" si="6"/>
        <v/>
      </c>
      <c r="N453" s="133"/>
      <c r="O453" s="133"/>
      <c r="P453" s="133"/>
      <c r="Q453" s="133"/>
      <c r="R453" s="133"/>
      <c r="S453" s="133"/>
      <c r="T453" s="133"/>
      <c r="U453" s="133"/>
    </row>
    <row r="454" spans="1:21" ht="14.45" customHeight="1" x14ac:dyDescent="0.2">
      <c r="A454" s="420"/>
      <c r="B454" s="416"/>
      <c r="C454" s="417"/>
      <c r="D454" s="417"/>
      <c r="E454" s="418"/>
      <c r="F454" s="416"/>
      <c r="G454" s="417"/>
      <c r="H454" s="417"/>
      <c r="I454" s="417"/>
      <c r="J454" s="417"/>
      <c r="K454" s="419"/>
      <c r="L454" s="133"/>
      <c r="M454" s="415" t="str">
        <f t="shared" ref="M454:M517" si="7">IF(A454="HV","HV",IF(OR(LEFT(A454,16)="               5",LEFT(A454,16)="               6",LEFT(A454,16)="               7",LEFT(A454,16)="               8"),"X",""))</f>
        <v/>
      </c>
      <c r="N454" s="133"/>
      <c r="O454" s="133"/>
      <c r="P454" s="133"/>
      <c r="Q454" s="133"/>
      <c r="R454" s="133"/>
      <c r="S454" s="133"/>
      <c r="T454" s="133"/>
      <c r="U454" s="133"/>
    </row>
    <row r="455" spans="1:21" ht="14.45" customHeight="1" x14ac:dyDescent="0.2">
      <c r="A455" s="420"/>
      <c r="B455" s="416"/>
      <c r="C455" s="417"/>
      <c r="D455" s="417"/>
      <c r="E455" s="418"/>
      <c r="F455" s="416"/>
      <c r="G455" s="417"/>
      <c r="H455" s="417"/>
      <c r="I455" s="417"/>
      <c r="J455" s="417"/>
      <c r="K455" s="419"/>
      <c r="L455" s="133"/>
      <c r="M455" s="415" t="str">
        <f t="shared" si="7"/>
        <v/>
      </c>
      <c r="N455" s="133"/>
      <c r="O455" s="133"/>
      <c r="P455" s="133"/>
      <c r="Q455" s="133"/>
      <c r="R455" s="133"/>
      <c r="S455" s="133"/>
      <c r="T455" s="133"/>
      <c r="U455" s="133"/>
    </row>
    <row r="456" spans="1:21" ht="14.45" customHeight="1" x14ac:dyDescent="0.2">
      <c r="A456" s="420"/>
      <c r="B456" s="416"/>
      <c r="C456" s="417"/>
      <c r="D456" s="417"/>
      <c r="E456" s="418"/>
      <c r="F456" s="416"/>
      <c r="G456" s="417"/>
      <c r="H456" s="417"/>
      <c r="I456" s="417"/>
      <c r="J456" s="417"/>
      <c r="K456" s="419"/>
      <c r="L456" s="133"/>
      <c r="M456" s="415" t="str">
        <f t="shared" si="7"/>
        <v/>
      </c>
      <c r="N456" s="133"/>
      <c r="O456" s="133"/>
      <c r="P456" s="133"/>
      <c r="Q456" s="133"/>
      <c r="R456" s="133"/>
      <c r="S456" s="133"/>
      <c r="T456" s="133"/>
      <c r="U456" s="133"/>
    </row>
    <row r="457" spans="1:21" ht="14.45" customHeight="1" x14ac:dyDescent="0.2">
      <c r="A457" s="420"/>
      <c r="B457" s="416"/>
      <c r="C457" s="417"/>
      <c r="D457" s="417"/>
      <c r="E457" s="418"/>
      <c r="F457" s="416"/>
      <c r="G457" s="417"/>
      <c r="H457" s="417"/>
      <c r="I457" s="417"/>
      <c r="J457" s="417"/>
      <c r="K457" s="419"/>
      <c r="L457" s="133"/>
      <c r="M457" s="415" t="str">
        <f t="shared" si="7"/>
        <v/>
      </c>
      <c r="N457" s="133"/>
      <c r="O457" s="133"/>
      <c r="P457" s="133"/>
      <c r="Q457" s="133"/>
      <c r="R457" s="133"/>
      <c r="S457" s="133"/>
      <c r="T457" s="133"/>
      <c r="U457" s="133"/>
    </row>
    <row r="458" spans="1:21" ht="14.45" customHeight="1" x14ac:dyDescent="0.2">
      <c r="A458" s="420"/>
      <c r="B458" s="416"/>
      <c r="C458" s="417"/>
      <c r="D458" s="417"/>
      <c r="E458" s="418"/>
      <c r="F458" s="416"/>
      <c r="G458" s="417"/>
      <c r="H458" s="417"/>
      <c r="I458" s="417"/>
      <c r="J458" s="417"/>
      <c r="K458" s="419"/>
      <c r="L458" s="133"/>
      <c r="M458" s="415" t="str">
        <f t="shared" si="7"/>
        <v/>
      </c>
      <c r="N458" s="133"/>
      <c r="O458" s="133"/>
      <c r="P458" s="133"/>
      <c r="Q458" s="133"/>
      <c r="R458" s="133"/>
      <c r="S458" s="133"/>
      <c r="T458" s="133"/>
      <c r="U458" s="133"/>
    </row>
    <row r="459" spans="1:21" ht="14.45" customHeight="1" x14ac:dyDescent="0.2">
      <c r="A459" s="420"/>
      <c r="B459" s="416"/>
      <c r="C459" s="417"/>
      <c r="D459" s="417"/>
      <c r="E459" s="418"/>
      <c r="F459" s="416"/>
      <c r="G459" s="417"/>
      <c r="H459" s="417"/>
      <c r="I459" s="417"/>
      <c r="J459" s="417"/>
      <c r="K459" s="419"/>
      <c r="L459" s="133"/>
      <c r="M459" s="415" t="str">
        <f t="shared" si="7"/>
        <v/>
      </c>
      <c r="N459" s="133"/>
      <c r="O459" s="133"/>
      <c r="P459" s="133"/>
      <c r="Q459" s="133"/>
      <c r="R459" s="133"/>
      <c r="S459" s="133"/>
      <c r="T459" s="133"/>
      <c r="U459" s="133"/>
    </row>
    <row r="460" spans="1:21" ht="14.45" customHeight="1" x14ac:dyDescent="0.2">
      <c r="A460" s="420"/>
      <c r="B460" s="416"/>
      <c r="C460" s="417"/>
      <c r="D460" s="417"/>
      <c r="E460" s="418"/>
      <c r="F460" s="416"/>
      <c r="G460" s="417"/>
      <c r="H460" s="417"/>
      <c r="I460" s="417"/>
      <c r="J460" s="417"/>
      <c r="K460" s="419"/>
      <c r="L460" s="133"/>
      <c r="M460" s="415" t="str">
        <f t="shared" si="7"/>
        <v/>
      </c>
      <c r="N460" s="133"/>
      <c r="O460" s="133"/>
      <c r="P460" s="133"/>
      <c r="Q460" s="133"/>
      <c r="R460" s="133"/>
      <c r="S460" s="133"/>
      <c r="T460" s="133"/>
      <c r="U460" s="133"/>
    </row>
    <row r="461" spans="1:21" ht="14.45" customHeight="1" x14ac:dyDescent="0.2">
      <c r="A461" s="420"/>
      <c r="B461" s="416"/>
      <c r="C461" s="417"/>
      <c r="D461" s="417"/>
      <c r="E461" s="418"/>
      <c r="F461" s="416"/>
      <c r="G461" s="417"/>
      <c r="H461" s="417"/>
      <c r="I461" s="417"/>
      <c r="J461" s="417"/>
      <c r="K461" s="419"/>
      <c r="L461" s="133"/>
      <c r="M461" s="415" t="str">
        <f t="shared" si="7"/>
        <v/>
      </c>
      <c r="N461" s="133"/>
      <c r="O461" s="133"/>
      <c r="P461" s="133"/>
      <c r="Q461" s="133"/>
      <c r="R461" s="133"/>
      <c r="S461" s="133"/>
      <c r="T461" s="133"/>
      <c r="U461" s="133"/>
    </row>
    <row r="462" spans="1:21" ht="14.45" customHeight="1" x14ac:dyDescent="0.2">
      <c r="A462" s="420"/>
      <c r="B462" s="416"/>
      <c r="C462" s="417"/>
      <c r="D462" s="417"/>
      <c r="E462" s="418"/>
      <c r="F462" s="416"/>
      <c r="G462" s="417"/>
      <c r="H462" s="417"/>
      <c r="I462" s="417"/>
      <c r="J462" s="417"/>
      <c r="K462" s="419"/>
      <c r="L462" s="133"/>
      <c r="M462" s="415" t="str">
        <f t="shared" si="7"/>
        <v/>
      </c>
      <c r="N462" s="133"/>
      <c r="O462" s="133"/>
      <c r="P462" s="133"/>
      <c r="Q462" s="133"/>
      <c r="R462" s="133"/>
      <c r="S462" s="133"/>
      <c r="T462" s="133"/>
      <c r="U462" s="133"/>
    </row>
    <row r="463" spans="1:21" ht="14.45" customHeight="1" x14ac:dyDescent="0.2">
      <c r="A463" s="420"/>
      <c r="B463" s="416"/>
      <c r="C463" s="417"/>
      <c r="D463" s="417"/>
      <c r="E463" s="418"/>
      <c r="F463" s="416"/>
      <c r="G463" s="417"/>
      <c r="H463" s="417"/>
      <c r="I463" s="417"/>
      <c r="J463" s="417"/>
      <c r="K463" s="419"/>
      <c r="L463" s="133"/>
      <c r="M463" s="415" t="str">
        <f t="shared" si="7"/>
        <v/>
      </c>
      <c r="N463" s="133"/>
      <c r="O463" s="133"/>
      <c r="P463" s="133"/>
      <c r="Q463" s="133"/>
      <c r="R463" s="133"/>
      <c r="S463" s="133"/>
      <c r="T463" s="133"/>
      <c r="U463" s="133"/>
    </row>
    <row r="464" spans="1:21" ht="14.45" customHeight="1" x14ac:dyDescent="0.2">
      <c r="A464" s="420"/>
      <c r="B464" s="416"/>
      <c r="C464" s="417"/>
      <c r="D464" s="417"/>
      <c r="E464" s="418"/>
      <c r="F464" s="416"/>
      <c r="G464" s="417"/>
      <c r="H464" s="417"/>
      <c r="I464" s="417"/>
      <c r="J464" s="417"/>
      <c r="K464" s="419"/>
      <c r="L464" s="133"/>
      <c r="M464" s="415" t="str">
        <f t="shared" si="7"/>
        <v/>
      </c>
      <c r="N464" s="133"/>
      <c r="O464" s="133"/>
      <c r="P464" s="133"/>
      <c r="Q464" s="133"/>
      <c r="R464" s="133"/>
      <c r="S464" s="133"/>
      <c r="T464" s="133"/>
      <c r="U464" s="133"/>
    </row>
    <row r="465" spans="1:21" ht="14.45" customHeight="1" x14ac:dyDescent="0.2">
      <c r="A465" s="420"/>
      <c r="B465" s="416"/>
      <c r="C465" s="417"/>
      <c r="D465" s="417"/>
      <c r="E465" s="418"/>
      <c r="F465" s="416"/>
      <c r="G465" s="417"/>
      <c r="H465" s="417"/>
      <c r="I465" s="417"/>
      <c r="J465" s="417"/>
      <c r="K465" s="419"/>
      <c r="L465" s="133"/>
      <c r="M465" s="415" t="str">
        <f t="shared" si="7"/>
        <v/>
      </c>
      <c r="N465" s="133"/>
      <c r="O465" s="133"/>
      <c r="P465" s="133"/>
      <c r="Q465" s="133"/>
      <c r="R465" s="133"/>
      <c r="S465" s="133"/>
      <c r="T465" s="133"/>
      <c r="U465" s="133"/>
    </row>
    <row r="466" spans="1:21" ht="14.45" customHeight="1" x14ac:dyDescent="0.2">
      <c r="A466" s="420"/>
      <c r="B466" s="416"/>
      <c r="C466" s="417"/>
      <c r="D466" s="417"/>
      <c r="E466" s="418"/>
      <c r="F466" s="416"/>
      <c r="G466" s="417"/>
      <c r="H466" s="417"/>
      <c r="I466" s="417"/>
      <c r="J466" s="417"/>
      <c r="K466" s="419"/>
      <c r="L466" s="133"/>
      <c r="M466" s="415" t="str">
        <f t="shared" si="7"/>
        <v/>
      </c>
      <c r="N466" s="133"/>
      <c r="O466" s="133"/>
      <c r="P466" s="133"/>
      <c r="Q466" s="133"/>
      <c r="R466" s="133"/>
      <c r="S466" s="133"/>
      <c r="T466" s="133"/>
      <c r="U466" s="133"/>
    </row>
    <row r="467" spans="1:21" ht="14.45" customHeight="1" x14ac:dyDescent="0.2">
      <c r="A467" s="420"/>
      <c r="B467" s="416"/>
      <c r="C467" s="417"/>
      <c r="D467" s="417"/>
      <c r="E467" s="418"/>
      <c r="F467" s="416"/>
      <c r="G467" s="417"/>
      <c r="H467" s="417"/>
      <c r="I467" s="417"/>
      <c r="J467" s="417"/>
      <c r="K467" s="419"/>
      <c r="L467" s="133"/>
      <c r="M467" s="415" t="str">
        <f t="shared" si="7"/>
        <v/>
      </c>
      <c r="N467" s="133"/>
      <c r="O467" s="133"/>
      <c r="P467" s="133"/>
      <c r="Q467" s="133"/>
      <c r="R467" s="133"/>
      <c r="S467" s="133"/>
      <c r="T467" s="133"/>
      <c r="U467" s="133"/>
    </row>
    <row r="468" spans="1:21" ht="14.45" customHeight="1" x14ac:dyDescent="0.2">
      <c r="A468" s="420"/>
      <c r="B468" s="416"/>
      <c r="C468" s="417"/>
      <c r="D468" s="417"/>
      <c r="E468" s="418"/>
      <c r="F468" s="416"/>
      <c r="G468" s="417"/>
      <c r="H468" s="417"/>
      <c r="I468" s="417"/>
      <c r="J468" s="417"/>
      <c r="K468" s="419"/>
      <c r="L468" s="133"/>
      <c r="M468" s="415" t="str">
        <f t="shared" si="7"/>
        <v/>
      </c>
      <c r="N468" s="133"/>
      <c r="O468" s="133"/>
      <c r="P468" s="133"/>
      <c r="Q468" s="133"/>
      <c r="R468" s="133"/>
      <c r="S468" s="133"/>
      <c r="T468" s="133"/>
      <c r="U468" s="133"/>
    </row>
    <row r="469" spans="1:21" ht="14.45" customHeight="1" x14ac:dyDescent="0.2">
      <c r="A469" s="420"/>
      <c r="B469" s="416"/>
      <c r="C469" s="417"/>
      <c r="D469" s="417"/>
      <c r="E469" s="418"/>
      <c r="F469" s="416"/>
      <c r="G469" s="417"/>
      <c r="H469" s="417"/>
      <c r="I469" s="417"/>
      <c r="J469" s="417"/>
      <c r="K469" s="419"/>
      <c r="L469" s="133"/>
      <c r="M469" s="415" t="str">
        <f t="shared" si="7"/>
        <v/>
      </c>
      <c r="N469" s="133"/>
      <c r="O469" s="133"/>
      <c r="P469" s="133"/>
      <c r="Q469" s="133"/>
      <c r="R469" s="133"/>
      <c r="S469" s="133"/>
      <c r="T469" s="133"/>
      <c r="U469" s="133"/>
    </row>
    <row r="470" spans="1:21" ht="14.45" customHeight="1" x14ac:dyDescent="0.2">
      <c r="A470" s="420"/>
      <c r="B470" s="416"/>
      <c r="C470" s="417"/>
      <c r="D470" s="417"/>
      <c r="E470" s="418"/>
      <c r="F470" s="416"/>
      <c r="G470" s="417"/>
      <c r="H470" s="417"/>
      <c r="I470" s="417"/>
      <c r="J470" s="417"/>
      <c r="K470" s="419"/>
      <c r="L470" s="133"/>
      <c r="M470" s="415" t="str">
        <f t="shared" si="7"/>
        <v/>
      </c>
      <c r="N470" s="133"/>
      <c r="O470" s="133"/>
      <c r="P470" s="133"/>
      <c r="Q470" s="133"/>
      <c r="R470" s="133"/>
      <c r="S470" s="133"/>
      <c r="T470" s="133"/>
      <c r="U470" s="133"/>
    </row>
    <row r="471" spans="1:21" ht="14.45" customHeight="1" x14ac:dyDescent="0.2">
      <c r="A471" s="420"/>
      <c r="B471" s="416"/>
      <c r="C471" s="417"/>
      <c r="D471" s="417"/>
      <c r="E471" s="418"/>
      <c r="F471" s="416"/>
      <c r="G471" s="417"/>
      <c r="H471" s="417"/>
      <c r="I471" s="417"/>
      <c r="J471" s="417"/>
      <c r="K471" s="419"/>
      <c r="L471" s="133"/>
      <c r="M471" s="415" t="str">
        <f t="shared" si="7"/>
        <v/>
      </c>
      <c r="N471" s="133"/>
      <c r="O471" s="133"/>
      <c r="P471" s="133"/>
      <c r="Q471" s="133"/>
      <c r="R471" s="133"/>
      <c r="S471" s="133"/>
      <c r="T471" s="133"/>
      <c r="U471" s="133"/>
    </row>
    <row r="472" spans="1:21" ht="14.45" customHeight="1" x14ac:dyDescent="0.2">
      <c r="A472" s="420"/>
      <c r="B472" s="416"/>
      <c r="C472" s="417"/>
      <c r="D472" s="417"/>
      <c r="E472" s="418"/>
      <c r="F472" s="416"/>
      <c r="G472" s="417"/>
      <c r="H472" s="417"/>
      <c r="I472" s="417"/>
      <c r="J472" s="417"/>
      <c r="K472" s="419"/>
      <c r="L472" s="133"/>
      <c r="M472" s="415" t="str">
        <f t="shared" si="7"/>
        <v/>
      </c>
      <c r="N472" s="133"/>
      <c r="O472" s="133"/>
      <c r="P472" s="133"/>
      <c r="Q472" s="133"/>
      <c r="R472" s="133"/>
      <c r="S472" s="133"/>
      <c r="T472" s="133"/>
      <c r="U472" s="133"/>
    </row>
    <row r="473" spans="1:21" ht="14.45" customHeight="1" x14ac:dyDescent="0.2">
      <c r="A473" s="420"/>
      <c r="B473" s="416"/>
      <c r="C473" s="417"/>
      <c r="D473" s="417"/>
      <c r="E473" s="418"/>
      <c r="F473" s="416"/>
      <c r="G473" s="417"/>
      <c r="H473" s="417"/>
      <c r="I473" s="417"/>
      <c r="J473" s="417"/>
      <c r="K473" s="419"/>
      <c r="L473" s="133"/>
      <c r="M473" s="415" t="str">
        <f t="shared" si="7"/>
        <v/>
      </c>
      <c r="N473" s="133"/>
      <c r="O473" s="133"/>
      <c r="P473" s="133"/>
      <c r="Q473" s="133"/>
      <c r="R473" s="133"/>
      <c r="S473" s="133"/>
      <c r="T473" s="133"/>
      <c r="U473" s="133"/>
    </row>
    <row r="474" spans="1:21" ht="14.45" customHeight="1" x14ac:dyDescent="0.2">
      <c r="A474" s="420"/>
      <c r="B474" s="416"/>
      <c r="C474" s="417"/>
      <c r="D474" s="417"/>
      <c r="E474" s="418"/>
      <c r="F474" s="416"/>
      <c r="G474" s="417"/>
      <c r="H474" s="417"/>
      <c r="I474" s="417"/>
      <c r="J474" s="417"/>
      <c r="K474" s="419"/>
      <c r="L474" s="133"/>
      <c r="M474" s="415" t="str">
        <f t="shared" si="7"/>
        <v/>
      </c>
      <c r="N474" s="133"/>
      <c r="O474" s="133"/>
      <c r="P474" s="133"/>
      <c r="Q474" s="133"/>
      <c r="R474" s="133"/>
      <c r="S474" s="133"/>
      <c r="T474" s="133"/>
      <c r="U474" s="133"/>
    </row>
    <row r="475" spans="1:21" ht="14.45" customHeight="1" x14ac:dyDescent="0.2">
      <c r="A475" s="420"/>
      <c r="B475" s="416"/>
      <c r="C475" s="417"/>
      <c r="D475" s="417"/>
      <c r="E475" s="418"/>
      <c r="F475" s="416"/>
      <c r="G475" s="417"/>
      <c r="H475" s="417"/>
      <c r="I475" s="417"/>
      <c r="J475" s="417"/>
      <c r="K475" s="419"/>
      <c r="L475" s="133"/>
      <c r="M475" s="415" t="str">
        <f t="shared" si="7"/>
        <v/>
      </c>
      <c r="N475" s="133"/>
      <c r="O475" s="133"/>
      <c r="P475" s="133"/>
      <c r="Q475" s="133"/>
      <c r="R475" s="133"/>
      <c r="S475" s="133"/>
      <c r="T475" s="133"/>
      <c r="U475" s="133"/>
    </row>
    <row r="476" spans="1:21" ht="14.45" customHeight="1" x14ac:dyDescent="0.2">
      <c r="A476" s="420"/>
      <c r="B476" s="416"/>
      <c r="C476" s="417"/>
      <c r="D476" s="417"/>
      <c r="E476" s="418"/>
      <c r="F476" s="416"/>
      <c r="G476" s="417"/>
      <c r="H476" s="417"/>
      <c r="I476" s="417"/>
      <c r="J476" s="417"/>
      <c r="K476" s="419"/>
      <c r="L476" s="133"/>
      <c r="M476" s="415" t="str">
        <f t="shared" si="7"/>
        <v/>
      </c>
      <c r="N476" s="133"/>
      <c r="O476" s="133"/>
      <c r="P476" s="133"/>
      <c r="Q476" s="133"/>
      <c r="R476" s="133"/>
      <c r="S476" s="133"/>
      <c r="T476" s="133"/>
      <c r="U476" s="133"/>
    </row>
    <row r="477" spans="1:21" ht="14.45" customHeight="1" x14ac:dyDescent="0.2">
      <c r="A477" s="420"/>
      <c r="B477" s="416"/>
      <c r="C477" s="417"/>
      <c r="D477" s="417"/>
      <c r="E477" s="418"/>
      <c r="F477" s="416"/>
      <c r="G477" s="417"/>
      <c r="H477" s="417"/>
      <c r="I477" s="417"/>
      <c r="J477" s="417"/>
      <c r="K477" s="419"/>
      <c r="L477" s="133"/>
      <c r="M477" s="415" t="str">
        <f t="shared" si="7"/>
        <v/>
      </c>
      <c r="N477" s="133"/>
      <c r="O477" s="133"/>
      <c r="P477" s="133"/>
      <c r="Q477" s="133"/>
      <c r="R477" s="133"/>
      <c r="S477" s="133"/>
      <c r="T477" s="133"/>
      <c r="U477" s="133"/>
    </row>
    <row r="478" spans="1:21" ht="14.45" customHeight="1" x14ac:dyDescent="0.2">
      <c r="A478" s="420"/>
      <c r="B478" s="416"/>
      <c r="C478" s="417"/>
      <c r="D478" s="417"/>
      <c r="E478" s="418"/>
      <c r="F478" s="416"/>
      <c r="G478" s="417"/>
      <c r="H478" s="417"/>
      <c r="I478" s="417"/>
      <c r="J478" s="417"/>
      <c r="K478" s="419"/>
      <c r="L478" s="133"/>
      <c r="M478" s="415" t="str">
        <f t="shared" si="7"/>
        <v/>
      </c>
      <c r="N478" s="133"/>
      <c r="O478" s="133"/>
      <c r="P478" s="133"/>
      <c r="Q478" s="133"/>
      <c r="R478" s="133"/>
      <c r="S478" s="133"/>
      <c r="T478" s="133"/>
      <c r="U478" s="133"/>
    </row>
    <row r="479" spans="1:21" ht="14.45" customHeight="1" x14ac:dyDescent="0.2">
      <c r="A479" s="420"/>
      <c r="B479" s="416"/>
      <c r="C479" s="417"/>
      <c r="D479" s="417"/>
      <c r="E479" s="418"/>
      <c r="F479" s="416"/>
      <c r="G479" s="417"/>
      <c r="H479" s="417"/>
      <c r="I479" s="417"/>
      <c r="J479" s="417"/>
      <c r="K479" s="419"/>
      <c r="L479" s="133"/>
      <c r="M479" s="415" t="str">
        <f t="shared" si="7"/>
        <v/>
      </c>
      <c r="N479" s="133"/>
      <c r="O479" s="133"/>
      <c r="P479" s="133"/>
      <c r="Q479" s="133"/>
      <c r="R479" s="133"/>
      <c r="S479" s="133"/>
      <c r="T479" s="133"/>
      <c r="U479" s="133"/>
    </row>
    <row r="480" spans="1:21" ht="14.45" customHeight="1" x14ac:dyDescent="0.2">
      <c r="A480" s="420"/>
      <c r="B480" s="416"/>
      <c r="C480" s="417"/>
      <c r="D480" s="417"/>
      <c r="E480" s="418"/>
      <c r="F480" s="416"/>
      <c r="G480" s="417"/>
      <c r="H480" s="417"/>
      <c r="I480" s="417"/>
      <c r="J480" s="417"/>
      <c r="K480" s="419"/>
      <c r="L480" s="133"/>
      <c r="M480" s="415" t="str">
        <f t="shared" si="7"/>
        <v/>
      </c>
      <c r="N480" s="133"/>
      <c r="O480" s="133"/>
      <c r="P480" s="133"/>
      <c r="Q480" s="133"/>
      <c r="R480" s="133"/>
      <c r="S480" s="133"/>
      <c r="T480" s="133"/>
      <c r="U480" s="133"/>
    </row>
    <row r="481" spans="1:21" ht="14.45" customHeight="1" x14ac:dyDescent="0.2">
      <c r="A481" s="420"/>
      <c r="B481" s="416"/>
      <c r="C481" s="417"/>
      <c r="D481" s="417"/>
      <c r="E481" s="418"/>
      <c r="F481" s="416"/>
      <c r="G481" s="417"/>
      <c r="H481" s="417"/>
      <c r="I481" s="417"/>
      <c r="J481" s="417"/>
      <c r="K481" s="419"/>
      <c r="L481" s="133"/>
      <c r="M481" s="415" t="str">
        <f t="shared" si="7"/>
        <v/>
      </c>
      <c r="N481" s="133"/>
      <c r="O481" s="133"/>
      <c r="P481" s="133"/>
      <c r="Q481" s="133"/>
      <c r="R481" s="133"/>
      <c r="S481" s="133"/>
      <c r="T481" s="133"/>
      <c r="U481" s="133"/>
    </row>
    <row r="482" spans="1:21" ht="14.45" customHeight="1" x14ac:dyDescent="0.2">
      <c r="A482" s="420"/>
      <c r="B482" s="416"/>
      <c r="C482" s="417"/>
      <c r="D482" s="417"/>
      <c r="E482" s="418"/>
      <c r="F482" s="416"/>
      <c r="G482" s="417"/>
      <c r="H482" s="417"/>
      <c r="I482" s="417"/>
      <c r="J482" s="417"/>
      <c r="K482" s="419"/>
      <c r="L482" s="133"/>
      <c r="M482" s="415" t="str">
        <f t="shared" si="7"/>
        <v/>
      </c>
      <c r="N482" s="133"/>
      <c r="O482" s="133"/>
      <c r="P482" s="133"/>
      <c r="Q482" s="133"/>
      <c r="R482" s="133"/>
      <c r="S482" s="133"/>
      <c r="T482" s="133"/>
      <c r="U482" s="133"/>
    </row>
    <row r="483" spans="1:21" ht="14.45" customHeight="1" x14ac:dyDescent="0.2">
      <c r="A483" s="420"/>
      <c r="B483" s="416"/>
      <c r="C483" s="417"/>
      <c r="D483" s="417"/>
      <c r="E483" s="418"/>
      <c r="F483" s="416"/>
      <c r="G483" s="417"/>
      <c r="H483" s="417"/>
      <c r="I483" s="417"/>
      <c r="J483" s="417"/>
      <c r="K483" s="419"/>
      <c r="L483" s="133"/>
      <c r="M483" s="415" t="str">
        <f t="shared" si="7"/>
        <v/>
      </c>
      <c r="N483" s="133"/>
      <c r="O483" s="133"/>
      <c r="P483" s="133"/>
      <c r="Q483" s="133"/>
      <c r="R483" s="133"/>
      <c r="S483" s="133"/>
      <c r="T483" s="133"/>
      <c r="U483" s="133"/>
    </row>
    <row r="484" spans="1:21" ht="14.45" customHeight="1" x14ac:dyDescent="0.2">
      <c r="A484" s="420"/>
      <c r="B484" s="416"/>
      <c r="C484" s="417"/>
      <c r="D484" s="417"/>
      <c r="E484" s="418"/>
      <c r="F484" s="416"/>
      <c r="G484" s="417"/>
      <c r="H484" s="417"/>
      <c r="I484" s="417"/>
      <c r="J484" s="417"/>
      <c r="K484" s="419"/>
      <c r="L484" s="133"/>
      <c r="M484" s="415" t="str">
        <f t="shared" si="7"/>
        <v/>
      </c>
      <c r="N484" s="133"/>
      <c r="O484" s="133"/>
      <c r="P484" s="133"/>
      <c r="Q484" s="133"/>
      <c r="R484" s="133"/>
      <c r="S484" s="133"/>
      <c r="T484" s="133"/>
      <c r="U484" s="133"/>
    </row>
    <row r="485" spans="1:21" ht="14.45" customHeight="1" x14ac:dyDescent="0.2">
      <c r="A485" s="420"/>
      <c r="B485" s="416"/>
      <c r="C485" s="417"/>
      <c r="D485" s="417"/>
      <c r="E485" s="418"/>
      <c r="F485" s="416"/>
      <c r="G485" s="417"/>
      <c r="H485" s="417"/>
      <c r="I485" s="417"/>
      <c r="J485" s="417"/>
      <c r="K485" s="419"/>
      <c r="L485" s="133"/>
      <c r="M485" s="415" t="str">
        <f t="shared" si="7"/>
        <v/>
      </c>
      <c r="N485" s="133"/>
      <c r="O485" s="133"/>
      <c r="P485" s="133"/>
      <c r="Q485" s="133"/>
      <c r="R485" s="133"/>
      <c r="S485" s="133"/>
      <c r="T485" s="133"/>
      <c r="U485" s="133"/>
    </row>
    <row r="486" spans="1:21" ht="14.45" customHeight="1" x14ac:dyDescent="0.2">
      <c r="A486" s="420"/>
      <c r="B486" s="416"/>
      <c r="C486" s="417"/>
      <c r="D486" s="417"/>
      <c r="E486" s="418"/>
      <c r="F486" s="416"/>
      <c r="G486" s="417"/>
      <c r="H486" s="417"/>
      <c r="I486" s="417"/>
      <c r="J486" s="417"/>
      <c r="K486" s="419"/>
      <c r="L486" s="133"/>
      <c r="M486" s="415" t="str">
        <f t="shared" si="7"/>
        <v/>
      </c>
      <c r="N486" s="133"/>
      <c r="O486" s="133"/>
      <c r="P486" s="133"/>
      <c r="Q486" s="133"/>
      <c r="R486" s="133"/>
      <c r="S486" s="133"/>
      <c r="T486" s="133"/>
      <c r="U486" s="133"/>
    </row>
    <row r="487" spans="1:21" ht="14.45" customHeight="1" x14ac:dyDescent="0.2">
      <c r="A487" s="420"/>
      <c r="B487" s="416"/>
      <c r="C487" s="417"/>
      <c r="D487" s="417"/>
      <c r="E487" s="418"/>
      <c r="F487" s="416"/>
      <c r="G487" s="417"/>
      <c r="H487" s="417"/>
      <c r="I487" s="417"/>
      <c r="J487" s="417"/>
      <c r="K487" s="419"/>
      <c r="L487" s="133"/>
      <c r="M487" s="415" t="str">
        <f t="shared" si="7"/>
        <v/>
      </c>
      <c r="N487" s="133"/>
      <c r="O487" s="133"/>
      <c r="P487" s="133"/>
      <c r="Q487" s="133"/>
      <c r="R487" s="133"/>
      <c r="S487" s="133"/>
      <c r="T487" s="133"/>
      <c r="U487" s="133"/>
    </row>
    <row r="488" spans="1:21" ht="14.45" customHeight="1" x14ac:dyDescent="0.2">
      <c r="A488" s="420"/>
      <c r="B488" s="416"/>
      <c r="C488" s="417"/>
      <c r="D488" s="417"/>
      <c r="E488" s="418"/>
      <c r="F488" s="416"/>
      <c r="G488" s="417"/>
      <c r="H488" s="417"/>
      <c r="I488" s="417"/>
      <c r="J488" s="417"/>
      <c r="K488" s="419"/>
      <c r="L488" s="133"/>
      <c r="M488" s="415" t="str">
        <f t="shared" si="7"/>
        <v/>
      </c>
      <c r="N488" s="133"/>
      <c r="O488" s="133"/>
      <c r="P488" s="133"/>
      <c r="Q488" s="133"/>
      <c r="R488" s="133"/>
      <c r="S488" s="133"/>
      <c r="T488" s="133"/>
      <c r="U488" s="133"/>
    </row>
    <row r="489" spans="1:21" ht="14.45" customHeight="1" x14ac:dyDescent="0.2">
      <c r="A489" s="420"/>
      <c r="B489" s="416"/>
      <c r="C489" s="417"/>
      <c r="D489" s="417"/>
      <c r="E489" s="418"/>
      <c r="F489" s="416"/>
      <c r="G489" s="417"/>
      <c r="H489" s="417"/>
      <c r="I489" s="417"/>
      <c r="J489" s="417"/>
      <c r="K489" s="419"/>
      <c r="L489" s="133"/>
      <c r="M489" s="415" t="str">
        <f t="shared" si="7"/>
        <v/>
      </c>
      <c r="N489" s="133"/>
      <c r="O489" s="133"/>
      <c r="P489" s="133"/>
      <c r="Q489" s="133"/>
      <c r="R489" s="133"/>
      <c r="S489" s="133"/>
      <c r="T489" s="133"/>
      <c r="U489" s="133"/>
    </row>
    <row r="490" spans="1:21" ht="14.45" customHeight="1" x14ac:dyDescent="0.2">
      <c r="A490" s="420"/>
      <c r="B490" s="416"/>
      <c r="C490" s="417"/>
      <c r="D490" s="417"/>
      <c r="E490" s="418"/>
      <c r="F490" s="416"/>
      <c r="G490" s="417"/>
      <c r="H490" s="417"/>
      <c r="I490" s="417"/>
      <c r="J490" s="417"/>
      <c r="K490" s="419"/>
      <c r="L490" s="133"/>
      <c r="M490" s="415" t="str">
        <f t="shared" si="7"/>
        <v/>
      </c>
      <c r="N490" s="133"/>
      <c r="O490" s="133"/>
      <c r="P490" s="133"/>
      <c r="Q490" s="133"/>
      <c r="R490" s="133"/>
      <c r="S490" s="133"/>
      <c r="T490" s="133"/>
      <c r="U490" s="133"/>
    </row>
    <row r="491" spans="1:21" ht="14.45" customHeight="1" x14ac:dyDescent="0.2">
      <c r="A491" s="420"/>
      <c r="B491" s="416"/>
      <c r="C491" s="417"/>
      <c r="D491" s="417"/>
      <c r="E491" s="418"/>
      <c r="F491" s="416"/>
      <c r="G491" s="417"/>
      <c r="H491" s="417"/>
      <c r="I491" s="417"/>
      <c r="J491" s="417"/>
      <c r="K491" s="419"/>
      <c r="L491" s="133"/>
      <c r="M491" s="415" t="str">
        <f t="shared" si="7"/>
        <v/>
      </c>
      <c r="N491" s="133"/>
      <c r="O491" s="133"/>
      <c r="P491" s="133"/>
      <c r="Q491" s="133"/>
      <c r="R491" s="133"/>
      <c r="S491" s="133"/>
      <c r="T491" s="133"/>
      <c r="U491" s="133"/>
    </row>
    <row r="492" spans="1:21" ht="14.45" customHeight="1" x14ac:dyDescent="0.2">
      <c r="A492" s="420"/>
      <c r="B492" s="416"/>
      <c r="C492" s="417"/>
      <c r="D492" s="417"/>
      <c r="E492" s="418"/>
      <c r="F492" s="416"/>
      <c r="G492" s="417"/>
      <c r="H492" s="417"/>
      <c r="I492" s="417"/>
      <c r="J492" s="417"/>
      <c r="K492" s="419"/>
      <c r="L492" s="133"/>
      <c r="M492" s="415" t="str">
        <f t="shared" si="7"/>
        <v/>
      </c>
      <c r="N492" s="133"/>
      <c r="O492" s="133"/>
      <c r="P492" s="133"/>
      <c r="Q492" s="133"/>
      <c r="R492" s="133"/>
      <c r="S492" s="133"/>
      <c r="T492" s="133"/>
      <c r="U492" s="133"/>
    </row>
    <row r="493" spans="1:21" ht="14.45" customHeight="1" x14ac:dyDescent="0.2">
      <c r="A493" s="420"/>
      <c r="B493" s="416"/>
      <c r="C493" s="417"/>
      <c r="D493" s="417"/>
      <c r="E493" s="418"/>
      <c r="F493" s="416"/>
      <c r="G493" s="417"/>
      <c r="H493" s="417"/>
      <c r="I493" s="417"/>
      <c r="J493" s="417"/>
      <c r="K493" s="419"/>
      <c r="L493" s="133"/>
      <c r="M493" s="415" t="str">
        <f t="shared" si="7"/>
        <v/>
      </c>
      <c r="N493" s="133"/>
      <c r="O493" s="133"/>
      <c r="P493" s="133"/>
      <c r="Q493" s="133"/>
      <c r="R493" s="133"/>
      <c r="S493" s="133"/>
      <c r="T493" s="133"/>
      <c r="U493" s="133"/>
    </row>
    <row r="494" spans="1:21" ht="14.45" customHeight="1" x14ac:dyDescent="0.2">
      <c r="A494" s="420"/>
      <c r="B494" s="416"/>
      <c r="C494" s="417"/>
      <c r="D494" s="417"/>
      <c r="E494" s="418"/>
      <c r="F494" s="416"/>
      <c r="G494" s="417"/>
      <c r="H494" s="417"/>
      <c r="I494" s="417"/>
      <c r="J494" s="417"/>
      <c r="K494" s="419"/>
      <c r="L494" s="133"/>
      <c r="M494" s="415" t="str">
        <f t="shared" si="7"/>
        <v/>
      </c>
      <c r="N494" s="133"/>
      <c r="O494" s="133"/>
      <c r="P494" s="133"/>
      <c r="Q494" s="133"/>
      <c r="R494" s="133"/>
      <c r="S494" s="133"/>
      <c r="T494" s="133"/>
      <c r="U494" s="133"/>
    </row>
    <row r="495" spans="1:21" ht="14.45" customHeight="1" x14ac:dyDescent="0.2">
      <c r="A495" s="420"/>
      <c r="B495" s="416"/>
      <c r="C495" s="417"/>
      <c r="D495" s="417"/>
      <c r="E495" s="418"/>
      <c r="F495" s="416"/>
      <c r="G495" s="417"/>
      <c r="H495" s="417"/>
      <c r="I495" s="417"/>
      <c r="J495" s="417"/>
      <c r="K495" s="419"/>
      <c r="L495" s="133"/>
      <c r="M495" s="415" t="str">
        <f t="shared" si="7"/>
        <v/>
      </c>
      <c r="N495" s="133"/>
      <c r="O495" s="133"/>
      <c r="P495" s="133"/>
      <c r="Q495" s="133"/>
      <c r="R495" s="133"/>
      <c r="S495" s="133"/>
      <c r="T495" s="133"/>
      <c r="U495" s="133"/>
    </row>
    <row r="496" spans="1:21" ht="14.45" customHeight="1" x14ac:dyDescent="0.2">
      <c r="A496" s="420"/>
      <c r="B496" s="416"/>
      <c r="C496" s="417"/>
      <c r="D496" s="417"/>
      <c r="E496" s="418"/>
      <c r="F496" s="416"/>
      <c r="G496" s="417"/>
      <c r="H496" s="417"/>
      <c r="I496" s="417"/>
      <c r="J496" s="417"/>
      <c r="K496" s="419"/>
      <c r="L496" s="133"/>
      <c r="M496" s="415" t="str">
        <f t="shared" si="7"/>
        <v/>
      </c>
      <c r="N496" s="133"/>
      <c r="O496" s="133"/>
      <c r="P496" s="133"/>
      <c r="Q496" s="133"/>
      <c r="R496" s="133"/>
      <c r="S496" s="133"/>
      <c r="T496" s="133"/>
      <c r="U496" s="133"/>
    </row>
    <row r="497" spans="1:21" ht="14.45" customHeight="1" x14ac:dyDescent="0.2">
      <c r="A497" s="420"/>
      <c r="B497" s="416"/>
      <c r="C497" s="417"/>
      <c r="D497" s="417"/>
      <c r="E497" s="418"/>
      <c r="F497" s="416"/>
      <c r="G497" s="417"/>
      <c r="H497" s="417"/>
      <c r="I497" s="417"/>
      <c r="J497" s="417"/>
      <c r="K497" s="419"/>
      <c r="L497" s="133"/>
      <c r="M497" s="415" t="str">
        <f t="shared" si="7"/>
        <v/>
      </c>
      <c r="N497" s="133"/>
      <c r="O497" s="133"/>
      <c r="P497" s="133"/>
      <c r="Q497" s="133"/>
      <c r="R497" s="133"/>
      <c r="S497" s="133"/>
      <c r="T497" s="133"/>
      <c r="U497" s="133"/>
    </row>
    <row r="498" spans="1:21" ht="14.45" customHeight="1" x14ac:dyDescent="0.2">
      <c r="A498" s="420"/>
      <c r="B498" s="416"/>
      <c r="C498" s="417"/>
      <c r="D498" s="417"/>
      <c r="E498" s="418"/>
      <c r="F498" s="416"/>
      <c r="G498" s="417"/>
      <c r="H498" s="417"/>
      <c r="I498" s="417"/>
      <c r="J498" s="417"/>
      <c r="K498" s="419"/>
      <c r="L498" s="133"/>
      <c r="M498" s="415" t="str">
        <f t="shared" si="7"/>
        <v/>
      </c>
      <c r="N498" s="133"/>
      <c r="O498" s="133"/>
      <c r="P498" s="133"/>
      <c r="Q498" s="133"/>
      <c r="R498" s="133"/>
      <c r="S498" s="133"/>
      <c r="T498" s="133"/>
      <c r="U498" s="133"/>
    </row>
    <row r="499" spans="1:21" ht="14.45" customHeight="1" x14ac:dyDescent="0.2">
      <c r="A499" s="420"/>
      <c r="B499" s="416"/>
      <c r="C499" s="417"/>
      <c r="D499" s="417"/>
      <c r="E499" s="418"/>
      <c r="F499" s="416"/>
      <c r="G499" s="417"/>
      <c r="H499" s="417"/>
      <c r="I499" s="417"/>
      <c r="J499" s="417"/>
      <c r="K499" s="419"/>
      <c r="L499" s="133"/>
      <c r="M499" s="415" t="str">
        <f t="shared" si="7"/>
        <v/>
      </c>
      <c r="N499" s="133"/>
      <c r="O499" s="133"/>
      <c r="P499" s="133"/>
      <c r="Q499" s="133"/>
      <c r="R499" s="133"/>
      <c r="S499" s="133"/>
      <c r="T499" s="133"/>
      <c r="U499" s="133"/>
    </row>
    <row r="500" spans="1:21" ht="14.45" customHeight="1" x14ac:dyDescent="0.2">
      <c r="A500" s="420"/>
      <c r="B500" s="416"/>
      <c r="C500" s="417"/>
      <c r="D500" s="417"/>
      <c r="E500" s="418"/>
      <c r="F500" s="416"/>
      <c r="G500" s="417"/>
      <c r="H500" s="417"/>
      <c r="I500" s="417"/>
      <c r="J500" s="417"/>
      <c r="K500" s="419"/>
      <c r="L500" s="133"/>
      <c r="M500" s="415" t="str">
        <f t="shared" si="7"/>
        <v/>
      </c>
      <c r="N500" s="133"/>
      <c r="O500" s="133"/>
      <c r="P500" s="133"/>
      <c r="Q500" s="133"/>
      <c r="R500" s="133"/>
      <c r="S500" s="133"/>
      <c r="T500" s="133"/>
      <c r="U500" s="133"/>
    </row>
    <row r="501" spans="1:21" ht="14.45" customHeight="1" x14ac:dyDescent="0.2">
      <c r="A501" s="420"/>
      <c r="B501" s="416"/>
      <c r="C501" s="417"/>
      <c r="D501" s="417"/>
      <c r="E501" s="418"/>
      <c r="F501" s="416"/>
      <c r="G501" s="417"/>
      <c r="H501" s="417"/>
      <c r="I501" s="417"/>
      <c r="J501" s="417"/>
      <c r="K501" s="419"/>
      <c r="L501" s="133"/>
      <c r="M501" s="415" t="str">
        <f t="shared" si="7"/>
        <v/>
      </c>
      <c r="N501" s="133"/>
      <c r="O501" s="133"/>
      <c r="P501" s="133"/>
      <c r="Q501" s="133"/>
      <c r="R501" s="133"/>
      <c r="S501" s="133"/>
      <c r="T501" s="133"/>
      <c r="U501" s="133"/>
    </row>
    <row r="502" spans="1:21" ht="14.45" customHeight="1" x14ac:dyDescent="0.2">
      <c r="A502" s="420"/>
      <c r="B502" s="416"/>
      <c r="C502" s="417"/>
      <c r="D502" s="417"/>
      <c r="E502" s="418"/>
      <c r="F502" s="416"/>
      <c r="G502" s="417"/>
      <c r="H502" s="417"/>
      <c r="I502" s="417"/>
      <c r="J502" s="417"/>
      <c r="K502" s="419"/>
      <c r="L502" s="133"/>
      <c r="M502" s="415" t="str">
        <f t="shared" si="7"/>
        <v/>
      </c>
      <c r="N502" s="133"/>
      <c r="O502" s="133"/>
      <c r="P502" s="133"/>
      <c r="Q502" s="133"/>
      <c r="R502" s="133"/>
      <c r="S502" s="133"/>
      <c r="T502" s="133"/>
      <c r="U502" s="133"/>
    </row>
    <row r="503" spans="1:21" ht="14.45" customHeight="1" x14ac:dyDescent="0.2">
      <c r="A503" s="420"/>
      <c r="B503" s="416"/>
      <c r="C503" s="417"/>
      <c r="D503" s="417"/>
      <c r="E503" s="418"/>
      <c r="F503" s="416"/>
      <c r="G503" s="417"/>
      <c r="H503" s="417"/>
      <c r="I503" s="417"/>
      <c r="J503" s="417"/>
      <c r="K503" s="419"/>
      <c r="L503" s="133"/>
      <c r="M503" s="415" t="str">
        <f t="shared" si="7"/>
        <v/>
      </c>
      <c r="N503" s="133"/>
      <c r="O503" s="133"/>
      <c r="P503" s="133"/>
      <c r="Q503" s="133"/>
      <c r="R503" s="133"/>
      <c r="S503" s="133"/>
      <c r="T503" s="133"/>
      <c r="U503" s="133"/>
    </row>
    <row r="504" spans="1:21" ht="14.45" customHeight="1" x14ac:dyDescent="0.2">
      <c r="A504" s="420"/>
      <c r="B504" s="416"/>
      <c r="C504" s="417"/>
      <c r="D504" s="417"/>
      <c r="E504" s="418"/>
      <c r="F504" s="416"/>
      <c r="G504" s="417"/>
      <c r="H504" s="417"/>
      <c r="I504" s="417"/>
      <c r="J504" s="417"/>
      <c r="K504" s="419"/>
      <c r="L504" s="133"/>
      <c r="M504" s="415" t="str">
        <f t="shared" si="7"/>
        <v/>
      </c>
      <c r="N504" s="133"/>
      <c r="O504" s="133"/>
      <c r="P504" s="133"/>
      <c r="Q504" s="133"/>
      <c r="R504" s="133"/>
      <c r="S504" s="133"/>
      <c r="T504" s="133"/>
      <c r="U504" s="133"/>
    </row>
    <row r="505" spans="1:21" ht="14.45" customHeight="1" x14ac:dyDescent="0.2">
      <c r="A505" s="420"/>
      <c r="B505" s="416"/>
      <c r="C505" s="417"/>
      <c r="D505" s="417"/>
      <c r="E505" s="418"/>
      <c r="F505" s="416"/>
      <c r="G505" s="417"/>
      <c r="H505" s="417"/>
      <c r="I505" s="417"/>
      <c r="J505" s="417"/>
      <c r="K505" s="419"/>
      <c r="L505" s="133"/>
      <c r="M505" s="415" t="str">
        <f t="shared" si="7"/>
        <v/>
      </c>
      <c r="N505" s="133"/>
      <c r="O505" s="133"/>
      <c r="P505" s="133"/>
      <c r="Q505" s="133"/>
      <c r="R505" s="133"/>
      <c r="S505" s="133"/>
      <c r="T505" s="133"/>
      <c r="U505" s="133"/>
    </row>
    <row r="506" spans="1:21" ht="14.45" customHeight="1" x14ac:dyDescent="0.2">
      <c r="A506" s="420"/>
      <c r="B506" s="416"/>
      <c r="C506" s="417"/>
      <c r="D506" s="417"/>
      <c r="E506" s="418"/>
      <c r="F506" s="416"/>
      <c r="G506" s="417"/>
      <c r="H506" s="417"/>
      <c r="I506" s="417"/>
      <c r="J506" s="417"/>
      <c r="K506" s="419"/>
      <c r="L506" s="133"/>
      <c r="M506" s="415" t="str">
        <f t="shared" si="7"/>
        <v/>
      </c>
      <c r="N506" s="133"/>
      <c r="O506" s="133"/>
      <c r="P506" s="133"/>
      <c r="Q506" s="133"/>
      <c r="R506" s="133"/>
      <c r="S506" s="133"/>
      <c r="T506" s="133"/>
      <c r="U506" s="133"/>
    </row>
    <row r="507" spans="1:21" ht="14.45" customHeight="1" x14ac:dyDescent="0.2">
      <c r="A507" s="420"/>
      <c r="B507" s="416"/>
      <c r="C507" s="417"/>
      <c r="D507" s="417"/>
      <c r="E507" s="418"/>
      <c r="F507" s="416"/>
      <c r="G507" s="417"/>
      <c r="H507" s="417"/>
      <c r="I507" s="417"/>
      <c r="J507" s="417"/>
      <c r="K507" s="419"/>
      <c r="L507" s="133"/>
      <c r="M507" s="415" t="str">
        <f t="shared" si="7"/>
        <v/>
      </c>
      <c r="N507" s="133"/>
      <c r="O507" s="133"/>
      <c r="P507" s="133"/>
      <c r="Q507" s="133"/>
      <c r="R507" s="133"/>
      <c r="S507" s="133"/>
      <c r="T507" s="133"/>
      <c r="U507" s="133"/>
    </row>
    <row r="508" spans="1:21" ht="14.45" customHeight="1" x14ac:dyDescent="0.2">
      <c r="A508" s="420"/>
      <c r="B508" s="416"/>
      <c r="C508" s="417"/>
      <c r="D508" s="417"/>
      <c r="E508" s="418"/>
      <c r="F508" s="416"/>
      <c r="G508" s="417"/>
      <c r="H508" s="417"/>
      <c r="I508" s="417"/>
      <c r="J508" s="417"/>
      <c r="K508" s="419"/>
      <c r="L508" s="133"/>
      <c r="M508" s="415" t="str">
        <f t="shared" si="7"/>
        <v/>
      </c>
      <c r="N508" s="133"/>
      <c r="O508" s="133"/>
      <c r="P508" s="133"/>
      <c r="Q508" s="133"/>
      <c r="R508" s="133"/>
      <c r="S508" s="133"/>
      <c r="T508" s="133"/>
      <c r="U508" s="133"/>
    </row>
    <row r="509" spans="1:21" ht="14.45" customHeight="1" x14ac:dyDescent="0.2">
      <c r="A509" s="420"/>
      <c r="B509" s="416"/>
      <c r="C509" s="417"/>
      <c r="D509" s="417"/>
      <c r="E509" s="418"/>
      <c r="F509" s="416"/>
      <c r="G509" s="417"/>
      <c r="H509" s="417"/>
      <c r="I509" s="417"/>
      <c r="J509" s="417"/>
      <c r="K509" s="419"/>
      <c r="L509" s="133"/>
      <c r="M509" s="415" t="str">
        <f t="shared" si="7"/>
        <v/>
      </c>
      <c r="N509" s="133"/>
      <c r="O509" s="133"/>
      <c r="P509" s="133"/>
      <c r="Q509" s="133"/>
      <c r="R509" s="133"/>
      <c r="S509" s="133"/>
      <c r="T509" s="133"/>
      <c r="U509" s="133"/>
    </row>
    <row r="510" spans="1:21" ht="14.45" customHeight="1" x14ac:dyDescent="0.2">
      <c r="A510" s="420"/>
      <c r="B510" s="416"/>
      <c r="C510" s="417"/>
      <c r="D510" s="417"/>
      <c r="E510" s="418"/>
      <c r="F510" s="416"/>
      <c r="G510" s="417"/>
      <c r="H510" s="417"/>
      <c r="I510" s="417"/>
      <c r="J510" s="417"/>
      <c r="K510" s="419"/>
      <c r="L510" s="133"/>
      <c r="M510" s="415" t="str">
        <f t="shared" si="7"/>
        <v/>
      </c>
      <c r="N510" s="133"/>
      <c r="O510" s="133"/>
      <c r="P510" s="133"/>
      <c r="Q510" s="133"/>
      <c r="R510" s="133"/>
      <c r="S510" s="133"/>
      <c r="T510" s="133"/>
      <c r="U510" s="133"/>
    </row>
    <row r="511" spans="1:21" ht="14.45" customHeight="1" x14ac:dyDescent="0.2">
      <c r="A511" s="420"/>
      <c r="B511" s="416"/>
      <c r="C511" s="417"/>
      <c r="D511" s="417"/>
      <c r="E511" s="418"/>
      <c r="F511" s="416"/>
      <c r="G511" s="417"/>
      <c r="H511" s="417"/>
      <c r="I511" s="417"/>
      <c r="J511" s="417"/>
      <c r="K511" s="419"/>
      <c r="L511" s="133"/>
      <c r="M511" s="415" t="str">
        <f t="shared" si="7"/>
        <v/>
      </c>
      <c r="N511" s="133"/>
      <c r="O511" s="133"/>
      <c r="P511" s="133"/>
      <c r="Q511" s="133"/>
      <c r="R511" s="133"/>
      <c r="S511" s="133"/>
      <c r="T511" s="133"/>
      <c r="U511" s="133"/>
    </row>
    <row r="512" spans="1:21" ht="14.45" customHeight="1" x14ac:dyDescent="0.2">
      <c r="A512" s="420"/>
      <c r="B512" s="416"/>
      <c r="C512" s="417"/>
      <c r="D512" s="417"/>
      <c r="E512" s="418"/>
      <c r="F512" s="416"/>
      <c r="G512" s="417"/>
      <c r="H512" s="417"/>
      <c r="I512" s="417"/>
      <c r="J512" s="417"/>
      <c r="K512" s="419"/>
      <c r="L512" s="133"/>
      <c r="M512" s="415" t="str">
        <f t="shared" si="7"/>
        <v/>
      </c>
      <c r="N512" s="133"/>
      <c r="O512" s="133"/>
      <c r="P512" s="133"/>
      <c r="Q512" s="133"/>
      <c r="R512" s="133"/>
      <c r="S512" s="133"/>
      <c r="T512" s="133"/>
      <c r="U512" s="133"/>
    </row>
    <row r="513" spans="1:21" ht="14.45" customHeight="1" x14ac:dyDescent="0.2">
      <c r="A513" s="420"/>
      <c r="B513" s="416"/>
      <c r="C513" s="417"/>
      <c r="D513" s="417"/>
      <c r="E513" s="418"/>
      <c r="F513" s="416"/>
      <c r="G513" s="417"/>
      <c r="H513" s="417"/>
      <c r="I513" s="417"/>
      <c r="J513" s="417"/>
      <c r="K513" s="419"/>
      <c r="L513" s="133"/>
      <c r="M513" s="415" t="str">
        <f t="shared" si="7"/>
        <v/>
      </c>
      <c r="N513" s="133"/>
      <c r="O513" s="133"/>
      <c r="P513" s="133"/>
      <c r="Q513" s="133"/>
      <c r="R513" s="133"/>
      <c r="S513" s="133"/>
      <c r="T513" s="133"/>
      <c r="U513" s="133"/>
    </row>
    <row r="514" spans="1:21" ht="14.45" customHeight="1" x14ac:dyDescent="0.2">
      <c r="A514" s="420"/>
      <c r="B514" s="416"/>
      <c r="C514" s="417"/>
      <c r="D514" s="417"/>
      <c r="E514" s="418"/>
      <c r="F514" s="416"/>
      <c r="G514" s="417"/>
      <c r="H514" s="417"/>
      <c r="I514" s="417"/>
      <c r="J514" s="417"/>
      <c r="K514" s="419"/>
      <c r="L514" s="133"/>
      <c r="M514" s="415" t="str">
        <f t="shared" si="7"/>
        <v/>
      </c>
      <c r="N514" s="133"/>
      <c r="O514" s="133"/>
      <c r="P514" s="133"/>
      <c r="Q514" s="133"/>
      <c r="R514" s="133"/>
      <c r="S514" s="133"/>
      <c r="T514" s="133"/>
      <c r="U514" s="133"/>
    </row>
    <row r="515" spans="1:21" ht="14.45" customHeight="1" x14ac:dyDescent="0.2">
      <c r="A515" s="420"/>
      <c r="B515" s="416"/>
      <c r="C515" s="417"/>
      <c r="D515" s="417"/>
      <c r="E515" s="418"/>
      <c r="F515" s="416"/>
      <c r="G515" s="417"/>
      <c r="H515" s="417"/>
      <c r="I515" s="417"/>
      <c r="J515" s="417"/>
      <c r="K515" s="419"/>
      <c r="L515" s="133"/>
      <c r="M515" s="415" t="str">
        <f t="shared" si="7"/>
        <v/>
      </c>
      <c r="N515" s="133"/>
      <c r="O515" s="133"/>
      <c r="P515" s="133"/>
      <c r="Q515" s="133"/>
      <c r="R515" s="133"/>
      <c r="S515" s="133"/>
      <c r="T515" s="133"/>
      <c r="U515" s="133"/>
    </row>
    <row r="516" spans="1:21" ht="14.45" customHeight="1" x14ac:dyDescent="0.2">
      <c r="A516" s="420"/>
      <c r="B516" s="416"/>
      <c r="C516" s="417"/>
      <c r="D516" s="417"/>
      <c r="E516" s="418"/>
      <c r="F516" s="416"/>
      <c r="G516" s="417"/>
      <c r="H516" s="417"/>
      <c r="I516" s="417"/>
      <c r="J516" s="417"/>
      <c r="K516" s="419"/>
      <c r="L516" s="133"/>
      <c r="M516" s="415" t="str">
        <f t="shared" si="7"/>
        <v/>
      </c>
      <c r="N516" s="133"/>
      <c r="O516" s="133"/>
      <c r="P516" s="133"/>
      <c r="Q516" s="133"/>
      <c r="R516" s="133"/>
      <c r="S516" s="133"/>
      <c r="T516" s="133"/>
      <c r="U516" s="133"/>
    </row>
    <row r="517" spans="1:21" ht="14.45" customHeight="1" x14ac:dyDescent="0.2">
      <c r="A517" s="420"/>
      <c r="B517" s="416"/>
      <c r="C517" s="417"/>
      <c r="D517" s="417"/>
      <c r="E517" s="418"/>
      <c r="F517" s="416"/>
      <c r="G517" s="417"/>
      <c r="H517" s="417"/>
      <c r="I517" s="417"/>
      <c r="J517" s="417"/>
      <c r="K517" s="419"/>
      <c r="L517" s="133"/>
      <c r="M517" s="415" t="str">
        <f t="shared" si="7"/>
        <v/>
      </c>
      <c r="N517" s="133"/>
      <c r="O517" s="133"/>
      <c r="P517" s="133"/>
      <c r="Q517" s="133"/>
      <c r="R517" s="133"/>
      <c r="S517" s="133"/>
      <c r="T517" s="133"/>
      <c r="U517" s="133"/>
    </row>
    <row r="518" spans="1:21" ht="14.45" customHeight="1" x14ac:dyDescent="0.2">
      <c r="A518" s="420"/>
      <c r="B518" s="416"/>
      <c r="C518" s="417"/>
      <c r="D518" s="417"/>
      <c r="E518" s="418"/>
      <c r="F518" s="416"/>
      <c r="G518" s="417"/>
      <c r="H518" s="417"/>
      <c r="I518" s="417"/>
      <c r="J518" s="417"/>
      <c r="K518" s="419"/>
      <c r="L518" s="133"/>
      <c r="M518" s="415" t="str">
        <f t="shared" ref="M518:M581" si="8">IF(A518="HV","HV",IF(OR(LEFT(A518,16)="               5",LEFT(A518,16)="               6",LEFT(A518,16)="               7",LEFT(A518,16)="               8"),"X",""))</f>
        <v/>
      </c>
      <c r="N518" s="133"/>
      <c r="O518" s="133"/>
      <c r="P518" s="133"/>
      <c r="Q518" s="133"/>
      <c r="R518" s="133"/>
      <c r="S518" s="133"/>
      <c r="T518" s="133"/>
      <c r="U518" s="133"/>
    </row>
    <row r="519" spans="1:21" ht="14.45" customHeight="1" x14ac:dyDescent="0.2">
      <c r="A519" s="420"/>
      <c r="B519" s="416"/>
      <c r="C519" s="417"/>
      <c r="D519" s="417"/>
      <c r="E519" s="418"/>
      <c r="F519" s="416"/>
      <c r="G519" s="417"/>
      <c r="H519" s="417"/>
      <c r="I519" s="417"/>
      <c r="J519" s="417"/>
      <c r="K519" s="419"/>
      <c r="L519" s="133"/>
      <c r="M519" s="415" t="str">
        <f t="shared" si="8"/>
        <v/>
      </c>
      <c r="N519" s="133"/>
      <c r="O519" s="133"/>
      <c r="P519" s="133"/>
      <c r="Q519" s="133"/>
      <c r="R519" s="133"/>
      <c r="S519" s="133"/>
      <c r="T519" s="133"/>
      <c r="U519" s="133"/>
    </row>
    <row r="520" spans="1:21" ht="14.45" customHeight="1" x14ac:dyDescent="0.2">
      <c r="A520" s="420"/>
      <c r="B520" s="416"/>
      <c r="C520" s="417"/>
      <c r="D520" s="417"/>
      <c r="E520" s="418"/>
      <c r="F520" s="416"/>
      <c r="G520" s="417"/>
      <c r="H520" s="417"/>
      <c r="I520" s="417"/>
      <c r="J520" s="417"/>
      <c r="K520" s="419"/>
      <c r="L520" s="133"/>
      <c r="M520" s="415" t="str">
        <f t="shared" si="8"/>
        <v/>
      </c>
      <c r="N520" s="133"/>
      <c r="O520" s="133"/>
      <c r="P520" s="133"/>
      <c r="Q520" s="133"/>
      <c r="R520" s="133"/>
      <c r="S520" s="133"/>
      <c r="T520" s="133"/>
      <c r="U520" s="133"/>
    </row>
    <row r="521" spans="1:21" ht="14.45" customHeight="1" x14ac:dyDescent="0.2">
      <c r="A521" s="420"/>
      <c r="B521" s="416"/>
      <c r="C521" s="417"/>
      <c r="D521" s="417"/>
      <c r="E521" s="418"/>
      <c r="F521" s="416"/>
      <c r="G521" s="417"/>
      <c r="H521" s="417"/>
      <c r="I521" s="417"/>
      <c r="J521" s="417"/>
      <c r="K521" s="419"/>
      <c r="L521" s="133"/>
      <c r="M521" s="415" t="str">
        <f t="shared" si="8"/>
        <v/>
      </c>
      <c r="N521" s="133"/>
      <c r="O521" s="133"/>
      <c r="P521" s="133"/>
      <c r="Q521" s="133"/>
      <c r="R521" s="133"/>
      <c r="S521" s="133"/>
      <c r="T521" s="133"/>
      <c r="U521" s="133"/>
    </row>
    <row r="522" spans="1:21" ht="14.45" customHeight="1" x14ac:dyDescent="0.2">
      <c r="A522" s="420"/>
      <c r="B522" s="416"/>
      <c r="C522" s="417"/>
      <c r="D522" s="417"/>
      <c r="E522" s="418"/>
      <c r="F522" s="416"/>
      <c r="G522" s="417"/>
      <c r="H522" s="417"/>
      <c r="I522" s="417"/>
      <c r="J522" s="417"/>
      <c r="K522" s="419"/>
      <c r="L522" s="133"/>
      <c r="M522" s="415" t="str">
        <f t="shared" si="8"/>
        <v/>
      </c>
      <c r="N522" s="133"/>
      <c r="O522" s="133"/>
      <c r="P522" s="133"/>
      <c r="Q522" s="133"/>
      <c r="R522" s="133"/>
      <c r="S522" s="133"/>
      <c r="T522" s="133"/>
      <c r="U522" s="133"/>
    </row>
    <row r="523" spans="1:21" ht="14.45" customHeight="1" x14ac:dyDescent="0.2">
      <c r="A523" s="420"/>
      <c r="B523" s="416"/>
      <c r="C523" s="417"/>
      <c r="D523" s="417"/>
      <c r="E523" s="418"/>
      <c r="F523" s="416"/>
      <c r="G523" s="417"/>
      <c r="H523" s="417"/>
      <c r="I523" s="417"/>
      <c r="J523" s="417"/>
      <c r="K523" s="419"/>
      <c r="L523" s="133"/>
      <c r="M523" s="415" t="str">
        <f t="shared" si="8"/>
        <v/>
      </c>
      <c r="N523" s="133"/>
      <c r="O523" s="133"/>
      <c r="P523" s="133"/>
      <c r="Q523" s="133"/>
      <c r="R523" s="133"/>
      <c r="S523" s="133"/>
      <c r="T523" s="133"/>
      <c r="U523" s="133"/>
    </row>
    <row r="524" spans="1:21" ht="14.45" customHeight="1" x14ac:dyDescent="0.2">
      <c r="A524" s="420"/>
      <c r="B524" s="416"/>
      <c r="C524" s="417"/>
      <c r="D524" s="417"/>
      <c r="E524" s="418"/>
      <c r="F524" s="416"/>
      <c r="G524" s="417"/>
      <c r="H524" s="417"/>
      <c r="I524" s="417"/>
      <c r="J524" s="417"/>
      <c r="K524" s="419"/>
      <c r="L524" s="133"/>
      <c r="M524" s="415" t="str">
        <f t="shared" si="8"/>
        <v/>
      </c>
      <c r="N524" s="133"/>
      <c r="O524" s="133"/>
      <c r="P524" s="133"/>
      <c r="Q524" s="133"/>
      <c r="R524" s="133"/>
      <c r="S524" s="133"/>
      <c r="T524" s="133"/>
      <c r="U524" s="133"/>
    </row>
    <row r="525" spans="1:21" ht="14.45" customHeight="1" x14ac:dyDescent="0.2">
      <c r="A525" s="420"/>
      <c r="B525" s="416"/>
      <c r="C525" s="417"/>
      <c r="D525" s="417"/>
      <c r="E525" s="418"/>
      <c r="F525" s="416"/>
      <c r="G525" s="417"/>
      <c r="H525" s="417"/>
      <c r="I525" s="417"/>
      <c r="J525" s="417"/>
      <c r="K525" s="419"/>
      <c r="L525" s="133"/>
      <c r="M525" s="415" t="str">
        <f t="shared" si="8"/>
        <v/>
      </c>
      <c r="N525" s="133"/>
      <c r="O525" s="133"/>
      <c r="P525" s="133"/>
      <c r="Q525" s="133"/>
      <c r="R525" s="133"/>
      <c r="S525" s="133"/>
      <c r="T525" s="133"/>
      <c r="U525" s="133"/>
    </row>
    <row r="526" spans="1:21" ht="14.45" customHeight="1" x14ac:dyDescent="0.2">
      <c r="A526" s="420"/>
      <c r="B526" s="416"/>
      <c r="C526" s="417"/>
      <c r="D526" s="417"/>
      <c r="E526" s="418"/>
      <c r="F526" s="416"/>
      <c r="G526" s="417"/>
      <c r="H526" s="417"/>
      <c r="I526" s="417"/>
      <c r="J526" s="417"/>
      <c r="K526" s="419"/>
      <c r="L526" s="133"/>
      <c r="M526" s="415" t="str">
        <f t="shared" si="8"/>
        <v/>
      </c>
      <c r="N526" s="133"/>
      <c r="O526" s="133"/>
      <c r="P526" s="133"/>
      <c r="Q526" s="133"/>
      <c r="R526" s="133"/>
      <c r="S526" s="133"/>
      <c r="T526" s="133"/>
      <c r="U526" s="133"/>
    </row>
    <row r="527" spans="1:21" ht="14.45" customHeight="1" x14ac:dyDescent="0.2">
      <c r="A527" s="420"/>
      <c r="B527" s="416"/>
      <c r="C527" s="417"/>
      <c r="D527" s="417"/>
      <c r="E527" s="418"/>
      <c r="F527" s="416"/>
      <c r="G527" s="417"/>
      <c r="H527" s="417"/>
      <c r="I527" s="417"/>
      <c r="J527" s="417"/>
      <c r="K527" s="419"/>
      <c r="L527" s="133"/>
      <c r="M527" s="415" t="str">
        <f t="shared" si="8"/>
        <v/>
      </c>
      <c r="N527" s="133"/>
      <c r="O527" s="133"/>
      <c r="P527" s="133"/>
      <c r="Q527" s="133"/>
      <c r="R527" s="133"/>
      <c r="S527" s="133"/>
      <c r="T527" s="133"/>
      <c r="U527" s="133"/>
    </row>
    <row r="528" spans="1:21" ht="14.45" customHeight="1" x14ac:dyDescent="0.2">
      <c r="A528" s="420"/>
      <c r="B528" s="416"/>
      <c r="C528" s="417"/>
      <c r="D528" s="417"/>
      <c r="E528" s="418"/>
      <c r="F528" s="416"/>
      <c r="G528" s="417"/>
      <c r="H528" s="417"/>
      <c r="I528" s="417"/>
      <c r="J528" s="417"/>
      <c r="K528" s="419"/>
      <c r="L528" s="133"/>
      <c r="M528" s="415" t="str">
        <f t="shared" si="8"/>
        <v/>
      </c>
      <c r="N528" s="133"/>
      <c r="O528" s="133"/>
      <c r="P528" s="133"/>
      <c r="Q528" s="133"/>
      <c r="R528" s="133"/>
      <c r="S528" s="133"/>
      <c r="T528" s="133"/>
      <c r="U528" s="133"/>
    </row>
    <row r="529" spans="1:21" ht="14.45" customHeight="1" x14ac:dyDescent="0.2">
      <c r="A529" s="420"/>
      <c r="B529" s="416"/>
      <c r="C529" s="417"/>
      <c r="D529" s="417"/>
      <c r="E529" s="418"/>
      <c r="F529" s="416"/>
      <c r="G529" s="417"/>
      <c r="H529" s="417"/>
      <c r="I529" s="417"/>
      <c r="J529" s="417"/>
      <c r="K529" s="419"/>
      <c r="L529" s="133"/>
      <c r="M529" s="415" t="str">
        <f t="shared" si="8"/>
        <v/>
      </c>
      <c r="N529" s="133"/>
      <c r="O529" s="133"/>
      <c r="P529" s="133"/>
      <c r="Q529" s="133"/>
      <c r="R529" s="133"/>
      <c r="S529" s="133"/>
      <c r="T529" s="133"/>
      <c r="U529" s="133"/>
    </row>
    <row r="530" spans="1:21" ht="14.45" customHeight="1" x14ac:dyDescent="0.2">
      <c r="A530" s="420"/>
      <c r="B530" s="416"/>
      <c r="C530" s="417"/>
      <c r="D530" s="417"/>
      <c r="E530" s="418"/>
      <c r="F530" s="416"/>
      <c r="G530" s="417"/>
      <c r="H530" s="417"/>
      <c r="I530" s="417"/>
      <c r="J530" s="417"/>
      <c r="K530" s="419"/>
      <c r="L530" s="133"/>
      <c r="M530" s="415" t="str">
        <f t="shared" si="8"/>
        <v/>
      </c>
      <c r="N530" s="133"/>
      <c r="O530" s="133"/>
      <c r="P530" s="133"/>
      <c r="Q530" s="133"/>
      <c r="R530" s="133"/>
      <c r="S530" s="133"/>
      <c r="T530" s="133"/>
      <c r="U530" s="133"/>
    </row>
    <row r="531" spans="1:21" ht="14.45" customHeight="1" x14ac:dyDescent="0.2">
      <c r="A531" s="420"/>
      <c r="B531" s="416"/>
      <c r="C531" s="417"/>
      <c r="D531" s="417"/>
      <c r="E531" s="418"/>
      <c r="F531" s="416"/>
      <c r="G531" s="417"/>
      <c r="H531" s="417"/>
      <c r="I531" s="417"/>
      <c r="J531" s="417"/>
      <c r="K531" s="419"/>
      <c r="L531" s="133"/>
      <c r="M531" s="415" t="str">
        <f t="shared" si="8"/>
        <v/>
      </c>
      <c r="N531" s="133"/>
      <c r="O531" s="133"/>
      <c r="P531" s="133"/>
      <c r="Q531" s="133"/>
      <c r="R531" s="133"/>
      <c r="S531" s="133"/>
      <c r="T531" s="133"/>
      <c r="U531" s="133"/>
    </row>
    <row r="532" spans="1:21" ht="14.45" customHeight="1" x14ac:dyDescent="0.2">
      <c r="A532" s="420"/>
      <c r="B532" s="416"/>
      <c r="C532" s="417"/>
      <c r="D532" s="417"/>
      <c r="E532" s="418"/>
      <c r="F532" s="416"/>
      <c r="G532" s="417"/>
      <c r="H532" s="417"/>
      <c r="I532" s="417"/>
      <c r="J532" s="417"/>
      <c r="K532" s="419"/>
      <c r="L532" s="133"/>
      <c r="M532" s="415" t="str">
        <f t="shared" si="8"/>
        <v/>
      </c>
      <c r="N532" s="133"/>
      <c r="O532" s="133"/>
      <c r="P532" s="133"/>
      <c r="Q532" s="133"/>
      <c r="R532" s="133"/>
      <c r="S532" s="133"/>
      <c r="T532" s="133"/>
      <c r="U532" s="133"/>
    </row>
    <row r="533" spans="1:21" ht="14.45" customHeight="1" x14ac:dyDescent="0.2">
      <c r="A533" s="420"/>
      <c r="B533" s="416"/>
      <c r="C533" s="417"/>
      <c r="D533" s="417"/>
      <c r="E533" s="418"/>
      <c r="F533" s="416"/>
      <c r="G533" s="417"/>
      <c r="H533" s="417"/>
      <c r="I533" s="417"/>
      <c r="J533" s="417"/>
      <c r="K533" s="419"/>
      <c r="L533" s="133"/>
      <c r="M533" s="415" t="str">
        <f t="shared" si="8"/>
        <v/>
      </c>
      <c r="N533" s="133"/>
      <c r="O533" s="133"/>
      <c r="P533" s="133"/>
      <c r="Q533" s="133"/>
      <c r="R533" s="133"/>
      <c r="S533" s="133"/>
      <c r="T533" s="133"/>
      <c r="U533" s="133"/>
    </row>
    <row r="534" spans="1:21" ht="14.45" customHeight="1" x14ac:dyDescent="0.2">
      <c r="A534" s="420"/>
      <c r="B534" s="416"/>
      <c r="C534" s="417"/>
      <c r="D534" s="417"/>
      <c r="E534" s="418"/>
      <c r="F534" s="416"/>
      <c r="G534" s="417"/>
      <c r="H534" s="417"/>
      <c r="I534" s="417"/>
      <c r="J534" s="417"/>
      <c r="K534" s="419"/>
      <c r="L534" s="133"/>
      <c r="M534" s="415" t="str">
        <f t="shared" si="8"/>
        <v/>
      </c>
      <c r="N534" s="133"/>
      <c r="O534" s="133"/>
      <c r="P534" s="133"/>
      <c r="Q534" s="133"/>
      <c r="R534" s="133"/>
      <c r="S534" s="133"/>
      <c r="T534" s="133"/>
      <c r="U534" s="133"/>
    </row>
    <row r="535" spans="1:21" ht="14.45" customHeight="1" x14ac:dyDescent="0.2">
      <c r="A535" s="420"/>
      <c r="B535" s="416"/>
      <c r="C535" s="417"/>
      <c r="D535" s="417"/>
      <c r="E535" s="418"/>
      <c r="F535" s="416"/>
      <c r="G535" s="417"/>
      <c r="H535" s="417"/>
      <c r="I535" s="417"/>
      <c r="J535" s="417"/>
      <c r="K535" s="419"/>
      <c r="L535" s="133"/>
      <c r="M535" s="415" t="str">
        <f t="shared" si="8"/>
        <v/>
      </c>
      <c r="N535" s="133"/>
      <c r="O535" s="133"/>
      <c r="P535" s="133"/>
      <c r="Q535" s="133"/>
      <c r="R535" s="133"/>
      <c r="S535" s="133"/>
      <c r="T535" s="133"/>
      <c r="U535" s="133"/>
    </row>
    <row r="536" spans="1:21" ht="14.45" customHeight="1" x14ac:dyDescent="0.2">
      <c r="A536" s="420"/>
      <c r="B536" s="416"/>
      <c r="C536" s="417"/>
      <c r="D536" s="417"/>
      <c r="E536" s="418"/>
      <c r="F536" s="416"/>
      <c r="G536" s="417"/>
      <c r="H536" s="417"/>
      <c r="I536" s="417"/>
      <c r="J536" s="417"/>
      <c r="K536" s="419"/>
      <c r="L536" s="133"/>
      <c r="M536" s="415" t="str">
        <f t="shared" si="8"/>
        <v/>
      </c>
      <c r="N536" s="133"/>
      <c r="O536" s="133"/>
      <c r="P536" s="133"/>
      <c r="Q536" s="133"/>
      <c r="R536" s="133"/>
      <c r="S536" s="133"/>
      <c r="T536" s="133"/>
      <c r="U536" s="133"/>
    </row>
    <row r="537" spans="1:21" ht="14.45" customHeight="1" x14ac:dyDescent="0.2">
      <c r="A537" s="420"/>
      <c r="B537" s="416"/>
      <c r="C537" s="417"/>
      <c r="D537" s="417"/>
      <c r="E537" s="418"/>
      <c r="F537" s="416"/>
      <c r="G537" s="417"/>
      <c r="H537" s="417"/>
      <c r="I537" s="417"/>
      <c r="J537" s="417"/>
      <c r="K537" s="419"/>
      <c r="L537" s="133"/>
      <c r="M537" s="415" t="str">
        <f t="shared" si="8"/>
        <v/>
      </c>
      <c r="N537" s="133"/>
      <c r="O537" s="133"/>
      <c r="P537" s="133"/>
      <c r="Q537" s="133"/>
      <c r="R537" s="133"/>
      <c r="S537" s="133"/>
      <c r="T537" s="133"/>
      <c r="U537" s="133"/>
    </row>
    <row r="538" spans="1:21" ht="14.45" customHeight="1" x14ac:dyDescent="0.2">
      <c r="A538" s="420"/>
      <c r="B538" s="416"/>
      <c r="C538" s="417"/>
      <c r="D538" s="417"/>
      <c r="E538" s="418"/>
      <c r="F538" s="416"/>
      <c r="G538" s="417"/>
      <c r="H538" s="417"/>
      <c r="I538" s="417"/>
      <c r="J538" s="417"/>
      <c r="K538" s="419"/>
      <c r="L538" s="133"/>
      <c r="M538" s="415" t="str">
        <f t="shared" si="8"/>
        <v/>
      </c>
      <c r="N538" s="133"/>
      <c r="O538" s="133"/>
      <c r="P538" s="133"/>
      <c r="Q538" s="133"/>
      <c r="R538" s="133"/>
      <c r="S538" s="133"/>
      <c r="T538" s="133"/>
      <c r="U538" s="133"/>
    </row>
    <row r="539" spans="1:21" ht="14.45" customHeight="1" x14ac:dyDescent="0.2">
      <c r="A539" s="420"/>
      <c r="B539" s="416"/>
      <c r="C539" s="417"/>
      <c r="D539" s="417"/>
      <c r="E539" s="418"/>
      <c r="F539" s="416"/>
      <c r="G539" s="417"/>
      <c r="H539" s="417"/>
      <c r="I539" s="417"/>
      <c r="J539" s="417"/>
      <c r="K539" s="419"/>
      <c r="L539" s="133"/>
      <c r="M539" s="415" t="str">
        <f t="shared" si="8"/>
        <v/>
      </c>
      <c r="N539" s="133"/>
      <c r="O539" s="133"/>
      <c r="P539" s="133"/>
      <c r="Q539" s="133"/>
      <c r="R539" s="133"/>
      <c r="S539" s="133"/>
      <c r="T539" s="133"/>
      <c r="U539" s="133"/>
    </row>
    <row r="540" spans="1:21" ht="14.45" customHeight="1" x14ac:dyDescent="0.2">
      <c r="A540" s="420"/>
      <c r="B540" s="416"/>
      <c r="C540" s="417"/>
      <c r="D540" s="417"/>
      <c r="E540" s="418"/>
      <c r="F540" s="416"/>
      <c r="G540" s="417"/>
      <c r="H540" s="417"/>
      <c r="I540" s="417"/>
      <c r="J540" s="417"/>
      <c r="K540" s="419"/>
      <c r="L540" s="133"/>
      <c r="M540" s="415" t="str">
        <f t="shared" si="8"/>
        <v/>
      </c>
      <c r="N540" s="133"/>
      <c r="O540" s="133"/>
      <c r="P540" s="133"/>
      <c r="Q540" s="133"/>
      <c r="R540" s="133"/>
      <c r="S540" s="133"/>
      <c r="T540" s="133"/>
      <c r="U540" s="133"/>
    </row>
    <row r="541" spans="1:21" ht="14.45" customHeight="1" x14ac:dyDescent="0.2">
      <c r="A541" s="420"/>
      <c r="B541" s="416"/>
      <c r="C541" s="417"/>
      <c r="D541" s="417"/>
      <c r="E541" s="418"/>
      <c r="F541" s="416"/>
      <c r="G541" s="417"/>
      <c r="H541" s="417"/>
      <c r="I541" s="417"/>
      <c r="J541" s="417"/>
      <c r="K541" s="419"/>
      <c r="L541" s="133"/>
      <c r="M541" s="415" t="str">
        <f t="shared" si="8"/>
        <v/>
      </c>
      <c r="N541" s="133"/>
      <c r="O541" s="133"/>
      <c r="P541" s="133"/>
      <c r="Q541" s="133"/>
      <c r="R541" s="133"/>
      <c r="S541" s="133"/>
      <c r="T541" s="133"/>
      <c r="U541" s="133"/>
    </row>
    <row r="542" spans="1:21" ht="14.45" customHeight="1" x14ac:dyDescent="0.2">
      <c r="A542" s="420"/>
      <c r="B542" s="416"/>
      <c r="C542" s="417"/>
      <c r="D542" s="417"/>
      <c r="E542" s="418"/>
      <c r="F542" s="416"/>
      <c r="G542" s="417"/>
      <c r="H542" s="417"/>
      <c r="I542" s="417"/>
      <c r="J542" s="417"/>
      <c r="K542" s="419"/>
      <c r="L542" s="133"/>
      <c r="M542" s="415" t="str">
        <f t="shared" si="8"/>
        <v/>
      </c>
      <c r="N542" s="133"/>
      <c r="O542" s="133"/>
      <c r="P542" s="133"/>
      <c r="Q542" s="133"/>
      <c r="R542" s="133"/>
      <c r="S542" s="133"/>
      <c r="T542" s="133"/>
      <c r="U542" s="133"/>
    </row>
    <row r="543" spans="1:21" ht="14.45" customHeight="1" x14ac:dyDescent="0.2">
      <c r="A543" s="420"/>
      <c r="B543" s="416"/>
      <c r="C543" s="417"/>
      <c r="D543" s="417"/>
      <c r="E543" s="418"/>
      <c r="F543" s="416"/>
      <c r="G543" s="417"/>
      <c r="H543" s="417"/>
      <c r="I543" s="417"/>
      <c r="J543" s="417"/>
      <c r="K543" s="419"/>
      <c r="L543" s="133"/>
      <c r="M543" s="415" t="str">
        <f t="shared" si="8"/>
        <v/>
      </c>
      <c r="N543" s="133"/>
      <c r="O543" s="133"/>
      <c r="P543" s="133"/>
      <c r="Q543" s="133"/>
      <c r="R543" s="133"/>
      <c r="S543" s="133"/>
      <c r="T543" s="133"/>
      <c r="U543" s="133"/>
    </row>
    <row r="544" spans="1:21" ht="14.45" customHeight="1" x14ac:dyDescent="0.2">
      <c r="A544" s="420"/>
      <c r="B544" s="416"/>
      <c r="C544" s="417"/>
      <c r="D544" s="417"/>
      <c r="E544" s="418"/>
      <c r="F544" s="416"/>
      <c r="G544" s="417"/>
      <c r="H544" s="417"/>
      <c r="I544" s="417"/>
      <c r="J544" s="417"/>
      <c r="K544" s="419"/>
      <c r="L544" s="133"/>
      <c r="M544" s="415" t="str">
        <f t="shared" si="8"/>
        <v/>
      </c>
      <c r="N544" s="133"/>
      <c r="O544" s="133"/>
      <c r="P544" s="133"/>
      <c r="Q544" s="133"/>
      <c r="R544" s="133"/>
      <c r="S544" s="133"/>
      <c r="T544" s="133"/>
      <c r="U544" s="133"/>
    </row>
    <row r="545" spans="1:21" ht="14.45" customHeight="1" x14ac:dyDescent="0.2">
      <c r="A545" s="420"/>
      <c r="B545" s="416"/>
      <c r="C545" s="417"/>
      <c r="D545" s="417"/>
      <c r="E545" s="418"/>
      <c r="F545" s="416"/>
      <c r="G545" s="417"/>
      <c r="H545" s="417"/>
      <c r="I545" s="417"/>
      <c r="J545" s="417"/>
      <c r="K545" s="419"/>
      <c r="L545" s="133"/>
      <c r="M545" s="415" t="str">
        <f t="shared" si="8"/>
        <v/>
      </c>
      <c r="N545" s="133"/>
      <c r="O545" s="133"/>
      <c r="P545" s="133"/>
      <c r="Q545" s="133"/>
      <c r="R545" s="133"/>
      <c r="S545" s="133"/>
      <c r="T545" s="133"/>
      <c r="U545" s="133"/>
    </row>
    <row r="546" spans="1:21" ht="14.45" customHeight="1" x14ac:dyDescent="0.2">
      <c r="A546" s="420"/>
      <c r="B546" s="416"/>
      <c r="C546" s="417"/>
      <c r="D546" s="417"/>
      <c r="E546" s="418"/>
      <c r="F546" s="416"/>
      <c r="G546" s="417"/>
      <c r="H546" s="417"/>
      <c r="I546" s="417"/>
      <c r="J546" s="417"/>
      <c r="K546" s="419"/>
      <c r="L546" s="133"/>
      <c r="M546" s="415" t="str">
        <f t="shared" si="8"/>
        <v/>
      </c>
      <c r="N546" s="133"/>
      <c r="O546" s="133"/>
      <c r="P546" s="133"/>
      <c r="Q546" s="133"/>
      <c r="R546" s="133"/>
      <c r="S546" s="133"/>
      <c r="T546" s="133"/>
      <c r="U546" s="133"/>
    </row>
    <row r="547" spans="1:21" ht="14.45" customHeight="1" x14ac:dyDescent="0.2">
      <c r="A547" s="420"/>
      <c r="B547" s="416"/>
      <c r="C547" s="417"/>
      <c r="D547" s="417"/>
      <c r="E547" s="418"/>
      <c r="F547" s="416"/>
      <c r="G547" s="417"/>
      <c r="H547" s="417"/>
      <c r="I547" s="417"/>
      <c r="J547" s="417"/>
      <c r="K547" s="419"/>
      <c r="L547" s="133"/>
      <c r="M547" s="415" t="str">
        <f t="shared" si="8"/>
        <v/>
      </c>
      <c r="N547" s="133"/>
      <c r="O547" s="133"/>
      <c r="P547" s="133"/>
      <c r="Q547" s="133"/>
      <c r="R547" s="133"/>
      <c r="S547" s="133"/>
      <c r="T547" s="133"/>
      <c r="U547" s="133"/>
    </row>
    <row r="548" spans="1:21" ht="14.45" customHeight="1" x14ac:dyDescent="0.2">
      <c r="A548" s="420"/>
      <c r="B548" s="416"/>
      <c r="C548" s="417"/>
      <c r="D548" s="417"/>
      <c r="E548" s="418"/>
      <c r="F548" s="416"/>
      <c r="G548" s="417"/>
      <c r="H548" s="417"/>
      <c r="I548" s="417"/>
      <c r="J548" s="417"/>
      <c r="K548" s="419"/>
      <c r="L548" s="133"/>
      <c r="M548" s="415" t="str">
        <f t="shared" si="8"/>
        <v/>
      </c>
      <c r="N548" s="133"/>
      <c r="O548" s="133"/>
      <c r="P548" s="133"/>
      <c r="Q548" s="133"/>
      <c r="R548" s="133"/>
      <c r="S548" s="133"/>
      <c r="T548" s="133"/>
      <c r="U548" s="133"/>
    </row>
    <row r="549" spans="1:21" ht="14.45" customHeight="1" x14ac:dyDescent="0.2">
      <c r="A549" s="420"/>
      <c r="B549" s="416"/>
      <c r="C549" s="417"/>
      <c r="D549" s="417"/>
      <c r="E549" s="418"/>
      <c r="F549" s="416"/>
      <c r="G549" s="417"/>
      <c r="H549" s="417"/>
      <c r="I549" s="417"/>
      <c r="J549" s="417"/>
      <c r="K549" s="419"/>
      <c r="L549" s="133"/>
      <c r="M549" s="415" t="str">
        <f t="shared" si="8"/>
        <v/>
      </c>
      <c r="N549" s="133"/>
      <c r="O549" s="133"/>
      <c r="P549" s="133"/>
      <c r="Q549" s="133"/>
      <c r="R549" s="133"/>
      <c r="S549" s="133"/>
      <c r="T549" s="133"/>
      <c r="U549" s="133"/>
    </row>
    <row r="550" spans="1:21" ht="14.45" customHeight="1" x14ac:dyDescent="0.2">
      <c r="A550" s="420"/>
      <c r="B550" s="416"/>
      <c r="C550" s="417"/>
      <c r="D550" s="417"/>
      <c r="E550" s="418"/>
      <c r="F550" s="416"/>
      <c r="G550" s="417"/>
      <c r="H550" s="417"/>
      <c r="I550" s="417"/>
      <c r="J550" s="417"/>
      <c r="K550" s="419"/>
      <c r="L550" s="133"/>
      <c r="M550" s="415" t="str">
        <f t="shared" si="8"/>
        <v/>
      </c>
      <c r="N550" s="133"/>
      <c r="O550" s="133"/>
      <c r="P550" s="133"/>
      <c r="Q550" s="133"/>
      <c r="R550" s="133"/>
      <c r="S550" s="133"/>
      <c r="T550" s="133"/>
      <c r="U550" s="133"/>
    </row>
    <row r="551" spans="1:21" ht="14.45" customHeight="1" x14ac:dyDescent="0.2">
      <c r="A551" s="420"/>
      <c r="B551" s="416"/>
      <c r="C551" s="417"/>
      <c r="D551" s="417"/>
      <c r="E551" s="418"/>
      <c r="F551" s="416"/>
      <c r="G551" s="417"/>
      <c r="H551" s="417"/>
      <c r="I551" s="417"/>
      <c r="J551" s="417"/>
      <c r="K551" s="419"/>
      <c r="L551" s="133"/>
      <c r="M551" s="415" t="str">
        <f t="shared" si="8"/>
        <v/>
      </c>
      <c r="N551" s="133"/>
      <c r="O551" s="133"/>
      <c r="P551" s="133"/>
      <c r="Q551" s="133"/>
      <c r="R551" s="133"/>
      <c r="S551" s="133"/>
      <c r="T551" s="133"/>
      <c r="U551" s="133"/>
    </row>
    <row r="552" spans="1:21" ht="14.45" customHeight="1" x14ac:dyDescent="0.2">
      <c r="A552" s="420"/>
      <c r="B552" s="416"/>
      <c r="C552" s="417"/>
      <c r="D552" s="417"/>
      <c r="E552" s="418"/>
      <c r="F552" s="416"/>
      <c r="G552" s="417"/>
      <c r="H552" s="417"/>
      <c r="I552" s="417"/>
      <c r="J552" s="417"/>
      <c r="K552" s="419"/>
      <c r="L552" s="133"/>
      <c r="M552" s="415" t="str">
        <f t="shared" si="8"/>
        <v/>
      </c>
      <c r="N552" s="133"/>
      <c r="O552" s="133"/>
      <c r="P552" s="133"/>
      <c r="Q552" s="133"/>
      <c r="R552" s="133"/>
      <c r="S552" s="133"/>
      <c r="T552" s="133"/>
      <c r="U552" s="133"/>
    </row>
    <row r="553" spans="1:21" ht="14.45" customHeight="1" x14ac:dyDescent="0.2">
      <c r="A553" s="420"/>
      <c r="B553" s="416"/>
      <c r="C553" s="417"/>
      <c r="D553" s="417"/>
      <c r="E553" s="418"/>
      <c r="F553" s="416"/>
      <c r="G553" s="417"/>
      <c r="H553" s="417"/>
      <c r="I553" s="417"/>
      <c r="J553" s="417"/>
      <c r="K553" s="419"/>
      <c r="L553" s="133"/>
      <c r="M553" s="415" t="str">
        <f t="shared" si="8"/>
        <v/>
      </c>
      <c r="N553" s="133"/>
      <c r="O553" s="133"/>
      <c r="P553" s="133"/>
      <c r="Q553" s="133"/>
      <c r="R553" s="133"/>
      <c r="S553" s="133"/>
      <c r="T553" s="133"/>
      <c r="U553" s="133"/>
    </row>
    <row r="554" spans="1:21" ht="14.45" customHeight="1" x14ac:dyDescent="0.2">
      <c r="A554" s="420"/>
      <c r="B554" s="416"/>
      <c r="C554" s="417"/>
      <c r="D554" s="417"/>
      <c r="E554" s="418"/>
      <c r="F554" s="416"/>
      <c r="G554" s="417"/>
      <c r="H554" s="417"/>
      <c r="I554" s="417"/>
      <c r="J554" s="417"/>
      <c r="K554" s="419"/>
      <c r="L554" s="133"/>
      <c r="M554" s="415" t="str">
        <f t="shared" si="8"/>
        <v/>
      </c>
      <c r="N554" s="133"/>
      <c r="O554" s="133"/>
      <c r="P554" s="133"/>
      <c r="Q554" s="133"/>
      <c r="R554" s="133"/>
      <c r="S554" s="133"/>
      <c r="T554" s="133"/>
      <c r="U554" s="133"/>
    </row>
    <row r="555" spans="1:21" ht="14.45" customHeight="1" x14ac:dyDescent="0.2">
      <c r="A555" s="420"/>
      <c r="B555" s="416"/>
      <c r="C555" s="417"/>
      <c r="D555" s="417"/>
      <c r="E555" s="418"/>
      <c r="F555" s="416"/>
      <c r="G555" s="417"/>
      <c r="H555" s="417"/>
      <c r="I555" s="417"/>
      <c r="J555" s="417"/>
      <c r="K555" s="419"/>
      <c r="L555" s="133"/>
      <c r="M555" s="415" t="str">
        <f t="shared" si="8"/>
        <v/>
      </c>
      <c r="N555" s="133"/>
      <c r="O555" s="133"/>
      <c r="P555" s="133"/>
      <c r="Q555" s="133"/>
      <c r="R555" s="133"/>
      <c r="S555" s="133"/>
      <c r="T555" s="133"/>
      <c r="U555" s="133"/>
    </row>
    <row r="556" spans="1:21" ht="14.45" customHeight="1" x14ac:dyDescent="0.2">
      <c r="A556" s="420"/>
      <c r="B556" s="416"/>
      <c r="C556" s="417"/>
      <c r="D556" s="417"/>
      <c r="E556" s="418"/>
      <c r="F556" s="416"/>
      <c r="G556" s="417"/>
      <c r="H556" s="417"/>
      <c r="I556" s="417"/>
      <c r="J556" s="417"/>
      <c r="K556" s="419"/>
      <c r="L556" s="133"/>
      <c r="M556" s="415" t="str">
        <f t="shared" si="8"/>
        <v/>
      </c>
      <c r="N556" s="133"/>
      <c r="O556" s="133"/>
      <c r="P556" s="133"/>
      <c r="Q556" s="133"/>
      <c r="R556" s="133"/>
      <c r="S556" s="133"/>
      <c r="T556" s="133"/>
      <c r="U556" s="133"/>
    </row>
    <row r="557" spans="1:21" ht="14.45" customHeight="1" x14ac:dyDescent="0.2">
      <c r="A557" s="420"/>
      <c r="B557" s="416"/>
      <c r="C557" s="417"/>
      <c r="D557" s="417"/>
      <c r="E557" s="418"/>
      <c r="F557" s="416"/>
      <c r="G557" s="417"/>
      <c r="H557" s="417"/>
      <c r="I557" s="417"/>
      <c r="J557" s="417"/>
      <c r="K557" s="419"/>
      <c r="L557" s="133"/>
      <c r="M557" s="415" t="str">
        <f t="shared" si="8"/>
        <v/>
      </c>
      <c r="N557" s="133"/>
      <c r="O557" s="133"/>
      <c r="P557" s="133"/>
      <c r="Q557" s="133"/>
      <c r="R557" s="133"/>
      <c r="S557" s="133"/>
      <c r="T557" s="133"/>
      <c r="U557" s="133"/>
    </row>
    <row r="558" spans="1:21" ht="14.45" customHeight="1" x14ac:dyDescent="0.2">
      <c r="A558" s="420"/>
      <c r="B558" s="416"/>
      <c r="C558" s="417"/>
      <c r="D558" s="417"/>
      <c r="E558" s="418"/>
      <c r="F558" s="416"/>
      <c r="G558" s="417"/>
      <c r="H558" s="417"/>
      <c r="I558" s="417"/>
      <c r="J558" s="417"/>
      <c r="K558" s="419"/>
      <c r="L558" s="133"/>
      <c r="M558" s="415" t="str">
        <f t="shared" si="8"/>
        <v/>
      </c>
      <c r="N558" s="133"/>
      <c r="O558" s="133"/>
      <c r="P558" s="133"/>
      <c r="Q558" s="133"/>
      <c r="R558" s="133"/>
      <c r="S558" s="133"/>
      <c r="T558" s="133"/>
      <c r="U558" s="133"/>
    </row>
    <row r="559" spans="1:21" ht="14.45" customHeight="1" x14ac:dyDescent="0.2">
      <c r="A559" s="420"/>
      <c r="B559" s="416"/>
      <c r="C559" s="417"/>
      <c r="D559" s="417"/>
      <c r="E559" s="418"/>
      <c r="F559" s="416"/>
      <c r="G559" s="417"/>
      <c r="H559" s="417"/>
      <c r="I559" s="417"/>
      <c r="J559" s="417"/>
      <c r="K559" s="419"/>
      <c r="L559" s="133"/>
      <c r="M559" s="415" t="str">
        <f t="shared" si="8"/>
        <v/>
      </c>
      <c r="N559" s="133"/>
      <c r="O559" s="133"/>
      <c r="P559" s="133"/>
      <c r="Q559" s="133"/>
      <c r="R559" s="133"/>
      <c r="S559" s="133"/>
      <c r="T559" s="133"/>
      <c r="U559" s="133"/>
    </row>
    <row r="560" spans="1:21" ht="14.45" customHeight="1" x14ac:dyDescent="0.2">
      <c r="A560" s="420"/>
      <c r="B560" s="416"/>
      <c r="C560" s="417"/>
      <c r="D560" s="417"/>
      <c r="E560" s="418"/>
      <c r="F560" s="416"/>
      <c r="G560" s="417"/>
      <c r="H560" s="417"/>
      <c r="I560" s="417"/>
      <c r="J560" s="417"/>
      <c r="K560" s="419"/>
      <c r="L560" s="133"/>
      <c r="M560" s="415" t="str">
        <f t="shared" si="8"/>
        <v/>
      </c>
      <c r="N560" s="133"/>
      <c r="O560" s="133"/>
      <c r="P560" s="133"/>
      <c r="Q560" s="133"/>
      <c r="R560" s="133"/>
      <c r="S560" s="133"/>
      <c r="T560" s="133"/>
      <c r="U560" s="133"/>
    </row>
    <row r="561" spans="1:21" ht="14.45" customHeight="1" x14ac:dyDescent="0.2">
      <c r="A561" s="420"/>
      <c r="B561" s="416"/>
      <c r="C561" s="417"/>
      <c r="D561" s="417"/>
      <c r="E561" s="418"/>
      <c r="F561" s="416"/>
      <c r="G561" s="417"/>
      <c r="H561" s="417"/>
      <c r="I561" s="417"/>
      <c r="J561" s="417"/>
      <c r="K561" s="419"/>
      <c r="L561" s="133"/>
      <c r="M561" s="415" t="str">
        <f t="shared" si="8"/>
        <v/>
      </c>
      <c r="N561" s="133"/>
      <c r="O561" s="133"/>
      <c r="P561" s="133"/>
      <c r="Q561" s="133"/>
      <c r="R561" s="133"/>
      <c r="S561" s="133"/>
      <c r="T561" s="133"/>
      <c r="U561" s="133"/>
    </row>
    <row r="562" spans="1:21" ht="14.45" customHeight="1" x14ac:dyDescent="0.2">
      <c r="A562" s="420"/>
      <c r="B562" s="416"/>
      <c r="C562" s="417"/>
      <c r="D562" s="417"/>
      <c r="E562" s="418"/>
      <c r="F562" s="416"/>
      <c r="G562" s="417"/>
      <c r="H562" s="417"/>
      <c r="I562" s="417"/>
      <c r="J562" s="417"/>
      <c r="K562" s="419"/>
      <c r="L562" s="133"/>
      <c r="M562" s="415" t="str">
        <f t="shared" si="8"/>
        <v/>
      </c>
      <c r="N562" s="133"/>
      <c r="O562" s="133"/>
      <c r="P562" s="133"/>
      <c r="Q562" s="133"/>
      <c r="R562" s="133"/>
      <c r="S562" s="133"/>
      <c r="T562" s="133"/>
      <c r="U562" s="133"/>
    </row>
    <row r="563" spans="1:21" ht="14.45" customHeight="1" x14ac:dyDescent="0.2">
      <c r="A563" s="420"/>
      <c r="B563" s="416"/>
      <c r="C563" s="417"/>
      <c r="D563" s="417"/>
      <c r="E563" s="418"/>
      <c r="F563" s="416"/>
      <c r="G563" s="417"/>
      <c r="H563" s="417"/>
      <c r="I563" s="417"/>
      <c r="J563" s="417"/>
      <c r="K563" s="419"/>
      <c r="L563" s="133"/>
      <c r="M563" s="415" t="str">
        <f t="shared" si="8"/>
        <v/>
      </c>
      <c r="N563" s="133"/>
      <c r="O563" s="133"/>
      <c r="P563" s="133"/>
      <c r="Q563" s="133"/>
      <c r="R563" s="133"/>
      <c r="S563" s="133"/>
      <c r="T563" s="133"/>
      <c r="U563" s="133"/>
    </row>
    <row r="564" spans="1:21" ht="14.45" customHeight="1" x14ac:dyDescent="0.2">
      <c r="A564" s="420"/>
      <c r="B564" s="416"/>
      <c r="C564" s="417"/>
      <c r="D564" s="417"/>
      <c r="E564" s="418"/>
      <c r="F564" s="416"/>
      <c r="G564" s="417"/>
      <c r="H564" s="417"/>
      <c r="I564" s="417"/>
      <c r="J564" s="417"/>
      <c r="K564" s="419"/>
      <c r="L564" s="133"/>
      <c r="M564" s="415" t="str">
        <f t="shared" si="8"/>
        <v/>
      </c>
      <c r="N564" s="133"/>
      <c r="O564" s="133"/>
      <c r="P564" s="133"/>
      <c r="Q564" s="133"/>
      <c r="R564" s="133"/>
      <c r="S564" s="133"/>
      <c r="T564" s="133"/>
      <c r="U564" s="133"/>
    </row>
    <row r="565" spans="1:21" ht="14.45" customHeight="1" x14ac:dyDescent="0.2">
      <c r="A565" s="420"/>
      <c r="B565" s="416"/>
      <c r="C565" s="417"/>
      <c r="D565" s="417"/>
      <c r="E565" s="418"/>
      <c r="F565" s="416"/>
      <c r="G565" s="417"/>
      <c r="H565" s="417"/>
      <c r="I565" s="417"/>
      <c r="J565" s="417"/>
      <c r="K565" s="419"/>
      <c r="L565" s="133"/>
      <c r="M565" s="415" t="str">
        <f t="shared" si="8"/>
        <v/>
      </c>
      <c r="N565" s="133"/>
      <c r="O565" s="133"/>
      <c r="P565" s="133"/>
      <c r="Q565" s="133"/>
      <c r="R565" s="133"/>
      <c r="S565" s="133"/>
      <c r="T565" s="133"/>
      <c r="U565" s="133"/>
    </row>
    <row r="566" spans="1:21" ht="14.45" customHeight="1" x14ac:dyDescent="0.2">
      <c r="A566" s="420"/>
      <c r="B566" s="416"/>
      <c r="C566" s="417"/>
      <c r="D566" s="417"/>
      <c r="E566" s="418"/>
      <c r="F566" s="416"/>
      <c r="G566" s="417"/>
      <c r="H566" s="417"/>
      <c r="I566" s="417"/>
      <c r="J566" s="417"/>
      <c r="K566" s="419"/>
      <c r="L566" s="133"/>
      <c r="M566" s="415" t="str">
        <f t="shared" si="8"/>
        <v/>
      </c>
      <c r="N566" s="133"/>
      <c r="O566" s="133"/>
      <c r="P566" s="133"/>
      <c r="Q566" s="133"/>
      <c r="R566" s="133"/>
      <c r="S566" s="133"/>
      <c r="T566" s="133"/>
      <c r="U566" s="133"/>
    </row>
    <row r="567" spans="1:21" ht="14.45" customHeight="1" x14ac:dyDescent="0.2">
      <c r="A567" s="420"/>
      <c r="B567" s="416"/>
      <c r="C567" s="417"/>
      <c r="D567" s="417"/>
      <c r="E567" s="418"/>
      <c r="F567" s="416"/>
      <c r="G567" s="417"/>
      <c r="H567" s="417"/>
      <c r="I567" s="417"/>
      <c r="J567" s="417"/>
      <c r="K567" s="419"/>
      <c r="L567" s="133"/>
      <c r="M567" s="415" t="str">
        <f t="shared" si="8"/>
        <v/>
      </c>
      <c r="N567" s="133"/>
      <c r="O567" s="133"/>
      <c r="P567" s="133"/>
      <c r="Q567" s="133"/>
      <c r="R567" s="133"/>
      <c r="S567" s="133"/>
      <c r="T567" s="133"/>
      <c r="U567" s="133"/>
    </row>
    <row r="568" spans="1:21" ht="14.45" customHeight="1" x14ac:dyDescent="0.2">
      <c r="A568" s="420"/>
      <c r="B568" s="416"/>
      <c r="C568" s="417"/>
      <c r="D568" s="417"/>
      <c r="E568" s="418"/>
      <c r="F568" s="416"/>
      <c r="G568" s="417"/>
      <c r="H568" s="417"/>
      <c r="I568" s="417"/>
      <c r="J568" s="417"/>
      <c r="K568" s="419"/>
      <c r="L568" s="133"/>
      <c r="M568" s="415" t="str">
        <f t="shared" si="8"/>
        <v/>
      </c>
      <c r="N568" s="133"/>
      <c r="O568" s="133"/>
      <c r="P568" s="133"/>
      <c r="Q568" s="133"/>
      <c r="R568" s="133"/>
      <c r="S568" s="133"/>
      <c r="T568" s="133"/>
      <c r="U568" s="133"/>
    </row>
    <row r="569" spans="1:21" ht="14.45" customHeight="1" x14ac:dyDescent="0.2">
      <c r="A569" s="420"/>
      <c r="B569" s="416"/>
      <c r="C569" s="417"/>
      <c r="D569" s="417"/>
      <c r="E569" s="418"/>
      <c r="F569" s="416"/>
      <c r="G569" s="417"/>
      <c r="H569" s="417"/>
      <c r="I569" s="417"/>
      <c r="J569" s="417"/>
      <c r="K569" s="419"/>
      <c r="L569" s="133"/>
      <c r="M569" s="415" t="str">
        <f t="shared" si="8"/>
        <v/>
      </c>
      <c r="N569" s="133"/>
      <c r="O569" s="133"/>
      <c r="P569" s="133"/>
      <c r="Q569" s="133"/>
      <c r="R569" s="133"/>
      <c r="S569" s="133"/>
      <c r="T569" s="133"/>
      <c r="U569" s="133"/>
    </row>
    <row r="570" spans="1:21" ht="14.45" customHeight="1" x14ac:dyDescent="0.2">
      <c r="A570" s="420"/>
      <c r="B570" s="416"/>
      <c r="C570" s="417"/>
      <c r="D570" s="417"/>
      <c r="E570" s="418"/>
      <c r="F570" s="416"/>
      <c r="G570" s="417"/>
      <c r="H570" s="417"/>
      <c r="I570" s="417"/>
      <c r="J570" s="417"/>
      <c r="K570" s="419"/>
      <c r="L570" s="133"/>
      <c r="M570" s="415" t="str">
        <f t="shared" si="8"/>
        <v/>
      </c>
      <c r="N570" s="133"/>
      <c r="O570" s="133"/>
      <c r="P570" s="133"/>
      <c r="Q570" s="133"/>
      <c r="R570" s="133"/>
      <c r="S570" s="133"/>
      <c r="T570" s="133"/>
      <c r="U570" s="133"/>
    </row>
    <row r="571" spans="1:21" ht="14.45" customHeight="1" x14ac:dyDescent="0.2">
      <c r="A571" s="420"/>
      <c r="B571" s="416"/>
      <c r="C571" s="417"/>
      <c r="D571" s="417"/>
      <c r="E571" s="418"/>
      <c r="F571" s="416"/>
      <c r="G571" s="417"/>
      <c r="H571" s="417"/>
      <c r="I571" s="417"/>
      <c r="J571" s="417"/>
      <c r="K571" s="419"/>
      <c r="L571" s="133"/>
      <c r="M571" s="415" t="str">
        <f t="shared" si="8"/>
        <v/>
      </c>
      <c r="N571" s="133"/>
      <c r="O571" s="133"/>
      <c r="P571" s="133"/>
      <c r="Q571" s="133"/>
      <c r="R571" s="133"/>
      <c r="S571" s="133"/>
      <c r="T571" s="133"/>
      <c r="U571" s="133"/>
    </row>
    <row r="572" spans="1:21" ht="14.45" customHeight="1" x14ac:dyDescent="0.2">
      <c r="A572" s="420"/>
      <c r="B572" s="416"/>
      <c r="C572" s="417"/>
      <c r="D572" s="417"/>
      <c r="E572" s="418"/>
      <c r="F572" s="416"/>
      <c r="G572" s="417"/>
      <c r="H572" s="417"/>
      <c r="I572" s="417"/>
      <c r="J572" s="417"/>
      <c r="K572" s="419"/>
      <c r="L572" s="133"/>
      <c r="M572" s="415" t="str">
        <f t="shared" si="8"/>
        <v/>
      </c>
      <c r="N572" s="133"/>
      <c r="O572" s="133"/>
      <c r="P572" s="133"/>
      <c r="Q572" s="133"/>
      <c r="R572" s="133"/>
      <c r="S572" s="133"/>
      <c r="T572" s="133"/>
      <c r="U572" s="133"/>
    </row>
    <row r="573" spans="1:21" ht="14.45" customHeight="1" x14ac:dyDescent="0.2">
      <c r="A573" s="420"/>
      <c r="B573" s="416"/>
      <c r="C573" s="417"/>
      <c r="D573" s="417"/>
      <c r="E573" s="418"/>
      <c r="F573" s="416"/>
      <c r="G573" s="417"/>
      <c r="H573" s="417"/>
      <c r="I573" s="417"/>
      <c r="J573" s="417"/>
      <c r="K573" s="419"/>
      <c r="L573" s="133"/>
      <c r="M573" s="415" t="str">
        <f t="shared" si="8"/>
        <v/>
      </c>
      <c r="N573" s="133"/>
      <c r="O573" s="133"/>
      <c r="P573" s="133"/>
      <c r="Q573" s="133"/>
      <c r="R573" s="133"/>
      <c r="S573" s="133"/>
      <c r="T573" s="133"/>
      <c r="U573" s="133"/>
    </row>
    <row r="574" spans="1:21" ht="14.45" customHeight="1" x14ac:dyDescent="0.2">
      <c r="A574" s="420"/>
      <c r="B574" s="416"/>
      <c r="C574" s="417"/>
      <c r="D574" s="417"/>
      <c r="E574" s="418"/>
      <c r="F574" s="416"/>
      <c r="G574" s="417"/>
      <c r="H574" s="417"/>
      <c r="I574" s="417"/>
      <c r="J574" s="417"/>
      <c r="K574" s="419"/>
      <c r="L574" s="133"/>
      <c r="M574" s="415" t="str">
        <f t="shared" si="8"/>
        <v/>
      </c>
      <c r="N574" s="133"/>
      <c r="O574" s="133"/>
      <c r="P574" s="133"/>
      <c r="Q574" s="133"/>
      <c r="R574" s="133"/>
      <c r="S574" s="133"/>
      <c r="T574" s="133"/>
      <c r="U574" s="133"/>
    </row>
    <row r="575" spans="1:21" ht="14.45" customHeight="1" x14ac:dyDescent="0.2">
      <c r="A575" s="420"/>
      <c r="B575" s="416"/>
      <c r="C575" s="417"/>
      <c r="D575" s="417"/>
      <c r="E575" s="418"/>
      <c r="F575" s="416"/>
      <c r="G575" s="417"/>
      <c r="H575" s="417"/>
      <c r="I575" s="417"/>
      <c r="J575" s="417"/>
      <c r="K575" s="419"/>
      <c r="L575" s="133"/>
      <c r="M575" s="415" t="str">
        <f t="shared" si="8"/>
        <v/>
      </c>
      <c r="N575" s="133"/>
      <c r="O575" s="133"/>
      <c r="P575" s="133"/>
      <c r="Q575" s="133"/>
      <c r="R575" s="133"/>
      <c r="S575" s="133"/>
      <c r="T575" s="133"/>
      <c r="U575" s="133"/>
    </row>
    <row r="576" spans="1:21" ht="14.45" customHeight="1" x14ac:dyDescent="0.2">
      <c r="A576" s="420"/>
      <c r="B576" s="416"/>
      <c r="C576" s="417"/>
      <c r="D576" s="417"/>
      <c r="E576" s="418"/>
      <c r="F576" s="416"/>
      <c r="G576" s="417"/>
      <c r="H576" s="417"/>
      <c r="I576" s="417"/>
      <c r="J576" s="417"/>
      <c r="K576" s="419"/>
      <c r="L576" s="133"/>
      <c r="M576" s="415" t="str">
        <f t="shared" si="8"/>
        <v/>
      </c>
      <c r="N576" s="133"/>
      <c r="O576" s="133"/>
      <c r="P576" s="133"/>
      <c r="Q576" s="133"/>
      <c r="R576" s="133"/>
      <c r="S576" s="133"/>
      <c r="T576" s="133"/>
      <c r="U576" s="133"/>
    </row>
    <row r="577" spans="1:21" ht="14.45" customHeight="1" x14ac:dyDescent="0.2">
      <c r="A577" s="420"/>
      <c r="B577" s="416"/>
      <c r="C577" s="417"/>
      <c r="D577" s="417"/>
      <c r="E577" s="418"/>
      <c r="F577" s="416"/>
      <c r="G577" s="417"/>
      <c r="H577" s="417"/>
      <c r="I577" s="417"/>
      <c r="J577" s="417"/>
      <c r="K577" s="419"/>
      <c r="L577" s="133"/>
      <c r="M577" s="415" t="str">
        <f t="shared" si="8"/>
        <v/>
      </c>
      <c r="N577" s="133"/>
      <c r="O577" s="133"/>
      <c r="P577" s="133"/>
      <c r="Q577" s="133"/>
      <c r="R577" s="133"/>
      <c r="S577" s="133"/>
      <c r="T577" s="133"/>
      <c r="U577" s="133"/>
    </row>
    <row r="578" spans="1:21" ht="14.45" customHeight="1" x14ac:dyDescent="0.2">
      <c r="A578" s="420"/>
      <c r="B578" s="416"/>
      <c r="C578" s="417"/>
      <c r="D578" s="417"/>
      <c r="E578" s="418"/>
      <c r="F578" s="416"/>
      <c r="G578" s="417"/>
      <c r="H578" s="417"/>
      <c r="I578" s="417"/>
      <c r="J578" s="417"/>
      <c r="K578" s="419"/>
      <c r="L578" s="133"/>
      <c r="M578" s="415" t="str">
        <f t="shared" si="8"/>
        <v/>
      </c>
      <c r="N578" s="133"/>
      <c r="O578" s="133"/>
      <c r="P578" s="133"/>
      <c r="Q578" s="133"/>
      <c r="R578" s="133"/>
      <c r="S578" s="133"/>
      <c r="T578" s="133"/>
      <c r="U578" s="133"/>
    </row>
    <row r="579" spans="1:21" ht="14.45" customHeight="1" x14ac:dyDescent="0.2">
      <c r="A579" s="420"/>
      <c r="B579" s="416"/>
      <c r="C579" s="417"/>
      <c r="D579" s="417"/>
      <c r="E579" s="418"/>
      <c r="F579" s="416"/>
      <c r="G579" s="417"/>
      <c r="H579" s="417"/>
      <c r="I579" s="417"/>
      <c r="J579" s="417"/>
      <c r="K579" s="419"/>
      <c r="L579" s="133"/>
      <c r="M579" s="415" t="str">
        <f t="shared" si="8"/>
        <v/>
      </c>
      <c r="N579" s="133"/>
      <c r="O579" s="133"/>
      <c r="P579" s="133"/>
      <c r="Q579" s="133"/>
      <c r="R579" s="133"/>
      <c r="S579" s="133"/>
      <c r="T579" s="133"/>
      <c r="U579" s="133"/>
    </row>
    <row r="580" spans="1:21" ht="14.45" customHeight="1" x14ac:dyDescent="0.2">
      <c r="A580" s="420"/>
      <c r="B580" s="416"/>
      <c r="C580" s="417"/>
      <c r="D580" s="417"/>
      <c r="E580" s="418"/>
      <c r="F580" s="416"/>
      <c r="G580" s="417"/>
      <c r="H580" s="417"/>
      <c r="I580" s="417"/>
      <c r="J580" s="417"/>
      <c r="K580" s="419"/>
      <c r="L580" s="133"/>
      <c r="M580" s="415" t="str">
        <f t="shared" si="8"/>
        <v/>
      </c>
      <c r="N580" s="133"/>
      <c r="O580" s="133"/>
      <c r="P580" s="133"/>
      <c r="Q580" s="133"/>
      <c r="R580" s="133"/>
      <c r="S580" s="133"/>
      <c r="T580" s="133"/>
      <c r="U580" s="133"/>
    </row>
    <row r="581" spans="1:21" ht="14.45" customHeight="1" x14ac:dyDescent="0.2">
      <c r="A581" s="420"/>
      <c r="B581" s="416"/>
      <c r="C581" s="417"/>
      <c r="D581" s="417"/>
      <c r="E581" s="418"/>
      <c r="F581" s="416"/>
      <c r="G581" s="417"/>
      <c r="H581" s="417"/>
      <c r="I581" s="417"/>
      <c r="J581" s="417"/>
      <c r="K581" s="419"/>
      <c r="L581" s="133"/>
      <c r="M581" s="415" t="str">
        <f t="shared" si="8"/>
        <v/>
      </c>
      <c r="N581" s="133"/>
      <c r="O581" s="133"/>
      <c r="P581" s="133"/>
      <c r="Q581" s="133"/>
      <c r="R581" s="133"/>
      <c r="S581" s="133"/>
      <c r="T581" s="133"/>
      <c r="U581" s="133"/>
    </row>
    <row r="582" spans="1:21" ht="14.45" customHeight="1" x14ac:dyDescent="0.2">
      <c r="A582" s="420"/>
      <c r="B582" s="416"/>
      <c r="C582" s="417"/>
      <c r="D582" s="417"/>
      <c r="E582" s="418"/>
      <c r="F582" s="416"/>
      <c r="G582" s="417"/>
      <c r="H582" s="417"/>
      <c r="I582" s="417"/>
      <c r="J582" s="417"/>
      <c r="K582" s="419"/>
      <c r="L582" s="133"/>
      <c r="M582" s="415" t="str">
        <f t="shared" ref="M582:M645" si="9">IF(A582="HV","HV",IF(OR(LEFT(A582,16)="               5",LEFT(A582,16)="               6",LEFT(A582,16)="               7",LEFT(A582,16)="               8"),"X",""))</f>
        <v/>
      </c>
      <c r="N582" s="133"/>
      <c r="O582" s="133"/>
      <c r="P582" s="133"/>
      <c r="Q582" s="133"/>
      <c r="R582" s="133"/>
      <c r="S582" s="133"/>
      <c r="T582" s="133"/>
      <c r="U582" s="133"/>
    </row>
    <row r="583" spans="1:21" ht="14.45" customHeight="1" x14ac:dyDescent="0.2">
      <c r="A583" s="420"/>
      <c r="B583" s="416"/>
      <c r="C583" s="417"/>
      <c r="D583" s="417"/>
      <c r="E583" s="418"/>
      <c r="F583" s="416"/>
      <c r="G583" s="417"/>
      <c r="H583" s="417"/>
      <c r="I583" s="417"/>
      <c r="J583" s="417"/>
      <c r="K583" s="419"/>
      <c r="L583" s="133"/>
      <c r="M583" s="415" t="str">
        <f t="shared" si="9"/>
        <v/>
      </c>
      <c r="N583" s="133"/>
      <c r="O583" s="133"/>
      <c r="P583" s="133"/>
      <c r="Q583" s="133"/>
      <c r="R583" s="133"/>
      <c r="S583" s="133"/>
      <c r="T583" s="133"/>
      <c r="U583" s="133"/>
    </row>
    <row r="584" spans="1:21" ht="14.45" customHeight="1" x14ac:dyDescent="0.2">
      <c r="A584" s="420"/>
      <c r="B584" s="416"/>
      <c r="C584" s="417"/>
      <c r="D584" s="417"/>
      <c r="E584" s="418"/>
      <c r="F584" s="416"/>
      <c r="G584" s="417"/>
      <c r="H584" s="417"/>
      <c r="I584" s="417"/>
      <c r="J584" s="417"/>
      <c r="K584" s="419"/>
      <c r="L584" s="133"/>
      <c r="M584" s="415" t="str">
        <f t="shared" si="9"/>
        <v/>
      </c>
      <c r="N584" s="133"/>
      <c r="O584" s="133"/>
      <c r="P584" s="133"/>
      <c r="Q584" s="133"/>
      <c r="R584" s="133"/>
      <c r="S584" s="133"/>
      <c r="T584" s="133"/>
      <c r="U584" s="133"/>
    </row>
    <row r="585" spans="1:21" ht="14.45" customHeight="1" x14ac:dyDescent="0.2">
      <c r="A585" s="420"/>
      <c r="B585" s="416"/>
      <c r="C585" s="417"/>
      <c r="D585" s="417"/>
      <c r="E585" s="418"/>
      <c r="F585" s="416"/>
      <c r="G585" s="417"/>
      <c r="H585" s="417"/>
      <c r="I585" s="417"/>
      <c r="J585" s="417"/>
      <c r="K585" s="419"/>
      <c r="L585" s="133"/>
      <c r="M585" s="415" t="str">
        <f t="shared" si="9"/>
        <v/>
      </c>
      <c r="N585" s="133"/>
      <c r="O585" s="133"/>
      <c r="P585" s="133"/>
      <c r="Q585" s="133"/>
      <c r="R585" s="133"/>
      <c r="S585" s="133"/>
      <c r="T585" s="133"/>
      <c r="U585" s="133"/>
    </row>
    <row r="586" spans="1:21" ht="14.45" customHeight="1" x14ac:dyDescent="0.2">
      <c r="A586" s="420"/>
      <c r="B586" s="416"/>
      <c r="C586" s="417"/>
      <c r="D586" s="417"/>
      <c r="E586" s="418"/>
      <c r="F586" s="416"/>
      <c r="G586" s="417"/>
      <c r="H586" s="417"/>
      <c r="I586" s="417"/>
      <c r="J586" s="417"/>
      <c r="K586" s="419"/>
      <c r="L586" s="133"/>
      <c r="M586" s="415" t="str">
        <f t="shared" si="9"/>
        <v/>
      </c>
      <c r="N586" s="133"/>
      <c r="O586" s="133"/>
      <c r="P586" s="133"/>
      <c r="Q586" s="133"/>
      <c r="R586" s="133"/>
      <c r="S586" s="133"/>
      <c r="T586" s="133"/>
      <c r="U586" s="133"/>
    </row>
    <row r="587" spans="1:21" ht="14.45" customHeight="1" x14ac:dyDescent="0.2">
      <c r="A587" s="420"/>
      <c r="B587" s="416"/>
      <c r="C587" s="417"/>
      <c r="D587" s="417"/>
      <c r="E587" s="418"/>
      <c r="F587" s="416"/>
      <c r="G587" s="417"/>
      <c r="H587" s="417"/>
      <c r="I587" s="417"/>
      <c r="J587" s="417"/>
      <c r="K587" s="419"/>
      <c r="L587" s="133"/>
      <c r="M587" s="415" t="str">
        <f t="shared" si="9"/>
        <v/>
      </c>
      <c r="N587" s="133"/>
      <c r="O587" s="133"/>
      <c r="P587" s="133"/>
      <c r="Q587" s="133"/>
      <c r="R587" s="133"/>
      <c r="S587" s="133"/>
      <c r="T587" s="133"/>
      <c r="U587" s="133"/>
    </row>
    <row r="588" spans="1:21" ht="14.45" customHeight="1" x14ac:dyDescent="0.2">
      <c r="A588" s="420"/>
      <c r="B588" s="416"/>
      <c r="C588" s="417"/>
      <c r="D588" s="417"/>
      <c r="E588" s="418"/>
      <c r="F588" s="416"/>
      <c r="G588" s="417"/>
      <c r="H588" s="417"/>
      <c r="I588" s="417"/>
      <c r="J588" s="417"/>
      <c r="K588" s="419"/>
      <c r="L588" s="133"/>
      <c r="M588" s="415" t="str">
        <f t="shared" si="9"/>
        <v/>
      </c>
      <c r="N588" s="133"/>
      <c r="O588" s="133"/>
      <c r="P588" s="133"/>
      <c r="Q588" s="133"/>
      <c r="R588" s="133"/>
      <c r="S588" s="133"/>
      <c r="T588" s="133"/>
      <c r="U588" s="133"/>
    </row>
    <row r="589" spans="1:21" ht="14.45" customHeight="1" x14ac:dyDescent="0.2">
      <c r="A589" s="420"/>
      <c r="B589" s="416"/>
      <c r="C589" s="417"/>
      <c r="D589" s="417"/>
      <c r="E589" s="418"/>
      <c r="F589" s="416"/>
      <c r="G589" s="417"/>
      <c r="H589" s="417"/>
      <c r="I589" s="417"/>
      <c r="J589" s="417"/>
      <c r="K589" s="419"/>
      <c r="L589" s="133"/>
      <c r="M589" s="415" t="str">
        <f t="shared" si="9"/>
        <v/>
      </c>
      <c r="N589" s="133"/>
      <c r="O589" s="133"/>
      <c r="P589" s="133"/>
      <c r="Q589" s="133"/>
      <c r="R589" s="133"/>
      <c r="S589" s="133"/>
      <c r="T589" s="133"/>
      <c r="U589" s="133"/>
    </row>
    <row r="590" spans="1:21" ht="14.45" customHeight="1" x14ac:dyDescent="0.2">
      <c r="A590" s="420"/>
      <c r="B590" s="416"/>
      <c r="C590" s="417"/>
      <c r="D590" s="417"/>
      <c r="E590" s="418"/>
      <c r="F590" s="416"/>
      <c r="G590" s="417"/>
      <c r="H590" s="417"/>
      <c r="I590" s="417"/>
      <c r="J590" s="417"/>
      <c r="K590" s="419"/>
      <c r="L590" s="133"/>
      <c r="M590" s="415" t="str">
        <f t="shared" si="9"/>
        <v/>
      </c>
      <c r="N590" s="133"/>
      <c r="O590" s="133"/>
      <c r="P590" s="133"/>
      <c r="Q590" s="133"/>
      <c r="R590" s="133"/>
      <c r="S590" s="133"/>
      <c r="T590" s="133"/>
      <c r="U590" s="133"/>
    </row>
    <row r="591" spans="1:21" ht="14.45" customHeight="1" x14ac:dyDescent="0.2">
      <c r="A591" s="420"/>
      <c r="B591" s="416"/>
      <c r="C591" s="417"/>
      <c r="D591" s="417"/>
      <c r="E591" s="418"/>
      <c r="F591" s="416"/>
      <c r="G591" s="417"/>
      <c r="H591" s="417"/>
      <c r="I591" s="417"/>
      <c r="J591" s="417"/>
      <c r="K591" s="419"/>
      <c r="L591" s="133"/>
      <c r="M591" s="415" t="str">
        <f t="shared" si="9"/>
        <v/>
      </c>
      <c r="N591" s="133"/>
      <c r="O591" s="133"/>
      <c r="P591" s="133"/>
      <c r="Q591" s="133"/>
      <c r="R591" s="133"/>
      <c r="S591" s="133"/>
      <c r="T591" s="133"/>
      <c r="U591" s="133"/>
    </row>
    <row r="592" spans="1:21" ht="14.45" customHeight="1" x14ac:dyDescent="0.2">
      <c r="A592" s="420"/>
      <c r="B592" s="416"/>
      <c r="C592" s="417"/>
      <c r="D592" s="417"/>
      <c r="E592" s="418"/>
      <c r="F592" s="416"/>
      <c r="G592" s="417"/>
      <c r="H592" s="417"/>
      <c r="I592" s="417"/>
      <c r="J592" s="417"/>
      <c r="K592" s="419"/>
      <c r="L592" s="133"/>
      <c r="M592" s="415" t="str">
        <f t="shared" si="9"/>
        <v/>
      </c>
      <c r="N592" s="133"/>
      <c r="O592" s="133"/>
      <c r="P592" s="133"/>
      <c r="Q592" s="133"/>
      <c r="R592" s="133"/>
      <c r="S592" s="133"/>
      <c r="T592" s="133"/>
      <c r="U592" s="133"/>
    </row>
    <row r="593" spans="1:21" ht="14.45" customHeight="1" x14ac:dyDescent="0.2">
      <c r="A593" s="420"/>
      <c r="B593" s="416"/>
      <c r="C593" s="417"/>
      <c r="D593" s="417"/>
      <c r="E593" s="418"/>
      <c r="F593" s="416"/>
      <c r="G593" s="417"/>
      <c r="H593" s="417"/>
      <c r="I593" s="417"/>
      <c r="J593" s="417"/>
      <c r="K593" s="419"/>
      <c r="L593" s="133"/>
      <c r="M593" s="415" t="str">
        <f t="shared" si="9"/>
        <v/>
      </c>
      <c r="N593" s="133"/>
      <c r="O593" s="133"/>
      <c r="P593" s="133"/>
      <c r="Q593" s="133"/>
      <c r="R593" s="133"/>
      <c r="S593" s="133"/>
      <c r="T593" s="133"/>
      <c r="U593" s="133"/>
    </row>
    <row r="594" spans="1:21" ht="14.45" customHeight="1" x14ac:dyDescent="0.2">
      <c r="A594" s="420"/>
      <c r="B594" s="416"/>
      <c r="C594" s="417"/>
      <c r="D594" s="417"/>
      <c r="E594" s="418"/>
      <c r="F594" s="416"/>
      <c r="G594" s="417"/>
      <c r="H594" s="417"/>
      <c r="I594" s="417"/>
      <c r="J594" s="417"/>
      <c r="K594" s="419"/>
      <c r="L594" s="133"/>
      <c r="M594" s="415" t="str">
        <f t="shared" si="9"/>
        <v/>
      </c>
      <c r="N594" s="133"/>
      <c r="O594" s="133"/>
      <c r="P594" s="133"/>
      <c r="Q594" s="133"/>
      <c r="R594" s="133"/>
      <c r="S594" s="133"/>
      <c r="T594" s="133"/>
      <c r="U594" s="133"/>
    </row>
    <row r="595" spans="1:21" ht="14.45" customHeight="1" x14ac:dyDescent="0.2">
      <c r="A595" s="420"/>
      <c r="B595" s="416"/>
      <c r="C595" s="417"/>
      <c r="D595" s="417"/>
      <c r="E595" s="418"/>
      <c r="F595" s="416"/>
      <c r="G595" s="417"/>
      <c r="H595" s="417"/>
      <c r="I595" s="417"/>
      <c r="J595" s="417"/>
      <c r="K595" s="419"/>
      <c r="L595" s="133"/>
      <c r="M595" s="415" t="str">
        <f t="shared" si="9"/>
        <v/>
      </c>
      <c r="N595" s="133"/>
      <c r="O595" s="133"/>
      <c r="P595" s="133"/>
      <c r="Q595" s="133"/>
      <c r="R595" s="133"/>
      <c r="S595" s="133"/>
      <c r="T595" s="133"/>
      <c r="U595" s="133"/>
    </row>
    <row r="596" spans="1:21" ht="14.45" customHeight="1" x14ac:dyDescent="0.2">
      <c r="A596" s="420"/>
      <c r="B596" s="416"/>
      <c r="C596" s="417"/>
      <c r="D596" s="417"/>
      <c r="E596" s="418"/>
      <c r="F596" s="416"/>
      <c r="G596" s="417"/>
      <c r="H596" s="417"/>
      <c r="I596" s="417"/>
      <c r="J596" s="417"/>
      <c r="K596" s="419"/>
      <c r="L596" s="133"/>
      <c r="M596" s="415" t="str">
        <f t="shared" si="9"/>
        <v/>
      </c>
      <c r="N596" s="133"/>
      <c r="O596" s="133"/>
      <c r="P596" s="133"/>
      <c r="Q596" s="133"/>
      <c r="R596" s="133"/>
      <c r="S596" s="133"/>
      <c r="T596" s="133"/>
      <c r="U596" s="133"/>
    </row>
    <row r="597" spans="1:21" ht="14.45" customHeight="1" x14ac:dyDescent="0.2">
      <c r="A597" s="420"/>
      <c r="B597" s="416"/>
      <c r="C597" s="417"/>
      <c r="D597" s="417"/>
      <c r="E597" s="418"/>
      <c r="F597" s="416"/>
      <c r="G597" s="417"/>
      <c r="H597" s="417"/>
      <c r="I597" s="417"/>
      <c r="J597" s="417"/>
      <c r="K597" s="419"/>
      <c r="L597" s="133"/>
      <c r="M597" s="415" t="str">
        <f t="shared" si="9"/>
        <v/>
      </c>
      <c r="N597" s="133"/>
      <c r="O597" s="133"/>
      <c r="P597" s="133"/>
      <c r="Q597" s="133"/>
      <c r="R597" s="133"/>
      <c r="S597" s="133"/>
      <c r="T597" s="133"/>
      <c r="U597" s="133"/>
    </row>
    <row r="598" spans="1:21" ht="14.45" customHeight="1" x14ac:dyDescent="0.2">
      <c r="A598" s="420"/>
      <c r="B598" s="416"/>
      <c r="C598" s="417"/>
      <c r="D598" s="417"/>
      <c r="E598" s="418"/>
      <c r="F598" s="416"/>
      <c r="G598" s="417"/>
      <c r="H598" s="417"/>
      <c r="I598" s="417"/>
      <c r="J598" s="417"/>
      <c r="K598" s="419"/>
      <c r="L598" s="133"/>
      <c r="M598" s="415" t="str">
        <f t="shared" si="9"/>
        <v/>
      </c>
      <c r="N598" s="133"/>
      <c r="O598" s="133"/>
      <c r="P598" s="133"/>
      <c r="Q598" s="133"/>
      <c r="R598" s="133"/>
      <c r="S598" s="133"/>
      <c r="T598" s="133"/>
      <c r="U598" s="133"/>
    </row>
    <row r="599" spans="1:21" ht="14.45" customHeight="1" x14ac:dyDescent="0.2">
      <c r="A599" s="420"/>
      <c r="B599" s="416"/>
      <c r="C599" s="417"/>
      <c r="D599" s="417"/>
      <c r="E599" s="418"/>
      <c r="F599" s="416"/>
      <c r="G599" s="417"/>
      <c r="H599" s="417"/>
      <c r="I599" s="417"/>
      <c r="J599" s="417"/>
      <c r="K599" s="419"/>
      <c r="L599" s="133"/>
      <c r="M599" s="415" t="str">
        <f t="shared" si="9"/>
        <v/>
      </c>
      <c r="N599" s="133"/>
      <c r="O599" s="133"/>
      <c r="P599" s="133"/>
      <c r="Q599" s="133"/>
      <c r="R599" s="133"/>
      <c r="S599" s="133"/>
      <c r="T599" s="133"/>
      <c r="U599" s="133"/>
    </row>
    <row r="600" spans="1:21" ht="14.45" customHeight="1" x14ac:dyDescent="0.2">
      <c r="A600" s="420"/>
      <c r="B600" s="416"/>
      <c r="C600" s="417"/>
      <c r="D600" s="417"/>
      <c r="E600" s="418"/>
      <c r="F600" s="416"/>
      <c r="G600" s="417"/>
      <c r="H600" s="417"/>
      <c r="I600" s="417"/>
      <c r="J600" s="417"/>
      <c r="K600" s="419"/>
      <c r="L600" s="133"/>
      <c r="M600" s="415" t="str">
        <f t="shared" si="9"/>
        <v/>
      </c>
      <c r="N600" s="133"/>
      <c r="O600" s="133"/>
      <c r="P600" s="133"/>
      <c r="Q600" s="133"/>
      <c r="R600" s="133"/>
      <c r="S600" s="133"/>
      <c r="T600" s="133"/>
      <c r="U600" s="133"/>
    </row>
    <row r="601" spans="1:21" ht="14.45" customHeight="1" x14ac:dyDescent="0.2">
      <c r="A601" s="420"/>
      <c r="B601" s="416"/>
      <c r="C601" s="417"/>
      <c r="D601" s="417"/>
      <c r="E601" s="418"/>
      <c r="F601" s="416"/>
      <c r="G601" s="417"/>
      <c r="H601" s="417"/>
      <c r="I601" s="417"/>
      <c r="J601" s="417"/>
      <c r="K601" s="419"/>
      <c r="L601" s="133"/>
      <c r="M601" s="415" t="str">
        <f t="shared" si="9"/>
        <v/>
      </c>
      <c r="N601" s="133"/>
      <c r="O601" s="133"/>
      <c r="P601" s="133"/>
      <c r="Q601" s="133"/>
      <c r="R601" s="133"/>
      <c r="S601" s="133"/>
      <c r="T601" s="133"/>
      <c r="U601" s="133"/>
    </row>
    <row r="602" spans="1:21" ht="14.45" customHeight="1" x14ac:dyDescent="0.2">
      <c r="A602" s="420"/>
      <c r="B602" s="416"/>
      <c r="C602" s="417"/>
      <c r="D602" s="417"/>
      <c r="E602" s="418"/>
      <c r="F602" s="416"/>
      <c r="G602" s="417"/>
      <c r="H602" s="417"/>
      <c r="I602" s="417"/>
      <c r="J602" s="417"/>
      <c r="K602" s="419"/>
      <c r="L602" s="133"/>
      <c r="M602" s="415" t="str">
        <f t="shared" si="9"/>
        <v/>
      </c>
      <c r="N602" s="133"/>
      <c r="O602" s="133"/>
      <c r="P602" s="133"/>
      <c r="Q602" s="133"/>
      <c r="R602" s="133"/>
      <c r="S602" s="133"/>
      <c r="T602" s="133"/>
      <c r="U602" s="133"/>
    </row>
    <row r="603" spans="1:21" ht="14.45" customHeight="1" x14ac:dyDescent="0.2">
      <c r="A603" s="420"/>
      <c r="B603" s="416"/>
      <c r="C603" s="417"/>
      <c r="D603" s="417"/>
      <c r="E603" s="418"/>
      <c r="F603" s="416"/>
      <c r="G603" s="417"/>
      <c r="H603" s="417"/>
      <c r="I603" s="417"/>
      <c r="J603" s="417"/>
      <c r="K603" s="419"/>
      <c r="L603" s="133"/>
      <c r="M603" s="415" t="str">
        <f t="shared" si="9"/>
        <v/>
      </c>
      <c r="N603" s="133"/>
      <c r="O603" s="133"/>
      <c r="P603" s="133"/>
      <c r="Q603" s="133"/>
      <c r="R603" s="133"/>
      <c r="S603" s="133"/>
      <c r="T603" s="133"/>
      <c r="U603" s="133"/>
    </row>
    <row r="604" spans="1:21" ht="14.45" customHeight="1" x14ac:dyDescent="0.2">
      <c r="A604" s="420"/>
      <c r="B604" s="416"/>
      <c r="C604" s="417"/>
      <c r="D604" s="417"/>
      <c r="E604" s="418"/>
      <c r="F604" s="416"/>
      <c r="G604" s="417"/>
      <c r="H604" s="417"/>
      <c r="I604" s="417"/>
      <c r="J604" s="417"/>
      <c r="K604" s="419"/>
      <c r="L604" s="133"/>
      <c r="M604" s="415" t="str">
        <f t="shared" si="9"/>
        <v/>
      </c>
      <c r="N604" s="133"/>
      <c r="O604" s="133"/>
      <c r="P604" s="133"/>
      <c r="Q604" s="133"/>
      <c r="R604" s="133"/>
      <c r="S604" s="133"/>
      <c r="T604" s="133"/>
      <c r="U604" s="133"/>
    </row>
    <row r="605" spans="1:21" ht="14.45" customHeight="1" x14ac:dyDescent="0.2">
      <c r="A605" s="420"/>
      <c r="B605" s="416"/>
      <c r="C605" s="417"/>
      <c r="D605" s="417"/>
      <c r="E605" s="418"/>
      <c r="F605" s="416"/>
      <c r="G605" s="417"/>
      <c r="H605" s="417"/>
      <c r="I605" s="417"/>
      <c r="J605" s="417"/>
      <c r="K605" s="419"/>
      <c r="L605" s="133"/>
      <c r="M605" s="415" t="str">
        <f t="shared" si="9"/>
        <v/>
      </c>
      <c r="N605" s="133"/>
      <c r="O605" s="133"/>
      <c r="P605" s="133"/>
      <c r="Q605" s="133"/>
      <c r="R605" s="133"/>
      <c r="S605" s="133"/>
      <c r="T605" s="133"/>
      <c r="U605" s="133"/>
    </row>
    <row r="606" spans="1:21" ht="14.45" customHeight="1" x14ac:dyDescent="0.2">
      <c r="A606" s="420"/>
      <c r="B606" s="416"/>
      <c r="C606" s="417"/>
      <c r="D606" s="417"/>
      <c r="E606" s="418"/>
      <c r="F606" s="416"/>
      <c r="G606" s="417"/>
      <c r="H606" s="417"/>
      <c r="I606" s="417"/>
      <c r="J606" s="417"/>
      <c r="K606" s="419"/>
      <c r="L606" s="133"/>
      <c r="M606" s="415" t="str">
        <f t="shared" si="9"/>
        <v/>
      </c>
      <c r="N606" s="133"/>
      <c r="O606" s="133"/>
      <c r="P606" s="133"/>
      <c r="Q606" s="133"/>
      <c r="R606" s="133"/>
      <c r="S606" s="133"/>
      <c r="T606" s="133"/>
      <c r="U606" s="133"/>
    </row>
    <row r="607" spans="1:21" ht="14.45" customHeight="1" x14ac:dyDescent="0.2">
      <c r="A607" s="420"/>
      <c r="B607" s="416"/>
      <c r="C607" s="417"/>
      <c r="D607" s="417"/>
      <c r="E607" s="418"/>
      <c r="F607" s="416"/>
      <c r="G607" s="417"/>
      <c r="H607" s="417"/>
      <c r="I607" s="417"/>
      <c r="J607" s="417"/>
      <c r="K607" s="419"/>
      <c r="L607" s="133"/>
      <c r="M607" s="415" t="str">
        <f t="shared" si="9"/>
        <v/>
      </c>
      <c r="N607" s="133"/>
      <c r="O607" s="133"/>
      <c r="P607" s="133"/>
      <c r="Q607" s="133"/>
      <c r="R607" s="133"/>
      <c r="S607" s="133"/>
      <c r="T607" s="133"/>
      <c r="U607" s="133"/>
    </row>
    <row r="608" spans="1:21" ht="14.45" customHeight="1" x14ac:dyDescent="0.2">
      <c r="A608" s="420"/>
      <c r="B608" s="416"/>
      <c r="C608" s="417"/>
      <c r="D608" s="417"/>
      <c r="E608" s="418"/>
      <c r="F608" s="416"/>
      <c r="G608" s="417"/>
      <c r="H608" s="417"/>
      <c r="I608" s="417"/>
      <c r="J608" s="417"/>
      <c r="K608" s="419"/>
      <c r="L608" s="133"/>
      <c r="M608" s="415" t="str">
        <f t="shared" si="9"/>
        <v/>
      </c>
      <c r="N608" s="133"/>
      <c r="O608" s="133"/>
      <c r="P608" s="133"/>
      <c r="Q608" s="133"/>
      <c r="R608" s="133"/>
      <c r="S608" s="133"/>
      <c r="T608" s="133"/>
      <c r="U608" s="133"/>
    </row>
    <row r="609" spans="1:21" ht="14.45" customHeight="1" x14ac:dyDescent="0.2">
      <c r="A609" s="420"/>
      <c r="B609" s="416"/>
      <c r="C609" s="417"/>
      <c r="D609" s="417"/>
      <c r="E609" s="418"/>
      <c r="F609" s="416"/>
      <c r="G609" s="417"/>
      <c r="H609" s="417"/>
      <c r="I609" s="417"/>
      <c r="J609" s="417"/>
      <c r="K609" s="419"/>
      <c r="L609" s="133"/>
      <c r="M609" s="415" t="str">
        <f t="shared" si="9"/>
        <v/>
      </c>
      <c r="N609" s="133"/>
      <c r="O609" s="133"/>
      <c r="P609" s="133"/>
      <c r="Q609" s="133"/>
      <c r="R609" s="133"/>
      <c r="S609" s="133"/>
      <c r="T609" s="133"/>
      <c r="U609" s="133"/>
    </row>
    <row r="610" spans="1:21" ht="14.45" customHeight="1" x14ac:dyDescent="0.2">
      <c r="A610" s="420"/>
      <c r="B610" s="416"/>
      <c r="C610" s="417"/>
      <c r="D610" s="417"/>
      <c r="E610" s="418"/>
      <c r="F610" s="416"/>
      <c r="G610" s="417"/>
      <c r="H610" s="417"/>
      <c r="I610" s="417"/>
      <c r="J610" s="417"/>
      <c r="K610" s="419"/>
      <c r="L610" s="133"/>
      <c r="M610" s="415" t="str">
        <f t="shared" si="9"/>
        <v/>
      </c>
      <c r="N610" s="133"/>
      <c r="O610" s="133"/>
      <c r="P610" s="133"/>
      <c r="Q610" s="133"/>
      <c r="R610" s="133"/>
      <c r="S610" s="133"/>
      <c r="T610" s="133"/>
      <c r="U610" s="133"/>
    </row>
    <row r="611" spans="1:21" ht="14.45" customHeight="1" x14ac:dyDescent="0.2">
      <c r="A611" s="420"/>
      <c r="B611" s="416"/>
      <c r="C611" s="417"/>
      <c r="D611" s="417"/>
      <c r="E611" s="418"/>
      <c r="F611" s="416"/>
      <c r="G611" s="417"/>
      <c r="H611" s="417"/>
      <c r="I611" s="417"/>
      <c r="J611" s="417"/>
      <c r="K611" s="419"/>
      <c r="L611" s="133"/>
      <c r="M611" s="415" t="str">
        <f t="shared" si="9"/>
        <v/>
      </c>
      <c r="N611" s="133"/>
      <c r="O611" s="133"/>
      <c r="P611" s="133"/>
      <c r="Q611" s="133"/>
      <c r="R611" s="133"/>
      <c r="S611" s="133"/>
      <c r="T611" s="133"/>
      <c r="U611" s="133"/>
    </row>
    <row r="612" spans="1:21" ht="14.45" customHeight="1" x14ac:dyDescent="0.2">
      <c r="A612" s="420"/>
      <c r="B612" s="416"/>
      <c r="C612" s="417"/>
      <c r="D612" s="417"/>
      <c r="E612" s="418"/>
      <c r="F612" s="416"/>
      <c r="G612" s="417"/>
      <c r="H612" s="417"/>
      <c r="I612" s="417"/>
      <c r="J612" s="417"/>
      <c r="K612" s="419"/>
      <c r="L612" s="133"/>
      <c r="M612" s="415" t="str">
        <f t="shared" si="9"/>
        <v/>
      </c>
      <c r="N612" s="133"/>
      <c r="O612" s="133"/>
      <c r="P612" s="133"/>
      <c r="Q612" s="133"/>
      <c r="R612" s="133"/>
      <c r="S612" s="133"/>
      <c r="T612" s="133"/>
      <c r="U612" s="133"/>
    </row>
    <row r="613" spans="1:21" ht="14.45" customHeight="1" x14ac:dyDescent="0.2">
      <c r="A613" s="420"/>
      <c r="B613" s="416"/>
      <c r="C613" s="417"/>
      <c r="D613" s="417"/>
      <c r="E613" s="418"/>
      <c r="F613" s="416"/>
      <c r="G613" s="417"/>
      <c r="H613" s="417"/>
      <c r="I613" s="417"/>
      <c r="J613" s="417"/>
      <c r="K613" s="419"/>
      <c r="L613" s="133"/>
      <c r="M613" s="415" t="str">
        <f t="shared" si="9"/>
        <v/>
      </c>
      <c r="N613" s="133"/>
      <c r="O613" s="133"/>
      <c r="P613" s="133"/>
      <c r="Q613" s="133"/>
      <c r="R613" s="133"/>
      <c r="S613" s="133"/>
      <c r="T613" s="133"/>
      <c r="U613" s="133"/>
    </row>
    <row r="614" spans="1:21" ht="14.45" customHeight="1" x14ac:dyDescent="0.2">
      <c r="A614" s="420"/>
      <c r="B614" s="416"/>
      <c r="C614" s="417"/>
      <c r="D614" s="417"/>
      <c r="E614" s="418"/>
      <c r="F614" s="416"/>
      <c r="G614" s="417"/>
      <c r="H614" s="417"/>
      <c r="I614" s="417"/>
      <c r="J614" s="417"/>
      <c r="K614" s="419"/>
      <c r="L614" s="133"/>
      <c r="M614" s="415" t="str">
        <f t="shared" si="9"/>
        <v/>
      </c>
      <c r="N614" s="133"/>
      <c r="O614" s="133"/>
      <c r="P614" s="133"/>
      <c r="Q614" s="133"/>
      <c r="R614" s="133"/>
      <c r="S614" s="133"/>
      <c r="T614" s="133"/>
      <c r="U614" s="133"/>
    </row>
    <row r="615" spans="1:21" ht="14.45" customHeight="1" x14ac:dyDescent="0.2">
      <c r="A615" s="420"/>
      <c r="B615" s="416"/>
      <c r="C615" s="417"/>
      <c r="D615" s="417"/>
      <c r="E615" s="418"/>
      <c r="F615" s="416"/>
      <c r="G615" s="417"/>
      <c r="H615" s="417"/>
      <c r="I615" s="417"/>
      <c r="J615" s="417"/>
      <c r="K615" s="419"/>
      <c r="L615" s="133"/>
      <c r="M615" s="415" t="str">
        <f t="shared" si="9"/>
        <v/>
      </c>
      <c r="N615" s="133"/>
      <c r="O615" s="133"/>
      <c r="P615" s="133"/>
      <c r="Q615" s="133"/>
      <c r="R615" s="133"/>
      <c r="S615" s="133"/>
      <c r="T615" s="133"/>
      <c r="U615" s="133"/>
    </row>
    <row r="616" spans="1:21" ht="14.45" customHeight="1" x14ac:dyDescent="0.2">
      <c r="A616" s="420"/>
      <c r="B616" s="416"/>
      <c r="C616" s="417"/>
      <c r="D616" s="417"/>
      <c r="E616" s="418"/>
      <c r="F616" s="416"/>
      <c r="G616" s="417"/>
      <c r="H616" s="417"/>
      <c r="I616" s="417"/>
      <c r="J616" s="417"/>
      <c r="K616" s="419"/>
      <c r="L616" s="133"/>
      <c r="M616" s="415" t="str">
        <f t="shared" si="9"/>
        <v/>
      </c>
      <c r="N616" s="133"/>
      <c r="O616" s="133"/>
      <c r="P616" s="133"/>
      <c r="Q616" s="133"/>
      <c r="R616" s="133"/>
      <c r="S616" s="133"/>
      <c r="T616" s="133"/>
      <c r="U616" s="133"/>
    </row>
    <row r="617" spans="1:21" ht="14.45" customHeight="1" x14ac:dyDescent="0.2">
      <c r="A617" s="420"/>
      <c r="B617" s="416"/>
      <c r="C617" s="417"/>
      <c r="D617" s="417"/>
      <c r="E617" s="418"/>
      <c r="F617" s="416"/>
      <c r="G617" s="417"/>
      <c r="H617" s="417"/>
      <c r="I617" s="417"/>
      <c r="J617" s="417"/>
      <c r="K617" s="419"/>
      <c r="L617" s="133"/>
      <c r="M617" s="415" t="str">
        <f t="shared" si="9"/>
        <v/>
      </c>
      <c r="N617" s="133"/>
      <c r="O617" s="133"/>
      <c r="P617" s="133"/>
      <c r="Q617" s="133"/>
      <c r="R617" s="133"/>
      <c r="S617" s="133"/>
      <c r="T617" s="133"/>
      <c r="U617" s="133"/>
    </row>
    <row r="618" spans="1:21" ht="14.45" customHeight="1" x14ac:dyDescent="0.2">
      <c r="A618" s="420"/>
      <c r="B618" s="416"/>
      <c r="C618" s="417"/>
      <c r="D618" s="417"/>
      <c r="E618" s="418"/>
      <c r="F618" s="416"/>
      <c r="G618" s="417"/>
      <c r="H618" s="417"/>
      <c r="I618" s="417"/>
      <c r="J618" s="417"/>
      <c r="K618" s="419"/>
      <c r="L618" s="133"/>
      <c r="M618" s="415" t="str">
        <f t="shared" si="9"/>
        <v/>
      </c>
      <c r="N618" s="133"/>
      <c r="O618" s="133"/>
      <c r="P618" s="133"/>
      <c r="Q618" s="133"/>
      <c r="R618" s="133"/>
      <c r="S618" s="133"/>
      <c r="T618" s="133"/>
      <c r="U618" s="133"/>
    </row>
    <row r="619" spans="1:21" ht="14.45" customHeight="1" x14ac:dyDescent="0.2">
      <c r="A619" s="420"/>
      <c r="B619" s="416"/>
      <c r="C619" s="417"/>
      <c r="D619" s="417"/>
      <c r="E619" s="418"/>
      <c r="F619" s="416"/>
      <c r="G619" s="417"/>
      <c r="H619" s="417"/>
      <c r="I619" s="417"/>
      <c r="J619" s="417"/>
      <c r="K619" s="419"/>
      <c r="L619" s="133"/>
      <c r="M619" s="415" t="str">
        <f t="shared" si="9"/>
        <v/>
      </c>
      <c r="N619" s="133"/>
      <c r="O619" s="133"/>
      <c r="P619" s="133"/>
      <c r="Q619" s="133"/>
      <c r="R619" s="133"/>
      <c r="S619" s="133"/>
      <c r="T619" s="133"/>
      <c r="U619" s="133"/>
    </row>
    <row r="620" spans="1:21" ht="14.45" customHeight="1" x14ac:dyDescent="0.2">
      <c r="A620" s="420"/>
      <c r="B620" s="416"/>
      <c r="C620" s="417"/>
      <c r="D620" s="417"/>
      <c r="E620" s="418"/>
      <c r="F620" s="416"/>
      <c r="G620" s="417"/>
      <c r="H620" s="417"/>
      <c r="I620" s="417"/>
      <c r="J620" s="417"/>
      <c r="K620" s="419"/>
      <c r="L620" s="133"/>
      <c r="M620" s="415" t="str">
        <f t="shared" si="9"/>
        <v/>
      </c>
      <c r="N620" s="133"/>
      <c r="O620" s="133"/>
      <c r="P620" s="133"/>
      <c r="Q620" s="133"/>
      <c r="R620" s="133"/>
      <c r="S620" s="133"/>
      <c r="T620" s="133"/>
      <c r="U620" s="133"/>
    </row>
    <row r="621" spans="1:21" ht="14.45" customHeight="1" x14ac:dyDescent="0.2">
      <c r="A621" s="420"/>
      <c r="B621" s="416"/>
      <c r="C621" s="417"/>
      <c r="D621" s="417"/>
      <c r="E621" s="418"/>
      <c r="F621" s="416"/>
      <c r="G621" s="417"/>
      <c r="H621" s="417"/>
      <c r="I621" s="417"/>
      <c r="J621" s="417"/>
      <c r="K621" s="419"/>
      <c r="L621" s="133"/>
      <c r="M621" s="415" t="str">
        <f t="shared" si="9"/>
        <v/>
      </c>
      <c r="N621" s="133"/>
      <c r="O621" s="133"/>
      <c r="P621" s="133"/>
      <c r="Q621" s="133"/>
      <c r="R621" s="133"/>
      <c r="S621" s="133"/>
      <c r="T621" s="133"/>
      <c r="U621" s="133"/>
    </row>
    <row r="622" spans="1:21" ht="14.45" customHeight="1" x14ac:dyDescent="0.2">
      <c r="A622" s="420"/>
      <c r="B622" s="416"/>
      <c r="C622" s="417"/>
      <c r="D622" s="417"/>
      <c r="E622" s="418"/>
      <c r="F622" s="416"/>
      <c r="G622" s="417"/>
      <c r="H622" s="417"/>
      <c r="I622" s="417"/>
      <c r="J622" s="417"/>
      <c r="K622" s="419"/>
      <c r="L622" s="133"/>
      <c r="M622" s="415" t="str">
        <f t="shared" si="9"/>
        <v/>
      </c>
      <c r="N622" s="133"/>
      <c r="O622" s="133"/>
      <c r="P622" s="133"/>
      <c r="Q622" s="133"/>
      <c r="R622" s="133"/>
      <c r="S622" s="133"/>
      <c r="T622" s="133"/>
      <c r="U622" s="133"/>
    </row>
    <row r="623" spans="1:21" ht="14.45" customHeight="1" x14ac:dyDescent="0.2">
      <c r="A623" s="420"/>
      <c r="B623" s="416"/>
      <c r="C623" s="417"/>
      <c r="D623" s="417"/>
      <c r="E623" s="418"/>
      <c r="F623" s="416"/>
      <c r="G623" s="417"/>
      <c r="H623" s="417"/>
      <c r="I623" s="417"/>
      <c r="J623" s="417"/>
      <c r="K623" s="419"/>
      <c r="L623" s="133"/>
      <c r="M623" s="415" t="str">
        <f t="shared" si="9"/>
        <v/>
      </c>
      <c r="N623" s="133"/>
      <c r="O623" s="133"/>
      <c r="P623" s="133"/>
      <c r="Q623" s="133"/>
      <c r="R623" s="133"/>
      <c r="S623" s="133"/>
      <c r="T623" s="133"/>
      <c r="U623" s="133"/>
    </row>
    <row r="624" spans="1:21" ht="14.45" customHeight="1" x14ac:dyDescent="0.2">
      <c r="A624" s="420"/>
      <c r="B624" s="416"/>
      <c r="C624" s="417"/>
      <c r="D624" s="417"/>
      <c r="E624" s="418"/>
      <c r="F624" s="416"/>
      <c r="G624" s="417"/>
      <c r="H624" s="417"/>
      <c r="I624" s="417"/>
      <c r="J624" s="417"/>
      <c r="K624" s="419"/>
      <c r="L624" s="133"/>
      <c r="M624" s="415" t="str">
        <f t="shared" si="9"/>
        <v/>
      </c>
      <c r="N624" s="133"/>
      <c r="O624" s="133"/>
      <c r="P624" s="133"/>
      <c r="Q624" s="133"/>
      <c r="R624" s="133"/>
      <c r="S624" s="133"/>
      <c r="T624" s="133"/>
      <c r="U624" s="133"/>
    </row>
    <row r="625" spans="1:21" ht="14.45" customHeight="1" x14ac:dyDescent="0.2">
      <c r="A625" s="420"/>
      <c r="B625" s="416"/>
      <c r="C625" s="417"/>
      <c r="D625" s="417"/>
      <c r="E625" s="418"/>
      <c r="F625" s="416"/>
      <c r="G625" s="417"/>
      <c r="H625" s="417"/>
      <c r="I625" s="417"/>
      <c r="J625" s="417"/>
      <c r="K625" s="419"/>
      <c r="L625" s="133"/>
      <c r="M625" s="415" t="str">
        <f t="shared" si="9"/>
        <v/>
      </c>
      <c r="N625" s="133"/>
      <c r="O625" s="133"/>
      <c r="P625" s="133"/>
      <c r="Q625" s="133"/>
      <c r="R625" s="133"/>
      <c r="S625" s="133"/>
      <c r="T625" s="133"/>
      <c r="U625" s="133"/>
    </row>
    <row r="626" spans="1:21" ht="14.45" customHeight="1" x14ac:dyDescent="0.2">
      <c r="A626" s="420"/>
      <c r="B626" s="416"/>
      <c r="C626" s="417"/>
      <c r="D626" s="417"/>
      <c r="E626" s="418"/>
      <c r="F626" s="416"/>
      <c r="G626" s="417"/>
      <c r="H626" s="417"/>
      <c r="I626" s="417"/>
      <c r="J626" s="417"/>
      <c r="K626" s="419"/>
      <c r="L626" s="133"/>
      <c r="M626" s="415" t="str">
        <f t="shared" si="9"/>
        <v/>
      </c>
      <c r="N626" s="133"/>
      <c r="O626" s="133"/>
      <c r="P626" s="133"/>
      <c r="Q626" s="133"/>
      <c r="R626" s="133"/>
      <c r="S626" s="133"/>
      <c r="T626" s="133"/>
      <c r="U626" s="133"/>
    </row>
    <row r="627" spans="1:21" ht="14.45" customHeight="1" x14ac:dyDescent="0.2">
      <c r="A627" s="420"/>
      <c r="B627" s="416"/>
      <c r="C627" s="417"/>
      <c r="D627" s="417"/>
      <c r="E627" s="418"/>
      <c r="F627" s="416"/>
      <c r="G627" s="417"/>
      <c r="H627" s="417"/>
      <c r="I627" s="417"/>
      <c r="J627" s="417"/>
      <c r="K627" s="419"/>
      <c r="L627" s="133"/>
      <c r="M627" s="415" t="str">
        <f t="shared" si="9"/>
        <v/>
      </c>
      <c r="N627" s="133"/>
      <c r="O627" s="133"/>
      <c r="P627" s="133"/>
      <c r="Q627" s="133"/>
      <c r="R627" s="133"/>
      <c r="S627" s="133"/>
      <c r="T627" s="133"/>
      <c r="U627" s="133"/>
    </row>
    <row r="628" spans="1:21" ht="14.45" customHeight="1" x14ac:dyDescent="0.2">
      <c r="A628" s="420"/>
      <c r="B628" s="416"/>
      <c r="C628" s="417"/>
      <c r="D628" s="417"/>
      <c r="E628" s="418"/>
      <c r="F628" s="416"/>
      <c r="G628" s="417"/>
      <c r="H628" s="417"/>
      <c r="I628" s="417"/>
      <c r="J628" s="417"/>
      <c r="K628" s="419"/>
      <c r="L628" s="133"/>
      <c r="M628" s="415" t="str">
        <f t="shared" si="9"/>
        <v/>
      </c>
      <c r="N628" s="133"/>
      <c r="O628" s="133"/>
      <c r="P628" s="133"/>
      <c r="Q628" s="133"/>
      <c r="R628" s="133"/>
      <c r="S628" s="133"/>
      <c r="T628" s="133"/>
      <c r="U628" s="133"/>
    </row>
    <row r="629" spans="1:21" ht="14.45" customHeight="1" x14ac:dyDescent="0.2">
      <c r="A629" s="420"/>
      <c r="B629" s="416"/>
      <c r="C629" s="417"/>
      <c r="D629" s="417"/>
      <c r="E629" s="418"/>
      <c r="F629" s="416"/>
      <c r="G629" s="417"/>
      <c r="H629" s="417"/>
      <c r="I629" s="417"/>
      <c r="J629" s="417"/>
      <c r="K629" s="419"/>
      <c r="L629" s="133"/>
      <c r="M629" s="415" t="str">
        <f t="shared" si="9"/>
        <v/>
      </c>
      <c r="N629" s="133"/>
      <c r="O629" s="133"/>
      <c r="P629" s="133"/>
      <c r="Q629" s="133"/>
      <c r="R629" s="133"/>
      <c r="S629" s="133"/>
      <c r="T629" s="133"/>
      <c r="U629" s="133"/>
    </row>
    <row r="630" spans="1:21" ht="14.45" customHeight="1" x14ac:dyDescent="0.2">
      <c r="A630" s="420"/>
      <c r="B630" s="416"/>
      <c r="C630" s="417"/>
      <c r="D630" s="417"/>
      <c r="E630" s="418"/>
      <c r="F630" s="416"/>
      <c r="G630" s="417"/>
      <c r="H630" s="417"/>
      <c r="I630" s="417"/>
      <c r="J630" s="417"/>
      <c r="K630" s="419"/>
      <c r="L630" s="133"/>
      <c r="M630" s="415" t="str">
        <f t="shared" si="9"/>
        <v/>
      </c>
      <c r="N630" s="133"/>
      <c r="O630" s="133"/>
      <c r="P630" s="133"/>
      <c r="Q630" s="133"/>
      <c r="R630" s="133"/>
      <c r="S630" s="133"/>
      <c r="T630" s="133"/>
      <c r="U630" s="133"/>
    </row>
    <row r="631" spans="1:21" ht="14.45" customHeight="1" x14ac:dyDescent="0.2">
      <c r="A631" s="420"/>
      <c r="B631" s="416"/>
      <c r="C631" s="417"/>
      <c r="D631" s="417"/>
      <c r="E631" s="418"/>
      <c r="F631" s="416"/>
      <c r="G631" s="417"/>
      <c r="H631" s="417"/>
      <c r="I631" s="417"/>
      <c r="J631" s="417"/>
      <c r="K631" s="419"/>
      <c r="L631" s="133"/>
      <c r="M631" s="415" t="str">
        <f t="shared" si="9"/>
        <v/>
      </c>
      <c r="N631" s="133"/>
      <c r="O631" s="133"/>
      <c r="P631" s="133"/>
      <c r="Q631" s="133"/>
      <c r="R631" s="133"/>
      <c r="S631" s="133"/>
      <c r="T631" s="133"/>
      <c r="U631" s="133"/>
    </row>
    <row r="632" spans="1:21" ht="14.45" customHeight="1" x14ac:dyDescent="0.2">
      <c r="A632" s="420"/>
      <c r="B632" s="416"/>
      <c r="C632" s="417"/>
      <c r="D632" s="417"/>
      <c r="E632" s="418"/>
      <c r="F632" s="416"/>
      <c r="G632" s="417"/>
      <c r="H632" s="417"/>
      <c r="I632" s="417"/>
      <c r="J632" s="417"/>
      <c r="K632" s="419"/>
      <c r="L632" s="133"/>
      <c r="M632" s="415" t="str">
        <f t="shared" si="9"/>
        <v/>
      </c>
      <c r="N632" s="133"/>
      <c r="O632" s="133"/>
      <c r="P632" s="133"/>
      <c r="Q632" s="133"/>
      <c r="R632" s="133"/>
      <c r="S632" s="133"/>
      <c r="T632" s="133"/>
      <c r="U632" s="133"/>
    </row>
    <row r="633" spans="1:21" ht="14.45" customHeight="1" x14ac:dyDescent="0.2">
      <c r="A633" s="420"/>
      <c r="B633" s="416"/>
      <c r="C633" s="417"/>
      <c r="D633" s="417"/>
      <c r="E633" s="418"/>
      <c r="F633" s="416"/>
      <c r="G633" s="417"/>
      <c r="H633" s="417"/>
      <c r="I633" s="417"/>
      <c r="J633" s="417"/>
      <c r="K633" s="419"/>
      <c r="L633" s="133"/>
      <c r="M633" s="415" t="str">
        <f t="shared" si="9"/>
        <v/>
      </c>
      <c r="N633" s="133"/>
      <c r="O633" s="133"/>
      <c r="P633" s="133"/>
      <c r="Q633" s="133"/>
      <c r="R633" s="133"/>
      <c r="S633" s="133"/>
      <c r="T633" s="133"/>
      <c r="U633" s="133"/>
    </row>
    <row r="634" spans="1:21" ht="14.45" customHeight="1" x14ac:dyDescent="0.2">
      <c r="A634" s="420"/>
      <c r="B634" s="416"/>
      <c r="C634" s="417"/>
      <c r="D634" s="417"/>
      <c r="E634" s="418"/>
      <c r="F634" s="416"/>
      <c r="G634" s="417"/>
      <c r="H634" s="417"/>
      <c r="I634" s="417"/>
      <c r="J634" s="417"/>
      <c r="K634" s="419"/>
      <c r="L634" s="133"/>
      <c r="M634" s="415" t="str">
        <f t="shared" si="9"/>
        <v/>
      </c>
      <c r="N634" s="133"/>
      <c r="O634" s="133"/>
      <c r="P634" s="133"/>
      <c r="Q634" s="133"/>
      <c r="R634" s="133"/>
      <c r="S634" s="133"/>
      <c r="T634" s="133"/>
      <c r="U634" s="133"/>
    </row>
    <row r="635" spans="1:21" ht="14.45" customHeight="1" x14ac:dyDescent="0.2">
      <c r="A635" s="420"/>
      <c r="B635" s="416"/>
      <c r="C635" s="417"/>
      <c r="D635" s="417"/>
      <c r="E635" s="418"/>
      <c r="F635" s="416"/>
      <c r="G635" s="417"/>
      <c r="H635" s="417"/>
      <c r="I635" s="417"/>
      <c r="J635" s="417"/>
      <c r="K635" s="419"/>
      <c r="L635" s="133"/>
      <c r="M635" s="415" t="str">
        <f t="shared" si="9"/>
        <v/>
      </c>
      <c r="N635" s="133"/>
      <c r="O635" s="133"/>
      <c r="P635" s="133"/>
      <c r="Q635" s="133"/>
      <c r="R635" s="133"/>
      <c r="S635" s="133"/>
      <c r="T635" s="133"/>
      <c r="U635" s="133"/>
    </row>
    <row r="636" spans="1:21" ht="14.45" customHeight="1" x14ac:dyDescent="0.2">
      <c r="A636" s="420"/>
      <c r="B636" s="416"/>
      <c r="C636" s="417"/>
      <c r="D636" s="417"/>
      <c r="E636" s="418"/>
      <c r="F636" s="416"/>
      <c r="G636" s="417"/>
      <c r="H636" s="417"/>
      <c r="I636" s="417"/>
      <c r="J636" s="417"/>
      <c r="K636" s="419"/>
      <c r="L636" s="133"/>
      <c r="M636" s="415" t="str">
        <f t="shared" si="9"/>
        <v/>
      </c>
      <c r="N636" s="133"/>
      <c r="O636" s="133"/>
      <c r="P636" s="133"/>
      <c r="Q636" s="133"/>
      <c r="R636" s="133"/>
      <c r="S636" s="133"/>
      <c r="T636" s="133"/>
      <c r="U636" s="133"/>
    </row>
    <row r="637" spans="1:21" ht="14.45" customHeight="1" x14ac:dyDescent="0.2">
      <c r="A637" s="420"/>
      <c r="B637" s="416"/>
      <c r="C637" s="417"/>
      <c r="D637" s="417"/>
      <c r="E637" s="418"/>
      <c r="F637" s="416"/>
      <c r="G637" s="417"/>
      <c r="H637" s="417"/>
      <c r="I637" s="417"/>
      <c r="J637" s="417"/>
      <c r="K637" s="419"/>
      <c r="L637" s="133"/>
      <c r="M637" s="415" t="str">
        <f t="shared" si="9"/>
        <v/>
      </c>
      <c r="N637" s="133"/>
      <c r="O637" s="133"/>
      <c r="P637" s="133"/>
      <c r="Q637" s="133"/>
      <c r="R637" s="133"/>
      <c r="S637" s="133"/>
      <c r="T637" s="133"/>
      <c r="U637" s="133"/>
    </row>
    <row r="638" spans="1:21" ht="14.45" customHeight="1" x14ac:dyDescent="0.2">
      <c r="A638" s="420"/>
      <c r="B638" s="416"/>
      <c r="C638" s="417"/>
      <c r="D638" s="417"/>
      <c r="E638" s="418"/>
      <c r="F638" s="416"/>
      <c r="G638" s="417"/>
      <c r="H638" s="417"/>
      <c r="I638" s="417"/>
      <c r="J638" s="417"/>
      <c r="K638" s="419"/>
      <c r="L638" s="133"/>
      <c r="M638" s="415" t="str">
        <f t="shared" si="9"/>
        <v/>
      </c>
      <c r="N638" s="133"/>
      <c r="O638" s="133"/>
      <c r="P638" s="133"/>
      <c r="Q638" s="133"/>
      <c r="R638" s="133"/>
      <c r="S638" s="133"/>
      <c r="T638" s="133"/>
      <c r="U638" s="133"/>
    </row>
    <row r="639" spans="1:21" ht="14.45" customHeight="1" x14ac:dyDescent="0.2">
      <c r="A639" s="420"/>
      <c r="B639" s="416"/>
      <c r="C639" s="417"/>
      <c r="D639" s="417"/>
      <c r="E639" s="418"/>
      <c r="F639" s="416"/>
      <c r="G639" s="417"/>
      <c r="H639" s="417"/>
      <c r="I639" s="417"/>
      <c r="J639" s="417"/>
      <c r="K639" s="419"/>
      <c r="L639" s="133"/>
      <c r="M639" s="415" t="str">
        <f t="shared" si="9"/>
        <v/>
      </c>
      <c r="N639" s="133"/>
      <c r="O639" s="133"/>
      <c r="P639" s="133"/>
      <c r="Q639" s="133"/>
      <c r="R639" s="133"/>
      <c r="S639" s="133"/>
      <c r="T639" s="133"/>
      <c r="U639" s="133"/>
    </row>
    <row r="640" spans="1:21" ht="14.45" customHeight="1" x14ac:dyDescent="0.2">
      <c r="A640" s="420"/>
      <c r="B640" s="416"/>
      <c r="C640" s="417"/>
      <c r="D640" s="417"/>
      <c r="E640" s="418"/>
      <c r="F640" s="416"/>
      <c r="G640" s="417"/>
      <c r="H640" s="417"/>
      <c r="I640" s="417"/>
      <c r="J640" s="417"/>
      <c r="K640" s="419"/>
      <c r="L640" s="133"/>
      <c r="M640" s="415" t="str">
        <f t="shared" si="9"/>
        <v/>
      </c>
      <c r="N640" s="133"/>
      <c r="O640" s="133"/>
      <c r="P640" s="133"/>
      <c r="Q640" s="133"/>
      <c r="R640" s="133"/>
      <c r="S640" s="133"/>
      <c r="T640" s="133"/>
      <c r="U640" s="133"/>
    </row>
    <row r="641" spans="1:21" ht="14.45" customHeight="1" x14ac:dyDescent="0.2">
      <c r="A641" s="420"/>
      <c r="B641" s="416"/>
      <c r="C641" s="417"/>
      <c r="D641" s="417"/>
      <c r="E641" s="418"/>
      <c r="F641" s="416"/>
      <c r="G641" s="417"/>
      <c r="H641" s="417"/>
      <c r="I641" s="417"/>
      <c r="J641" s="417"/>
      <c r="K641" s="419"/>
      <c r="L641" s="133"/>
      <c r="M641" s="415" t="str">
        <f t="shared" si="9"/>
        <v/>
      </c>
      <c r="N641" s="133"/>
      <c r="O641" s="133"/>
      <c r="P641" s="133"/>
      <c r="Q641" s="133"/>
      <c r="R641" s="133"/>
      <c r="S641" s="133"/>
      <c r="T641" s="133"/>
      <c r="U641" s="133"/>
    </row>
    <row r="642" spans="1:21" ht="14.45" customHeight="1" x14ac:dyDescent="0.2">
      <c r="A642" s="420"/>
      <c r="B642" s="416"/>
      <c r="C642" s="417"/>
      <c r="D642" s="417"/>
      <c r="E642" s="418"/>
      <c r="F642" s="416"/>
      <c r="G642" s="417"/>
      <c r="H642" s="417"/>
      <c r="I642" s="417"/>
      <c r="J642" s="417"/>
      <c r="K642" s="419"/>
      <c r="L642" s="133"/>
      <c r="M642" s="415" t="str">
        <f t="shared" si="9"/>
        <v/>
      </c>
      <c r="N642" s="133"/>
      <c r="O642" s="133"/>
      <c r="P642" s="133"/>
      <c r="Q642" s="133"/>
      <c r="R642" s="133"/>
      <c r="S642" s="133"/>
      <c r="T642" s="133"/>
      <c r="U642" s="133"/>
    </row>
    <row r="643" spans="1:21" ht="14.45" customHeight="1" x14ac:dyDescent="0.2">
      <c r="A643" s="420"/>
      <c r="B643" s="416"/>
      <c r="C643" s="417"/>
      <c r="D643" s="417"/>
      <c r="E643" s="418"/>
      <c r="F643" s="416"/>
      <c r="G643" s="417"/>
      <c r="H643" s="417"/>
      <c r="I643" s="417"/>
      <c r="J643" s="417"/>
      <c r="K643" s="419"/>
      <c r="L643" s="133"/>
      <c r="M643" s="415" t="str">
        <f t="shared" si="9"/>
        <v/>
      </c>
      <c r="N643" s="133"/>
      <c r="O643" s="133"/>
      <c r="P643" s="133"/>
      <c r="Q643" s="133"/>
      <c r="R643" s="133"/>
      <c r="S643" s="133"/>
      <c r="T643" s="133"/>
      <c r="U643" s="133"/>
    </row>
    <row r="644" spans="1:21" ht="14.45" customHeight="1" x14ac:dyDescent="0.2">
      <c r="A644" s="420"/>
      <c r="B644" s="416"/>
      <c r="C644" s="417"/>
      <c r="D644" s="417"/>
      <c r="E644" s="418"/>
      <c r="F644" s="416"/>
      <c r="G644" s="417"/>
      <c r="H644" s="417"/>
      <c r="I644" s="417"/>
      <c r="J644" s="417"/>
      <c r="K644" s="419"/>
      <c r="L644" s="133"/>
      <c r="M644" s="415" t="str">
        <f t="shared" si="9"/>
        <v/>
      </c>
      <c r="N644" s="133"/>
      <c r="O644" s="133"/>
      <c r="P644" s="133"/>
      <c r="Q644" s="133"/>
      <c r="R644" s="133"/>
      <c r="S644" s="133"/>
      <c r="T644" s="133"/>
      <c r="U644" s="133"/>
    </row>
    <row r="645" spans="1:21" ht="14.45" customHeight="1" x14ac:dyDescent="0.2">
      <c r="A645" s="420"/>
      <c r="B645" s="416"/>
      <c r="C645" s="417"/>
      <c r="D645" s="417"/>
      <c r="E645" s="418"/>
      <c r="F645" s="416"/>
      <c r="G645" s="417"/>
      <c r="H645" s="417"/>
      <c r="I645" s="417"/>
      <c r="J645" s="417"/>
      <c r="K645" s="419"/>
      <c r="L645" s="133"/>
      <c r="M645" s="415" t="str">
        <f t="shared" si="9"/>
        <v/>
      </c>
      <c r="N645" s="133"/>
      <c r="O645" s="133"/>
      <c r="P645" s="133"/>
      <c r="Q645" s="133"/>
      <c r="R645" s="133"/>
      <c r="S645" s="133"/>
      <c r="T645" s="133"/>
      <c r="U645" s="133"/>
    </row>
    <row r="646" spans="1:21" ht="14.45" customHeight="1" x14ac:dyDescent="0.2">
      <c r="A646" s="420"/>
      <c r="B646" s="416"/>
      <c r="C646" s="417"/>
      <c r="D646" s="417"/>
      <c r="E646" s="418"/>
      <c r="F646" s="416"/>
      <c r="G646" s="417"/>
      <c r="H646" s="417"/>
      <c r="I646" s="417"/>
      <c r="J646" s="417"/>
      <c r="K646" s="419"/>
      <c r="L646" s="133"/>
      <c r="M646" s="415" t="str">
        <f t="shared" ref="M646:M709" si="10">IF(A646="HV","HV",IF(OR(LEFT(A646,16)="               5",LEFT(A646,16)="               6",LEFT(A646,16)="               7",LEFT(A646,16)="               8"),"X",""))</f>
        <v/>
      </c>
      <c r="N646" s="133"/>
      <c r="O646" s="133"/>
      <c r="P646" s="133"/>
      <c r="Q646" s="133"/>
      <c r="R646" s="133"/>
      <c r="S646" s="133"/>
      <c r="T646" s="133"/>
      <c r="U646" s="133"/>
    </row>
    <row r="647" spans="1:21" ht="14.45" customHeight="1" x14ac:dyDescent="0.2">
      <c r="A647" s="420"/>
      <c r="B647" s="416"/>
      <c r="C647" s="417"/>
      <c r="D647" s="417"/>
      <c r="E647" s="418"/>
      <c r="F647" s="416"/>
      <c r="G647" s="417"/>
      <c r="H647" s="417"/>
      <c r="I647" s="417"/>
      <c r="J647" s="417"/>
      <c r="K647" s="419"/>
      <c r="L647" s="133"/>
      <c r="M647" s="415" t="str">
        <f t="shared" si="10"/>
        <v/>
      </c>
      <c r="N647" s="133"/>
      <c r="O647" s="133"/>
      <c r="P647" s="133"/>
      <c r="Q647" s="133"/>
      <c r="R647" s="133"/>
      <c r="S647" s="133"/>
      <c r="T647" s="133"/>
      <c r="U647" s="133"/>
    </row>
    <row r="648" spans="1:21" ht="14.45" customHeight="1" x14ac:dyDescent="0.2">
      <c r="A648" s="420"/>
      <c r="B648" s="416"/>
      <c r="C648" s="417"/>
      <c r="D648" s="417"/>
      <c r="E648" s="418"/>
      <c r="F648" s="416"/>
      <c r="G648" s="417"/>
      <c r="H648" s="417"/>
      <c r="I648" s="417"/>
      <c r="J648" s="417"/>
      <c r="K648" s="419"/>
      <c r="L648" s="133"/>
      <c r="M648" s="415" t="str">
        <f t="shared" si="10"/>
        <v/>
      </c>
      <c r="N648" s="133"/>
      <c r="O648" s="133"/>
      <c r="P648" s="133"/>
      <c r="Q648" s="133"/>
      <c r="R648" s="133"/>
      <c r="S648" s="133"/>
      <c r="T648" s="133"/>
      <c r="U648" s="133"/>
    </row>
    <row r="649" spans="1:21" ht="14.45" customHeight="1" x14ac:dyDescent="0.2">
      <c r="A649" s="420"/>
      <c r="B649" s="416"/>
      <c r="C649" s="417"/>
      <c r="D649" s="417"/>
      <c r="E649" s="418"/>
      <c r="F649" s="416"/>
      <c r="G649" s="417"/>
      <c r="H649" s="417"/>
      <c r="I649" s="417"/>
      <c r="J649" s="417"/>
      <c r="K649" s="419"/>
      <c r="L649" s="133"/>
      <c r="M649" s="415" t="str">
        <f t="shared" si="10"/>
        <v/>
      </c>
      <c r="N649" s="133"/>
      <c r="O649" s="133"/>
      <c r="P649" s="133"/>
      <c r="Q649" s="133"/>
      <c r="R649" s="133"/>
      <c r="S649" s="133"/>
      <c r="T649" s="133"/>
      <c r="U649" s="133"/>
    </row>
    <row r="650" spans="1:21" ht="14.45" customHeight="1" x14ac:dyDescent="0.2">
      <c r="A650" s="420"/>
      <c r="B650" s="416"/>
      <c r="C650" s="417"/>
      <c r="D650" s="417"/>
      <c r="E650" s="418"/>
      <c r="F650" s="416"/>
      <c r="G650" s="417"/>
      <c r="H650" s="417"/>
      <c r="I650" s="417"/>
      <c r="J650" s="417"/>
      <c r="K650" s="419"/>
      <c r="L650" s="133"/>
      <c r="M650" s="415" t="str">
        <f t="shared" si="10"/>
        <v/>
      </c>
      <c r="N650" s="133"/>
      <c r="O650" s="133"/>
      <c r="P650" s="133"/>
      <c r="Q650" s="133"/>
      <c r="R650" s="133"/>
      <c r="S650" s="133"/>
      <c r="T650" s="133"/>
      <c r="U650" s="133"/>
    </row>
    <row r="651" spans="1:21" ht="14.45" customHeight="1" x14ac:dyDescent="0.2">
      <c r="A651" s="420"/>
      <c r="B651" s="416"/>
      <c r="C651" s="417"/>
      <c r="D651" s="417"/>
      <c r="E651" s="418"/>
      <c r="F651" s="416"/>
      <c r="G651" s="417"/>
      <c r="H651" s="417"/>
      <c r="I651" s="417"/>
      <c r="J651" s="417"/>
      <c r="K651" s="419"/>
      <c r="L651" s="133"/>
      <c r="M651" s="415" t="str">
        <f t="shared" si="10"/>
        <v/>
      </c>
      <c r="N651" s="133"/>
      <c r="O651" s="133"/>
      <c r="P651" s="133"/>
      <c r="Q651" s="133"/>
      <c r="R651" s="133"/>
      <c r="S651" s="133"/>
      <c r="T651" s="133"/>
      <c r="U651" s="133"/>
    </row>
    <row r="652" spans="1:21" ht="14.45" customHeight="1" x14ac:dyDescent="0.2">
      <c r="A652" s="420"/>
      <c r="B652" s="416"/>
      <c r="C652" s="417"/>
      <c r="D652" s="417"/>
      <c r="E652" s="418"/>
      <c r="F652" s="416"/>
      <c r="G652" s="417"/>
      <c r="H652" s="417"/>
      <c r="I652" s="417"/>
      <c r="J652" s="417"/>
      <c r="K652" s="419"/>
      <c r="L652" s="133"/>
      <c r="M652" s="415" t="str">
        <f t="shared" si="10"/>
        <v/>
      </c>
      <c r="N652" s="133"/>
      <c r="O652" s="133"/>
      <c r="P652" s="133"/>
      <c r="Q652" s="133"/>
      <c r="R652" s="133"/>
      <c r="S652" s="133"/>
      <c r="T652" s="133"/>
      <c r="U652" s="133"/>
    </row>
    <row r="653" spans="1:21" ht="14.45" customHeight="1" x14ac:dyDescent="0.2">
      <c r="A653" s="420"/>
      <c r="B653" s="416"/>
      <c r="C653" s="417"/>
      <c r="D653" s="417"/>
      <c r="E653" s="418"/>
      <c r="F653" s="416"/>
      <c r="G653" s="417"/>
      <c r="H653" s="417"/>
      <c r="I653" s="417"/>
      <c r="J653" s="417"/>
      <c r="K653" s="419"/>
      <c r="L653" s="133"/>
      <c r="M653" s="415" t="str">
        <f t="shared" si="10"/>
        <v/>
      </c>
      <c r="N653" s="133"/>
      <c r="O653" s="133"/>
      <c r="P653" s="133"/>
      <c r="Q653" s="133"/>
      <c r="R653" s="133"/>
      <c r="S653" s="133"/>
      <c r="T653" s="133"/>
      <c r="U653" s="133"/>
    </row>
    <row r="654" spans="1:21" ht="14.45" customHeight="1" x14ac:dyDescent="0.2">
      <c r="A654" s="420"/>
      <c r="B654" s="416"/>
      <c r="C654" s="417"/>
      <c r="D654" s="417"/>
      <c r="E654" s="418"/>
      <c r="F654" s="416"/>
      <c r="G654" s="417"/>
      <c r="H654" s="417"/>
      <c r="I654" s="417"/>
      <c r="J654" s="417"/>
      <c r="K654" s="419"/>
      <c r="L654" s="133"/>
      <c r="M654" s="415" t="str">
        <f t="shared" si="10"/>
        <v/>
      </c>
      <c r="N654" s="133"/>
      <c r="O654" s="133"/>
      <c r="P654" s="133"/>
      <c r="Q654" s="133"/>
      <c r="R654" s="133"/>
      <c r="S654" s="133"/>
      <c r="T654" s="133"/>
      <c r="U654" s="133"/>
    </row>
    <row r="655" spans="1:21" ht="14.45" customHeight="1" x14ac:dyDescent="0.2">
      <c r="A655" s="420"/>
      <c r="B655" s="416"/>
      <c r="C655" s="417"/>
      <c r="D655" s="417"/>
      <c r="E655" s="418"/>
      <c r="F655" s="416"/>
      <c r="G655" s="417"/>
      <c r="H655" s="417"/>
      <c r="I655" s="417"/>
      <c r="J655" s="417"/>
      <c r="K655" s="419"/>
      <c r="L655" s="133"/>
      <c r="M655" s="415" t="str">
        <f t="shared" si="10"/>
        <v/>
      </c>
      <c r="N655" s="133"/>
      <c r="O655" s="133"/>
      <c r="P655" s="133"/>
      <c r="Q655" s="133"/>
      <c r="R655" s="133"/>
      <c r="S655" s="133"/>
      <c r="T655" s="133"/>
      <c r="U655" s="133"/>
    </row>
    <row r="656" spans="1:21" ht="14.45" customHeight="1" x14ac:dyDescent="0.2">
      <c r="A656" s="420"/>
      <c r="B656" s="416"/>
      <c r="C656" s="417"/>
      <c r="D656" s="417"/>
      <c r="E656" s="418"/>
      <c r="F656" s="416"/>
      <c r="G656" s="417"/>
      <c r="H656" s="417"/>
      <c r="I656" s="417"/>
      <c r="J656" s="417"/>
      <c r="K656" s="419"/>
      <c r="L656" s="133"/>
      <c r="M656" s="415" t="str">
        <f t="shared" si="10"/>
        <v/>
      </c>
      <c r="N656" s="133"/>
      <c r="O656" s="133"/>
      <c r="P656" s="133"/>
      <c r="Q656" s="133"/>
      <c r="R656" s="133"/>
      <c r="S656" s="133"/>
      <c r="T656" s="133"/>
      <c r="U656" s="133"/>
    </row>
    <row r="657" spans="1:21" ht="14.45" customHeight="1" x14ac:dyDescent="0.2">
      <c r="A657" s="420"/>
      <c r="B657" s="416"/>
      <c r="C657" s="417"/>
      <c r="D657" s="417"/>
      <c r="E657" s="418"/>
      <c r="F657" s="416"/>
      <c r="G657" s="417"/>
      <c r="H657" s="417"/>
      <c r="I657" s="417"/>
      <c r="J657" s="417"/>
      <c r="K657" s="419"/>
      <c r="L657" s="133"/>
      <c r="M657" s="415" t="str">
        <f t="shared" si="10"/>
        <v/>
      </c>
      <c r="N657" s="133"/>
      <c r="O657" s="133"/>
      <c r="P657" s="133"/>
      <c r="Q657" s="133"/>
      <c r="R657" s="133"/>
      <c r="S657" s="133"/>
      <c r="T657" s="133"/>
      <c r="U657" s="133"/>
    </row>
    <row r="658" spans="1:21" ht="14.45" customHeight="1" x14ac:dyDescent="0.2">
      <c r="A658" s="420"/>
      <c r="B658" s="416"/>
      <c r="C658" s="417"/>
      <c r="D658" s="417"/>
      <c r="E658" s="418"/>
      <c r="F658" s="416"/>
      <c r="G658" s="417"/>
      <c r="H658" s="417"/>
      <c r="I658" s="417"/>
      <c r="J658" s="417"/>
      <c r="K658" s="419"/>
      <c r="L658" s="133"/>
      <c r="M658" s="415" t="str">
        <f t="shared" si="10"/>
        <v/>
      </c>
      <c r="N658" s="133"/>
      <c r="O658" s="133"/>
      <c r="P658" s="133"/>
      <c r="Q658" s="133"/>
      <c r="R658" s="133"/>
      <c r="S658" s="133"/>
      <c r="T658" s="133"/>
      <c r="U658" s="133"/>
    </row>
    <row r="659" spans="1:21" ht="14.45" customHeight="1" x14ac:dyDescent="0.2">
      <c r="A659" s="420"/>
      <c r="B659" s="416"/>
      <c r="C659" s="417"/>
      <c r="D659" s="417"/>
      <c r="E659" s="418"/>
      <c r="F659" s="416"/>
      <c r="G659" s="417"/>
      <c r="H659" s="417"/>
      <c r="I659" s="417"/>
      <c r="J659" s="417"/>
      <c r="K659" s="419"/>
      <c r="L659" s="133"/>
      <c r="M659" s="415" t="str">
        <f t="shared" si="10"/>
        <v/>
      </c>
      <c r="N659" s="133"/>
      <c r="O659" s="133"/>
      <c r="P659" s="133"/>
      <c r="Q659" s="133"/>
      <c r="R659" s="133"/>
      <c r="S659" s="133"/>
      <c r="T659" s="133"/>
      <c r="U659" s="133"/>
    </row>
    <row r="660" spans="1:21" ht="14.45" customHeight="1" x14ac:dyDescent="0.2">
      <c r="A660" s="420"/>
      <c r="B660" s="416"/>
      <c r="C660" s="417"/>
      <c r="D660" s="417"/>
      <c r="E660" s="418"/>
      <c r="F660" s="416"/>
      <c r="G660" s="417"/>
      <c r="H660" s="417"/>
      <c r="I660" s="417"/>
      <c r="J660" s="417"/>
      <c r="K660" s="419"/>
      <c r="L660" s="133"/>
      <c r="M660" s="415" t="str">
        <f t="shared" si="10"/>
        <v/>
      </c>
      <c r="N660" s="133"/>
      <c r="O660" s="133"/>
      <c r="P660" s="133"/>
      <c r="Q660" s="133"/>
      <c r="R660" s="133"/>
      <c r="S660" s="133"/>
      <c r="T660" s="133"/>
      <c r="U660" s="133"/>
    </row>
    <row r="661" spans="1:21" ht="14.45" customHeight="1" x14ac:dyDescent="0.2">
      <c r="A661" s="420"/>
      <c r="B661" s="416"/>
      <c r="C661" s="417"/>
      <c r="D661" s="417"/>
      <c r="E661" s="418"/>
      <c r="F661" s="416"/>
      <c r="G661" s="417"/>
      <c r="H661" s="417"/>
      <c r="I661" s="417"/>
      <c r="J661" s="417"/>
      <c r="K661" s="419"/>
      <c r="L661" s="133"/>
      <c r="M661" s="415" t="str">
        <f t="shared" si="10"/>
        <v/>
      </c>
      <c r="N661" s="133"/>
      <c r="O661" s="133"/>
      <c r="P661" s="133"/>
      <c r="Q661" s="133"/>
      <c r="R661" s="133"/>
      <c r="S661" s="133"/>
      <c r="T661" s="133"/>
      <c r="U661" s="133"/>
    </row>
    <row r="662" spans="1:21" ht="14.45" customHeight="1" x14ac:dyDescent="0.2">
      <c r="A662" s="420"/>
      <c r="B662" s="416"/>
      <c r="C662" s="417"/>
      <c r="D662" s="417"/>
      <c r="E662" s="418"/>
      <c r="F662" s="416"/>
      <c r="G662" s="417"/>
      <c r="H662" s="417"/>
      <c r="I662" s="417"/>
      <c r="J662" s="417"/>
      <c r="K662" s="419"/>
      <c r="L662" s="133"/>
      <c r="M662" s="415" t="str">
        <f t="shared" si="10"/>
        <v/>
      </c>
      <c r="N662" s="133"/>
      <c r="O662" s="133"/>
      <c r="P662" s="133"/>
      <c r="Q662" s="133"/>
      <c r="R662" s="133"/>
      <c r="S662" s="133"/>
      <c r="T662" s="133"/>
      <c r="U662" s="133"/>
    </row>
    <row r="663" spans="1:21" ht="14.45" customHeight="1" x14ac:dyDescent="0.2">
      <c r="A663" s="420"/>
      <c r="B663" s="416"/>
      <c r="C663" s="417"/>
      <c r="D663" s="417"/>
      <c r="E663" s="418"/>
      <c r="F663" s="416"/>
      <c r="G663" s="417"/>
      <c r="H663" s="417"/>
      <c r="I663" s="417"/>
      <c r="J663" s="417"/>
      <c r="K663" s="419"/>
      <c r="L663" s="133"/>
      <c r="M663" s="415" t="str">
        <f t="shared" si="10"/>
        <v/>
      </c>
      <c r="N663" s="133"/>
      <c r="O663" s="133"/>
      <c r="P663" s="133"/>
      <c r="Q663" s="133"/>
      <c r="R663" s="133"/>
      <c r="S663" s="133"/>
      <c r="T663" s="133"/>
      <c r="U663" s="133"/>
    </row>
    <row r="664" spans="1:21" ht="14.45" customHeight="1" x14ac:dyDescent="0.2">
      <c r="A664" s="420"/>
      <c r="B664" s="416"/>
      <c r="C664" s="417"/>
      <c r="D664" s="417"/>
      <c r="E664" s="418"/>
      <c r="F664" s="416"/>
      <c r="G664" s="417"/>
      <c r="H664" s="417"/>
      <c r="I664" s="417"/>
      <c r="J664" s="417"/>
      <c r="K664" s="419"/>
      <c r="L664" s="133"/>
      <c r="M664" s="415" t="str">
        <f t="shared" si="10"/>
        <v/>
      </c>
      <c r="N664" s="133"/>
      <c r="O664" s="133"/>
      <c r="P664" s="133"/>
      <c r="Q664" s="133"/>
      <c r="R664" s="133"/>
      <c r="S664" s="133"/>
      <c r="T664" s="133"/>
      <c r="U664" s="133"/>
    </row>
    <row r="665" spans="1:21" ht="14.45" customHeight="1" x14ac:dyDescent="0.2">
      <c r="A665" s="420"/>
      <c r="B665" s="416"/>
      <c r="C665" s="417"/>
      <c r="D665" s="417"/>
      <c r="E665" s="418"/>
      <c r="F665" s="416"/>
      <c r="G665" s="417"/>
      <c r="H665" s="417"/>
      <c r="I665" s="417"/>
      <c r="J665" s="417"/>
      <c r="K665" s="419"/>
      <c r="L665" s="133"/>
      <c r="M665" s="415" t="str">
        <f t="shared" si="10"/>
        <v/>
      </c>
      <c r="N665" s="133"/>
      <c r="O665" s="133"/>
      <c r="P665" s="133"/>
      <c r="Q665" s="133"/>
      <c r="R665" s="133"/>
      <c r="S665" s="133"/>
      <c r="T665" s="133"/>
      <c r="U665" s="133"/>
    </row>
    <row r="666" spans="1:21" ht="14.45" customHeight="1" x14ac:dyDescent="0.2">
      <c r="A666" s="420"/>
      <c r="B666" s="416"/>
      <c r="C666" s="417"/>
      <c r="D666" s="417"/>
      <c r="E666" s="418"/>
      <c r="F666" s="416"/>
      <c r="G666" s="417"/>
      <c r="H666" s="417"/>
      <c r="I666" s="417"/>
      <c r="J666" s="417"/>
      <c r="K666" s="419"/>
      <c r="L666" s="133"/>
      <c r="M666" s="415" t="str">
        <f t="shared" si="10"/>
        <v/>
      </c>
      <c r="N666" s="133"/>
      <c r="O666" s="133"/>
      <c r="P666" s="133"/>
      <c r="Q666" s="133"/>
      <c r="R666" s="133"/>
      <c r="S666" s="133"/>
      <c r="T666" s="133"/>
      <c r="U666" s="133"/>
    </row>
    <row r="667" spans="1:21" ht="14.45" customHeight="1" x14ac:dyDescent="0.2">
      <c r="A667" s="420"/>
      <c r="B667" s="416"/>
      <c r="C667" s="417"/>
      <c r="D667" s="417"/>
      <c r="E667" s="418"/>
      <c r="F667" s="416"/>
      <c r="G667" s="417"/>
      <c r="H667" s="417"/>
      <c r="I667" s="417"/>
      <c r="J667" s="417"/>
      <c r="K667" s="419"/>
      <c r="L667" s="133"/>
      <c r="M667" s="415" t="str">
        <f t="shared" si="10"/>
        <v/>
      </c>
      <c r="N667" s="133"/>
      <c r="O667" s="133"/>
      <c r="P667" s="133"/>
      <c r="Q667" s="133"/>
      <c r="R667" s="133"/>
      <c r="S667" s="133"/>
      <c r="T667" s="133"/>
      <c r="U667" s="133"/>
    </row>
    <row r="668" spans="1:21" ht="14.45" customHeight="1" x14ac:dyDescent="0.2">
      <c r="A668" s="420"/>
      <c r="B668" s="416"/>
      <c r="C668" s="417"/>
      <c r="D668" s="417"/>
      <c r="E668" s="418"/>
      <c r="F668" s="416"/>
      <c r="G668" s="417"/>
      <c r="H668" s="417"/>
      <c r="I668" s="417"/>
      <c r="J668" s="417"/>
      <c r="K668" s="419"/>
      <c r="L668" s="133"/>
      <c r="M668" s="415" t="str">
        <f t="shared" si="10"/>
        <v/>
      </c>
      <c r="N668" s="133"/>
      <c r="O668" s="133"/>
      <c r="P668" s="133"/>
      <c r="Q668" s="133"/>
      <c r="R668" s="133"/>
      <c r="S668" s="133"/>
      <c r="T668" s="133"/>
      <c r="U668" s="133"/>
    </row>
    <row r="669" spans="1:21" ht="14.45" customHeight="1" x14ac:dyDescent="0.2">
      <c r="A669" s="420"/>
      <c r="B669" s="416"/>
      <c r="C669" s="417"/>
      <c r="D669" s="417"/>
      <c r="E669" s="418"/>
      <c r="F669" s="416"/>
      <c r="G669" s="417"/>
      <c r="H669" s="417"/>
      <c r="I669" s="417"/>
      <c r="J669" s="417"/>
      <c r="K669" s="419"/>
      <c r="L669" s="133"/>
      <c r="M669" s="415" t="str">
        <f t="shared" si="10"/>
        <v/>
      </c>
      <c r="N669" s="133"/>
      <c r="O669" s="133"/>
      <c r="P669" s="133"/>
      <c r="Q669" s="133"/>
      <c r="R669" s="133"/>
      <c r="S669" s="133"/>
      <c r="T669" s="133"/>
      <c r="U669" s="133"/>
    </row>
    <row r="670" spans="1:21" ht="14.45" customHeight="1" x14ac:dyDescent="0.2">
      <c r="A670" s="420"/>
      <c r="B670" s="416"/>
      <c r="C670" s="417"/>
      <c r="D670" s="417"/>
      <c r="E670" s="418"/>
      <c r="F670" s="416"/>
      <c r="G670" s="417"/>
      <c r="H670" s="417"/>
      <c r="I670" s="417"/>
      <c r="J670" s="417"/>
      <c r="K670" s="419"/>
      <c r="L670" s="133"/>
      <c r="M670" s="415" t="str">
        <f t="shared" si="10"/>
        <v/>
      </c>
      <c r="N670" s="133"/>
      <c r="O670" s="133"/>
      <c r="P670" s="133"/>
      <c r="Q670" s="133"/>
      <c r="R670" s="133"/>
      <c r="S670" s="133"/>
      <c r="T670" s="133"/>
      <c r="U670" s="133"/>
    </row>
    <row r="671" spans="1:21" ht="14.45" customHeight="1" x14ac:dyDescent="0.2">
      <c r="A671" s="420"/>
      <c r="B671" s="416"/>
      <c r="C671" s="417"/>
      <c r="D671" s="417"/>
      <c r="E671" s="418"/>
      <c r="F671" s="416"/>
      <c r="G671" s="417"/>
      <c r="H671" s="417"/>
      <c r="I671" s="417"/>
      <c r="J671" s="417"/>
      <c r="K671" s="419"/>
      <c r="L671" s="133"/>
      <c r="M671" s="415" t="str">
        <f t="shared" si="10"/>
        <v/>
      </c>
      <c r="N671" s="133"/>
      <c r="O671" s="133"/>
      <c r="P671" s="133"/>
      <c r="Q671" s="133"/>
      <c r="R671" s="133"/>
      <c r="S671" s="133"/>
      <c r="T671" s="133"/>
      <c r="U671" s="133"/>
    </row>
    <row r="672" spans="1:21" ht="14.45" customHeight="1" x14ac:dyDescent="0.2">
      <c r="A672" s="420"/>
      <c r="B672" s="416"/>
      <c r="C672" s="417"/>
      <c r="D672" s="417"/>
      <c r="E672" s="418"/>
      <c r="F672" s="416"/>
      <c r="G672" s="417"/>
      <c r="H672" s="417"/>
      <c r="I672" s="417"/>
      <c r="J672" s="417"/>
      <c r="K672" s="419"/>
      <c r="L672" s="133"/>
      <c r="M672" s="415" t="str">
        <f t="shared" si="10"/>
        <v/>
      </c>
      <c r="N672" s="133"/>
      <c r="O672" s="133"/>
      <c r="P672" s="133"/>
      <c r="Q672" s="133"/>
      <c r="R672" s="133"/>
      <c r="S672" s="133"/>
      <c r="T672" s="133"/>
      <c r="U672" s="133"/>
    </row>
    <row r="673" spans="1:21" ht="14.45" customHeight="1" x14ac:dyDescent="0.2">
      <c r="A673" s="420"/>
      <c r="B673" s="416"/>
      <c r="C673" s="417"/>
      <c r="D673" s="417"/>
      <c r="E673" s="418"/>
      <c r="F673" s="416"/>
      <c r="G673" s="417"/>
      <c r="H673" s="417"/>
      <c r="I673" s="417"/>
      <c r="J673" s="417"/>
      <c r="K673" s="419"/>
      <c r="L673" s="133"/>
      <c r="M673" s="415" t="str">
        <f t="shared" si="10"/>
        <v/>
      </c>
      <c r="N673" s="133"/>
      <c r="O673" s="133"/>
      <c r="P673" s="133"/>
      <c r="Q673" s="133"/>
      <c r="R673" s="133"/>
      <c r="S673" s="133"/>
      <c r="T673" s="133"/>
      <c r="U673" s="133"/>
    </row>
    <row r="674" spans="1:21" ht="14.45" customHeight="1" x14ac:dyDescent="0.2">
      <c r="A674" s="420"/>
      <c r="B674" s="416"/>
      <c r="C674" s="417"/>
      <c r="D674" s="417"/>
      <c r="E674" s="418"/>
      <c r="F674" s="416"/>
      <c r="G674" s="417"/>
      <c r="H674" s="417"/>
      <c r="I674" s="417"/>
      <c r="J674" s="417"/>
      <c r="K674" s="419"/>
      <c r="L674" s="133"/>
      <c r="M674" s="415" t="str">
        <f t="shared" si="10"/>
        <v/>
      </c>
      <c r="N674" s="133"/>
      <c r="O674" s="133"/>
      <c r="P674" s="133"/>
      <c r="Q674" s="133"/>
      <c r="R674" s="133"/>
      <c r="S674" s="133"/>
      <c r="T674" s="133"/>
      <c r="U674" s="133"/>
    </row>
    <row r="675" spans="1:21" ht="14.45" customHeight="1" x14ac:dyDescent="0.2">
      <c r="A675" s="420"/>
      <c r="B675" s="416"/>
      <c r="C675" s="417"/>
      <c r="D675" s="417"/>
      <c r="E675" s="418"/>
      <c r="F675" s="416"/>
      <c r="G675" s="417"/>
      <c r="H675" s="417"/>
      <c r="I675" s="417"/>
      <c r="J675" s="417"/>
      <c r="K675" s="419"/>
      <c r="L675" s="133"/>
      <c r="M675" s="415" t="str">
        <f t="shared" si="10"/>
        <v/>
      </c>
      <c r="N675" s="133"/>
      <c r="O675" s="133"/>
      <c r="P675" s="133"/>
      <c r="Q675" s="133"/>
      <c r="R675" s="133"/>
      <c r="S675" s="133"/>
      <c r="T675" s="133"/>
      <c r="U675" s="133"/>
    </row>
    <row r="676" spans="1:21" ht="14.45" customHeight="1" x14ac:dyDescent="0.2">
      <c r="A676" s="420"/>
      <c r="B676" s="416"/>
      <c r="C676" s="417"/>
      <c r="D676" s="417"/>
      <c r="E676" s="418"/>
      <c r="F676" s="416"/>
      <c r="G676" s="417"/>
      <c r="H676" s="417"/>
      <c r="I676" s="417"/>
      <c r="J676" s="417"/>
      <c r="K676" s="419"/>
      <c r="L676" s="133"/>
      <c r="M676" s="415" t="str">
        <f t="shared" si="10"/>
        <v/>
      </c>
      <c r="N676" s="133"/>
      <c r="O676" s="133"/>
      <c r="P676" s="133"/>
      <c r="Q676" s="133"/>
      <c r="R676" s="133"/>
      <c r="S676" s="133"/>
      <c r="T676" s="133"/>
      <c r="U676" s="133"/>
    </row>
    <row r="677" spans="1:21" ht="14.45" customHeight="1" x14ac:dyDescent="0.2">
      <c r="A677" s="420"/>
      <c r="B677" s="416"/>
      <c r="C677" s="417"/>
      <c r="D677" s="417"/>
      <c r="E677" s="418"/>
      <c r="F677" s="416"/>
      <c r="G677" s="417"/>
      <c r="H677" s="417"/>
      <c r="I677" s="417"/>
      <c r="J677" s="417"/>
      <c r="K677" s="419"/>
      <c r="L677" s="133"/>
      <c r="M677" s="415" t="str">
        <f t="shared" si="10"/>
        <v/>
      </c>
      <c r="N677" s="133"/>
      <c r="O677" s="133"/>
      <c r="P677" s="133"/>
      <c r="Q677" s="133"/>
      <c r="R677" s="133"/>
      <c r="S677" s="133"/>
      <c r="T677" s="133"/>
      <c r="U677" s="133"/>
    </row>
    <row r="678" spans="1:21" ht="14.45" customHeight="1" x14ac:dyDescent="0.2">
      <c r="A678" s="420"/>
      <c r="B678" s="416"/>
      <c r="C678" s="417"/>
      <c r="D678" s="417"/>
      <c r="E678" s="418"/>
      <c r="F678" s="416"/>
      <c r="G678" s="417"/>
      <c r="H678" s="417"/>
      <c r="I678" s="417"/>
      <c r="J678" s="417"/>
      <c r="K678" s="419"/>
      <c r="L678" s="133"/>
      <c r="M678" s="415" t="str">
        <f t="shared" si="10"/>
        <v/>
      </c>
      <c r="N678" s="133"/>
      <c r="O678" s="133"/>
      <c r="P678" s="133"/>
      <c r="Q678" s="133"/>
      <c r="R678" s="133"/>
      <c r="S678" s="133"/>
      <c r="T678" s="133"/>
      <c r="U678" s="133"/>
    </row>
    <row r="679" spans="1:21" ht="14.45" customHeight="1" x14ac:dyDescent="0.2">
      <c r="A679" s="420"/>
      <c r="B679" s="416"/>
      <c r="C679" s="417"/>
      <c r="D679" s="417"/>
      <c r="E679" s="418"/>
      <c r="F679" s="416"/>
      <c r="G679" s="417"/>
      <c r="H679" s="417"/>
      <c r="I679" s="417"/>
      <c r="J679" s="417"/>
      <c r="K679" s="419"/>
      <c r="L679" s="133"/>
      <c r="M679" s="415" t="str">
        <f t="shared" si="10"/>
        <v/>
      </c>
      <c r="N679" s="133"/>
      <c r="O679" s="133"/>
      <c r="P679" s="133"/>
      <c r="Q679" s="133"/>
      <c r="R679" s="133"/>
      <c r="S679" s="133"/>
      <c r="T679" s="133"/>
      <c r="U679" s="133"/>
    </row>
    <row r="680" spans="1:21" ht="14.45" customHeight="1" x14ac:dyDescent="0.2">
      <c r="A680" s="420"/>
      <c r="B680" s="416"/>
      <c r="C680" s="417"/>
      <c r="D680" s="417"/>
      <c r="E680" s="418"/>
      <c r="F680" s="416"/>
      <c r="G680" s="417"/>
      <c r="H680" s="417"/>
      <c r="I680" s="417"/>
      <c r="J680" s="417"/>
      <c r="K680" s="419"/>
      <c r="L680" s="133"/>
      <c r="M680" s="415" t="str">
        <f t="shared" si="10"/>
        <v/>
      </c>
      <c r="N680" s="133"/>
      <c r="O680" s="133"/>
      <c r="P680" s="133"/>
      <c r="Q680" s="133"/>
      <c r="R680" s="133"/>
      <c r="S680" s="133"/>
      <c r="T680" s="133"/>
      <c r="U680" s="133"/>
    </row>
    <row r="681" spans="1:21" ht="14.45" customHeight="1" x14ac:dyDescent="0.2">
      <c r="A681" s="420"/>
      <c r="B681" s="416"/>
      <c r="C681" s="417"/>
      <c r="D681" s="417"/>
      <c r="E681" s="418"/>
      <c r="F681" s="416"/>
      <c r="G681" s="417"/>
      <c r="H681" s="417"/>
      <c r="I681" s="417"/>
      <c r="J681" s="417"/>
      <c r="K681" s="419"/>
      <c r="L681" s="133"/>
      <c r="M681" s="415" t="str">
        <f t="shared" si="10"/>
        <v/>
      </c>
      <c r="N681" s="133"/>
      <c r="O681" s="133"/>
      <c r="P681" s="133"/>
      <c r="Q681" s="133"/>
      <c r="R681" s="133"/>
      <c r="S681" s="133"/>
      <c r="T681" s="133"/>
      <c r="U681" s="133"/>
    </row>
    <row r="682" spans="1:21" ht="14.45" customHeight="1" x14ac:dyDescent="0.2">
      <c r="A682" s="420"/>
      <c r="B682" s="416"/>
      <c r="C682" s="417"/>
      <c r="D682" s="417"/>
      <c r="E682" s="418"/>
      <c r="F682" s="416"/>
      <c r="G682" s="417"/>
      <c r="H682" s="417"/>
      <c r="I682" s="417"/>
      <c r="J682" s="417"/>
      <c r="K682" s="419"/>
      <c r="L682" s="133"/>
      <c r="M682" s="415" t="str">
        <f t="shared" si="10"/>
        <v/>
      </c>
      <c r="N682" s="133"/>
      <c r="O682" s="133"/>
      <c r="P682" s="133"/>
      <c r="Q682" s="133"/>
      <c r="R682" s="133"/>
      <c r="S682" s="133"/>
      <c r="T682" s="133"/>
      <c r="U682" s="133"/>
    </row>
    <row r="683" spans="1:21" ht="14.45" customHeight="1" x14ac:dyDescent="0.2">
      <c r="A683" s="420"/>
      <c r="B683" s="416"/>
      <c r="C683" s="417"/>
      <c r="D683" s="417"/>
      <c r="E683" s="418"/>
      <c r="F683" s="416"/>
      <c r="G683" s="417"/>
      <c r="H683" s="417"/>
      <c r="I683" s="417"/>
      <c r="J683" s="417"/>
      <c r="K683" s="419"/>
      <c r="L683" s="133"/>
      <c r="M683" s="415" t="str">
        <f t="shared" si="10"/>
        <v/>
      </c>
      <c r="N683" s="133"/>
      <c r="O683" s="133"/>
      <c r="P683" s="133"/>
      <c r="Q683" s="133"/>
      <c r="R683" s="133"/>
      <c r="S683" s="133"/>
      <c r="T683" s="133"/>
      <c r="U683" s="133"/>
    </row>
    <row r="684" spans="1:21" ht="14.45" customHeight="1" x14ac:dyDescent="0.2">
      <c r="A684" s="420"/>
      <c r="B684" s="416"/>
      <c r="C684" s="417"/>
      <c r="D684" s="417"/>
      <c r="E684" s="418"/>
      <c r="F684" s="416"/>
      <c r="G684" s="417"/>
      <c r="H684" s="417"/>
      <c r="I684" s="417"/>
      <c r="J684" s="417"/>
      <c r="K684" s="419"/>
      <c r="L684" s="133"/>
      <c r="M684" s="415" t="str">
        <f t="shared" si="10"/>
        <v/>
      </c>
      <c r="N684" s="133"/>
      <c r="O684" s="133"/>
      <c r="P684" s="133"/>
      <c r="Q684" s="133"/>
      <c r="R684" s="133"/>
      <c r="S684" s="133"/>
      <c r="T684" s="133"/>
      <c r="U684" s="133"/>
    </row>
    <row r="685" spans="1:21" ht="14.45" customHeight="1" x14ac:dyDescent="0.2">
      <c r="A685" s="420"/>
      <c r="B685" s="416"/>
      <c r="C685" s="417"/>
      <c r="D685" s="417"/>
      <c r="E685" s="418"/>
      <c r="F685" s="416"/>
      <c r="G685" s="417"/>
      <c r="H685" s="417"/>
      <c r="I685" s="417"/>
      <c r="J685" s="417"/>
      <c r="K685" s="419"/>
      <c r="L685" s="133"/>
      <c r="M685" s="415" t="str">
        <f t="shared" si="10"/>
        <v/>
      </c>
      <c r="N685" s="133"/>
      <c r="O685" s="133"/>
      <c r="P685" s="133"/>
      <c r="Q685" s="133"/>
      <c r="R685" s="133"/>
      <c r="S685" s="133"/>
      <c r="T685" s="133"/>
      <c r="U685" s="133"/>
    </row>
    <row r="686" spans="1:21" ht="14.45" customHeight="1" x14ac:dyDescent="0.2">
      <c r="A686" s="420"/>
      <c r="B686" s="416"/>
      <c r="C686" s="417"/>
      <c r="D686" s="417"/>
      <c r="E686" s="418"/>
      <c r="F686" s="416"/>
      <c r="G686" s="417"/>
      <c r="H686" s="417"/>
      <c r="I686" s="417"/>
      <c r="J686" s="417"/>
      <c r="K686" s="419"/>
      <c r="L686" s="133"/>
      <c r="M686" s="415" t="str">
        <f t="shared" si="10"/>
        <v/>
      </c>
      <c r="N686" s="133"/>
      <c r="O686" s="133"/>
      <c r="P686" s="133"/>
      <c r="Q686" s="133"/>
      <c r="R686" s="133"/>
      <c r="S686" s="133"/>
      <c r="T686" s="133"/>
      <c r="U686" s="133"/>
    </row>
    <row r="687" spans="1:21" ht="14.45" customHeight="1" x14ac:dyDescent="0.2">
      <c r="A687" s="420"/>
      <c r="B687" s="416"/>
      <c r="C687" s="417"/>
      <c r="D687" s="417"/>
      <c r="E687" s="418"/>
      <c r="F687" s="416"/>
      <c r="G687" s="417"/>
      <c r="H687" s="417"/>
      <c r="I687" s="417"/>
      <c r="J687" s="417"/>
      <c r="K687" s="419"/>
      <c r="L687" s="133"/>
      <c r="M687" s="415" t="str">
        <f t="shared" si="10"/>
        <v/>
      </c>
      <c r="N687" s="133"/>
      <c r="O687" s="133"/>
      <c r="P687" s="133"/>
      <c r="Q687" s="133"/>
      <c r="R687" s="133"/>
      <c r="S687" s="133"/>
      <c r="T687" s="133"/>
      <c r="U687" s="133"/>
    </row>
    <row r="688" spans="1:21" ht="14.45" customHeight="1" x14ac:dyDescent="0.2">
      <c r="A688" s="420"/>
      <c r="B688" s="416"/>
      <c r="C688" s="417"/>
      <c r="D688" s="417"/>
      <c r="E688" s="418"/>
      <c r="F688" s="416"/>
      <c r="G688" s="417"/>
      <c r="H688" s="417"/>
      <c r="I688" s="417"/>
      <c r="J688" s="417"/>
      <c r="K688" s="419"/>
      <c r="L688" s="133"/>
      <c r="M688" s="415" t="str">
        <f t="shared" si="10"/>
        <v/>
      </c>
      <c r="N688" s="133"/>
      <c r="O688" s="133"/>
      <c r="P688" s="133"/>
      <c r="Q688" s="133"/>
      <c r="R688" s="133"/>
      <c r="S688" s="133"/>
      <c r="T688" s="133"/>
      <c r="U688" s="133"/>
    </row>
    <row r="689" spans="1:21" ht="14.45" customHeight="1" x14ac:dyDescent="0.2">
      <c r="A689" s="420"/>
      <c r="B689" s="416"/>
      <c r="C689" s="417"/>
      <c r="D689" s="417"/>
      <c r="E689" s="418"/>
      <c r="F689" s="416"/>
      <c r="G689" s="417"/>
      <c r="H689" s="417"/>
      <c r="I689" s="417"/>
      <c r="J689" s="417"/>
      <c r="K689" s="419"/>
      <c r="L689" s="133"/>
      <c r="M689" s="415" t="str">
        <f t="shared" si="10"/>
        <v/>
      </c>
      <c r="N689" s="133"/>
      <c r="O689" s="133"/>
      <c r="P689" s="133"/>
      <c r="Q689" s="133"/>
      <c r="R689" s="133"/>
      <c r="S689" s="133"/>
      <c r="T689" s="133"/>
      <c r="U689" s="133"/>
    </row>
    <row r="690" spans="1:21" ht="14.45" customHeight="1" x14ac:dyDescent="0.2">
      <c r="A690" s="420"/>
      <c r="B690" s="416"/>
      <c r="C690" s="417"/>
      <c r="D690" s="417"/>
      <c r="E690" s="418"/>
      <c r="F690" s="416"/>
      <c r="G690" s="417"/>
      <c r="H690" s="417"/>
      <c r="I690" s="417"/>
      <c r="J690" s="417"/>
      <c r="K690" s="419"/>
      <c r="L690" s="133"/>
      <c r="M690" s="415" t="str">
        <f t="shared" si="10"/>
        <v/>
      </c>
      <c r="N690" s="133"/>
      <c r="O690" s="133"/>
      <c r="P690" s="133"/>
      <c r="Q690" s="133"/>
      <c r="R690" s="133"/>
      <c r="S690" s="133"/>
      <c r="T690" s="133"/>
      <c r="U690" s="133"/>
    </row>
    <row r="691" spans="1:21" ht="14.45" customHeight="1" x14ac:dyDescent="0.2">
      <c r="A691" s="420"/>
      <c r="B691" s="416"/>
      <c r="C691" s="417"/>
      <c r="D691" s="417"/>
      <c r="E691" s="418"/>
      <c r="F691" s="416"/>
      <c r="G691" s="417"/>
      <c r="H691" s="417"/>
      <c r="I691" s="417"/>
      <c r="J691" s="417"/>
      <c r="K691" s="419"/>
      <c r="L691" s="133"/>
      <c r="M691" s="415" t="str">
        <f t="shared" si="10"/>
        <v/>
      </c>
      <c r="N691" s="133"/>
      <c r="O691" s="133"/>
      <c r="P691" s="133"/>
      <c r="Q691" s="133"/>
      <c r="R691" s="133"/>
      <c r="S691" s="133"/>
      <c r="T691" s="133"/>
      <c r="U691" s="133"/>
    </row>
    <row r="692" spans="1:21" ht="14.45" customHeight="1" x14ac:dyDescent="0.2">
      <c r="A692" s="420"/>
      <c r="B692" s="416"/>
      <c r="C692" s="417"/>
      <c r="D692" s="417"/>
      <c r="E692" s="418"/>
      <c r="F692" s="416"/>
      <c r="G692" s="417"/>
      <c r="H692" s="417"/>
      <c r="I692" s="417"/>
      <c r="J692" s="417"/>
      <c r="K692" s="419"/>
      <c r="L692" s="133"/>
      <c r="M692" s="415" t="str">
        <f t="shared" si="10"/>
        <v/>
      </c>
      <c r="N692" s="133"/>
      <c r="O692" s="133"/>
      <c r="P692" s="133"/>
      <c r="Q692" s="133"/>
      <c r="R692" s="133"/>
      <c r="S692" s="133"/>
      <c r="T692" s="133"/>
      <c r="U692" s="133"/>
    </row>
    <row r="693" spans="1:21" ht="14.45" customHeight="1" x14ac:dyDescent="0.2">
      <c r="A693" s="420"/>
      <c r="B693" s="416"/>
      <c r="C693" s="417"/>
      <c r="D693" s="417"/>
      <c r="E693" s="418"/>
      <c r="F693" s="416"/>
      <c r="G693" s="417"/>
      <c r="H693" s="417"/>
      <c r="I693" s="417"/>
      <c r="J693" s="417"/>
      <c r="K693" s="419"/>
      <c r="L693" s="133"/>
      <c r="M693" s="415" t="str">
        <f t="shared" si="10"/>
        <v/>
      </c>
      <c r="N693" s="133"/>
      <c r="O693" s="133"/>
      <c r="P693" s="133"/>
      <c r="Q693" s="133"/>
      <c r="R693" s="133"/>
      <c r="S693" s="133"/>
      <c r="T693" s="133"/>
      <c r="U693" s="133"/>
    </row>
    <row r="694" spans="1:21" ht="14.45" customHeight="1" x14ac:dyDescent="0.2">
      <c r="A694" s="420"/>
      <c r="B694" s="416"/>
      <c r="C694" s="417"/>
      <c r="D694" s="417"/>
      <c r="E694" s="418"/>
      <c r="F694" s="416"/>
      <c r="G694" s="417"/>
      <c r="H694" s="417"/>
      <c r="I694" s="417"/>
      <c r="J694" s="417"/>
      <c r="K694" s="419"/>
      <c r="L694" s="133"/>
      <c r="M694" s="415" t="str">
        <f t="shared" si="10"/>
        <v/>
      </c>
      <c r="N694" s="133"/>
      <c r="O694" s="133"/>
      <c r="P694" s="133"/>
      <c r="Q694" s="133"/>
      <c r="R694" s="133"/>
      <c r="S694" s="133"/>
      <c r="T694" s="133"/>
      <c r="U694" s="133"/>
    </row>
    <row r="695" spans="1:21" ht="14.45" customHeight="1" x14ac:dyDescent="0.2">
      <c r="A695" s="420"/>
      <c r="B695" s="416"/>
      <c r="C695" s="417"/>
      <c r="D695" s="417"/>
      <c r="E695" s="418"/>
      <c r="F695" s="416"/>
      <c r="G695" s="417"/>
      <c r="H695" s="417"/>
      <c r="I695" s="417"/>
      <c r="J695" s="417"/>
      <c r="K695" s="419"/>
      <c r="L695" s="133"/>
      <c r="M695" s="415" t="str">
        <f t="shared" si="10"/>
        <v/>
      </c>
      <c r="N695" s="133"/>
      <c r="O695" s="133"/>
      <c r="P695" s="133"/>
      <c r="Q695" s="133"/>
      <c r="R695" s="133"/>
      <c r="S695" s="133"/>
      <c r="T695" s="133"/>
      <c r="U695" s="133"/>
    </row>
    <row r="696" spans="1:21" ht="14.45" customHeight="1" x14ac:dyDescent="0.2">
      <c r="A696" s="420"/>
      <c r="B696" s="416"/>
      <c r="C696" s="417"/>
      <c r="D696" s="417"/>
      <c r="E696" s="418"/>
      <c r="F696" s="416"/>
      <c r="G696" s="417"/>
      <c r="H696" s="417"/>
      <c r="I696" s="417"/>
      <c r="J696" s="417"/>
      <c r="K696" s="419"/>
      <c r="L696" s="133"/>
      <c r="M696" s="415" t="str">
        <f t="shared" si="10"/>
        <v/>
      </c>
      <c r="N696" s="133"/>
      <c r="O696" s="133"/>
      <c r="P696" s="133"/>
      <c r="Q696" s="133"/>
      <c r="R696" s="133"/>
      <c r="S696" s="133"/>
      <c r="T696" s="133"/>
      <c r="U696" s="133"/>
    </row>
    <row r="697" spans="1:21" ht="14.45" customHeight="1" x14ac:dyDescent="0.2">
      <c r="A697" s="420"/>
      <c r="B697" s="416"/>
      <c r="C697" s="417"/>
      <c r="D697" s="417"/>
      <c r="E697" s="418"/>
      <c r="F697" s="416"/>
      <c r="G697" s="417"/>
      <c r="H697" s="417"/>
      <c r="I697" s="417"/>
      <c r="J697" s="417"/>
      <c r="K697" s="419"/>
      <c r="L697" s="133"/>
      <c r="M697" s="415" t="str">
        <f t="shared" si="10"/>
        <v/>
      </c>
      <c r="N697" s="133"/>
      <c r="O697" s="133"/>
      <c r="P697" s="133"/>
      <c r="Q697" s="133"/>
      <c r="R697" s="133"/>
      <c r="S697" s="133"/>
      <c r="T697" s="133"/>
      <c r="U697" s="133"/>
    </row>
    <row r="698" spans="1:21" ht="14.45" customHeight="1" x14ac:dyDescent="0.2">
      <c r="A698" s="420"/>
      <c r="B698" s="416"/>
      <c r="C698" s="417"/>
      <c r="D698" s="417"/>
      <c r="E698" s="418"/>
      <c r="F698" s="416"/>
      <c r="G698" s="417"/>
      <c r="H698" s="417"/>
      <c r="I698" s="417"/>
      <c r="J698" s="417"/>
      <c r="K698" s="419"/>
      <c r="L698" s="133"/>
      <c r="M698" s="415" t="str">
        <f t="shared" si="10"/>
        <v/>
      </c>
      <c r="N698" s="133"/>
      <c r="O698" s="133"/>
      <c r="P698" s="133"/>
      <c r="Q698" s="133"/>
      <c r="R698" s="133"/>
      <c r="S698" s="133"/>
      <c r="T698" s="133"/>
      <c r="U698" s="133"/>
    </row>
    <row r="699" spans="1:21" ht="14.45" customHeight="1" x14ac:dyDescent="0.2">
      <c r="A699" s="420"/>
      <c r="B699" s="416"/>
      <c r="C699" s="417"/>
      <c r="D699" s="417"/>
      <c r="E699" s="418"/>
      <c r="F699" s="416"/>
      <c r="G699" s="417"/>
      <c r="H699" s="417"/>
      <c r="I699" s="417"/>
      <c r="J699" s="417"/>
      <c r="K699" s="419"/>
      <c r="L699" s="133"/>
      <c r="M699" s="415" t="str">
        <f t="shared" si="10"/>
        <v/>
      </c>
      <c r="N699" s="133"/>
      <c r="O699" s="133"/>
      <c r="P699" s="133"/>
      <c r="Q699" s="133"/>
      <c r="R699" s="133"/>
      <c r="S699" s="133"/>
      <c r="T699" s="133"/>
      <c r="U699" s="133"/>
    </row>
    <row r="700" spans="1:21" ht="14.45" customHeight="1" x14ac:dyDescent="0.2">
      <c r="A700" s="420"/>
      <c r="B700" s="416"/>
      <c r="C700" s="417"/>
      <c r="D700" s="417"/>
      <c r="E700" s="418"/>
      <c r="F700" s="416"/>
      <c r="G700" s="417"/>
      <c r="H700" s="417"/>
      <c r="I700" s="417"/>
      <c r="J700" s="417"/>
      <c r="K700" s="419"/>
      <c r="L700" s="133"/>
      <c r="M700" s="415" t="str">
        <f t="shared" si="10"/>
        <v/>
      </c>
      <c r="N700" s="133"/>
      <c r="O700" s="133"/>
      <c r="P700" s="133"/>
      <c r="Q700" s="133"/>
      <c r="R700" s="133"/>
      <c r="S700" s="133"/>
      <c r="T700" s="133"/>
      <c r="U700" s="133"/>
    </row>
    <row r="701" spans="1:21" ht="14.45" customHeight="1" x14ac:dyDescent="0.2">
      <c r="A701" s="420"/>
      <c r="B701" s="416"/>
      <c r="C701" s="417"/>
      <c r="D701" s="417"/>
      <c r="E701" s="418"/>
      <c r="F701" s="416"/>
      <c r="G701" s="417"/>
      <c r="H701" s="417"/>
      <c r="I701" s="417"/>
      <c r="J701" s="417"/>
      <c r="K701" s="419"/>
      <c r="L701" s="133"/>
      <c r="M701" s="415" t="str">
        <f t="shared" si="10"/>
        <v/>
      </c>
      <c r="N701" s="133"/>
      <c r="O701" s="133"/>
      <c r="P701" s="133"/>
      <c r="Q701" s="133"/>
      <c r="R701" s="133"/>
      <c r="S701" s="133"/>
      <c r="T701" s="133"/>
      <c r="U701" s="133"/>
    </row>
    <row r="702" spans="1:21" ht="14.45" customHeight="1" x14ac:dyDescent="0.2">
      <c r="A702" s="420"/>
      <c r="B702" s="416"/>
      <c r="C702" s="417"/>
      <c r="D702" s="417"/>
      <c r="E702" s="418"/>
      <c r="F702" s="416"/>
      <c r="G702" s="417"/>
      <c r="H702" s="417"/>
      <c r="I702" s="417"/>
      <c r="J702" s="417"/>
      <c r="K702" s="419"/>
      <c r="L702" s="133"/>
      <c r="M702" s="415" t="str">
        <f t="shared" si="10"/>
        <v/>
      </c>
      <c r="N702" s="133"/>
      <c r="O702" s="133"/>
      <c r="P702" s="133"/>
      <c r="Q702" s="133"/>
      <c r="R702" s="133"/>
      <c r="S702" s="133"/>
      <c r="T702" s="133"/>
      <c r="U702" s="133"/>
    </row>
    <row r="703" spans="1:21" ht="14.45" customHeight="1" x14ac:dyDescent="0.2">
      <c r="A703" s="420"/>
      <c r="B703" s="416"/>
      <c r="C703" s="417"/>
      <c r="D703" s="417"/>
      <c r="E703" s="418"/>
      <c r="F703" s="416"/>
      <c r="G703" s="417"/>
      <c r="H703" s="417"/>
      <c r="I703" s="417"/>
      <c r="J703" s="417"/>
      <c r="K703" s="419"/>
      <c r="L703" s="133"/>
      <c r="M703" s="415" t="str">
        <f t="shared" si="10"/>
        <v/>
      </c>
      <c r="N703" s="133"/>
      <c r="O703" s="133"/>
      <c r="P703" s="133"/>
      <c r="Q703" s="133"/>
      <c r="R703" s="133"/>
      <c r="S703" s="133"/>
      <c r="T703" s="133"/>
      <c r="U703" s="133"/>
    </row>
    <row r="704" spans="1:21" ht="14.45" customHeight="1" x14ac:dyDescent="0.2">
      <c r="A704" s="420"/>
      <c r="B704" s="416"/>
      <c r="C704" s="417"/>
      <c r="D704" s="417"/>
      <c r="E704" s="418"/>
      <c r="F704" s="416"/>
      <c r="G704" s="417"/>
      <c r="H704" s="417"/>
      <c r="I704" s="417"/>
      <c r="J704" s="417"/>
      <c r="K704" s="419"/>
      <c r="L704" s="133"/>
      <c r="M704" s="415" t="str">
        <f t="shared" si="10"/>
        <v/>
      </c>
      <c r="N704" s="133"/>
      <c r="O704" s="133"/>
      <c r="P704" s="133"/>
      <c r="Q704" s="133"/>
      <c r="R704" s="133"/>
      <c r="S704" s="133"/>
      <c r="T704" s="133"/>
      <c r="U704" s="133"/>
    </row>
    <row r="705" spans="1:21" ht="14.45" customHeight="1" x14ac:dyDescent="0.2">
      <c r="A705" s="420"/>
      <c r="B705" s="416"/>
      <c r="C705" s="417"/>
      <c r="D705" s="417"/>
      <c r="E705" s="418"/>
      <c r="F705" s="416"/>
      <c r="G705" s="417"/>
      <c r="H705" s="417"/>
      <c r="I705" s="417"/>
      <c r="J705" s="417"/>
      <c r="K705" s="419"/>
      <c r="L705" s="133"/>
      <c r="M705" s="415" t="str">
        <f t="shared" si="10"/>
        <v/>
      </c>
      <c r="N705" s="133"/>
      <c r="O705" s="133"/>
      <c r="P705" s="133"/>
      <c r="Q705" s="133"/>
      <c r="R705" s="133"/>
      <c r="S705" s="133"/>
      <c r="T705" s="133"/>
      <c r="U705" s="133"/>
    </row>
    <row r="706" spans="1:21" ht="14.45" customHeight="1" x14ac:dyDescent="0.2">
      <c r="A706" s="420"/>
      <c r="B706" s="416"/>
      <c r="C706" s="417"/>
      <c r="D706" s="417"/>
      <c r="E706" s="418"/>
      <c r="F706" s="416"/>
      <c r="G706" s="417"/>
      <c r="H706" s="417"/>
      <c r="I706" s="417"/>
      <c r="J706" s="417"/>
      <c r="K706" s="419"/>
      <c r="L706" s="133"/>
      <c r="M706" s="415" t="str">
        <f t="shared" si="10"/>
        <v/>
      </c>
      <c r="N706" s="133"/>
      <c r="O706" s="133"/>
      <c r="P706" s="133"/>
      <c r="Q706" s="133"/>
      <c r="R706" s="133"/>
      <c r="S706" s="133"/>
      <c r="T706" s="133"/>
      <c r="U706" s="133"/>
    </row>
    <row r="707" spans="1:21" ht="14.45" customHeight="1" x14ac:dyDescent="0.2">
      <c r="A707" s="420"/>
      <c r="B707" s="416"/>
      <c r="C707" s="417"/>
      <c r="D707" s="417"/>
      <c r="E707" s="418"/>
      <c r="F707" s="416"/>
      <c r="G707" s="417"/>
      <c r="H707" s="417"/>
      <c r="I707" s="417"/>
      <c r="J707" s="417"/>
      <c r="K707" s="419"/>
      <c r="L707" s="133"/>
      <c r="M707" s="415" t="str">
        <f t="shared" si="10"/>
        <v/>
      </c>
      <c r="N707" s="133"/>
      <c r="O707" s="133"/>
      <c r="P707" s="133"/>
      <c r="Q707" s="133"/>
      <c r="R707" s="133"/>
      <c r="S707" s="133"/>
      <c r="T707" s="133"/>
      <c r="U707" s="133"/>
    </row>
    <row r="708" spans="1:21" ht="14.45" customHeight="1" x14ac:dyDescent="0.2">
      <c r="A708" s="420"/>
      <c r="B708" s="416"/>
      <c r="C708" s="417"/>
      <c r="D708" s="417"/>
      <c r="E708" s="418"/>
      <c r="F708" s="416"/>
      <c r="G708" s="417"/>
      <c r="H708" s="417"/>
      <c r="I708" s="417"/>
      <c r="J708" s="417"/>
      <c r="K708" s="419"/>
      <c r="L708" s="133"/>
      <c r="M708" s="415" t="str">
        <f t="shared" si="10"/>
        <v/>
      </c>
      <c r="N708" s="133"/>
      <c r="O708" s="133"/>
      <c r="P708" s="133"/>
      <c r="Q708" s="133"/>
      <c r="R708" s="133"/>
      <c r="S708" s="133"/>
      <c r="T708" s="133"/>
      <c r="U708" s="133"/>
    </row>
    <row r="709" spans="1:21" ht="14.45" customHeight="1" x14ac:dyDescent="0.2">
      <c r="A709" s="420"/>
      <c r="B709" s="416"/>
      <c r="C709" s="417"/>
      <c r="D709" s="417"/>
      <c r="E709" s="418"/>
      <c r="F709" s="416"/>
      <c r="G709" s="417"/>
      <c r="H709" s="417"/>
      <c r="I709" s="417"/>
      <c r="J709" s="417"/>
      <c r="K709" s="419"/>
      <c r="L709" s="133"/>
      <c r="M709" s="415" t="str">
        <f t="shared" si="10"/>
        <v/>
      </c>
      <c r="N709" s="133"/>
      <c r="O709" s="133"/>
      <c r="P709" s="133"/>
      <c r="Q709" s="133"/>
      <c r="R709" s="133"/>
      <c r="S709" s="133"/>
      <c r="T709" s="133"/>
      <c r="U709" s="133"/>
    </row>
    <row r="710" spans="1:21" ht="14.45" customHeight="1" x14ac:dyDescent="0.2">
      <c r="A710" s="420"/>
      <c r="B710" s="416"/>
      <c r="C710" s="417"/>
      <c r="D710" s="417"/>
      <c r="E710" s="418"/>
      <c r="F710" s="416"/>
      <c r="G710" s="417"/>
      <c r="H710" s="417"/>
      <c r="I710" s="417"/>
      <c r="J710" s="417"/>
      <c r="K710" s="419"/>
      <c r="L710" s="133"/>
      <c r="M710" s="415" t="str">
        <f t="shared" ref="M710:M773" si="11">IF(A710="HV","HV",IF(OR(LEFT(A710,16)="               5",LEFT(A710,16)="               6",LEFT(A710,16)="               7",LEFT(A710,16)="               8"),"X",""))</f>
        <v/>
      </c>
      <c r="N710" s="133"/>
      <c r="O710" s="133"/>
      <c r="P710" s="133"/>
      <c r="Q710" s="133"/>
      <c r="R710" s="133"/>
      <c r="S710" s="133"/>
      <c r="T710" s="133"/>
      <c r="U710" s="133"/>
    </row>
    <row r="711" spans="1:21" ht="14.45" customHeight="1" x14ac:dyDescent="0.2">
      <c r="A711" s="420"/>
      <c r="B711" s="416"/>
      <c r="C711" s="417"/>
      <c r="D711" s="417"/>
      <c r="E711" s="418"/>
      <c r="F711" s="416"/>
      <c r="G711" s="417"/>
      <c r="H711" s="417"/>
      <c r="I711" s="417"/>
      <c r="J711" s="417"/>
      <c r="K711" s="419"/>
      <c r="L711" s="133"/>
      <c r="M711" s="415" t="str">
        <f t="shared" si="11"/>
        <v/>
      </c>
      <c r="N711" s="133"/>
      <c r="O711" s="133"/>
      <c r="P711" s="133"/>
      <c r="Q711" s="133"/>
      <c r="R711" s="133"/>
      <c r="S711" s="133"/>
      <c r="T711" s="133"/>
      <c r="U711" s="133"/>
    </row>
    <row r="712" spans="1:21" ht="14.45" customHeight="1" x14ac:dyDescent="0.2">
      <c r="A712" s="420"/>
      <c r="B712" s="416"/>
      <c r="C712" s="417"/>
      <c r="D712" s="417"/>
      <c r="E712" s="418"/>
      <c r="F712" s="416"/>
      <c r="G712" s="417"/>
      <c r="H712" s="417"/>
      <c r="I712" s="417"/>
      <c r="J712" s="417"/>
      <c r="K712" s="419"/>
      <c r="L712" s="133"/>
      <c r="M712" s="415" t="str">
        <f t="shared" si="11"/>
        <v/>
      </c>
      <c r="N712" s="133"/>
      <c r="O712" s="133"/>
      <c r="P712" s="133"/>
      <c r="Q712" s="133"/>
      <c r="R712" s="133"/>
      <c r="S712" s="133"/>
      <c r="T712" s="133"/>
      <c r="U712" s="133"/>
    </row>
    <row r="713" spans="1:21" ht="14.45" customHeight="1" x14ac:dyDescent="0.2">
      <c r="A713" s="420"/>
      <c r="B713" s="416"/>
      <c r="C713" s="417"/>
      <c r="D713" s="417"/>
      <c r="E713" s="418"/>
      <c r="F713" s="416"/>
      <c r="G713" s="417"/>
      <c r="H713" s="417"/>
      <c r="I713" s="417"/>
      <c r="J713" s="417"/>
      <c r="K713" s="419"/>
      <c r="L713" s="133"/>
      <c r="M713" s="415" t="str">
        <f t="shared" si="11"/>
        <v/>
      </c>
      <c r="N713" s="133"/>
      <c r="O713" s="133"/>
      <c r="P713" s="133"/>
      <c r="Q713" s="133"/>
      <c r="R713" s="133"/>
      <c r="S713" s="133"/>
      <c r="T713" s="133"/>
      <c r="U713" s="133"/>
    </row>
    <row r="714" spans="1:21" ht="14.45" customHeight="1" x14ac:dyDescent="0.2">
      <c r="A714" s="420"/>
      <c r="B714" s="416"/>
      <c r="C714" s="417"/>
      <c r="D714" s="417"/>
      <c r="E714" s="418"/>
      <c r="F714" s="416"/>
      <c r="G714" s="417"/>
      <c r="H714" s="417"/>
      <c r="I714" s="417"/>
      <c r="J714" s="417"/>
      <c r="K714" s="419"/>
      <c r="L714" s="133"/>
      <c r="M714" s="415" t="str">
        <f t="shared" si="11"/>
        <v/>
      </c>
      <c r="N714" s="133"/>
      <c r="O714" s="133"/>
      <c r="P714" s="133"/>
      <c r="Q714" s="133"/>
      <c r="R714" s="133"/>
      <c r="S714" s="133"/>
      <c r="T714" s="133"/>
      <c r="U714" s="133"/>
    </row>
    <row r="715" spans="1:21" ht="14.45" customHeight="1" x14ac:dyDescent="0.2">
      <c r="A715" s="420"/>
      <c r="B715" s="416"/>
      <c r="C715" s="417"/>
      <c r="D715" s="417"/>
      <c r="E715" s="418"/>
      <c r="F715" s="416"/>
      <c r="G715" s="417"/>
      <c r="H715" s="417"/>
      <c r="I715" s="417"/>
      <c r="J715" s="417"/>
      <c r="K715" s="419"/>
      <c r="L715" s="133"/>
      <c r="M715" s="415" t="str">
        <f t="shared" si="11"/>
        <v/>
      </c>
      <c r="N715" s="133"/>
      <c r="O715" s="133"/>
      <c r="P715" s="133"/>
      <c r="Q715" s="133"/>
      <c r="R715" s="133"/>
      <c r="S715" s="133"/>
      <c r="T715" s="133"/>
      <c r="U715" s="133"/>
    </row>
    <row r="716" spans="1:21" ht="14.45" customHeight="1" x14ac:dyDescent="0.2">
      <c r="A716" s="420"/>
      <c r="B716" s="416"/>
      <c r="C716" s="417"/>
      <c r="D716" s="417"/>
      <c r="E716" s="418"/>
      <c r="F716" s="416"/>
      <c r="G716" s="417"/>
      <c r="H716" s="417"/>
      <c r="I716" s="417"/>
      <c r="J716" s="417"/>
      <c r="K716" s="419"/>
      <c r="L716" s="133"/>
      <c r="M716" s="415" t="str">
        <f t="shared" si="11"/>
        <v/>
      </c>
      <c r="N716" s="133"/>
      <c r="O716" s="133"/>
      <c r="P716" s="133"/>
      <c r="Q716" s="133"/>
      <c r="R716" s="133"/>
      <c r="S716" s="133"/>
      <c r="T716" s="133"/>
      <c r="U716" s="133"/>
    </row>
    <row r="717" spans="1:21" ht="14.45" customHeight="1" x14ac:dyDescent="0.2">
      <c r="A717" s="420"/>
      <c r="B717" s="416"/>
      <c r="C717" s="417"/>
      <c r="D717" s="417"/>
      <c r="E717" s="418"/>
      <c r="F717" s="416"/>
      <c r="G717" s="417"/>
      <c r="H717" s="417"/>
      <c r="I717" s="417"/>
      <c r="J717" s="417"/>
      <c r="K717" s="419"/>
      <c r="L717" s="133"/>
      <c r="M717" s="415" t="str">
        <f t="shared" si="11"/>
        <v/>
      </c>
      <c r="N717" s="133"/>
      <c r="O717" s="133"/>
      <c r="P717" s="133"/>
      <c r="Q717" s="133"/>
      <c r="R717" s="133"/>
      <c r="S717" s="133"/>
      <c r="T717" s="133"/>
      <c r="U717" s="133"/>
    </row>
    <row r="718" spans="1:21" ht="14.45" customHeight="1" x14ac:dyDescent="0.2">
      <c r="A718" s="420"/>
      <c r="B718" s="416"/>
      <c r="C718" s="417"/>
      <c r="D718" s="417"/>
      <c r="E718" s="418"/>
      <c r="F718" s="416"/>
      <c r="G718" s="417"/>
      <c r="H718" s="417"/>
      <c r="I718" s="417"/>
      <c r="J718" s="417"/>
      <c r="K718" s="419"/>
      <c r="L718" s="133"/>
      <c r="M718" s="415" t="str">
        <f t="shared" si="11"/>
        <v/>
      </c>
      <c r="N718" s="133"/>
      <c r="O718" s="133"/>
      <c r="P718" s="133"/>
      <c r="Q718" s="133"/>
      <c r="R718" s="133"/>
      <c r="S718" s="133"/>
      <c r="T718" s="133"/>
      <c r="U718" s="133"/>
    </row>
    <row r="719" spans="1:21" ht="14.45" customHeight="1" x14ac:dyDescent="0.2">
      <c r="A719" s="420"/>
      <c r="B719" s="416"/>
      <c r="C719" s="417"/>
      <c r="D719" s="417"/>
      <c r="E719" s="418"/>
      <c r="F719" s="416"/>
      <c r="G719" s="417"/>
      <c r="H719" s="417"/>
      <c r="I719" s="417"/>
      <c r="J719" s="417"/>
      <c r="K719" s="419"/>
      <c r="L719" s="133"/>
      <c r="M719" s="415" t="str">
        <f t="shared" si="11"/>
        <v/>
      </c>
      <c r="N719" s="133"/>
      <c r="O719" s="133"/>
      <c r="P719" s="133"/>
      <c r="Q719" s="133"/>
      <c r="R719" s="133"/>
      <c r="S719" s="133"/>
      <c r="T719" s="133"/>
      <c r="U719" s="133"/>
    </row>
    <row r="720" spans="1:21" ht="14.45" customHeight="1" x14ac:dyDescent="0.2">
      <c r="A720" s="420"/>
      <c r="B720" s="416"/>
      <c r="C720" s="417"/>
      <c r="D720" s="417"/>
      <c r="E720" s="418"/>
      <c r="F720" s="416"/>
      <c r="G720" s="417"/>
      <c r="H720" s="417"/>
      <c r="I720" s="417"/>
      <c r="J720" s="417"/>
      <c r="K720" s="419"/>
      <c r="L720" s="133"/>
      <c r="M720" s="415" t="str">
        <f t="shared" si="11"/>
        <v/>
      </c>
      <c r="N720" s="133"/>
      <c r="O720" s="133"/>
      <c r="P720" s="133"/>
      <c r="Q720" s="133"/>
      <c r="R720" s="133"/>
      <c r="S720" s="133"/>
      <c r="T720" s="133"/>
      <c r="U720" s="133"/>
    </row>
    <row r="721" spans="1:21" ht="14.45" customHeight="1" x14ac:dyDescent="0.2">
      <c r="A721" s="420"/>
      <c r="B721" s="416"/>
      <c r="C721" s="417"/>
      <c r="D721" s="417"/>
      <c r="E721" s="418"/>
      <c r="F721" s="416"/>
      <c r="G721" s="417"/>
      <c r="H721" s="417"/>
      <c r="I721" s="417"/>
      <c r="J721" s="417"/>
      <c r="K721" s="419"/>
      <c r="L721" s="133"/>
      <c r="M721" s="415" t="str">
        <f t="shared" si="11"/>
        <v/>
      </c>
      <c r="N721" s="133"/>
      <c r="O721" s="133"/>
      <c r="P721" s="133"/>
      <c r="Q721" s="133"/>
      <c r="R721" s="133"/>
      <c r="S721" s="133"/>
      <c r="T721" s="133"/>
      <c r="U721" s="133"/>
    </row>
    <row r="722" spans="1:21" ht="14.45" customHeight="1" x14ac:dyDescent="0.2">
      <c r="A722" s="420"/>
      <c r="B722" s="416"/>
      <c r="C722" s="417"/>
      <c r="D722" s="417"/>
      <c r="E722" s="418"/>
      <c r="F722" s="416"/>
      <c r="G722" s="417"/>
      <c r="H722" s="417"/>
      <c r="I722" s="417"/>
      <c r="J722" s="417"/>
      <c r="K722" s="419"/>
      <c r="L722" s="133"/>
      <c r="M722" s="415" t="str">
        <f t="shared" si="11"/>
        <v/>
      </c>
      <c r="N722" s="133"/>
      <c r="O722" s="133"/>
      <c r="P722" s="133"/>
      <c r="Q722" s="133"/>
      <c r="R722" s="133"/>
      <c r="S722" s="133"/>
      <c r="T722" s="133"/>
      <c r="U722" s="133"/>
    </row>
    <row r="723" spans="1:21" ht="14.45" customHeight="1" x14ac:dyDescent="0.2">
      <c r="A723" s="420"/>
      <c r="B723" s="416"/>
      <c r="C723" s="417"/>
      <c r="D723" s="417"/>
      <c r="E723" s="418"/>
      <c r="F723" s="416"/>
      <c r="G723" s="417"/>
      <c r="H723" s="417"/>
      <c r="I723" s="417"/>
      <c r="J723" s="417"/>
      <c r="K723" s="419"/>
      <c r="L723" s="133"/>
      <c r="M723" s="415" t="str">
        <f t="shared" si="11"/>
        <v/>
      </c>
      <c r="N723" s="133"/>
      <c r="O723" s="133"/>
      <c r="P723" s="133"/>
      <c r="Q723" s="133"/>
      <c r="R723" s="133"/>
      <c r="S723" s="133"/>
      <c r="T723" s="133"/>
      <c r="U723" s="133"/>
    </row>
    <row r="724" spans="1:21" ht="14.45" customHeight="1" x14ac:dyDescent="0.2">
      <c r="A724" s="420"/>
      <c r="B724" s="416"/>
      <c r="C724" s="417"/>
      <c r="D724" s="417"/>
      <c r="E724" s="418"/>
      <c r="F724" s="416"/>
      <c r="G724" s="417"/>
      <c r="H724" s="417"/>
      <c r="I724" s="417"/>
      <c r="J724" s="417"/>
      <c r="K724" s="419"/>
      <c r="L724" s="133"/>
      <c r="M724" s="415" t="str">
        <f t="shared" si="11"/>
        <v/>
      </c>
      <c r="N724" s="133"/>
      <c r="O724" s="133"/>
      <c r="P724" s="133"/>
      <c r="Q724" s="133"/>
      <c r="R724" s="133"/>
      <c r="S724" s="133"/>
      <c r="T724" s="133"/>
      <c r="U724" s="133"/>
    </row>
    <row r="725" spans="1:21" ht="14.45" customHeight="1" x14ac:dyDescent="0.2">
      <c r="A725" s="420"/>
      <c r="B725" s="416"/>
      <c r="C725" s="417"/>
      <c r="D725" s="417"/>
      <c r="E725" s="418"/>
      <c r="F725" s="416"/>
      <c r="G725" s="417"/>
      <c r="H725" s="417"/>
      <c r="I725" s="417"/>
      <c r="J725" s="417"/>
      <c r="K725" s="419"/>
      <c r="L725" s="133"/>
      <c r="M725" s="415" t="str">
        <f t="shared" si="11"/>
        <v/>
      </c>
      <c r="N725" s="133"/>
      <c r="O725" s="133"/>
      <c r="P725" s="133"/>
      <c r="Q725" s="133"/>
      <c r="R725" s="133"/>
      <c r="S725" s="133"/>
      <c r="T725" s="133"/>
      <c r="U725" s="133"/>
    </row>
    <row r="726" spans="1:21" ht="14.45" customHeight="1" x14ac:dyDescent="0.2">
      <c r="A726" s="420"/>
      <c r="B726" s="416"/>
      <c r="C726" s="417"/>
      <c r="D726" s="417"/>
      <c r="E726" s="418"/>
      <c r="F726" s="416"/>
      <c r="G726" s="417"/>
      <c r="H726" s="417"/>
      <c r="I726" s="417"/>
      <c r="J726" s="417"/>
      <c r="K726" s="419"/>
      <c r="L726" s="133"/>
      <c r="M726" s="415" t="str">
        <f t="shared" si="11"/>
        <v/>
      </c>
      <c r="N726" s="133"/>
      <c r="O726" s="133"/>
      <c r="P726" s="133"/>
      <c r="Q726" s="133"/>
      <c r="R726" s="133"/>
      <c r="S726" s="133"/>
      <c r="T726" s="133"/>
      <c r="U726" s="133"/>
    </row>
    <row r="727" spans="1:21" ht="14.45" customHeight="1" x14ac:dyDescent="0.2">
      <c r="A727" s="420"/>
      <c r="B727" s="416"/>
      <c r="C727" s="417"/>
      <c r="D727" s="417"/>
      <c r="E727" s="418"/>
      <c r="F727" s="416"/>
      <c r="G727" s="417"/>
      <c r="H727" s="417"/>
      <c r="I727" s="417"/>
      <c r="J727" s="417"/>
      <c r="K727" s="419"/>
      <c r="L727" s="133"/>
      <c r="M727" s="415" t="str">
        <f t="shared" si="11"/>
        <v/>
      </c>
      <c r="N727" s="133"/>
      <c r="O727" s="133"/>
      <c r="P727" s="133"/>
      <c r="Q727" s="133"/>
      <c r="R727" s="133"/>
      <c r="S727" s="133"/>
      <c r="T727" s="133"/>
      <c r="U727" s="133"/>
    </row>
    <row r="728" spans="1:21" ht="14.45" customHeight="1" x14ac:dyDescent="0.2">
      <c r="A728" s="420"/>
      <c r="B728" s="416"/>
      <c r="C728" s="417"/>
      <c r="D728" s="417"/>
      <c r="E728" s="418"/>
      <c r="F728" s="416"/>
      <c r="G728" s="417"/>
      <c r="H728" s="417"/>
      <c r="I728" s="417"/>
      <c r="J728" s="417"/>
      <c r="K728" s="419"/>
      <c r="L728" s="133"/>
      <c r="M728" s="415" t="str">
        <f t="shared" si="11"/>
        <v/>
      </c>
      <c r="N728" s="133"/>
      <c r="O728" s="133"/>
      <c r="P728" s="133"/>
      <c r="Q728" s="133"/>
      <c r="R728" s="133"/>
      <c r="S728" s="133"/>
      <c r="T728" s="133"/>
      <c r="U728" s="133"/>
    </row>
    <row r="729" spans="1:21" ht="14.45" customHeight="1" x14ac:dyDescent="0.2">
      <c r="A729" s="420"/>
      <c r="B729" s="416"/>
      <c r="C729" s="417"/>
      <c r="D729" s="417"/>
      <c r="E729" s="418"/>
      <c r="F729" s="416"/>
      <c r="G729" s="417"/>
      <c r="H729" s="417"/>
      <c r="I729" s="417"/>
      <c r="J729" s="417"/>
      <c r="K729" s="419"/>
      <c r="L729" s="133"/>
      <c r="M729" s="415" t="str">
        <f t="shared" si="11"/>
        <v/>
      </c>
      <c r="N729" s="133"/>
      <c r="O729" s="133"/>
      <c r="P729" s="133"/>
      <c r="Q729" s="133"/>
      <c r="R729" s="133"/>
      <c r="S729" s="133"/>
      <c r="T729" s="133"/>
      <c r="U729" s="133"/>
    </row>
    <row r="730" spans="1:21" ht="14.45" customHeight="1" x14ac:dyDescent="0.2">
      <c r="A730" s="420"/>
      <c r="B730" s="416"/>
      <c r="C730" s="417"/>
      <c r="D730" s="417"/>
      <c r="E730" s="418"/>
      <c r="F730" s="416"/>
      <c r="G730" s="417"/>
      <c r="H730" s="417"/>
      <c r="I730" s="417"/>
      <c r="J730" s="417"/>
      <c r="K730" s="419"/>
      <c r="L730" s="133"/>
      <c r="M730" s="415" t="str">
        <f t="shared" si="11"/>
        <v/>
      </c>
      <c r="N730" s="133"/>
      <c r="O730" s="133"/>
      <c r="P730" s="133"/>
      <c r="Q730" s="133"/>
      <c r="R730" s="133"/>
      <c r="S730" s="133"/>
      <c r="T730" s="133"/>
      <c r="U730" s="133"/>
    </row>
    <row r="731" spans="1:21" ht="14.45" customHeight="1" x14ac:dyDescent="0.2">
      <c r="A731" s="420"/>
      <c r="B731" s="416"/>
      <c r="C731" s="417"/>
      <c r="D731" s="417"/>
      <c r="E731" s="418"/>
      <c r="F731" s="416"/>
      <c r="G731" s="417"/>
      <c r="H731" s="417"/>
      <c r="I731" s="417"/>
      <c r="J731" s="417"/>
      <c r="K731" s="419"/>
      <c r="L731" s="133"/>
      <c r="M731" s="415" t="str">
        <f t="shared" si="11"/>
        <v/>
      </c>
      <c r="N731" s="133"/>
      <c r="O731" s="133"/>
      <c r="P731" s="133"/>
      <c r="Q731" s="133"/>
      <c r="R731" s="133"/>
      <c r="S731" s="133"/>
      <c r="T731" s="133"/>
      <c r="U731" s="133"/>
    </row>
    <row r="732" spans="1:21" ht="14.45" customHeight="1" x14ac:dyDescent="0.2">
      <c r="A732" s="420"/>
      <c r="B732" s="416"/>
      <c r="C732" s="417"/>
      <c r="D732" s="417"/>
      <c r="E732" s="418"/>
      <c r="F732" s="416"/>
      <c r="G732" s="417"/>
      <c r="H732" s="417"/>
      <c r="I732" s="417"/>
      <c r="J732" s="417"/>
      <c r="K732" s="419"/>
      <c r="L732" s="133"/>
      <c r="M732" s="415" t="str">
        <f t="shared" si="11"/>
        <v/>
      </c>
      <c r="N732" s="133"/>
      <c r="O732" s="133"/>
      <c r="P732" s="133"/>
      <c r="Q732" s="133"/>
      <c r="R732" s="133"/>
      <c r="S732" s="133"/>
      <c r="T732" s="133"/>
      <c r="U732" s="133"/>
    </row>
    <row r="733" spans="1:21" ht="14.45" customHeight="1" x14ac:dyDescent="0.2">
      <c r="A733" s="420"/>
      <c r="B733" s="416"/>
      <c r="C733" s="417"/>
      <c r="D733" s="417"/>
      <c r="E733" s="418"/>
      <c r="F733" s="416"/>
      <c r="G733" s="417"/>
      <c r="H733" s="417"/>
      <c r="I733" s="417"/>
      <c r="J733" s="417"/>
      <c r="K733" s="419"/>
      <c r="L733" s="133"/>
      <c r="M733" s="415" t="str">
        <f t="shared" si="11"/>
        <v/>
      </c>
      <c r="N733" s="133"/>
      <c r="O733" s="133"/>
      <c r="P733" s="133"/>
      <c r="Q733" s="133"/>
      <c r="R733" s="133"/>
      <c r="S733" s="133"/>
      <c r="T733" s="133"/>
      <c r="U733" s="133"/>
    </row>
    <row r="734" spans="1:21" ht="14.45" customHeight="1" x14ac:dyDescent="0.2">
      <c r="A734" s="420"/>
      <c r="B734" s="416"/>
      <c r="C734" s="417"/>
      <c r="D734" s="417"/>
      <c r="E734" s="418"/>
      <c r="F734" s="416"/>
      <c r="G734" s="417"/>
      <c r="H734" s="417"/>
      <c r="I734" s="417"/>
      <c r="J734" s="417"/>
      <c r="K734" s="419"/>
      <c r="L734" s="133"/>
      <c r="M734" s="415" t="str">
        <f t="shared" si="11"/>
        <v/>
      </c>
      <c r="N734" s="133"/>
      <c r="O734" s="133"/>
      <c r="P734" s="133"/>
      <c r="Q734" s="133"/>
      <c r="R734" s="133"/>
      <c r="S734" s="133"/>
      <c r="T734" s="133"/>
      <c r="U734" s="133"/>
    </row>
    <row r="735" spans="1:21" ht="14.45" customHeight="1" x14ac:dyDescent="0.2">
      <c r="A735" s="420"/>
      <c r="B735" s="416"/>
      <c r="C735" s="417"/>
      <c r="D735" s="417"/>
      <c r="E735" s="418"/>
      <c r="F735" s="416"/>
      <c r="G735" s="417"/>
      <c r="H735" s="417"/>
      <c r="I735" s="417"/>
      <c r="J735" s="417"/>
      <c r="K735" s="419"/>
      <c r="L735" s="133"/>
      <c r="M735" s="415" t="str">
        <f t="shared" si="11"/>
        <v/>
      </c>
      <c r="N735" s="133"/>
      <c r="O735" s="133"/>
      <c r="P735" s="133"/>
      <c r="Q735" s="133"/>
      <c r="R735" s="133"/>
      <c r="S735" s="133"/>
      <c r="T735" s="133"/>
      <c r="U735" s="133"/>
    </row>
    <row r="736" spans="1:21" ht="14.45" customHeight="1" x14ac:dyDescent="0.2">
      <c r="A736" s="420"/>
      <c r="B736" s="416"/>
      <c r="C736" s="417"/>
      <c r="D736" s="417"/>
      <c r="E736" s="418"/>
      <c r="F736" s="416"/>
      <c r="G736" s="417"/>
      <c r="H736" s="417"/>
      <c r="I736" s="417"/>
      <c r="J736" s="417"/>
      <c r="K736" s="419"/>
      <c r="L736" s="133"/>
      <c r="M736" s="415" t="str">
        <f t="shared" si="11"/>
        <v/>
      </c>
      <c r="N736" s="133"/>
      <c r="O736" s="133"/>
      <c r="P736" s="133"/>
      <c r="Q736" s="133"/>
      <c r="R736" s="133"/>
      <c r="S736" s="133"/>
      <c r="T736" s="133"/>
      <c r="U736" s="133"/>
    </row>
    <row r="737" spans="1:21" ht="14.45" customHeight="1" x14ac:dyDescent="0.2">
      <c r="A737" s="420"/>
      <c r="B737" s="416"/>
      <c r="C737" s="417"/>
      <c r="D737" s="417"/>
      <c r="E737" s="418"/>
      <c r="F737" s="416"/>
      <c r="G737" s="417"/>
      <c r="H737" s="417"/>
      <c r="I737" s="417"/>
      <c r="J737" s="417"/>
      <c r="K737" s="419"/>
      <c r="L737" s="133"/>
      <c r="M737" s="415" t="str">
        <f t="shared" si="11"/>
        <v/>
      </c>
      <c r="N737" s="133"/>
      <c r="O737" s="133"/>
      <c r="P737" s="133"/>
      <c r="Q737" s="133"/>
      <c r="R737" s="133"/>
      <c r="S737" s="133"/>
      <c r="T737" s="133"/>
      <c r="U737" s="133"/>
    </row>
    <row r="738" spans="1:21" ht="14.45" customHeight="1" x14ac:dyDescent="0.2">
      <c r="A738" s="420"/>
      <c r="B738" s="416"/>
      <c r="C738" s="417"/>
      <c r="D738" s="417"/>
      <c r="E738" s="418"/>
      <c r="F738" s="416"/>
      <c r="G738" s="417"/>
      <c r="H738" s="417"/>
      <c r="I738" s="417"/>
      <c r="J738" s="417"/>
      <c r="K738" s="419"/>
      <c r="L738" s="133"/>
      <c r="M738" s="415" t="str">
        <f t="shared" si="11"/>
        <v/>
      </c>
      <c r="N738" s="133"/>
      <c r="O738" s="133"/>
      <c r="P738" s="133"/>
      <c r="Q738" s="133"/>
      <c r="R738" s="133"/>
      <c r="S738" s="133"/>
      <c r="T738" s="133"/>
      <c r="U738" s="133"/>
    </row>
    <row r="739" spans="1:21" ht="14.45" customHeight="1" x14ac:dyDescent="0.2">
      <c r="A739" s="420"/>
      <c r="B739" s="416"/>
      <c r="C739" s="417"/>
      <c r="D739" s="417"/>
      <c r="E739" s="418"/>
      <c r="F739" s="416"/>
      <c r="G739" s="417"/>
      <c r="H739" s="417"/>
      <c r="I739" s="417"/>
      <c r="J739" s="417"/>
      <c r="K739" s="419"/>
      <c r="L739" s="133"/>
      <c r="M739" s="415" t="str">
        <f t="shared" si="11"/>
        <v/>
      </c>
      <c r="N739" s="133"/>
      <c r="O739" s="133"/>
      <c r="P739" s="133"/>
      <c r="Q739" s="133"/>
      <c r="R739" s="133"/>
      <c r="S739" s="133"/>
      <c r="T739" s="133"/>
      <c r="U739" s="133"/>
    </row>
    <row r="740" spans="1:21" ht="14.45" customHeight="1" x14ac:dyDescent="0.2">
      <c r="A740" s="420"/>
      <c r="B740" s="416"/>
      <c r="C740" s="417"/>
      <c r="D740" s="417"/>
      <c r="E740" s="418"/>
      <c r="F740" s="416"/>
      <c r="G740" s="417"/>
      <c r="H740" s="417"/>
      <c r="I740" s="417"/>
      <c r="J740" s="417"/>
      <c r="K740" s="419"/>
      <c r="L740" s="133"/>
      <c r="M740" s="415" t="str">
        <f t="shared" si="11"/>
        <v/>
      </c>
      <c r="N740" s="133"/>
      <c r="O740" s="133"/>
      <c r="P740" s="133"/>
      <c r="Q740" s="133"/>
      <c r="R740" s="133"/>
      <c r="S740" s="133"/>
      <c r="T740" s="133"/>
      <c r="U740" s="133"/>
    </row>
    <row r="741" spans="1:21" ht="14.45" customHeight="1" x14ac:dyDescent="0.2">
      <c r="A741" s="420"/>
      <c r="B741" s="416"/>
      <c r="C741" s="417"/>
      <c r="D741" s="417"/>
      <c r="E741" s="418"/>
      <c r="F741" s="416"/>
      <c r="G741" s="417"/>
      <c r="H741" s="417"/>
      <c r="I741" s="417"/>
      <c r="J741" s="417"/>
      <c r="K741" s="419"/>
      <c r="L741" s="133"/>
      <c r="M741" s="415" t="str">
        <f t="shared" si="11"/>
        <v/>
      </c>
      <c r="N741" s="133"/>
      <c r="O741" s="133"/>
      <c r="P741" s="133"/>
      <c r="Q741" s="133"/>
      <c r="R741" s="133"/>
      <c r="S741" s="133"/>
      <c r="T741" s="133"/>
      <c r="U741" s="133"/>
    </row>
    <row r="742" spans="1:21" ht="14.45" customHeight="1" x14ac:dyDescent="0.2">
      <c r="A742" s="420"/>
      <c r="B742" s="416"/>
      <c r="C742" s="417"/>
      <c r="D742" s="417"/>
      <c r="E742" s="418"/>
      <c r="F742" s="416"/>
      <c r="G742" s="417"/>
      <c r="H742" s="417"/>
      <c r="I742" s="417"/>
      <c r="J742" s="417"/>
      <c r="K742" s="419"/>
      <c r="L742" s="133"/>
      <c r="M742" s="415" t="str">
        <f t="shared" si="11"/>
        <v/>
      </c>
      <c r="N742" s="133"/>
      <c r="O742" s="133"/>
      <c r="P742" s="133"/>
      <c r="Q742" s="133"/>
      <c r="R742" s="133"/>
      <c r="S742" s="133"/>
      <c r="T742" s="133"/>
      <c r="U742" s="133"/>
    </row>
    <row r="743" spans="1:21" ht="14.45" customHeight="1" x14ac:dyDescent="0.2">
      <c r="A743" s="420"/>
      <c r="B743" s="416"/>
      <c r="C743" s="417"/>
      <c r="D743" s="417"/>
      <c r="E743" s="418"/>
      <c r="F743" s="416"/>
      <c r="G743" s="417"/>
      <c r="H743" s="417"/>
      <c r="I743" s="417"/>
      <c r="J743" s="417"/>
      <c r="K743" s="419"/>
      <c r="L743" s="133"/>
      <c r="M743" s="415" t="str">
        <f t="shared" si="11"/>
        <v/>
      </c>
      <c r="N743" s="133"/>
      <c r="O743" s="133"/>
      <c r="P743" s="133"/>
      <c r="Q743" s="133"/>
      <c r="R743" s="133"/>
      <c r="S743" s="133"/>
      <c r="T743" s="133"/>
      <c r="U743" s="133"/>
    </row>
    <row r="744" spans="1:21" ht="14.45" customHeight="1" x14ac:dyDescent="0.2">
      <c r="A744" s="420"/>
      <c r="B744" s="416"/>
      <c r="C744" s="417"/>
      <c r="D744" s="417"/>
      <c r="E744" s="418"/>
      <c r="F744" s="416"/>
      <c r="G744" s="417"/>
      <c r="H744" s="417"/>
      <c r="I744" s="417"/>
      <c r="J744" s="417"/>
      <c r="K744" s="419"/>
      <c r="L744" s="133"/>
      <c r="M744" s="415" t="str">
        <f t="shared" si="11"/>
        <v/>
      </c>
      <c r="N744" s="133"/>
      <c r="O744" s="133"/>
      <c r="P744" s="133"/>
      <c r="Q744" s="133"/>
      <c r="R744" s="133"/>
      <c r="S744" s="133"/>
      <c r="T744" s="133"/>
      <c r="U744" s="133"/>
    </row>
    <row r="745" spans="1:21" ht="14.45" customHeight="1" x14ac:dyDescent="0.2">
      <c r="A745" s="420"/>
      <c r="B745" s="416"/>
      <c r="C745" s="417"/>
      <c r="D745" s="417"/>
      <c r="E745" s="418"/>
      <c r="F745" s="416"/>
      <c r="G745" s="417"/>
      <c r="H745" s="417"/>
      <c r="I745" s="417"/>
      <c r="J745" s="417"/>
      <c r="K745" s="419"/>
      <c r="L745" s="133"/>
      <c r="M745" s="415" t="str">
        <f t="shared" si="11"/>
        <v/>
      </c>
      <c r="N745" s="133"/>
      <c r="O745" s="133"/>
      <c r="P745" s="133"/>
      <c r="Q745" s="133"/>
      <c r="R745" s="133"/>
      <c r="S745" s="133"/>
      <c r="T745" s="133"/>
      <c r="U745" s="133"/>
    </row>
    <row r="746" spans="1:21" ht="14.45" customHeight="1" x14ac:dyDescent="0.2">
      <c r="A746" s="420"/>
      <c r="B746" s="416"/>
      <c r="C746" s="417"/>
      <c r="D746" s="417"/>
      <c r="E746" s="418"/>
      <c r="F746" s="416"/>
      <c r="G746" s="417"/>
      <c r="H746" s="417"/>
      <c r="I746" s="417"/>
      <c r="J746" s="417"/>
      <c r="K746" s="419"/>
      <c r="L746" s="133"/>
      <c r="M746" s="415" t="str">
        <f t="shared" si="11"/>
        <v/>
      </c>
      <c r="N746" s="133"/>
      <c r="O746" s="133"/>
      <c r="P746" s="133"/>
      <c r="Q746" s="133"/>
      <c r="R746" s="133"/>
      <c r="S746" s="133"/>
      <c r="T746" s="133"/>
      <c r="U746" s="133"/>
    </row>
    <row r="747" spans="1:21" ht="14.45" customHeight="1" x14ac:dyDescent="0.2">
      <c r="A747" s="420"/>
      <c r="B747" s="416"/>
      <c r="C747" s="417"/>
      <c r="D747" s="417"/>
      <c r="E747" s="418"/>
      <c r="F747" s="416"/>
      <c r="G747" s="417"/>
      <c r="H747" s="417"/>
      <c r="I747" s="417"/>
      <c r="J747" s="417"/>
      <c r="K747" s="419"/>
      <c r="L747" s="133"/>
      <c r="M747" s="415" t="str">
        <f t="shared" si="11"/>
        <v/>
      </c>
      <c r="N747" s="133"/>
      <c r="O747" s="133"/>
      <c r="P747" s="133"/>
      <c r="Q747" s="133"/>
      <c r="R747" s="133"/>
      <c r="S747" s="133"/>
      <c r="T747" s="133"/>
      <c r="U747" s="133"/>
    </row>
    <row r="748" spans="1:21" ht="14.45" customHeight="1" x14ac:dyDescent="0.2">
      <c r="A748" s="420"/>
      <c r="B748" s="416"/>
      <c r="C748" s="417"/>
      <c r="D748" s="417"/>
      <c r="E748" s="418"/>
      <c r="F748" s="416"/>
      <c r="G748" s="417"/>
      <c r="H748" s="417"/>
      <c r="I748" s="417"/>
      <c r="J748" s="417"/>
      <c r="K748" s="419"/>
      <c r="L748" s="133"/>
      <c r="M748" s="415" t="str">
        <f t="shared" si="11"/>
        <v/>
      </c>
      <c r="N748" s="133"/>
      <c r="O748" s="133"/>
      <c r="P748" s="133"/>
      <c r="Q748" s="133"/>
      <c r="R748" s="133"/>
      <c r="S748" s="133"/>
      <c r="T748" s="133"/>
      <c r="U748" s="133"/>
    </row>
    <row r="749" spans="1:21" ht="14.45" customHeight="1" x14ac:dyDescent="0.2">
      <c r="A749" s="420"/>
      <c r="B749" s="416"/>
      <c r="C749" s="417"/>
      <c r="D749" s="417"/>
      <c r="E749" s="418"/>
      <c r="F749" s="416"/>
      <c r="G749" s="417"/>
      <c r="H749" s="417"/>
      <c r="I749" s="417"/>
      <c r="J749" s="417"/>
      <c r="K749" s="419"/>
      <c r="L749" s="133"/>
      <c r="M749" s="415" t="str">
        <f t="shared" si="11"/>
        <v/>
      </c>
      <c r="N749" s="133"/>
      <c r="O749" s="133"/>
      <c r="P749" s="133"/>
      <c r="Q749" s="133"/>
      <c r="R749" s="133"/>
      <c r="S749" s="133"/>
      <c r="T749" s="133"/>
      <c r="U749" s="133"/>
    </row>
    <row r="750" spans="1:21" ht="14.45" customHeight="1" x14ac:dyDescent="0.2">
      <c r="A750" s="420"/>
      <c r="B750" s="416"/>
      <c r="C750" s="417"/>
      <c r="D750" s="417"/>
      <c r="E750" s="418"/>
      <c r="F750" s="416"/>
      <c r="G750" s="417"/>
      <c r="H750" s="417"/>
      <c r="I750" s="417"/>
      <c r="J750" s="417"/>
      <c r="K750" s="419"/>
      <c r="L750" s="133"/>
      <c r="M750" s="415" t="str">
        <f t="shared" si="11"/>
        <v/>
      </c>
      <c r="N750" s="133"/>
      <c r="O750" s="133"/>
      <c r="P750" s="133"/>
      <c r="Q750" s="133"/>
      <c r="R750" s="133"/>
      <c r="S750" s="133"/>
      <c r="T750" s="133"/>
      <c r="U750" s="133"/>
    </row>
    <row r="751" spans="1:21" ht="14.45" customHeight="1" x14ac:dyDescent="0.2">
      <c r="A751" s="420"/>
      <c r="B751" s="416"/>
      <c r="C751" s="417"/>
      <c r="D751" s="417"/>
      <c r="E751" s="418"/>
      <c r="F751" s="416"/>
      <c r="G751" s="417"/>
      <c r="H751" s="417"/>
      <c r="I751" s="417"/>
      <c r="J751" s="417"/>
      <c r="K751" s="419"/>
      <c r="L751" s="133"/>
      <c r="M751" s="415" t="str">
        <f t="shared" si="11"/>
        <v/>
      </c>
      <c r="N751" s="133"/>
      <c r="O751" s="133"/>
      <c r="P751" s="133"/>
      <c r="Q751" s="133"/>
      <c r="R751" s="133"/>
      <c r="S751" s="133"/>
      <c r="T751" s="133"/>
      <c r="U751" s="133"/>
    </row>
    <row r="752" spans="1:21" ht="14.45" customHeight="1" x14ac:dyDescent="0.2">
      <c r="A752" s="420"/>
      <c r="B752" s="416"/>
      <c r="C752" s="417"/>
      <c r="D752" s="417"/>
      <c r="E752" s="418"/>
      <c r="F752" s="416"/>
      <c r="G752" s="417"/>
      <c r="H752" s="417"/>
      <c r="I752" s="417"/>
      <c r="J752" s="417"/>
      <c r="K752" s="419"/>
      <c r="L752" s="133"/>
      <c r="M752" s="415" t="str">
        <f t="shared" si="11"/>
        <v/>
      </c>
      <c r="N752" s="133"/>
      <c r="O752" s="133"/>
      <c r="P752" s="133"/>
      <c r="Q752" s="133"/>
      <c r="R752" s="133"/>
      <c r="S752" s="133"/>
      <c r="T752" s="133"/>
      <c r="U752" s="133"/>
    </row>
    <row r="753" spans="1:21" ht="14.45" customHeight="1" x14ac:dyDescent="0.2">
      <c r="A753" s="420"/>
      <c r="B753" s="416"/>
      <c r="C753" s="417"/>
      <c r="D753" s="417"/>
      <c r="E753" s="418"/>
      <c r="F753" s="416"/>
      <c r="G753" s="417"/>
      <c r="H753" s="417"/>
      <c r="I753" s="417"/>
      <c r="J753" s="417"/>
      <c r="K753" s="419"/>
      <c r="L753" s="133"/>
      <c r="M753" s="415" t="str">
        <f t="shared" si="11"/>
        <v/>
      </c>
      <c r="N753" s="133"/>
      <c r="O753" s="133"/>
      <c r="P753" s="133"/>
      <c r="Q753" s="133"/>
      <c r="R753" s="133"/>
      <c r="S753" s="133"/>
      <c r="T753" s="133"/>
      <c r="U753" s="133"/>
    </row>
    <row r="754" spans="1:21" ht="14.45" customHeight="1" x14ac:dyDescent="0.2">
      <c r="A754" s="420"/>
      <c r="B754" s="416"/>
      <c r="C754" s="417"/>
      <c r="D754" s="417"/>
      <c r="E754" s="418"/>
      <c r="F754" s="416"/>
      <c r="G754" s="417"/>
      <c r="H754" s="417"/>
      <c r="I754" s="417"/>
      <c r="J754" s="417"/>
      <c r="K754" s="419"/>
      <c r="L754" s="133"/>
      <c r="M754" s="415" t="str">
        <f t="shared" si="11"/>
        <v/>
      </c>
      <c r="N754" s="133"/>
      <c r="O754" s="133"/>
      <c r="P754" s="133"/>
      <c r="Q754" s="133"/>
      <c r="R754" s="133"/>
      <c r="S754" s="133"/>
      <c r="T754" s="133"/>
      <c r="U754" s="133"/>
    </row>
    <row r="755" spans="1:21" ht="14.45" customHeight="1" x14ac:dyDescent="0.2">
      <c r="A755" s="420"/>
      <c r="B755" s="416"/>
      <c r="C755" s="417"/>
      <c r="D755" s="417"/>
      <c r="E755" s="418"/>
      <c r="F755" s="416"/>
      <c r="G755" s="417"/>
      <c r="H755" s="417"/>
      <c r="I755" s="417"/>
      <c r="J755" s="417"/>
      <c r="K755" s="419"/>
      <c r="L755" s="133"/>
      <c r="M755" s="415" t="str">
        <f t="shared" si="11"/>
        <v/>
      </c>
      <c r="N755" s="133"/>
      <c r="O755" s="133"/>
      <c r="P755" s="133"/>
      <c r="Q755" s="133"/>
      <c r="R755" s="133"/>
      <c r="S755" s="133"/>
      <c r="T755" s="133"/>
      <c r="U755" s="133"/>
    </row>
    <row r="756" spans="1:21" ht="14.45" customHeight="1" x14ac:dyDescent="0.2">
      <c r="A756" s="420"/>
      <c r="B756" s="416"/>
      <c r="C756" s="417"/>
      <c r="D756" s="417"/>
      <c r="E756" s="418"/>
      <c r="F756" s="416"/>
      <c r="G756" s="417"/>
      <c r="H756" s="417"/>
      <c r="I756" s="417"/>
      <c r="J756" s="417"/>
      <c r="K756" s="419"/>
      <c r="L756" s="133"/>
      <c r="M756" s="415" t="str">
        <f t="shared" si="11"/>
        <v/>
      </c>
      <c r="N756" s="133"/>
      <c r="O756" s="133"/>
      <c r="P756" s="133"/>
      <c r="Q756" s="133"/>
      <c r="R756" s="133"/>
      <c r="S756" s="133"/>
      <c r="T756" s="133"/>
      <c r="U756" s="133"/>
    </row>
    <row r="757" spans="1:21" ht="14.45" customHeight="1" x14ac:dyDescent="0.2">
      <c r="A757" s="420"/>
      <c r="B757" s="416"/>
      <c r="C757" s="417"/>
      <c r="D757" s="417"/>
      <c r="E757" s="418"/>
      <c r="F757" s="416"/>
      <c r="G757" s="417"/>
      <c r="H757" s="417"/>
      <c r="I757" s="417"/>
      <c r="J757" s="417"/>
      <c r="K757" s="419"/>
      <c r="L757" s="133"/>
      <c r="M757" s="415" t="str">
        <f t="shared" si="11"/>
        <v/>
      </c>
      <c r="N757" s="133"/>
      <c r="O757" s="133"/>
      <c r="P757" s="133"/>
      <c r="Q757" s="133"/>
      <c r="R757" s="133"/>
      <c r="S757" s="133"/>
      <c r="T757" s="133"/>
      <c r="U757" s="133"/>
    </row>
    <row r="758" spans="1:21" ht="14.45" customHeight="1" x14ac:dyDescent="0.2">
      <c r="A758" s="420"/>
      <c r="B758" s="416"/>
      <c r="C758" s="417"/>
      <c r="D758" s="417"/>
      <c r="E758" s="418"/>
      <c r="F758" s="416"/>
      <c r="G758" s="417"/>
      <c r="H758" s="417"/>
      <c r="I758" s="417"/>
      <c r="J758" s="417"/>
      <c r="K758" s="419"/>
      <c r="L758" s="133"/>
      <c r="M758" s="415" t="str">
        <f t="shared" si="11"/>
        <v/>
      </c>
      <c r="N758" s="133"/>
      <c r="O758" s="133"/>
      <c r="P758" s="133"/>
      <c r="Q758" s="133"/>
      <c r="R758" s="133"/>
      <c r="S758" s="133"/>
      <c r="T758" s="133"/>
      <c r="U758" s="133"/>
    </row>
    <row r="759" spans="1:21" ht="14.45" customHeight="1" x14ac:dyDescent="0.2">
      <c r="A759" s="420"/>
      <c r="B759" s="416"/>
      <c r="C759" s="417"/>
      <c r="D759" s="417"/>
      <c r="E759" s="418"/>
      <c r="F759" s="416"/>
      <c r="G759" s="417"/>
      <c r="H759" s="417"/>
      <c r="I759" s="417"/>
      <c r="J759" s="417"/>
      <c r="K759" s="419"/>
      <c r="L759" s="133"/>
      <c r="M759" s="415" t="str">
        <f t="shared" si="11"/>
        <v/>
      </c>
      <c r="N759" s="133"/>
      <c r="O759" s="133"/>
      <c r="P759" s="133"/>
      <c r="Q759" s="133"/>
      <c r="R759" s="133"/>
      <c r="S759" s="133"/>
      <c r="T759" s="133"/>
      <c r="U759" s="133"/>
    </row>
    <row r="760" spans="1:21" ht="14.45" customHeight="1" x14ac:dyDescent="0.2">
      <c r="A760" s="420"/>
      <c r="B760" s="416"/>
      <c r="C760" s="417"/>
      <c r="D760" s="417"/>
      <c r="E760" s="418"/>
      <c r="F760" s="416"/>
      <c r="G760" s="417"/>
      <c r="H760" s="417"/>
      <c r="I760" s="417"/>
      <c r="J760" s="417"/>
      <c r="K760" s="419"/>
      <c r="L760" s="133"/>
      <c r="M760" s="415" t="str">
        <f t="shared" si="11"/>
        <v/>
      </c>
      <c r="N760" s="133"/>
      <c r="O760" s="133"/>
      <c r="P760" s="133"/>
      <c r="Q760" s="133"/>
      <c r="R760" s="133"/>
      <c r="S760" s="133"/>
      <c r="T760" s="133"/>
      <c r="U760" s="133"/>
    </row>
    <row r="761" spans="1:21" ht="14.45" customHeight="1" x14ac:dyDescent="0.2">
      <c r="A761" s="420"/>
      <c r="B761" s="416"/>
      <c r="C761" s="417"/>
      <c r="D761" s="417"/>
      <c r="E761" s="418"/>
      <c r="F761" s="416"/>
      <c r="G761" s="417"/>
      <c r="H761" s="417"/>
      <c r="I761" s="417"/>
      <c r="J761" s="417"/>
      <c r="K761" s="419"/>
      <c r="L761" s="133"/>
      <c r="M761" s="415" t="str">
        <f t="shared" si="11"/>
        <v/>
      </c>
      <c r="N761" s="133"/>
      <c r="O761" s="133"/>
      <c r="P761" s="133"/>
      <c r="Q761" s="133"/>
      <c r="R761" s="133"/>
      <c r="S761" s="133"/>
      <c r="T761" s="133"/>
      <c r="U761" s="133"/>
    </row>
    <row r="762" spans="1:21" ht="14.45" customHeight="1" x14ac:dyDescent="0.2">
      <c r="A762" s="420"/>
      <c r="B762" s="416"/>
      <c r="C762" s="417"/>
      <c r="D762" s="417"/>
      <c r="E762" s="418"/>
      <c r="F762" s="416"/>
      <c r="G762" s="417"/>
      <c r="H762" s="417"/>
      <c r="I762" s="417"/>
      <c r="J762" s="417"/>
      <c r="K762" s="419"/>
      <c r="L762" s="133"/>
      <c r="M762" s="415" t="str">
        <f t="shared" si="11"/>
        <v/>
      </c>
      <c r="N762" s="133"/>
      <c r="O762" s="133"/>
      <c r="P762" s="133"/>
      <c r="Q762" s="133"/>
      <c r="R762" s="133"/>
      <c r="S762" s="133"/>
      <c r="T762" s="133"/>
      <c r="U762" s="133"/>
    </row>
    <row r="763" spans="1:21" ht="14.45" customHeight="1" x14ac:dyDescent="0.2">
      <c r="A763" s="420"/>
      <c r="B763" s="416"/>
      <c r="C763" s="417"/>
      <c r="D763" s="417"/>
      <c r="E763" s="418"/>
      <c r="F763" s="416"/>
      <c r="G763" s="417"/>
      <c r="H763" s="417"/>
      <c r="I763" s="417"/>
      <c r="J763" s="417"/>
      <c r="K763" s="419"/>
      <c r="L763" s="133"/>
      <c r="M763" s="415" t="str">
        <f t="shared" si="11"/>
        <v/>
      </c>
      <c r="N763" s="133"/>
      <c r="O763" s="133"/>
      <c r="P763" s="133"/>
      <c r="Q763" s="133"/>
      <c r="R763" s="133"/>
      <c r="S763" s="133"/>
      <c r="T763" s="133"/>
      <c r="U763" s="133"/>
    </row>
    <row r="764" spans="1:21" ht="14.45" customHeight="1" x14ac:dyDescent="0.2">
      <c r="A764" s="420"/>
      <c r="B764" s="416"/>
      <c r="C764" s="417"/>
      <c r="D764" s="417"/>
      <c r="E764" s="418"/>
      <c r="F764" s="416"/>
      <c r="G764" s="417"/>
      <c r="H764" s="417"/>
      <c r="I764" s="417"/>
      <c r="J764" s="417"/>
      <c r="K764" s="419"/>
      <c r="L764" s="133"/>
      <c r="M764" s="415" t="str">
        <f t="shared" si="11"/>
        <v/>
      </c>
      <c r="N764" s="133"/>
      <c r="O764" s="133"/>
      <c r="P764" s="133"/>
      <c r="Q764" s="133"/>
      <c r="R764" s="133"/>
      <c r="S764" s="133"/>
      <c r="T764" s="133"/>
      <c r="U764" s="133"/>
    </row>
    <row r="765" spans="1:21" ht="14.45" customHeight="1" x14ac:dyDescent="0.2">
      <c r="A765" s="420"/>
      <c r="B765" s="416"/>
      <c r="C765" s="417"/>
      <c r="D765" s="417"/>
      <c r="E765" s="418"/>
      <c r="F765" s="416"/>
      <c r="G765" s="417"/>
      <c r="H765" s="417"/>
      <c r="I765" s="417"/>
      <c r="J765" s="417"/>
      <c r="K765" s="419"/>
      <c r="L765" s="133"/>
      <c r="M765" s="415" t="str">
        <f t="shared" si="11"/>
        <v/>
      </c>
      <c r="N765" s="133"/>
      <c r="O765" s="133"/>
      <c r="P765" s="133"/>
      <c r="Q765" s="133"/>
      <c r="R765" s="133"/>
      <c r="S765" s="133"/>
      <c r="T765" s="133"/>
      <c r="U765" s="133"/>
    </row>
    <row r="766" spans="1:21" ht="14.45" customHeight="1" x14ac:dyDescent="0.2">
      <c r="A766" s="420"/>
      <c r="B766" s="416"/>
      <c r="C766" s="417"/>
      <c r="D766" s="417"/>
      <c r="E766" s="418"/>
      <c r="F766" s="416"/>
      <c r="G766" s="417"/>
      <c r="H766" s="417"/>
      <c r="I766" s="417"/>
      <c r="J766" s="417"/>
      <c r="K766" s="419"/>
      <c r="L766" s="133"/>
      <c r="M766" s="415" t="str">
        <f t="shared" si="11"/>
        <v/>
      </c>
      <c r="N766" s="133"/>
      <c r="O766" s="133"/>
      <c r="P766" s="133"/>
      <c r="Q766" s="133"/>
      <c r="R766" s="133"/>
      <c r="S766" s="133"/>
      <c r="T766" s="133"/>
      <c r="U766" s="133"/>
    </row>
    <row r="767" spans="1:21" ht="14.45" customHeight="1" x14ac:dyDescent="0.2">
      <c r="A767" s="420"/>
      <c r="B767" s="416"/>
      <c r="C767" s="417"/>
      <c r="D767" s="417"/>
      <c r="E767" s="418"/>
      <c r="F767" s="416"/>
      <c r="G767" s="417"/>
      <c r="H767" s="417"/>
      <c r="I767" s="417"/>
      <c r="J767" s="417"/>
      <c r="K767" s="419"/>
      <c r="L767" s="133"/>
      <c r="M767" s="415" t="str">
        <f t="shared" si="11"/>
        <v/>
      </c>
      <c r="N767" s="133"/>
      <c r="O767" s="133"/>
      <c r="P767" s="133"/>
      <c r="Q767" s="133"/>
      <c r="R767" s="133"/>
      <c r="S767" s="133"/>
      <c r="T767" s="133"/>
      <c r="U767" s="133"/>
    </row>
    <row r="768" spans="1:21" ht="14.45" customHeight="1" x14ac:dyDescent="0.2">
      <c r="A768" s="420"/>
      <c r="B768" s="416"/>
      <c r="C768" s="417"/>
      <c r="D768" s="417"/>
      <c r="E768" s="418"/>
      <c r="F768" s="416"/>
      <c r="G768" s="417"/>
      <c r="H768" s="417"/>
      <c r="I768" s="417"/>
      <c r="J768" s="417"/>
      <c r="K768" s="419"/>
      <c r="L768" s="133"/>
      <c r="M768" s="415" t="str">
        <f t="shared" si="11"/>
        <v/>
      </c>
      <c r="N768" s="133"/>
      <c r="O768" s="133"/>
      <c r="P768" s="133"/>
      <c r="Q768" s="133"/>
      <c r="R768" s="133"/>
      <c r="S768" s="133"/>
      <c r="T768" s="133"/>
      <c r="U768" s="133"/>
    </row>
    <row r="769" spans="1:21" ht="14.45" customHeight="1" x14ac:dyDescent="0.2">
      <c r="A769" s="420"/>
      <c r="B769" s="416"/>
      <c r="C769" s="417"/>
      <c r="D769" s="417"/>
      <c r="E769" s="418"/>
      <c r="F769" s="416"/>
      <c r="G769" s="417"/>
      <c r="H769" s="417"/>
      <c r="I769" s="417"/>
      <c r="J769" s="417"/>
      <c r="K769" s="419"/>
      <c r="L769" s="133"/>
      <c r="M769" s="415" t="str">
        <f t="shared" si="11"/>
        <v/>
      </c>
      <c r="N769" s="133"/>
      <c r="O769" s="133"/>
      <c r="P769" s="133"/>
      <c r="Q769" s="133"/>
      <c r="R769" s="133"/>
      <c r="S769" s="133"/>
      <c r="T769" s="133"/>
      <c r="U769" s="133"/>
    </row>
    <row r="770" spans="1:21" ht="14.45" customHeight="1" x14ac:dyDescent="0.2">
      <c r="A770" s="420"/>
      <c r="B770" s="416"/>
      <c r="C770" s="417"/>
      <c r="D770" s="417"/>
      <c r="E770" s="418"/>
      <c r="F770" s="416"/>
      <c r="G770" s="417"/>
      <c r="H770" s="417"/>
      <c r="I770" s="417"/>
      <c r="J770" s="417"/>
      <c r="K770" s="419"/>
      <c r="L770" s="133"/>
      <c r="M770" s="415" t="str">
        <f t="shared" si="11"/>
        <v/>
      </c>
      <c r="N770" s="133"/>
      <c r="O770" s="133"/>
      <c r="P770" s="133"/>
      <c r="Q770" s="133"/>
      <c r="R770" s="133"/>
      <c r="S770" s="133"/>
      <c r="T770" s="133"/>
      <c r="U770" s="133"/>
    </row>
    <row r="771" spans="1:21" ht="14.45" customHeight="1" x14ac:dyDescent="0.2">
      <c r="A771" s="420"/>
      <c r="B771" s="416"/>
      <c r="C771" s="417"/>
      <c r="D771" s="417"/>
      <c r="E771" s="418"/>
      <c r="F771" s="416"/>
      <c r="G771" s="417"/>
      <c r="H771" s="417"/>
      <c r="I771" s="417"/>
      <c r="J771" s="417"/>
      <c r="K771" s="419"/>
      <c r="L771" s="133"/>
      <c r="M771" s="415" t="str">
        <f t="shared" si="11"/>
        <v/>
      </c>
      <c r="N771" s="133"/>
      <c r="O771" s="133"/>
      <c r="P771" s="133"/>
      <c r="Q771" s="133"/>
      <c r="R771" s="133"/>
      <c r="S771" s="133"/>
      <c r="T771" s="133"/>
      <c r="U771" s="133"/>
    </row>
    <row r="772" spans="1:21" ht="14.45" customHeight="1" x14ac:dyDescent="0.2">
      <c r="A772" s="420"/>
      <c r="B772" s="416"/>
      <c r="C772" s="417"/>
      <c r="D772" s="417"/>
      <c r="E772" s="418"/>
      <c r="F772" s="416"/>
      <c r="G772" s="417"/>
      <c r="H772" s="417"/>
      <c r="I772" s="417"/>
      <c r="J772" s="417"/>
      <c r="K772" s="419"/>
      <c r="L772" s="133"/>
      <c r="M772" s="415" t="str">
        <f t="shared" si="11"/>
        <v/>
      </c>
      <c r="N772" s="133"/>
      <c r="O772" s="133"/>
      <c r="P772" s="133"/>
      <c r="Q772" s="133"/>
      <c r="R772" s="133"/>
      <c r="S772" s="133"/>
      <c r="T772" s="133"/>
      <c r="U772" s="133"/>
    </row>
    <row r="773" spans="1:21" ht="14.45" customHeight="1" x14ac:dyDescent="0.2">
      <c r="A773" s="420"/>
      <c r="B773" s="416"/>
      <c r="C773" s="417"/>
      <c r="D773" s="417"/>
      <c r="E773" s="418"/>
      <c r="F773" s="416"/>
      <c r="G773" s="417"/>
      <c r="H773" s="417"/>
      <c r="I773" s="417"/>
      <c r="J773" s="417"/>
      <c r="K773" s="419"/>
      <c r="L773" s="133"/>
      <c r="M773" s="415" t="str">
        <f t="shared" si="11"/>
        <v/>
      </c>
      <c r="N773" s="133"/>
      <c r="O773" s="133"/>
      <c r="P773" s="133"/>
      <c r="Q773" s="133"/>
      <c r="R773" s="133"/>
      <c r="S773" s="133"/>
      <c r="T773" s="133"/>
      <c r="U773" s="133"/>
    </row>
    <row r="774" spans="1:21" ht="14.45" customHeight="1" x14ac:dyDescent="0.2">
      <c r="A774" s="420"/>
      <c r="B774" s="416"/>
      <c r="C774" s="417"/>
      <c r="D774" s="417"/>
      <c r="E774" s="418"/>
      <c r="F774" s="416"/>
      <c r="G774" s="417"/>
      <c r="H774" s="417"/>
      <c r="I774" s="417"/>
      <c r="J774" s="417"/>
      <c r="K774" s="419"/>
      <c r="L774" s="133"/>
      <c r="M774" s="415" t="str">
        <f t="shared" ref="M774:M818" si="12">IF(A774="HV","HV",IF(OR(LEFT(A774,16)="               5",LEFT(A774,16)="               6",LEFT(A774,16)="               7",LEFT(A774,16)="               8"),"X",""))</f>
        <v/>
      </c>
      <c r="N774" s="133"/>
      <c r="O774" s="133"/>
      <c r="P774" s="133"/>
      <c r="Q774" s="133"/>
      <c r="R774" s="133"/>
      <c r="S774" s="133"/>
      <c r="T774" s="133"/>
      <c r="U774" s="133"/>
    </row>
    <row r="775" spans="1:21" ht="14.45" customHeight="1" x14ac:dyDescent="0.2">
      <c r="A775" s="420"/>
      <c r="B775" s="416"/>
      <c r="C775" s="417"/>
      <c r="D775" s="417"/>
      <c r="E775" s="418"/>
      <c r="F775" s="416"/>
      <c r="G775" s="417"/>
      <c r="H775" s="417"/>
      <c r="I775" s="417"/>
      <c r="J775" s="417"/>
      <c r="K775" s="419"/>
      <c r="L775" s="133"/>
      <c r="M775" s="415" t="str">
        <f t="shared" si="12"/>
        <v/>
      </c>
      <c r="N775" s="133"/>
      <c r="O775" s="133"/>
      <c r="P775" s="133"/>
      <c r="Q775" s="133"/>
      <c r="R775" s="133"/>
      <c r="S775" s="133"/>
      <c r="T775" s="133"/>
      <c r="U775" s="133"/>
    </row>
    <row r="776" spans="1:21" ht="14.45" customHeight="1" x14ac:dyDescent="0.2">
      <c r="A776" s="420"/>
      <c r="B776" s="416"/>
      <c r="C776" s="417"/>
      <c r="D776" s="417"/>
      <c r="E776" s="418"/>
      <c r="F776" s="416"/>
      <c r="G776" s="417"/>
      <c r="H776" s="417"/>
      <c r="I776" s="417"/>
      <c r="J776" s="417"/>
      <c r="K776" s="419"/>
      <c r="L776" s="133"/>
      <c r="M776" s="415" t="str">
        <f t="shared" si="12"/>
        <v/>
      </c>
      <c r="N776" s="133"/>
      <c r="O776" s="133"/>
      <c r="P776" s="133"/>
      <c r="Q776" s="133"/>
      <c r="R776" s="133"/>
      <c r="S776" s="133"/>
      <c r="T776" s="133"/>
      <c r="U776" s="133"/>
    </row>
    <row r="777" spans="1:21" ht="14.45" customHeight="1" x14ac:dyDescent="0.2">
      <c r="A777" s="420"/>
      <c r="B777" s="416"/>
      <c r="C777" s="417"/>
      <c r="D777" s="417"/>
      <c r="E777" s="418"/>
      <c r="F777" s="416"/>
      <c r="G777" s="417"/>
      <c r="H777" s="417"/>
      <c r="I777" s="417"/>
      <c r="J777" s="417"/>
      <c r="K777" s="419"/>
      <c r="L777" s="133"/>
      <c r="M777" s="415" t="str">
        <f t="shared" si="12"/>
        <v/>
      </c>
      <c r="N777" s="133"/>
      <c r="O777" s="133"/>
      <c r="P777" s="133"/>
      <c r="Q777" s="133"/>
      <c r="R777" s="133"/>
      <c r="S777" s="133"/>
      <c r="T777" s="133"/>
      <c r="U777" s="133"/>
    </row>
    <row r="778" spans="1:21" ht="14.45" customHeight="1" x14ac:dyDescent="0.2">
      <c r="A778" s="420"/>
      <c r="B778" s="416"/>
      <c r="C778" s="417"/>
      <c r="D778" s="417"/>
      <c r="E778" s="418"/>
      <c r="F778" s="416"/>
      <c r="G778" s="417"/>
      <c r="H778" s="417"/>
      <c r="I778" s="417"/>
      <c r="J778" s="417"/>
      <c r="K778" s="419"/>
      <c r="L778" s="133"/>
      <c r="M778" s="415" t="str">
        <f t="shared" si="12"/>
        <v/>
      </c>
      <c r="N778" s="133"/>
      <c r="O778" s="133"/>
      <c r="P778" s="133"/>
      <c r="Q778" s="133"/>
      <c r="R778" s="133"/>
      <c r="S778" s="133"/>
      <c r="T778" s="133"/>
      <c r="U778" s="133"/>
    </row>
    <row r="779" spans="1:21" ht="14.45" customHeight="1" x14ac:dyDescent="0.2">
      <c r="A779" s="420"/>
      <c r="B779" s="416"/>
      <c r="C779" s="417"/>
      <c r="D779" s="417"/>
      <c r="E779" s="418"/>
      <c r="F779" s="416"/>
      <c r="G779" s="417"/>
      <c r="H779" s="417"/>
      <c r="I779" s="417"/>
      <c r="J779" s="417"/>
      <c r="K779" s="419"/>
      <c r="L779" s="133"/>
      <c r="M779" s="415" t="str">
        <f t="shared" si="12"/>
        <v/>
      </c>
      <c r="N779" s="133"/>
      <c r="O779" s="133"/>
      <c r="P779" s="133"/>
      <c r="Q779" s="133"/>
      <c r="R779" s="133"/>
      <c r="S779" s="133"/>
      <c r="T779" s="133"/>
      <c r="U779" s="133"/>
    </row>
    <row r="780" spans="1:21" ht="14.45" customHeight="1" x14ac:dyDescent="0.2">
      <c r="A780" s="420"/>
      <c r="B780" s="416"/>
      <c r="C780" s="417"/>
      <c r="D780" s="417"/>
      <c r="E780" s="418"/>
      <c r="F780" s="416"/>
      <c r="G780" s="417"/>
      <c r="H780" s="417"/>
      <c r="I780" s="417"/>
      <c r="J780" s="417"/>
      <c r="K780" s="419"/>
      <c r="L780" s="133"/>
      <c r="M780" s="415" t="str">
        <f t="shared" si="12"/>
        <v/>
      </c>
      <c r="N780" s="133"/>
      <c r="O780" s="133"/>
      <c r="P780" s="133"/>
      <c r="Q780" s="133"/>
      <c r="R780" s="133"/>
      <c r="S780" s="133"/>
      <c r="T780" s="133"/>
      <c r="U780" s="133"/>
    </row>
    <row r="781" spans="1:21" ht="14.45" customHeight="1" x14ac:dyDescent="0.2">
      <c r="A781" s="420"/>
      <c r="B781" s="416"/>
      <c r="C781" s="417"/>
      <c r="D781" s="417"/>
      <c r="E781" s="418"/>
      <c r="F781" s="416"/>
      <c r="G781" s="417"/>
      <c r="H781" s="417"/>
      <c r="I781" s="417"/>
      <c r="J781" s="417"/>
      <c r="K781" s="419"/>
      <c r="L781" s="133"/>
      <c r="M781" s="415" t="str">
        <f t="shared" si="12"/>
        <v/>
      </c>
      <c r="N781" s="133"/>
      <c r="O781" s="133"/>
      <c r="P781" s="133"/>
      <c r="Q781" s="133"/>
      <c r="R781" s="133"/>
      <c r="S781" s="133"/>
      <c r="T781" s="133"/>
      <c r="U781" s="133"/>
    </row>
    <row r="782" spans="1:21" ht="14.45" customHeight="1" x14ac:dyDescent="0.2">
      <c r="A782" s="420"/>
      <c r="B782" s="416"/>
      <c r="C782" s="417"/>
      <c r="D782" s="417"/>
      <c r="E782" s="418"/>
      <c r="F782" s="416"/>
      <c r="G782" s="417"/>
      <c r="H782" s="417"/>
      <c r="I782" s="417"/>
      <c r="J782" s="417"/>
      <c r="K782" s="419"/>
      <c r="L782" s="133"/>
      <c r="M782" s="415" t="str">
        <f t="shared" si="12"/>
        <v/>
      </c>
      <c r="N782" s="133"/>
      <c r="O782" s="133"/>
      <c r="P782" s="133"/>
      <c r="Q782" s="133"/>
      <c r="R782" s="133"/>
      <c r="S782" s="133"/>
      <c r="T782" s="133"/>
      <c r="U782" s="133"/>
    </row>
    <row r="783" spans="1:21" ht="14.45" customHeight="1" x14ac:dyDescent="0.2">
      <c r="A783" s="420"/>
      <c r="B783" s="416"/>
      <c r="C783" s="417"/>
      <c r="D783" s="417"/>
      <c r="E783" s="418"/>
      <c r="F783" s="416"/>
      <c r="G783" s="417"/>
      <c r="H783" s="417"/>
      <c r="I783" s="417"/>
      <c r="J783" s="417"/>
      <c r="K783" s="419"/>
      <c r="L783" s="133"/>
      <c r="M783" s="415" t="str">
        <f t="shared" si="12"/>
        <v/>
      </c>
      <c r="N783" s="133"/>
      <c r="O783" s="133"/>
      <c r="P783" s="133"/>
      <c r="Q783" s="133"/>
      <c r="R783" s="133"/>
      <c r="S783" s="133"/>
      <c r="T783" s="133"/>
      <c r="U783" s="133"/>
    </row>
    <row r="784" spans="1:21" ht="14.45" customHeight="1" x14ac:dyDescent="0.2">
      <c r="A784" s="420"/>
      <c r="B784" s="416"/>
      <c r="C784" s="417"/>
      <c r="D784" s="417"/>
      <c r="E784" s="418"/>
      <c r="F784" s="416"/>
      <c r="G784" s="417"/>
      <c r="H784" s="417"/>
      <c r="I784" s="417"/>
      <c r="J784" s="417"/>
      <c r="K784" s="419"/>
      <c r="L784" s="133"/>
      <c r="M784" s="415" t="str">
        <f t="shared" si="12"/>
        <v/>
      </c>
      <c r="N784" s="133"/>
      <c r="O784" s="133"/>
      <c r="P784" s="133"/>
      <c r="Q784" s="133"/>
      <c r="R784" s="133"/>
      <c r="S784" s="133"/>
      <c r="T784" s="133"/>
      <c r="U784" s="133"/>
    </row>
    <row r="785" spans="1:21" ht="14.45" customHeight="1" x14ac:dyDescent="0.2">
      <c r="A785" s="420"/>
      <c r="B785" s="416"/>
      <c r="C785" s="417"/>
      <c r="D785" s="417"/>
      <c r="E785" s="418"/>
      <c r="F785" s="416"/>
      <c r="G785" s="417"/>
      <c r="H785" s="417"/>
      <c r="I785" s="417"/>
      <c r="J785" s="417"/>
      <c r="K785" s="419"/>
      <c r="L785" s="133"/>
      <c r="M785" s="415" t="str">
        <f t="shared" si="12"/>
        <v/>
      </c>
      <c r="N785" s="133"/>
      <c r="O785" s="133"/>
      <c r="P785" s="133"/>
      <c r="Q785" s="133"/>
      <c r="R785" s="133"/>
      <c r="S785" s="133"/>
      <c r="T785" s="133"/>
      <c r="U785" s="133"/>
    </row>
    <row r="786" spans="1:21" ht="14.45" customHeight="1" x14ac:dyDescent="0.2">
      <c r="A786" s="420"/>
      <c r="B786" s="416"/>
      <c r="C786" s="417"/>
      <c r="D786" s="417"/>
      <c r="E786" s="418"/>
      <c r="F786" s="416"/>
      <c r="G786" s="417"/>
      <c r="H786" s="417"/>
      <c r="I786" s="417"/>
      <c r="J786" s="417"/>
      <c r="K786" s="419"/>
      <c r="L786" s="133"/>
      <c r="M786" s="415" t="str">
        <f t="shared" si="12"/>
        <v/>
      </c>
      <c r="N786" s="133"/>
      <c r="O786" s="133"/>
      <c r="P786" s="133"/>
      <c r="Q786" s="133"/>
      <c r="R786" s="133"/>
      <c r="S786" s="133"/>
      <c r="T786" s="133"/>
      <c r="U786" s="133"/>
    </row>
    <row r="787" spans="1:21" ht="14.45" customHeight="1" x14ac:dyDescent="0.2">
      <c r="A787" s="420"/>
      <c r="B787" s="416"/>
      <c r="C787" s="417"/>
      <c r="D787" s="417"/>
      <c r="E787" s="418"/>
      <c r="F787" s="416"/>
      <c r="G787" s="417"/>
      <c r="H787" s="417"/>
      <c r="I787" s="417"/>
      <c r="J787" s="417"/>
      <c r="K787" s="419"/>
      <c r="L787" s="133"/>
      <c r="M787" s="415" t="str">
        <f t="shared" si="12"/>
        <v/>
      </c>
      <c r="N787" s="133"/>
      <c r="O787" s="133"/>
      <c r="P787" s="133"/>
      <c r="Q787" s="133"/>
      <c r="R787" s="133"/>
      <c r="S787" s="133"/>
      <c r="T787" s="133"/>
      <c r="U787" s="133"/>
    </row>
    <row r="788" spans="1:21" ht="14.45" customHeight="1" x14ac:dyDescent="0.2">
      <c r="A788" s="420"/>
      <c r="B788" s="416"/>
      <c r="C788" s="417"/>
      <c r="D788" s="417"/>
      <c r="E788" s="418"/>
      <c r="F788" s="416"/>
      <c r="G788" s="417"/>
      <c r="H788" s="417"/>
      <c r="I788" s="417"/>
      <c r="J788" s="417"/>
      <c r="K788" s="419"/>
      <c r="L788" s="133"/>
      <c r="M788" s="415" t="str">
        <f t="shared" si="12"/>
        <v/>
      </c>
      <c r="N788" s="133"/>
      <c r="O788" s="133"/>
      <c r="P788" s="133"/>
      <c r="Q788" s="133"/>
      <c r="R788" s="133"/>
      <c r="S788" s="133"/>
      <c r="T788" s="133"/>
      <c r="U788" s="133"/>
    </row>
    <row r="789" spans="1:21" ht="14.45" customHeight="1" x14ac:dyDescent="0.2">
      <c r="A789" s="420"/>
      <c r="B789" s="416"/>
      <c r="C789" s="417"/>
      <c r="D789" s="417"/>
      <c r="E789" s="418"/>
      <c r="F789" s="416"/>
      <c r="G789" s="417"/>
      <c r="H789" s="417"/>
      <c r="I789" s="417"/>
      <c r="J789" s="417"/>
      <c r="K789" s="419"/>
      <c r="L789" s="133"/>
      <c r="M789" s="415" t="str">
        <f t="shared" si="12"/>
        <v/>
      </c>
      <c r="N789" s="133"/>
      <c r="O789" s="133"/>
      <c r="P789" s="133"/>
      <c r="Q789" s="133"/>
      <c r="R789" s="133"/>
      <c r="S789" s="133"/>
      <c r="T789" s="133"/>
      <c r="U789" s="133"/>
    </row>
    <row r="790" spans="1:21" ht="14.45" customHeight="1" x14ac:dyDescent="0.2">
      <c r="A790" s="420"/>
      <c r="B790" s="416"/>
      <c r="C790" s="417"/>
      <c r="D790" s="417"/>
      <c r="E790" s="418"/>
      <c r="F790" s="416"/>
      <c r="G790" s="417"/>
      <c r="H790" s="417"/>
      <c r="I790" s="417"/>
      <c r="J790" s="417"/>
      <c r="K790" s="419"/>
      <c r="L790" s="133"/>
      <c r="M790" s="415" t="str">
        <f t="shared" si="12"/>
        <v/>
      </c>
      <c r="N790" s="133"/>
      <c r="O790" s="133"/>
      <c r="P790" s="133"/>
      <c r="Q790" s="133"/>
      <c r="R790" s="133"/>
      <c r="S790" s="133"/>
      <c r="T790" s="133"/>
      <c r="U790" s="133"/>
    </row>
    <row r="791" spans="1:21" ht="14.45" customHeight="1" x14ac:dyDescent="0.2">
      <c r="A791" s="420"/>
      <c r="B791" s="416"/>
      <c r="C791" s="417"/>
      <c r="D791" s="417"/>
      <c r="E791" s="418"/>
      <c r="F791" s="416"/>
      <c r="G791" s="417"/>
      <c r="H791" s="417"/>
      <c r="I791" s="417"/>
      <c r="J791" s="417"/>
      <c r="K791" s="419"/>
      <c r="L791" s="133"/>
      <c r="M791" s="415" t="str">
        <f t="shared" si="12"/>
        <v/>
      </c>
      <c r="N791" s="133"/>
      <c r="O791" s="133"/>
      <c r="P791" s="133"/>
      <c r="Q791" s="133"/>
      <c r="R791" s="133"/>
      <c r="S791" s="133"/>
      <c r="T791" s="133"/>
      <c r="U791" s="133"/>
    </row>
    <row r="792" spans="1:21" ht="14.45" customHeight="1" x14ac:dyDescent="0.2">
      <c r="A792" s="420"/>
      <c r="B792" s="416"/>
      <c r="C792" s="417"/>
      <c r="D792" s="417"/>
      <c r="E792" s="418"/>
      <c r="F792" s="416"/>
      <c r="G792" s="417"/>
      <c r="H792" s="417"/>
      <c r="I792" s="417"/>
      <c r="J792" s="417"/>
      <c r="K792" s="419"/>
      <c r="L792" s="133"/>
      <c r="M792" s="415" t="str">
        <f t="shared" si="12"/>
        <v/>
      </c>
      <c r="N792" s="133"/>
      <c r="O792" s="133"/>
      <c r="P792" s="133"/>
      <c r="Q792" s="133"/>
      <c r="R792" s="133"/>
      <c r="S792" s="133"/>
      <c r="T792" s="133"/>
      <c r="U792" s="133"/>
    </row>
    <row r="793" spans="1:21" ht="14.45" customHeight="1" x14ac:dyDescent="0.2">
      <c r="A793" s="420"/>
      <c r="B793" s="416"/>
      <c r="C793" s="417"/>
      <c r="D793" s="417"/>
      <c r="E793" s="418"/>
      <c r="F793" s="416"/>
      <c r="G793" s="417"/>
      <c r="H793" s="417"/>
      <c r="I793" s="417"/>
      <c r="J793" s="417"/>
      <c r="K793" s="419"/>
      <c r="L793" s="133"/>
      <c r="M793" s="415" t="str">
        <f t="shared" si="12"/>
        <v/>
      </c>
      <c r="N793" s="133"/>
      <c r="O793" s="133"/>
      <c r="P793" s="133"/>
      <c r="Q793" s="133"/>
      <c r="R793" s="133"/>
      <c r="S793" s="133"/>
      <c r="T793" s="133"/>
      <c r="U793" s="133"/>
    </row>
    <row r="794" spans="1:21" ht="14.45" customHeight="1" x14ac:dyDescent="0.2">
      <c r="A794" s="420"/>
      <c r="B794" s="416"/>
      <c r="C794" s="417"/>
      <c r="D794" s="417"/>
      <c r="E794" s="418"/>
      <c r="F794" s="416"/>
      <c r="G794" s="417"/>
      <c r="H794" s="417"/>
      <c r="I794" s="417"/>
      <c r="J794" s="417"/>
      <c r="K794" s="419"/>
      <c r="L794" s="133"/>
      <c r="M794" s="415" t="str">
        <f t="shared" si="12"/>
        <v/>
      </c>
      <c r="N794" s="133"/>
      <c r="O794" s="133"/>
      <c r="P794" s="133"/>
      <c r="Q794" s="133"/>
      <c r="R794" s="133"/>
      <c r="S794" s="133"/>
      <c r="T794" s="133"/>
      <c r="U794" s="133"/>
    </row>
    <row r="795" spans="1:21" ht="14.45" customHeight="1" x14ac:dyDescent="0.2">
      <c r="A795" s="420"/>
      <c r="B795" s="416"/>
      <c r="C795" s="417"/>
      <c r="D795" s="417"/>
      <c r="E795" s="418"/>
      <c r="F795" s="416"/>
      <c r="G795" s="417"/>
      <c r="H795" s="417"/>
      <c r="I795" s="417"/>
      <c r="J795" s="417"/>
      <c r="K795" s="419"/>
      <c r="L795" s="133"/>
      <c r="M795" s="415" t="str">
        <f t="shared" si="12"/>
        <v/>
      </c>
      <c r="N795" s="133"/>
      <c r="O795" s="133"/>
      <c r="P795" s="133"/>
      <c r="Q795" s="133"/>
      <c r="R795" s="133"/>
      <c r="S795" s="133"/>
      <c r="T795" s="133"/>
      <c r="U795" s="133"/>
    </row>
    <row r="796" spans="1:21" ht="14.45" customHeight="1" x14ac:dyDescent="0.2">
      <c r="A796" s="420"/>
      <c r="B796" s="416"/>
      <c r="C796" s="417"/>
      <c r="D796" s="417"/>
      <c r="E796" s="418"/>
      <c r="F796" s="416"/>
      <c r="G796" s="417"/>
      <c r="H796" s="417"/>
      <c r="I796" s="417"/>
      <c r="J796" s="417"/>
      <c r="K796" s="419"/>
      <c r="L796" s="133"/>
      <c r="M796" s="415" t="str">
        <f t="shared" si="12"/>
        <v/>
      </c>
      <c r="N796" s="133"/>
      <c r="O796" s="133"/>
      <c r="P796" s="133"/>
      <c r="Q796" s="133"/>
      <c r="R796" s="133"/>
      <c r="S796" s="133"/>
      <c r="T796" s="133"/>
      <c r="U796" s="133"/>
    </row>
    <row r="797" spans="1:21" ht="14.45" customHeight="1" x14ac:dyDescent="0.2">
      <c r="A797" s="420"/>
      <c r="B797" s="416"/>
      <c r="C797" s="417"/>
      <c r="D797" s="417"/>
      <c r="E797" s="418"/>
      <c r="F797" s="416"/>
      <c r="G797" s="417"/>
      <c r="H797" s="417"/>
      <c r="I797" s="417"/>
      <c r="J797" s="417"/>
      <c r="K797" s="419"/>
      <c r="L797" s="133"/>
      <c r="M797" s="415" t="str">
        <f t="shared" si="12"/>
        <v/>
      </c>
      <c r="N797" s="133"/>
      <c r="O797" s="133"/>
      <c r="P797" s="133"/>
      <c r="Q797" s="133"/>
      <c r="R797" s="133"/>
      <c r="S797" s="133"/>
      <c r="T797" s="133"/>
      <c r="U797" s="133"/>
    </row>
    <row r="798" spans="1:21" ht="14.45" customHeight="1" x14ac:dyDescent="0.2">
      <c r="A798" s="420"/>
      <c r="B798" s="416"/>
      <c r="C798" s="417"/>
      <c r="D798" s="417"/>
      <c r="E798" s="418"/>
      <c r="F798" s="416"/>
      <c r="G798" s="417"/>
      <c r="H798" s="417"/>
      <c r="I798" s="417"/>
      <c r="J798" s="417"/>
      <c r="K798" s="419"/>
      <c r="L798" s="133"/>
      <c r="M798" s="415" t="str">
        <f t="shared" si="12"/>
        <v/>
      </c>
      <c r="N798" s="133"/>
      <c r="O798" s="133"/>
      <c r="P798" s="133"/>
      <c r="Q798" s="133"/>
      <c r="R798" s="133"/>
      <c r="S798" s="133"/>
      <c r="T798" s="133"/>
      <c r="U798" s="133"/>
    </row>
    <row r="799" spans="1:21" ht="14.45" customHeight="1" x14ac:dyDescent="0.2">
      <c r="A799" s="420"/>
      <c r="B799" s="416"/>
      <c r="C799" s="417"/>
      <c r="D799" s="417"/>
      <c r="E799" s="418"/>
      <c r="F799" s="416"/>
      <c r="G799" s="417"/>
      <c r="H799" s="417"/>
      <c r="I799" s="417"/>
      <c r="J799" s="417"/>
      <c r="K799" s="419"/>
      <c r="L799" s="133"/>
      <c r="M799" s="415" t="str">
        <f t="shared" si="12"/>
        <v/>
      </c>
      <c r="N799" s="133"/>
      <c r="O799" s="133"/>
      <c r="P799" s="133"/>
      <c r="Q799" s="133"/>
      <c r="R799" s="133"/>
      <c r="S799" s="133"/>
      <c r="T799" s="133"/>
      <c r="U799" s="133"/>
    </row>
    <row r="800" spans="1:21" ht="14.45" customHeight="1" x14ac:dyDescent="0.2">
      <c r="A800" s="420"/>
      <c r="B800" s="416"/>
      <c r="C800" s="417"/>
      <c r="D800" s="417"/>
      <c r="E800" s="418"/>
      <c r="F800" s="416"/>
      <c r="G800" s="417"/>
      <c r="H800" s="417"/>
      <c r="I800" s="417"/>
      <c r="J800" s="417"/>
      <c r="K800" s="419"/>
      <c r="L800" s="133"/>
      <c r="M800" s="415" t="str">
        <f t="shared" si="12"/>
        <v/>
      </c>
      <c r="N800" s="133"/>
      <c r="O800" s="133"/>
      <c r="P800" s="133"/>
      <c r="Q800" s="133"/>
      <c r="R800" s="133"/>
      <c r="S800" s="133"/>
      <c r="T800" s="133"/>
      <c r="U800" s="133"/>
    </row>
    <row r="801" spans="1:21" ht="14.45" customHeight="1" x14ac:dyDescent="0.2">
      <c r="A801" s="420"/>
      <c r="B801" s="416"/>
      <c r="C801" s="417"/>
      <c r="D801" s="417"/>
      <c r="E801" s="418"/>
      <c r="F801" s="416"/>
      <c r="G801" s="417"/>
      <c r="H801" s="417"/>
      <c r="I801" s="417"/>
      <c r="J801" s="417"/>
      <c r="K801" s="419"/>
      <c r="L801" s="133"/>
      <c r="M801" s="415" t="str">
        <f t="shared" si="12"/>
        <v/>
      </c>
      <c r="N801" s="133"/>
      <c r="O801" s="133"/>
      <c r="P801" s="133"/>
      <c r="Q801" s="133"/>
      <c r="R801" s="133"/>
      <c r="S801" s="133"/>
      <c r="T801" s="133"/>
      <c r="U801" s="133"/>
    </row>
    <row r="802" spans="1:21" ht="14.45" customHeight="1" x14ac:dyDescent="0.2">
      <c r="A802" s="420"/>
      <c r="B802" s="416"/>
      <c r="C802" s="417"/>
      <c r="D802" s="417"/>
      <c r="E802" s="418"/>
      <c r="F802" s="416"/>
      <c r="G802" s="417"/>
      <c r="H802" s="417"/>
      <c r="I802" s="417"/>
      <c r="J802" s="417"/>
      <c r="K802" s="419"/>
      <c r="L802" s="133"/>
      <c r="M802" s="415" t="str">
        <f t="shared" si="12"/>
        <v/>
      </c>
      <c r="N802" s="133"/>
      <c r="O802" s="133"/>
      <c r="P802" s="133"/>
      <c r="Q802" s="133"/>
      <c r="R802" s="133"/>
      <c r="S802" s="133"/>
      <c r="T802" s="133"/>
      <c r="U802" s="133"/>
    </row>
    <row r="803" spans="1:21" ht="14.45" customHeight="1" x14ac:dyDescent="0.2">
      <c r="A803" s="420"/>
      <c r="B803" s="416"/>
      <c r="C803" s="417"/>
      <c r="D803" s="417"/>
      <c r="E803" s="418"/>
      <c r="F803" s="416"/>
      <c r="G803" s="417"/>
      <c r="H803" s="417"/>
      <c r="I803" s="417"/>
      <c r="J803" s="417"/>
      <c r="K803" s="419"/>
      <c r="L803" s="133"/>
      <c r="M803" s="415" t="str">
        <f t="shared" si="12"/>
        <v/>
      </c>
      <c r="N803" s="133"/>
      <c r="O803" s="133"/>
      <c r="P803" s="133"/>
      <c r="Q803" s="133"/>
      <c r="R803" s="133"/>
      <c r="S803" s="133"/>
      <c r="T803" s="133"/>
      <c r="U803" s="133"/>
    </row>
    <row r="804" spans="1:21" ht="14.45" customHeight="1" x14ac:dyDescent="0.2">
      <c r="A804" s="420"/>
      <c r="B804" s="416"/>
      <c r="C804" s="417"/>
      <c r="D804" s="417"/>
      <c r="E804" s="418"/>
      <c r="F804" s="416"/>
      <c r="G804" s="417"/>
      <c r="H804" s="417"/>
      <c r="I804" s="417"/>
      <c r="J804" s="417"/>
      <c r="K804" s="419"/>
      <c r="L804" s="133"/>
      <c r="M804" s="415" t="str">
        <f t="shared" si="12"/>
        <v/>
      </c>
      <c r="N804" s="133"/>
      <c r="O804" s="133"/>
      <c r="P804" s="133"/>
      <c r="Q804" s="133"/>
      <c r="R804" s="133"/>
      <c r="S804" s="133"/>
      <c r="T804" s="133"/>
      <c r="U804" s="133"/>
    </row>
    <row r="805" spans="1:21" ht="14.45" customHeight="1" x14ac:dyDescent="0.2">
      <c r="A805" s="420"/>
      <c r="B805" s="416"/>
      <c r="C805" s="417"/>
      <c r="D805" s="417"/>
      <c r="E805" s="418"/>
      <c r="F805" s="416"/>
      <c r="G805" s="417"/>
      <c r="H805" s="417"/>
      <c r="I805" s="417"/>
      <c r="J805" s="417"/>
      <c r="K805" s="419"/>
      <c r="L805" s="133"/>
      <c r="M805" s="415" t="str">
        <f t="shared" si="12"/>
        <v/>
      </c>
      <c r="N805" s="133"/>
      <c r="O805" s="133"/>
      <c r="P805" s="133"/>
      <c r="Q805" s="133"/>
      <c r="R805" s="133"/>
      <c r="S805" s="133"/>
      <c r="T805" s="133"/>
      <c r="U805" s="133"/>
    </row>
    <row r="806" spans="1:21" ht="14.45" customHeight="1" x14ac:dyDescent="0.2">
      <c r="A806" s="420"/>
      <c r="B806" s="416"/>
      <c r="C806" s="417"/>
      <c r="D806" s="417"/>
      <c r="E806" s="418"/>
      <c r="F806" s="416"/>
      <c r="G806" s="417"/>
      <c r="H806" s="417"/>
      <c r="I806" s="417"/>
      <c r="J806" s="417"/>
      <c r="K806" s="419"/>
      <c r="L806" s="133"/>
      <c r="M806" s="415" t="str">
        <f t="shared" si="12"/>
        <v/>
      </c>
      <c r="N806" s="133"/>
      <c r="O806" s="133"/>
      <c r="P806" s="133"/>
      <c r="Q806" s="133"/>
      <c r="R806" s="133"/>
      <c r="S806" s="133"/>
      <c r="T806" s="133"/>
      <c r="U806" s="133"/>
    </row>
    <row r="807" spans="1:21" ht="14.45" customHeight="1" x14ac:dyDescent="0.2">
      <c r="A807" s="420"/>
      <c r="B807" s="416"/>
      <c r="C807" s="417"/>
      <c r="D807" s="417"/>
      <c r="E807" s="418"/>
      <c r="F807" s="416"/>
      <c r="G807" s="417"/>
      <c r="H807" s="417"/>
      <c r="I807" s="417"/>
      <c r="J807" s="417"/>
      <c r="K807" s="419"/>
      <c r="L807" s="133"/>
      <c r="M807" s="415" t="str">
        <f t="shared" si="12"/>
        <v/>
      </c>
      <c r="N807" s="133"/>
      <c r="O807" s="133"/>
      <c r="P807" s="133"/>
      <c r="Q807" s="133"/>
      <c r="R807" s="133"/>
      <c r="S807" s="133"/>
      <c r="T807" s="133"/>
      <c r="U807" s="133"/>
    </row>
    <row r="808" spans="1:21" ht="14.45" customHeight="1" x14ac:dyDescent="0.2">
      <c r="A808" s="420"/>
      <c r="B808" s="416"/>
      <c r="C808" s="417"/>
      <c r="D808" s="417"/>
      <c r="E808" s="418"/>
      <c r="F808" s="416"/>
      <c r="G808" s="417"/>
      <c r="H808" s="417"/>
      <c r="I808" s="417"/>
      <c r="J808" s="417"/>
      <c r="K808" s="419"/>
      <c r="L808" s="133"/>
      <c r="M808" s="415" t="str">
        <f t="shared" si="12"/>
        <v/>
      </c>
      <c r="N808" s="133"/>
      <c r="O808" s="133"/>
      <c r="P808" s="133"/>
      <c r="Q808" s="133"/>
      <c r="R808" s="133"/>
      <c r="S808" s="133"/>
      <c r="T808" s="133"/>
      <c r="U808" s="133"/>
    </row>
    <row r="809" spans="1:21" ht="14.45" customHeight="1" x14ac:dyDescent="0.2">
      <c r="A809" s="420"/>
      <c r="B809" s="416"/>
      <c r="C809" s="417"/>
      <c r="D809" s="417"/>
      <c r="E809" s="418"/>
      <c r="F809" s="416"/>
      <c r="G809" s="417"/>
      <c r="H809" s="417"/>
      <c r="I809" s="417"/>
      <c r="J809" s="417"/>
      <c r="K809" s="419"/>
      <c r="L809" s="133"/>
      <c r="M809" s="415" t="str">
        <f t="shared" si="12"/>
        <v/>
      </c>
      <c r="N809" s="133"/>
      <c r="O809" s="133"/>
      <c r="P809" s="133"/>
      <c r="Q809" s="133"/>
      <c r="R809" s="133"/>
      <c r="S809" s="133"/>
      <c r="T809" s="133"/>
      <c r="U809" s="133"/>
    </row>
    <row r="810" spans="1:21" ht="14.45" customHeight="1" x14ac:dyDescent="0.2">
      <c r="A810" s="420"/>
      <c r="B810" s="416"/>
      <c r="C810" s="417"/>
      <c r="D810" s="417"/>
      <c r="E810" s="418"/>
      <c r="F810" s="416"/>
      <c r="G810" s="417"/>
      <c r="H810" s="417"/>
      <c r="I810" s="417"/>
      <c r="J810" s="417"/>
      <c r="K810" s="419"/>
      <c r="L810" s="133"/>
      <c r="M810" s="415" t="str">
        <f t="shared" si="12"/>
        <v/>
      </c>
      <c r="N810" s="133"/>
      <c r="O810" s="133"/>
      <c r="P810" s="133"/>
      <c r="Q810" s="133"/>
      <c r="R810" s="133"/>
      <c r="S810" s="133"/>
      <c r="T810" s="133"/>
      <c r="U810" s="133"/>
    </row>
    <row r="811" spans="1:21" ht="14.45" customHeight="1" x14ac:dyDescent="0.2">
      <c r="A811" s="420"/>
      <c r="B811" s="416"/>
      <c r="C811" s="417"/>
      <c r="D811" s="417"/>
      <c r="E811" s="418"/>
      <c r="F811" s="416"/>
      <c r="G811" s="417"/>
      <c r="H811" s="417"/>
      <c r="I811" s="417"/>
      <c r="J811" s="417"/>
      <c r="K811" s="419"/>
      <c r="L811" s="133"/>
      <c r="M811" s="415" t="str">
        <f t="shared" si="12"/>
        <v/>
      </c>
      <c r="N811" s="133"/>
      <c r="O811" s="133"/>
      <c r="P811" s="133"/>
      <c r="Q811" s="133"/>
      <c r="R811" s="133"/>
      <c r="S811" s="133"/>
      <c r="T811" s="133"/>
      <c r="U811" s="133"/>
    </row>
    <row r="812" spans="1:21" ht="14.45" customHeight="1" x14ac:dyDescent="0.2">
      <c r="A812" s="420"/>
      <c r="B812" s="416"/>
      <c r="C812" s="417"/>
      <c r="D812" s="417"/>
      <c r="E812" s="418"/>
      <c r="F812" s="416"/>
      <c r="G812" s="417"/>
      <c r="H812" s="417"/>
      <c r="I812" s="417"/>
      <c r="J812" s="417"/>
      <c r="K812" s="419"/>
      <c r="L812" s="133"/>
      <c r="M812" s="415" t="str">
        <f t="shared" si="12"/>
        <v/>
      </c>
      <c r="N812" s="133"/>
      <c r="O812" s="133"/>
      <c r="P812" s="133"/>
      <c r="Q812" s="133"/>
      <c r="R812" s="133"/>
      <c r="S812" s="133"/>
      <c r="T812" s="133"/>
      <c r="U812" s="133"/>
    </row>
    <row r="813" spans="1:21" ht="14.45" customHeight="1" x14ac:dyDescent="0.2">
      <c r="A813" s="420"/>
      <c r="B813" s="416"/>
      <c r="C813" s="417"/>
      <c r="D813" s="417"/>
      <c r="E813" s="418"/>
      <c r="F813" s="416"/>
      <c r="G813" s="417"/>
      <c r="H813" s="417"/>
      <c r="I813" s="417"/>
      <c r="J813" s="417"/>
      <c r="K813" s="419"/>
      <c r="L813" s="133"/>
      <c r="M813" s="415" t="str">
        <f t="shared" si="12"/>
        <v/>
      </c>
      <c r="N813" s="133"/>
      <c r="O813" s="133"/>
      <c r="P813" s="133"/>
      <c r="Q813" s="133"/>
      <c r="R813" s="133"/>
      <c r="S813" s="133"/>
      <c r="T813" s="133"/>
      <c r="U813" s="133"/>
    </row>
    <row r="814" spans="1:21" ht="14.45" customHeight="1" x14ac:dyDescent="0.2">
      <c r="A814" s="420"/>
      <c r="B814" s="416"/>
      <c r="C814" s="417"/>
      <c r="D814" s="417"/>
      <c r="E814" s="418"/>
      <c r="F814" s="416"/>
      <c r="G814" s="417"/>
      <c r="H814" s="417"/>
      <c r="I814" s="417"/>
      <c r="J814" s="417"/>
      <c r="K814" s="419"/>
      <c r="L814" s="133"/>
      <c r="M814" s="415" t="str">
        <f t="shared" si="12"/>
        <v/>
      </c>
      <c r="N814" s="133"/>
      <c r="O814" s="133"/>
      <c r="P814" s="133"/>
      <c r="Q814" s="133"/>
      <c r="R814" s="133"/>
      <c r="S814" s="133"/>
      <c r="T814" s="133"/>
      <c r="U814" s="133"/>
    </row>
    <row r="815" spans="1:21" ht="14.45" customHeight="1" x14ac:dyDescent="0.2">
      <c r="A815" s="420"/>
      <c r="B815" s="416"/>
      <c r="C815" s="417"/>
      <c r="D815" s="417"/>
      <c r="E815" s="418"/>
      <c r="F815" s="416"/>
      <c r="G815" s="417"/>
      <c r="H815" s="417"/>
      <c r="I815" s="417"/>
      <c r="J815" s="417"/>
      <c r="K815" s="419"/>
      <c r="L815" s="133"/>
      <c r="M815" s="415" t="str">
        <f t="shared" si="12"/>
        <v/>
      </c>
      <c r="N815" s="133"/>
      <c r="O815" s="133"/>
      <c r="P815" s="133"/>
      <c r="Q815" s="133"/>
      <c r="R815" s="133"/>
      <c r="S815" s="133"/>
      <c r="T815" s="133"/>
      <c r="U815" s="133"/>
    </row>
    <row r="816" spans="1:21" ht="14.45" customHeight="1" x14ac:dyDescent="0.2">
      <c r="A816" s="420"/>
      <c r="B816" s="416"/>
      <c r="C816" s="417"/>
      <c r="D816" s="417"/>
      <c r="E816" s="418"/>
      <c r="F816" s="416"/>
      <c r="G816" s="417"/>
      <c r="H816" s="417"/>
      <c r="I816" s="417"/>
      <c r="J816" s="417"/>
      <c r="K816" s="419"/>
      <c r="L816" s="133"/>
      <c r="M816" s="415" t="str">
        <f t="shared" si="12"/>
        <v/>
      </c>
      <c r="N816" s="133"/>
      <c r="O816" s="133"/>
      <c r="P816" s="133"/>
      <c r="Q816" s="133"/>
      <c r="R816" s="133"/>
      <c r="S816" s="133"/>
      <c r="T816" s="133"/>
      <c r="U816" s="133"/>
    </row>
    <row r="817" spans="1:21" ht="14.45" customHeight="1" x14ac:dyDescent="0.2">
      <c r="A817" s="420"/>
      <c r="B817" s="416"/>
      <c r="C817" s="417"/>
      <c r="D817" s="417"/>
      <c r="E817" s="418"/>
      <c r="F817" s="416"/>
      <c r="G817" s="417"/>
      <c r="H817" s="417"/>
      <c r="I817" s="417"/>
      <c r="J817" s="417"/>
      <c r="K817" s="419"/>
      <c r="L817" s="133"/>
      <c r="M817" s="415" t="str">
        <f t="shared" si="12"/>
        <v/>
      </c>
      <c r="N817" s="133"/>
      <c r="O817" s="133"/>
      <c r="P817" s="133"/>
      <c r="Q817" s="133"/>
      <c r="R817" s="133"/>
      <c r="S817" s="133"/>
      <c r="T817" s="133"/>
      <c r="U817" s="133"/>
    </row>
    <row r="818" spans="1:21" ht="14.45" customHeight="1" x14ac:dyDescent="0.2">
      <c r="A818" s="420"/>
      <c r="B818" s="416"/>
      <c r="C818" s="417"/>
      <c r="D818" s="417"/>
      <c r="E818" s="418"/>
      <c r="F818" s="416"/>
      <c r="G818" s="417"/>
      <c r="H818" s="417"/>
      <c r="I818" s="417"/>
      <c r="J818" s="417"/>
      <c r="K818" s="419"/>
      <c r="L818" s="133"/>
      <c r="M818" s="415" t="str">
        <f t="shared" si="12"/>
        <v/>
      </c>
      <c r="N818" s="133"/>
      <c r="O818" s="133"/>
      <c r="P818" s="133"/>
      <c r="Q818" s="133"/>
      <c r="R818" s="133"/>
      <c r="S818" s="133"/>
      <c r="T818" s="133"/>
      <c r="U818" s="133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215">
    <cfRule type="expression" dxfId="45" priority="1">
      <formula>$U7=0</formula>
    </cfRule>
    <cfRule type="expression" dxfId="44" priority="2">
      <formula>$U7=4</formula>
    </cfRule>
  </conditionalFormatting>
  <conditionalFormatting sqref="A6:K6">
    <cfRule type="expression" dxfId="43" priority="3">
      <formula>$U6=0</formula>
    </cfRule>
    <cfRule type="expression" dxfId="42" priority="4">
      <formula>$U6=4</formula>
    </cfRule>
  </conditionalFormatting>
  <conditionalFormatting sqref="A217:K818">
    <cfRule type="expression" dxfId="41" priority="5">
      <formula>$M217="HV"</formula>
    </cfRule>
    <cfRule type="expression" dxfId="40" priority="6">
      <formula>$M217="X"</formula>
    </cfRule>
  </conditionalFormatting>
  <hyperlinks>
    <hyperlink ref="A2" location="Obsah!A1" display="Zpět na Obsah  KL 01  1.-4.měsíc" xr:uid="{07E34271-38D8-4CC4-8402-F470741659F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9" customWidth="1"/>
    <col min="2" max="2" width="61.140625" style="189" customWidth="1"/>
    <col min="3" max="3" width="9.5703125" style="114" hidden="1" customWidth="1" outlineLevel="1"/>
    <col min="4" max="4" width="9.5703125" style="190" customWidth="1" collapsed="1"/>
    <col min="5" max="5" width="2.28515625" style="190" customWidth="1"/>
    <col min="6" max="6" width="9.5703125" style="191" customWidth="1"/>
    <col min="7" max="7" width="9.5703125" style="188" customWidth="1"/>
    <col min="8" max="9" width="9.5703125" style="114" customWidth="1"/>
    <col min="10" max="10" width="0" style="114" hidden="1" customWidth="1"/>
    <col min="11" max="16384" width="8.85546875" style="114"/>
  </cols>
  <sheetData>
    <row r="1" spans="1:10" ht="18.600000000000001" customHeight="1" thickBot="1" x14ac:dyDescent="0.35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5" customHeight="1" thickBot="1" x14ac:dyDescent="0.25">
      <c r="A2" s="206" t="s">
        <v>242</v>
      </c>
      <c r="B2" s="187"/>
      <c r="C2" s="187"/>
      <c r="D2" s="187"/>
      <c r="E2" s="187"/>
      <c r="F2" s="187"/>
    </row>
    <row r="3" spans="1:10" ht="14.45" customHeight="1" thickBot="1" x14ac:dyDescent="0.25">
      <c r="A3" s="206"/>
      <c r="B3" s="245"/>
      <c r="C3" s="244">
        <v>2019</v>
      </c>
      <c r="D3" s="213">
        <v>2020</v>
      </c>
      <c r="E3" s="7"/>
      <c r="F3" s="313">
        <v>2021</v>
      </c>
      <c r="G3" s="331"/>
      <c r="H3" s="331"/>
      <c r="I3" s="314"/>
    </row>
    <row r="4" spans="1:10" ht="14.45" customHeight="1" thickBot="1" x14ac:dyDescent="0.25">
      <c r="A4" s="217" t="s">
        <v>0</v>
      </c>
      <c r="B4" s="218" t="s">
        <v>167</v>
      </c>
      <c r="C4" s="332" t="s">
        <v>59</v>
      </c>
      <c r="D4" s="333"/>
      <c r="E4" s="219"/>
      <c r="F4" s="214" t="s">
        <v>59</v>
      </c>
      <c r="G4" s="215" t="s">
        <v>60</v>
      </c>
      <c r="H4" s="215" t="s">
        <v>54</v>
      </c>
      <c r="I4" s="216" t="s">
        <v>61</v>
      </c>
    </row>
    <row r="5" spans="1:10" ht="14.45" customHeight="1" x14ac:dyDescent="0.2">
      <c r="A5" s="422" t="s">
        <v>454</v>
      </c>
      <c r="B5" s="423" t="s">
        <v>455</v>
      </c>
      <c r="C5" s="424" t="s">
        <v>243</v>
      </c>
      <c r="D5" s="424" t="s">
        <v>243</v>
      </c>
      <c r="E5" s="424"/>
      <c r="F5" s="424" t="s">
        <v>243</v>
      </c>
      <c r="G5" s="424" t="s">
        <v>243</v>
      </c>
      <c r="H5" s="424" t="s">
        <v>243</v>
      </c>
      <c r="I5" s="425" t="s">
        <v>243</v>
      </c>
      <c r="J5" s="426" t="s">
        <v>55</v>
      </c>
    </row>
    <row r="6" spans="1:10" ht="14.45" customHeight="1" x14ac:dyDescent="0.2">
      <c r="A6" s="422" t="s">
        <v>454</v>
      </c>
      <c r="B6" s="423" t="s">
        <v>456</v>
      </c>
      <c r="C6" s="424">
        <v>180.32035000000002</v>
      </c>
      <c r="D6" s="424">
        <v>174.33829999999995</v>
      </c>
      <c r="E6" s="424"/>
      <c r="F6" s="424">
        <v>220.04150000000004</v>
      </c>
      <c r="G6" s="424">
        <v>0</v>
      </c>
      <c r="H6" s="424">
        <v>220.04150000000004</v>
      </c>
      <c r="I6" s="425" t="s">
        <v>243</v>
      </c>
      <c r="J6" s="426" t="s">
        <v>1</v>
      </c>
    </row>
    <row r="7" spans="1:10" ht="14.45" customHeight="1" x14ac:dyDescent="0.2">
      <c r="A7" s="422" t="s">
        <v>454</v>
      </c>
      <c r="B7" s="423" t="s">
        <v>457</v>
      </c>
      <c r="C7" s="424">
        <v>1.4423299999999999</v>
      </c>
      <c r="D7" s="424">
        <v>1.3124500000000001</v>
      </c>
      <c r="E7" s="424"/>
      <c r="F7" s="424">
        <v>1.28348</v>
      </c>
      <c r="G7" s="424">
        <v>0</v>
      </c>
      <c r="H7" s="424">
        <v>1.28348</v>
      </c>
      <c r="I7" s="425" t="s">
        <v>243</v>
      </c>
      <c r="J7" s="426" t="s">
        <v>1</v>
      </c>
    </row>
    <row r="8" spans="1:10" ht="14.45" customHeight="1" x14ac:dyDescent="0.2">
      <c r="A8" s="422" t="s">
        <v>454</v>
      </c>
      <c r="B8" s="423" t="s">
        <v>458</v>
      </c>
      <c r="C8" s="424">
        <v>70.529499999999999</v>
      </c>
      <c r="D8" s="424">
        <v>65.538499999999999</v>
      </c>
      <c r="E8" s="424"/>
      <c r="F8" s="424">
        <v>90.136619999999994</v>
      </c>
      <c r="G8" s="424">
        <v>0</v>
      </c>
      <c r="H8" s="424">
        <v>90.136619999999994</v>
      </c>
      <c r="I8" s="425" t="s">
        <v>243</v>
      </c>
      <c r="J8" s="426" t="s">
        <v>1</v>
      </c>
    </row>
    <row r="9" spans="1:10" ht="14.45" customHeight="1" x14ac:dyDescent="0.2">
      <c r="A9" s="422" t="s">
        <v>454</v>
      </c>
      <c r="B9" s="423" t="s">
        <v>459</v>
      </c>
      <c r="C9" s="424">
        <v>252.29218000000003</v>
      </c>
      <c r="D9" s="424">
        <v>241.18924999999996</v>
      </c>
      <c r="E9" s="424"/>
      <c r="F9" s="424">
        <v>311.46160000000003</v>
      </c>
      <c r="G9" s="424">
        <v>0</v>
      </c>
      <c r="H9" s="424">
        <v>311.46160000000003</v>
      </c>
      <c r="I9" s="425" t="s">
        <v>243</v>
      </c>
      <c r="J9" s="426" t="s">
        <v>460</v>
      </c>
    </row>
    <row r="11" spans="1:10" ht="14.45" customHeight="1" x14ac:dyDescent="0.2">
      <c r="A11" s="422" t="s">
        <v>454</v>
      </c>
      <c r="B11" s="423" t="s">
        <v>455</v>
      </c>
      <c r="C11" s="424" t="s">
        <v>243</v>
      </c>
      <c r="D11" s="424" t="s">
        <v>243</v>
      </c>
      <c r="E11" s="424"/>
      <c r="F11" s="424" t="s">
        <v>243</v>
      </c>
      <c r="G11" s="424" t="s">
        <v>243</v>
      </c>
      <c r="H11" s="424" t="s">
        <v>243</v>
      </c>
      <c r="I11" s="425" t="s">
        <v>243</v>
      </c>
      <c r="J11" s="426" t="s">
        <v>55</v>
      </c>
    </row>
    <row r="12" spans="1:10" ht="14.45" customHeight="1" x14ac:dyDescent="0.2">
      <c r="A12" s="422" t="s">
        <v>461</v>
      </c>
      <c r="B12" s="423" t="s">
        <v>462</v>
      </c>
      <c r="C12" s="424" t="s">
        <v>243</v>
      </c>
      <c r="D12" s="424" t="s">
        <v>243</v>
      </c>
      <c r="E12" s="424"/>
      <c r="F12" s="424" t="s">
        <v>243</v>
      </c>
      <c r="G12" s="424" t="s">
        <v>243</v>
      </c>
      <c r="H12" s="424" t="s">
        <v>243</v>
      </c>
      <c r="I12" s="425" t="s">
        <v>243</v>
      </c>
      <c r="J12" s="426" t="s">
        <v>0</v>
      </c>
    </row>
    <row r="13" spans="1:10" ht="14.45" customHeight="1" x14ac:dyDescent="0.2">
      <c r="A13" s="422" t="s">
        <v>461</v>
      </c>
      <c r="B13" s="423" t="s">
        <v>456</v>
      </c>
      <c r="C13" s="424">
        <v>180.32035000000002</v>
      </c>
      <c r="D13" s="424">
        <v>174.33829999999995</v>
      </c>
      <c r="E13" s="424"/>
      <c r="F13" s="424">
        <v>220.04150000000004</v>
      </c>
      <c r="G13" s="424">
        <v>0</v>
      </c>
      <c r="H13" s="424">
        <v>220.04150000000004</v>
      </c>
      <c r="I13" s="425" t="s">
        <v>243</v>
      </c>
      <c r="J13" s="426" t="s">
        <v>1</v>
      </c>
    </row>
    <row r="14" spans="1:10" ht="14.45" customHeight="1" x14ac:dyDescent="0.2">
      <c r="A14" s="422" t="s">
        <v>461</v>
      </c>
      <c r="B14" s="423" t="s">
        <v>457</v>
      </c>
      <c r="C14" s="424">
        <v>1.4423299999999999</v>
      </c>
      <c r="D14" s="424">
        <v>1.3124500000000001</v>
      </c>
      <c r="E14" s="424"/>
      <c r="F14" s="424">
        <v>1.28348</v>
      </c>
      <c r="G14" s="424">
        <v>0</v>
      </c>
      <c r="H14" s="424">
        <v>1.28348</v>
      </c>
      <c r="I14" s="425" t="s">
        <v>243</v>
      </c>
      <c r="J14" s="426" t="s">
        <v>1</v>
      </c>
    </row>
    <row r="15" spans="1:10" ht="14.45" customHeight="1" x14ac:dyDescent="0.2">
      <c r="A15" s="422" t="s">
        <v>461</v>
      </c>
      <c r="B15" s="423" t="s">
        <v>458</v>
      </c>
      <c r="C15" s="424">
        <v>70.529499999999999</v>
      </c>
      <c r="D15" s="424">
        <v>65.538499999999999</v>
      </c>
      <c r="E15" s="424"/>
      <c r="F15" s="424">
        <v>90.136619999999994</v>
      </c>
      <c r="G15" s="424">
        <v>0</v>
      </c>
      <c r="H15" s="424">
        <v>90.136619999999994</v>
      </c>
      <c r="I15" s="425" t="s">
        <v>243</v>
      </c>
      <c r="J15" s="426" t="s">
        <v>1</v>
      </c>
    </row>
    <row r="16" spans="1:10" ht="14.45" customHeight="1" x14ac:dyDescent="0.2">
      <c r="A16" s="422" t="s">
        <v>461</v>
      </c>
      <c r="B16" s="423" t="s">
        <v>463</v>
      </c>
      <c r="C16" s="424">
        <v>252.29218000000003</v>
      </c>
      <c r="D16" s="424">
        <v>241.18924999999996</v>
      </c>
      <c r="E16" s="424"/>
      <c r="F16" s="424">
        <v>311.46160000000003</v>
      </c>
      <c r="G16" s="424">
        <v>0</v>
      </c>
      <c r="H16" s="424">
        <v>311.46160000000003</v>
      </c>
      <c r="I16" s="425" t="s">
        <v>243</v>
      </c>
      <c r="J16" s="426" t="s">
        <v>464</v>
      </c>
    </row>
    <row r="17" spans="1:10" ht="14.45" customHeight="1" x14ac:dyDescent="0.2">
      <c r="A17" s="422" t="s">
        <v>243</v>
      </c>
      <c r="B17" s="423" t="s">
        <v>243</v>
      </c>
      <c r="C17" s="424" t="s">
        <v>243</v>
      </c>
      <c r="D17" s="424" t="s">
        <v>243</v>
      </c>
      <c r="E17" s="424"/>
      <c r="F17" s="424" t="s">
        <v>243</v>
      </c>
      <c r="G17" s="424" t="s">
        <v>243</v>
      </c>
      <c r="H17" s="424" t="s">
        <v>243</v>
      </c>
      <c r="I17" s="425" t="s">
        <v>243</v>
      </c>
      <c r="J17" s="426" t="s">
        <v>465</v>
      </c>
    </row>
    <row r="18" spans="1:10" ht="14.45" customHeight="1" x14ac:dyDescent="0.2">
      <c r="A18" s="422" t="s">
        <v>454</v>
      </c>
      <c r="B18" s="423" t="s">
        <v>459</v>
      </c>
      <c r="C18" s="424">
        <v>252.29218000000003</v>
      </c>
      <c r="D18" s="424">
        <v>241.18924999999996</v>
      </c>
      <c r="E18" s="424"/>
      <c r="F18" s="424">
        <v>311.46160000000003</v>
      </c>
      <c r="G18" s="424">
        <v>0</v>
      </c>
      <c r="H18" s="424">
        <v>311.46160000000003</v>
      </c>
      <c r="I18" s="425" t="s">
        <v>243</v>
      </c>
      <c r="J18" s="426" t="s">
        <v>460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4FF45CDE-840B-4924-BF65-C47FF6D0B5C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4" hidden="1" customWidth="1" outlineLevel="1"/>
    <col min="2" max="2" width="28.28515625" style="114" hidden="1" customWidth="1" outlineLevel="1"/>
    <col min="3" max="3" width="5.28515625" style="190" bestFit="1" customWidth="1" collapsed="1"/>
    <col min="4" max="4" width="18.7109375" style="194" customWidth="1"/>
    <col min="5" max="5" width="9" style="249" bestFit="1" customWidth="1"/>
    <col min="6" max="6" width="18.7109375" style="194" customWidth="1"/>
    <col min="7" max="7" width="5" style="190" customWidth="1"/>
    <col min="8" max="8" width="12.42578125" style="190" hidden="1" customWidth="1" outlineLevel="1"/>
    <col min="9" max="9" width="8.5703125" style="190" hidden="1" customWidth="1" outlineLevel="1"/>
    <col min="10" max="10" width="25.7109375" style="190" customWidth="1" collapsed="1"/>
    <col min="11" max="11" width="8.7109375" style="190" customWidth="1"/>
    <col min="12" max="13" width="7.7109375" style="188" customWidth="1"/>
    <col min="14" max="14" width="12.7109375" style="188" customWidth="1"/>
    <col min="15" max="16384" width="8.85546875" style="114"/>
  </cols>
  <sheetData>
    <row r="1" spans="1:14" ht="18.600000000000001" customHeight="1" thickBot="1" x14ac:dyDescent="0.35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5" customHeight="1" thickBot="1" x14ac:dyDescent="0.25">
      <c r="A2" s="206" t="s">
        <v>242</v>
      </c>
      <c r="B2" s="62"/>
      <c r="C2" s="192"/>
      <c r="D2" s="192"/>
      <c r="E2" s="248"/>
      <c r="F2" s="192"/>
      <c r="G2" s="192"/>
      <c r="H2" s="192"/>
      <c r="I2" s="192"/>
      <c r="J2" s="192"/>
      <c r="K2" s="192"/>
      <c r="L2" s="193"/>
      <c r="M2" s="193"/>
      <c r="N2" s="193"/>
    </row>
    <row r="3" spans="1:14" ht="14.45" customHeight="1" thickBot="1" x14ac:dyDescent="0.2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148.71991825615302</v>
      </c>
      <c r="M3" s="84">
        <f>SUBTOTAL(9,M5:M1048576)</f>
        <v>1488.2</v>
      </c>
      <c r="N3" s="85">
        <f>SUBTOTAL(9,N5:N1048576)</f>
        <v>221324.98234880695</v>
      </c>
    </row>
    <row r="4" spans="1:14" s="189" customFormat="1" ht="14.45" customHeight="1" thickBot="1" x14ac:dyDescent="0.25">
      <c r="A4" s="427" t="s">
        <v>4</v>
      </c>
      <c r="B4" s="428" t="s">
        <v>5</v>
      </c>
      <c r="C4" s="428" t="s">
        <v>0</v>
      </c>
      <c r="D4" s="428" t="s">
        <v>6</v>
      </c>
      <c r="E4" s="429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30" t="s">
        <v>11</v>
      </c>
      <c r="K4" s="430" t="s">
        <v>12</v>
      </c>
      <c r="L4" s="431" t="s">
        <v>121</v>
      </c>
      <c r="M4" s="431" t="s">
        <v>13</v>
      </c>
      <c r="N4" s="432" t="s">
        <v>132</v>
      </c>
    </row>
    <row r="5" spans="1:14" ht="14.45" customHeight="1" x14ac:dyDescent="0.2">
      <c r="A5" s="435" t="s">
        <v>454</v>
      </c>
      <c r="B5" s="436" t="s">
        <v>455</v>
      </c>
      <c r="C5" s="437" t="s">
        <v>461</v>
      </c>
      <c r="D5" s="438" t="s">
        <v>462</v>
      </c>
      <c r="E5" s="439">
        <v>50113001</v>
      </c>
      <c r="F5" s="438" t="s">
        <v>466</v>
      </c>
      <c r="G5" s="437" t="s">
        <v>467</v>
      </c>
      <c r="H5" s="437">
        <v>196886</v>
      </c>
      <c r="I5" s="437">
        <v>96886</v>
      </c>
      <c r="J5" s="437" t="s">
        <v>468</v>
      </c>
      <c r="K5" s="437" t="s">
        <v>469</v>
      </c>
      <c r="L5" s="440">
        <v>50.160000000000011</v>
      </c>
      <c r="M5" s="440">
        <v>10</v>
      </c>
      <c r="N5" s="441">
        <v>501.60000000000014</v>
      </c>
    </row>
    <row r="6" spans="1:14" ht="14.45" customHeight="1" x14ac:dyDescent="0.2">
      <c r="A6" s="442" t="s">
        <v>454</v>
      </c>
      <c r="B6" s="443" t="s">
        <v>455</v>
      </c>
      <c r="C6" s="444" t="s">
        <v>461</v>
      </c>
      <c r="D6" s="445" t="s">
        <v>462</v>
      </c>
      <c r="E6" s="446">
        <v>50113001</v>
      </c>
      <c r="F6" s="445" t="s">
        <v>466</v>
      </c>
      <c r="G6" s="444" t="s">
        <v>467</v>
      </c>
      <c r="H6" s="444">
        <v>100362</v>
      </c>
      <c r="I6" s="444">
        <v>362</v>
      </c>
      <c r="J6" s="444" t="s">
        <v>470</v>
      </c>
      <c r="K6" s="444" t="s">
        <v>471</v>
      </c>
      <c r="L6" s="447">
        <v>72.850000000000009</v>
      </c>
      <c r="M6" s="447">
        <v>8</v>
      </c>
      <c r="N6" s="448">
        <v>582.80000000000007</v>
      </c>
    </row>
    <row r="7" spans="1:14" ht="14.45" customHeight="1" x14ac:dyDescent="0.2">
      <c r="A7" s="442" t="s">
        <v>454</v>
      </c>
      <c r="B7" s="443" t="s">
        <v>455</v>
      </c>
      <c r="C7" s="444" t="s">
        <v>461</v>
      </c>
      <c r="D7" s="445" t="s">
        <v>462</v>
      </c>
      <c r="E7" s="446">
        <v>50113001</v>
      </c>
      <c r="F7" s="445" t="s">
        <v>466</v>
      </c>
      <c r="G7" s="444" t="s">
        <v>467</v>
      </c>
      <c r="H7" s="444">
        <v>10561</v>
      </c>
      <c r="I7" s="444">
        <v>10561</v>
      </c>
      <c r="J7" s="444" t="s">
        <v>472</v>
      </c>
      <c r="K7" s="444" t="s">
        <v>473</v>
      </c>
      <c r="L7" s="447">
        <v>285.28999999999996</v>
      </c>
      <c r="M7" s="447">
        <v>2</v>
      </c>
      <c r="N7" s="448">
        <v>570.57999999999993</v>
      </c>
    </row>
    <row r="8" spans="1:14" ht="14.45" customHeight="1" x14ac:dyDescent="0.2">
      <c r="A8" s="442" t="s">
        <v>454</v>
      </c>
      <c r="B8" s="443" t="s">
        <v>455</v>
      </c>
      <c r="C8" s="444" t="s">
        <v>461</v>
      </c>
      <c r="D8" s="445" t="s">
        <v>462</v>
      </c>
      <c r="E8" s="446">
        <v>50113001</v>
      </c>
      <c r="F8" s="445" t="s">
        <v>466</v>
      </c>
      <c r="G8" s="444" t="s">
        <v>467</v>
      </c>
      <c r="H8" s="444">
        <v>156926</v>
      </c>
      <c r="I8" s="444">
        <v>56926</v>
      </c>
      <c r="J8" s="444" t="s">
        <v>472</v>
      </c>
      <c r="K8" s="444" t="s">
        <v>474</v>
      </c>
      <c r="L8" s="447">
        <v>48.400000000000006</v>
      </c>
      <c r="M8" s="447">
        <v>39</v>
      </c>
      <c r="N8" s="448">
        <v>1887.6000000000001</v>
      </c>
    </row>
    <row r="9" spans="1:14" ht="14.45" customHeight="1" x14ac:dyDescent="0.2">
      <c r="A9" s="442" t="s">
        <v>454</v>
      </c>
      <c r="B9" s="443" t="s">
        <v>455</v>
      </c>
      <c r="C9" s="444" t="s">
        <v>461</v>
      </c>
      <c r="D9" s="445" t="s">
        <v>462</v>
      </c>
      <c r="E9" s="446">
        <v>50113001</v>
      </c>
      <c r="F9" s="445" t="s">
        <v>466</v>
      </c>
      <c r="G9" s="444" t="s">
        <v>467</v>
      </c>
      <c r="H9" s="444">
        <v>208456</v>
      </c>
      <c r="I9" s="444">
        <v>208456</v>
      </c>
      <c r="J9" s="444" t="s">
        <v>475</v>
      </c>
      <c r="K9" s="444" t="s">
        <v>476</v>
      </c>
      <c r="L9" s="447">
        <v>738.53999999999985</v>
      </c>
      <c r="M9" s="447">
        <v>0.2</v>
      </c>
      <c r="N9" s="448">
        <v>147.70799999999997</v>
      </c>
    </row>
    <row r="10" spans="1:14" ht="14.45" customHeight="1" x14ac:dyDescent="0.2">
      <c r="A10" s="442" t="s">
        <v>454</v>
      </c>
      <c r="B10" s="443" t="s">
        <v>455</v>
      </c>
      <c r="C10" s="444" t="s">
        <v>461</v>
      </c>
      <c r="D10" s="445" t="s">
        <v>462</v>
      </c>
      <c r="E10" s="446">
        <v>50113001</v>
      </c>
      <c r="F10" s="445" t="s">
        <v>466</v>
      </c>
      <c r="G10" s="444" t="s">
        <v>467</v>
      </c>
      <c r="H10" s="444">
        <v>243864</v>
      </c>
      <c r="I10" s="444">
        <v>243864</v>
      </c>
      <c r="J10" s="444" t="s">
        <v>477</v>
      </c>
      <c r="K10" s="444" t="s">
        <v>478</v>
      </c>
      <c r="L10" s="447">
        <v>68.935000000000002</v>
      </c>
      <c r="M10" s="447">
        <v>4</v>
      </c>
      <c r="N10" s="448">
        <v>275.74</v>
      </c>
    </row>
    <row r="11" spans="1:14" ht="14.45" customHeight="1" x14ac:dyDescent="0.2">
      <c r="A11" s="442" t="s">
        <v>454</v>
      </c>
      <c r="B11" s="443" t="s">
        <v>455</v>
      </c>
      <c r="C11" s="444" t="s">
        <v>461</v>
      </c>
      <c r="D11" s="445" t="s">
        <v>462</v>
      </c>
      <c r="E11" s="446">
        <v>50113001</v>
      </c>
      <c r="F11" s="445" t="s">
        <v>466</v>
      </c>
      <c r="G11" s="444" t="s">
        <v>467</v>
      </c>
      <c r="H11" s="444">
        <v>112895</v>
      </c>
      <c r="I11" s="444">
        <v>12895</v>
      </c>
      <c r="J11" s="444" t="s">
        <v>479</v>
      </c>
      <c r="K11" s="444" t="s">
        <v>480</v>
      </c>
      <c r="L11" s="447">
        <v>106.46</v>
      </c>
      <c r="M11" s="447">
        <v>3</v>
      </c>
      <c r="N11" s="448">
        <v>319.38</v>
      </c>
    </row>
    <row r="12" spans="1:14" ht="14.45" customHeight="1" x14ac:dyDescent="0.2">
      <c r="A12" s="442" t="s">
        <v>454</v>
      </c>
      <c r="B12" s="443" t="s">
        <v>455</v>
      </c>
      <c r="C12" s="444" t="s">
        <v>461</v>
      </c>
      <c r="D12" s="445" t="s">
        <v>462</v>
      </c>
      <c r="E12" s="446">
        <v>50113001</v>
      </c>
      <c r="F12" s="445" t="s">
        <v>466</v>
      </c>
      <c r="G12" s="444" t="s">
        <v>467</v>
      </c>
      <c r="H12" s="444">
        <v>112892</v>
      </c>
      <c r="I12" s="444">
        <v>12892</v>
      </c>
      <c r="J12" s="444" t="s">
        <v>479</v>
      </c>
      <c r="K12" s="444" t="s">
        <v>481</v>
      </c>
      <c r="L12" s="447">
        <v>104.20999999999992</v>
      </c>
      <c r="M12" s="447">
        <v>1</v>
      </c>
      <c r="N12" s="448">
        <v>104.20999999999992</v>
      </c>
    </row>
    <row r="13" spans="1:14" ht="14.45" customHeight="1" x14ac:dyDescent="0.2">
      <c r="A13" s="442" t="s">
        <v>454</v>
      </c>
      <c r="B13" s="443" t="s">
        <v>455</v>
      </c>
      <c r="C13" s="444" t="s">
        <v>461</v>
      </c>
      <c r="D13" s="445" t="s">
        <v>462</v>
      </c>
      <c r="E13" s="446">
        <v>50113001</v>
      </c>
      <c r="F13" s="445" t="s">
        <v>466</v>
      </c>
      <c r="G13" s="444" t="s">
        <v>467</v>
      </c>
      <c r="H13" s="444">
        <v>112891</v>
      </c>
      <c r="I13" s="444">
        <v>12891</v>
      </c>
      <c r="J13" s="444" t="s">
        <v>479</v>
      </c>
      <c r="K13" s="444" t="s">
        <v>482</v>
      </c>
      <c r="L13" s="447">
        <v>58.269999999999989</v>
      </c>
      <c r="M13" s="447">
        <v>1</v>
      </c>
      <c r="N13" s="448">
        <v>58.269999999999989</v>
      </c>
    </row>
    <row r="14" spans="1:14" ht="14.45" customHeight="1" x14ac:dyDescent="0.2">
      <c r="A14" s="442" t="s">
        <v>454</v>
      </c>
      <c r="B14" s="443" t="s">
        <v>455</v>
      </c>
      <c r="C14" s="444" t="s">
        <v>461</v>
      </c>
      <c r="D14" s="445" t="s">
        <v>462</v>
      </c>
      <c r="E14" s="446">
        <v>50113001</v>
      </c>
      <c r="F14" s="445" t="s">
        <v>466</v>
      </c>
      <c r="G14" s="444" t="s">
        <v>467</v>
      </c>
      <c r="H14" s="444">
        <v>139968</v>
      </c>
      <c r="I14" s="444">
        <v>139968</v>
      </c>
      <c r="J14" s="444" t="s">
        <v>483</v>
      </c>
      <c r="K14" s="444" t="s">
        <v>484</v>
      </c>
      <c r="L14" s="447">
        <v>69.550002615847376</v>
      </c>
      <c r="M14" s="447">
        <v>2</v>
      </c>
      <c r="N14" s="448">
        <v>139.10000523169475</v>
      </c>
    </row>
    <row r="15" spans="1:14" ht="14.45" customHeight="1" x14ac:dyDescent="0.2">
      <c r="A15" s="442" t="s">
        <v>454</v>
      </c>
      <c r="B15" s="443" t="s">
        <v>455</v>
      </c>
      <c r="C15" s="444" t="s">
        <v>461</v>
      </c>
      <c r="D15" s="445" t="s">
        <v>462</v>
      </c>
      <c r="E15" s="446">
        <v>50113001</v>
      </c>
      <c r="F15" s="445" t="s">
        <v>466</v>
      </c>
      <c r="G15" s="444" t="s">
        <v>467</v>
      </c>
      <c r="H15" s="444">
        <v>990585</v>
      </c>
      <c r="I15" s="444">
        <v>0</v>
      </c>
      <c r="J15" s="444" t="s">
        <v>485</v>
      </c>
      <c r="K15" s="444" t="s">
        <v>243</v>
      </c>
      <c r="L15" s="447">
        <v>52.933333333333337</v>
      </c>
      <c r="M15" s="447">
        <v>3</v>
      </c>
      <c r="N15" s="448">
        <v>158.80000000000001</v>
      </c>
    </row>
    <row r="16" spans="1:14" ht="14.45" customHeight="1" x14ac:dyDescent="0.2">
      <c r="A16" s="442" t="s">
        <v>454</v>
      </c>
      <c r="B16" s="443" t="s">
        <v>455</v>
      </c>
      <c r="C16" s="444" t="s">
        <v>461</v>
      </c>
      <c r="D16" s="445" t="s">
        <v>462</v>
      </c>
      <c r="E16" s="446">
        <v>50113001</v>
      </c>
      <c r="F16" s="445" t="s">
        <v>466</v>
      </c>
      <c r="G16" s="444" t="s">
        <v>467</v>
      </c>
      <c r="H16" s="444">
        <v>841498</v>
      </c>
      <c r="I16" s="444">
        <v>31951</v>
      </c>
      <c r="J16" s="444" t="s">
        <v>486</v>
      </c>
      <c r="K16" s="444" t="s">
        <v>487</v>
      </c>
      <c r="L16" s="447">
        <v>51.026666666666642</v>
      </c>
      <c r="M16" s="447">
        <v>3</v>
      </c>
      <c r="N16" s="448">
        <v>153.07999999999993</v>
      </c>
    </row>
    <row r="17" spans="1:14" ht="14.45" customHeight="1" x14ac:dyDescent="0.2">
      <c r="A17" s="442" t="s">
        <v>454</v>
      </c>
      <c r="B17" s="443" t="s">
        <v>455</v>
      </c>
      <c r="C17" s="444" t="s">
        <v>461</v>
      </c>
      <c r="D17" s="445" t="s">
        <v>462</v>
      </c>
      <c r="E17" s="446">
        <v>50113001</v>
      </c>
      <c r="F17" s="445" t="s">
        <v>466</v>
      </c>
      <c r="G17" s="444" t="s">
        <v>467</v>
      </c>
      <c r="H17" s="444">
        <v>230423</v>
      </c>
      <c r="I17" s="444">
        <v>230423</v>
      </c>
      <c r="J17" s="444" t="s">
        <v>488</v>
      </c>
      <c r="K17" s="444" t="s">
        <v>489</v>
      </c>
      <c r="L17" s="447">
        <v>39.85</v>
      </c>
      <c r="M17" s="447">
        <v>1</v>
      </c>
      <c r="N17" s="448">
        <v>39.85</v>
      </c>
    </row>
    <row r="18" spans="1:14" ht="14.45" customHeight="1" x14ac:dyDescent="0.2">
      <c r="A18" s="442" t="s">
        <v>454</v>
      </c>
      <c r="B18" s="443" t="s">
        <v>455</v>
      </c>
      <c r="C18" s="444" t="s">
        <v>461</v>
      </c>
      <c r="D18" s="445" t="s">
        <v>462</v>
      </c>
      <c r="E18" s="446">
        <v>50113001</v>
      </c>
      <c r="F18" s="445" t="s">
        <v>466</v>
      </c>
      <c r="G18" s="444" t="s">
        <v>467</v>
      </c>
      <c r="H18" s="444">
        <v>102479</v>
      </c>
      <c r="I18" s="444">
        <v>2479</v>
      </c>
      <c r="J18" s="444" t="s">
        <v>490</v>
      </c>
      <c r="K18" s="444" t="s">
        <v>491</v>
      </c>
      <c r="L18" s="447">
        <v>64.930000000000021</v>
      </c>
      <c r="M18" s="447">
        <v>1</v>
      </c>
      <c r="N18" s="448">
        <v>64.930000000000021</v>
      </c>
    </row>
    <row r="19" spans="1:14" ht="14.45" customHeight="1" x14ac:dyDescent="0.2">
      <c r="A19" s="442" t="s">
        <v>454</v>
      </c>
      <c r="B19" s="443" t="s">
        <v>455</v>
      </c>
      <c r="C19" s="444" t="s">
        <v>461</v>
      </c>
      <c r="D19" s="445" t="s">
        <v>462</v>
      </c>
      <c r="E19" s="446">
        <v>50113001</v>
      </c>
      <c r="F19" s="445" t="s">
        <v>466</v>
      </c>
      <c r="G19" s="444" t="s">
        <v>467</v>
      </c>
      <c r="H19" s="444">
        <v>501596</v>
      </c>
      <c r="I19" s="444">
        <v>0</v>
      </c>
      <c r="J19" s="444" t="s">
        <v>492</v>
      </c>
      <c r="K19" s="444" t="s">
        <v>493</v>
      </c>
      <c r="L19" s="447">
        <v>113.25999999999999</v>
      </c>
      <c r="M19" s="447">
        <v>8</v>
      </c>
      <c r="N19" s="448">
        <v>906.07999999999993</v>
      </c>
    </row>
    <row r="20" spans="1:14" ht="14.45" customHeight="1" x14ac:dyDescent="0.2">
      <c r="A20" s="442" t="s">
        <v>454</v>
      </c>
      <c r="B20" s="443" t="s">
        <v>455</v>
      </c>
      <c r="C20" s="444" t="s">
        <v>461</v>
      </c>
      <c r="D20" s="445" t="s">
        <v>462</v>
      </c>
      <c r="E20" s="446">
        <v>50113001</v>
      </c>
      <c r="F20" s="445" t="s">
        <v>466</v>
      </c>
      <c r="G20" s="444" t="s">
        <v>467</v>
      </c>
      <c r="H20" s="444">
        <v>140631</v>
      </c>
      <c r="I20" s="444">
        <v>203909</v>
      </c>
      <c r="J20" s="444" t="s">
        <v>494</v>
      </c>
      <c r="K20" s="444" t="s">
        <v>495</v>
      </c>
      <c r="L20" s="447">
        <v>193.15333333333331</v>
      </c>
      <c r="M20" s="447">
        <v>6</v>
      </c>
      <c r="N20" s="448">
        <v>1158.9199999999998</v>
      </c>
    </row>
    <row r="21" spans="1:14" ht="14.45" customHeight="1" x14ac:dyDescent="0.2">
      <c r="A21" s="442" t="s">
        <v>454</v>
      </c>
      <c r="B21" s="443" t="s">
        <v>455</v>
      </c>
      <c r="C21" s="444" t="s">
        <v>461</v>
      </c>
      <c r="D21" s="445" t="s">
        <v>462</v>
      </c>
      <c r="E21" s="446">
        <v>50113001</v>
      </c>
      <c r="F21" s="445" t="s">
        <v>466</v>
      </c>
      <c r="G21" s="444" t="s">
        <v>467</v>
      </c>
      <c r="H21" s="444">
        <v>51367</v>
      </c>
      <c r="I21" s="444">
        <v>51367</v>
      </c>
      <c r="J21" s="444" t="s">
        <v>496</v>
      </c>
      <c r="K21" s="444" t="s">
        <v>497</v>
      </c>
      <c r="L21" s="447">
        <v>92.95</v>
      </c>
      <c r="M21" s="447">
        <v>1</v>
      </c>
      <c r="N21" s="448">
        <v>92.95</v>
      </c>
    </row>
    <row r="22" spans="1:14" ht="14.45" customHeight="1" x14ac:dyDescent="0.2">
      <c r="A22" s="442" t="s">
        <v>454</v>
      </c>
      <c r="B22" s="443" t="s">
        <v>455</v>
      </c>
      <c r="C22" s="444" t="s">
        <v>461</v>
      </c>
      <c r="D22" s="445" t="s">
        <v>462</v>
      </c>
      <c r="E22" s="446">
        <v>50113001</v>
      </c>
      <c r="F22" s="445" t="s">
        <v>466</v>
      </c>
      <c r="G22" s="444" t="s">
        <v>467</v>
      </c>
      <c r="H22" s="444">
        <v>51383</v>
      </c>
      <c r="I22" s="444">
        <v>51383</v>
      </c>
      <c r="J22" s="444" t="s">
        <v>496</v>
      </c>
      <c r="K22" s="444" t="s">
        <v>498</v>
      </c>
      <c r="L22" s="447">
        <v>93.5</v>
      </c>
      <c r="M22" s="447">
        <v>3</v>
      </c>
      <c r="N22" s="448">
        <v>280.5</v>
      </c>
    </row>
    <row r="23" spans="1:14" ht="14.45" customHeight="1" x14ac:dyDescent="0.2">
      <c r="A23" s="442" t="s">
        <v>454</v>
      </c>
      <c r="B23" s="443" t="s">
        <v>455</v>
      </c>
      <c r="C23" s="444" t="s">
        <v>461</v>
      </c>
      <c r="D23" s="445" t="s">
        <v>462</v>
      </c>
      <c r="E23" s="446">
        <v>50113001</v>
      </c>
      <c r="F23" s="445" t="s">
        <v>466</v>
      </c>
      <c r="G23" s="444" t="s">
        <v>467</v>
      </c>
      <c r="H23" s="444">
        <v>51384</v>
      </c>
      <c r="I23" s="444">
        <v>51384</v>
      </c>
      <c r="J23" s="444" t="s">
        <v>496</v>
      </c>
      <c r="K23" s="444" t="s">
        <v>499</v>
      </c>
      <c r="L23" s="447">
        <v>192.5</v>
      </c>
      <c r="M23" s="447">
        <v>4</v>
      </c>
      <c r="N23" s="448">
        <v>770</v>
      </c>
    </row>
    <row r="24" spans="1:14" ht="14.45" customHeight="1" x14ac:dyDescent="0.2">
      <c r="A24" s="442" t="s">
        <v>454</v>
      </c>
      <c r="B24" s="443" t="s">
        <v>455</v>
      </c>
      <c r="C24" s="444" t="s">
        <v>461</v>
      </c>
      <c r="D24" s="445" t="s">
        <v>462</v>
      </c>
      <c r="E24" s="446">
        <v>50113001</v>
      </c>
      <c r="F24" s="445" t="s">
        <v>466</v>
      </c>
      <c r="G24" s="444" t="s">
        <v>467</v>
      </c>
      <c r="H24" s="444">
        <v>228521</v>
      </c>
      <c r="I24" s="444">
        <v>228521</v>
      </c>
      <c r="J24" s="444" t="s">
        <v>500</v>
      </c>
      <c r="K24" s="444" t="s">
        <v>501</v>
      </c>
      <c r="L24" s="447">
        <v>89.089999999999975</v>
      </c>
      <c r="M24" s="447">
        <v>1</v>
      </c>
      <c r="N24" s="448">
        <v>89.089999999999975</v>
      </c>
    </row>
    <row r="25" spans="1:14" ht="14.45" customHeight="1" x14ac:dyDescent="0.2">
      <c r="A25" s="442" t="s">
        <v>454</v>
      </c>
      <c r="B25" s="443" t="s">
        <v>455</v>
      </c>
      <c r="C25" s="444" t="s">
        <v>461</v>
      </c>
      <c r="D25" s="445" t="s">
        <v>462</v>
      </c>
      <c r="E25" s="446">
        <v>50113001</v>
      </c>
      <c r="F25" s="445" t="s">
        <v>466</v>
      </c>
      <c r="G25" s="444" t="s">
        <v>467</v>
      </c>
      <c r="H25" s="444">
        <v>229962</v>
      </c>
      <c r="I25" s="444">
        <v>229962</v>
      </c>
      <c r="J25" s="444" t="s">
        <v>502</v>
      </c>
      <c r="K25" s="444" t="s">
        <v>503</v>
      </c>
      <c r="L25" s="447">
        <v>89.160000000000011</v>
      </c>
      <c r="M25" s="447">
        <v>1</v>
      </c>
      <c r="N25" s="448">
        <v>89.160000000000011</v>
      </c>
    </row>
    <row r="26" spans="1:14" ht="14.45" customHeight="1" x14ac:dyDescent="0.2">
      <c r="A26" s="442" t="s">
        <v>454</v>
      </c>
      <c r="B26" s="443" t="s">
        <v>455</v>
      </c>
      <c r="C26" s="444" t="s">
        <v>461</v>
      </c>
      <c r="D26" s="445" t="s">
        <v>462</v>
      </c>
      <c r="E26" s="446">
        <v>50113001</v>
      </c>
      <c r="F26" s="445" t="s">
        <v>466</v>
      </c>
      <c r="G26" s="444" t="s">
        <v>467</v>
      </c>
      <c r="H26" s="444">
        <v>229965</v>
      </c>
      <c r="I26" s="444">
        <v>229965</v>
      </c>
      <c r="J26" s="444" t="s">
        <v>502</v>
      </c>
      <c r="K26" s="444" t="s">
        <v>504</v>
      </c>
      <c r="L26" s="447">
        <v>82.584999999999994</v>
      </c>
      <c r="M26" s="447">
        <v>4</v>
      </c>
      <c r="N26" s="448">
        <v>330.34</v>
      </c>
    </row>
    <row r="27" spans="1:14" ht="14.45" customHeight="1" x14ac:dyDescent="0.2">
      <c r="A27" s="442" t="s">
        <v>454</v>
      </c>
      <c r="B27" s="443" t="s">
        <v>455</v>
      </c>
      <c r="C27" s="444" t="s">
        <v>461</v>
      </c>
      <c r="D27" s="445" t="s">
        <v>462</v>
      </c>
      <c r="E27" s="446">
        <v>50113001</v>
      </c>
      <c r="F27" s="445" t="s">
        <v>466</v>
      </c>
      <c r="G27" s="444" t="s">
        <v>467</v>
      </c>
      <c r="H27" s="444">
        <v>202878</v>
      </c>
      <c r="I27" s="444">
        <v>202878</v>
      </c>
      <c r="J27" s="444" t="s">
        <v>505</v>
      </c>
      <c r="K27" s="444" t="s">
        <v>506</v>
      </c>
      <c r="L27" s="447">
        <v>50.64</v>
      </c>
      <c r="M27" s="447">
        <v>1</v>
      </c>
      <c r="N27" s="448">
        <v>50.64</v>
      </c>
    </row>
    <row r="28" spans="1:14" ht="14.45" customHeight="1" x14ac:dyDescent="0.2">
      <c r="A28" s="442" t="s">
        <v>454</v>
      </c>
      <c r="B28" s="443" t="s">
        <v>455</v>
      </c>
      <c r="C28" s="444" t="s">
        <v>461</v>
      </c>
      <c r="D28" s="445" t="s">
        <v>462</v>
      </c>
      <c r="E28" s="446">
        <v>50113001</v>
      </c>
      <c r="F28" s="445" t="s">
        <v>466</v>
      </c>
      <c r="G28" s="444" t="s">
        <v>467</v>
      </c>
      <c r="H28" s="444">
        <v>394712</v>
      </c>
      <c r="I28" s="444">
        <v>0</v>
      </c>
      <c r="J28" s="444" t="s">
        <v>507</v>
      </c>
      <c r="K28" s="444" t="s">
        <v>508</v>
      </c>
      <c r="L28" s="447">
        <v>28.75</v>
      </c>
      <c r="M28" s="447">
        <v>132</v>
      </c>
      <c r="N28" s="448">
        <v>3795</v>
      </c>
    </row>
    <row r="29" spans="1:14" ht="14.45" customHeight="1" x14ac:dyDescent="0.2">
      <c r="A29" s="442" t="s">
        <v>454</v>
      </c>
      <c r="B29" s="443" t="s">
        <v>455</v>
      </c>
      <c r="C29" s="444" t="s">
        <v>461</v>
      </c>
      <c r="D29" s="445" t="s">
        <v>462</v>
      </c>
      <c r="E29" s="446">
        <v>50113001</v>
      </c>
      <c r="F29" s="445" t="s">
        <v>466</v>
      </c>
      <c r="G29" s="444" t="s">
        <v>467</v>
      </c>
      <c r="H29" s="444">
        <v>840987</v>
      </c>
      <c r="I29" s="444">
        <v>0</v>
      </c>
      <c r="J29" s="444" t="s">
        <v>509</v>
      </c>
      <c r="K29" s="444" t="s">
        <v>510</v>
      </c>
      <c r="L29" s="447">
        <v>199.67</v>
      </c>
      <c r="M29" s="447">
        <v>5</v>
      </c>
      <c r="N29" s="448">
        <v>998.34999999999991</v>
      </c>
    </row>
    <row r="30" spans="1:14" ht="14.45" customHeight="1" x14ac:dyDescent="0.2">
      <c r="A30" s="442" t="s">
        <v>454</v>
      </c>
      <c r="B30" s="443" t="s">
        <v>455</v>
      </c>
      <c r="C30" s="444" t="s">
        <v>461</v>
      </c>
      <c r="D30" s="445" t="s">
        <v>462</v>
      </c>
      <c r="E30" s="446">
        <v>50113001</v>
      </c>
      <c r="F30" s="445" t="s">
        <v>466</v>
      </c>
      <c r="G30" s="444" t="s">
        <v>467</v>
      </c>
      <c r="H30" s="444">
        <v>164758</v>
      </c>
      <c r="I30" s="444">
        <v>64758</v>
      </c>
      <c r="J30" s="444" t="s">
        <v>511</v>
      </c>
      <c r="K30" s="444" t="s">
        <v>512</v>
      </c>
      <c r="L30" s="447">
        <v>100.70666666666664</v>
      </c>
      <c r="M30" s="447">
        <v>6</v>
      </c>
      <c r="N30" s="448">
        <v>604.23999999999978</v>
      </c>
    </row>
    <row r="31" spans="1:14" ht="14.45" customHeight="1" x14ac:dyDescent="0.2">
      <c r="A31" s="442" t="s">
        <v>454</v>
      </c>
      <c r="B31" s="443" t="s">
        <v>455</v>
      </c>
      <c r="C31" s="444" t="s">
        <v>461</v>
      </c>
      <c r="D31" s="445" t="s">
        <v>462</v>
      </c>
      <c r="E31" s="446">
        <v>50113001</v>
      </c>
      <c r="F31" s="445" t="s">
        <v>466</v>
      </c>
      <c r="G31" s="444" t="s">
        <v>467</v>
      </c>
      <c r="H31" s="444">
        <v>930444</v>
      </c>
      <c r="I31" s="444">
        <v>0</v>
      </c>
      <c r="J31" s="444" t="s">
        <v>513</v>
      </c>
      <c r="K31" s="444" t="s">
        <v>243</v>
      </c>
      <c r="L31" s="447">
        <v>49.22</v>
      </c>
      <c r="M31" s="447">
        <v>6</v>
      </c>
      <c r="N31" s="448">
        <v>295.32</v>
      </c>
    </row>
    <row r="32" spans="1:14" ht="14.45" customHeight="1" x14ac:dyDescent="0.2">
      <c r="A32" s="442" t="s">
        <v>454</v>
      </c>
      <c r="B32" s="443" t="s">
        <v>455</v>
      </c>
      <c r="C32" s="444" t="s">
        <v>461</v>
      </c>
      <c r="D32" s="445" t="s">
        <v>462</v>
      </c>
      <c r="E32" s="446">
        <v>50113001</v>
      </c>
      <c r="F32" s="445" t="s">
        <v>466</v>
      </c>
      <c r="G32" s="444" t="s">
        <v>467</v>
      </c>
      <c r="H32" s="444">
        <v>930224</v>
      </c>
      <c r="I32" s="444">
        <v>0</v>
      </c>
      <c r="J32" s="444" t="s">
        <v>514</v>
      </c>
      <c r="K32" s="444" t="s">
        <v>243</v>
      </c>
      <c r="L32" s="447">
        <v>247.74354664017213</v>
      </c>
      <c r="M32" s="447">
        <v>1</v>
      </c>
      <c r="N32" s="448">
        <v>247.74354664017213</v>
      </c>
    </row>
    <row r="33" spans="1:14" ht="14.45" customHeight="1" x14ac:dyDescent="0.2">
      <c r="A33" s="442" t="s">
        <v>454</v>
      </c>
      <c r="B33" s="443" t="s">
        <v>455</v>
      </c>
      <c r="C33" s="444" t="s">
        <v>461</v>
      </c>
      <c r="D33" s="445" t="s">
        <v>462</v>
      </c>
      <c r="E33" s="446">
        <v>50113001</v>
      </c>
      <c r="F33" s="445" t="s">
        <v>466</v>
      </c>
      <c r="G33" s="444" t="s">
        <v>467</v>
      </c>
      <c r="H33" s="444">
        <v>502354</v>
      </c>
      <c r="I33" s="444">
        <v>0</v>
      </c>
      <c r="J33" s="444" t="s">
        <v>515</v>
      </c>
      <c r="K33" s="444" t="s">
        <v>243</v>
      </c>
      <c r="L33" s="447">
        <v>76.088282718154929</v>
      </c>
      <c r="M33" s="447">
        <v>4</v>
      </c>
      <c r="N33" s="448">
        <v>304.35313087261972</v>
      </c>
    </row>
    <row r="34" spans="1:14" ht="14.45" customHeight="1" x14ac:dyDescent="0.2">
      <c r="A34" s="442" t="s">
        <v>454</v>
      </c>
      <c r="B34" s="443" t="s">
        <v>455</v>
      </c>
      <c r="C34" s="444" t="s">
        <v>461</v>
      </c>
      <c r="D34" s="445" t="s">
        <v>462</v>
      </c>
      <c r="E34" s="446">
        <v>50113001</v>
      </c>
      <c r="F34" s="445" t="s">
        <v>466</v>
      </c>
      <c r="G34" s="444" t="s">
        <v>467</v>
      </c>
      <c r="H34" s="444">
        <v>921454</v>
      </c>
      <c r="I34" s="444">
        <v>0</v>
      </c>
      <c r="J34" s="444" t="s">
        <v>516</v>
      </c>
      <c r="K34" s="444" t="s">
        <v>243</v>
      </c>
      <c r="L34" s="447">
        <v>50.454133519972174</v>
      </c>
      <c r="M34" s="447">
        <v>9</v>
      </c>
      <c r="N34" s="448">
        <v>454.08720167974957</v>
      </c>
    </row>
    <row r="35" spans="1:14" ht="14.45" customHeight="1" x14ac:dyDescent="0.2">
      <c r="A35" s="442" t="s">
        <v>454</v>
      </c>
      <c r="B35" s="443" t="s">
        <v>455</v>
      </c>
      <c r="C35" s="444" t="s">
        <v>461</v>
      </c>
      <c r="D35" s="445" t="s">
        <v>462</v>
      </c>
      <c r="E35" s="446">
        <v>50113001</v>
      </c>
      <c r="F35" s="445" t="s">
        <v>466</v>
      </c>
      <c r="G35" s="444" t="s">
        <v>467</v>
      </c>
      <c r="H35" s="444">
        <v>911927</v>
      </c>
      <c r="I35" s="444">
        <v>0</v>
      </c>
      <c r="J35" s="444" t="s">
        <v>517</v>
      </c>
      <c r="K35" s="444" t="s">
        <v>243</v>
      </c>
      <c r="L35" s="447">
        <v>54.158626899856095</v>
      </c>
      <c r="M35" s="447">
        <v>1</v>
      </c>
      <c r="N35" s="448">
        <v>54.158626899856095</v>
      </c>
    </row>
    <row r="36" spans="1:14" ht="14.45" customHeight="1" x14ac:dyDescent="0.2">
      <c r="A36" s="442" t="s">
        <v>454</v>
      </c>
      <c r="B36" s="443" t="s">
        <v>455</v>
      </c>
      <c r="C36" s="444" t="s">
        <v>461</v>
      </c>
      <c r="D36" s="445" t="s">
        <v>462</v>
      </c>
      <c r="E36" s="446">
        <v>50113001</v>
      </c>
      <c r="F36" s="445" t="s">
        <v>466</v>
      </c>
      <c r="G36" s="444" t="s">
        <v>467</v>
      </c>
      <c r="H36" s="444">
        <v>900513</v>
      </c>
      <c r="I36" s="444">
        <v>0</v>
      </c>
      <c r="J36" s="444" t="s">
        <v>518</v>
      </c>
      <c r="K36" s="444" t="s">
        <v>243</v>
      </c>
      <c r="L36" s="447">
        <v>66.91920052650778</v>
      </c>
      <c r="M36" s="447">
        <v>21</v>
      </c>
      <c r="N36" s="448">
        <v>1405.3032110566635</v>
      </c>
    </row>
    <row r="37" spans="1:14" ht="14.45" customHeight="1" x14ac:dyDescent="0.2">
      <c r="A37" s="442" t="s">
        <v>454</v>
      </c>
      <c r="B37" s="443" t="s">
        <v>455</v>
      </c>
      <c r="C37" s="444" t="s">
        <v>461</v>
      </c>
      <c r="D37" s="445" t="s">
        <v>462</v>
      </c>
      <c r="E37" s="446">
        <v>50113001</v>
      </c>
      <c r="F37" s="445" t="s">
        <v>466</v>
      </c>
      <c r="G37" s="444" t="s">
        <v>467</v>
      </c>
      <c r="H37" s="444">
        <v>920067</v>
      </c>
      <c r="I37" s="444">
        <v>0</v>
      </c>
      <c r="J37" s="444" t="s">
        <v>519</v>
      </c>
      <c r="K37" s="444" t="s">
        <v>243</v>
      </c>
      <c r="L37" s="447">
        <v>157.02670398819146</v>
      </c>
      <c r="M37" s="447">
        <v>3</v>
      </c>
      <c r="N37" s="448">
        <v>471.08011196457437</v>
      </c>
    </row>
    <row r="38" spans="1:14" ht="14.45" customHeight="1" x14ac:dyDescent="0.2">
      <c r="A38" s="442" t="s">
        <v>454</v>
      </c>
      <c r="B38" s="443" t="s">
        <v>455</v>
      </c>
      <c r="C38" s="444" t="s">
        <v>461</v>
      </c>
      <c r="D38" s="445" t="s">
        <v>462</v>
      </c>
      <c r="E38" s="446">
        <v>50113001</v>
      </c>
      <c r="F38" s="445" t="s">
        <v>466</v>
      </c>
      <c r="G38" s="444" t="s">
        <v>467</v>
      </c>
      <c r="H38" s="444">
        <v>397238</v>
      </c>
      <c r="I38" s="444">
        <v>0</v>
      </c>
      <c r="J38" s="444" t="s">
        <v>520</v>
      </c>
      <c r="K38" s="444" t="s">
        <v>243</v>
      </c>
      <c r="L38" s="447">
        <v>142.84250807572067</v>
      </c>
      <c r="M38" s="447">
        <v>5</v>
      </c>
      <c r="N38" s="448">
        <v>714.21254037860331</v>
      </c>
    </row>
    <row r="39" spans="1:14" ht="14.45" customHeight="1" x14ac:dyDescent="0.2">
      <c r="A39" s="442" t="s">
        <v>454</v>
      </c>
      <c r="B39" s="443" t="s">
        <v>455</v>
      </c>
      <c r="C39" s="444" t="s">
        <v>461</v>
      </c>
      <c r="D39" s="445" t="s">
        <v>462</v>
      </c>
      <c r="E39" s="446">
        <v>50113001</v>
      </c>
      <c r="F39" s="445" t="s">
        <v>466</v>
      </c>
      <c r="G39" s="444" t="s">
        <v>467</v>
      </c>
      <c r="H39" s="444">
        <v>930589</v>
      </c>
      <c r="I39" s="444">
        <v>0</v>
      </c>
      <c r="J39" s="444" t="s">
        <v>521</v>
      </c>
      <c r="K39" s="444" t="s">
        <v>243</v>
      </c>
      <c r="L39" s="447">
        <v>229.10871955234668</v>
      </c>
      <c r="M39" s="447">
        <v>1</v>
      </c>
      <c r="N39" s="448">
        <v>229.10871955234668</v>
      </c>
    </row>
    <row r="40" spans="1:14" ht="14.45" customHeight="1" x14ac:dyDescent="0.2">
      <c r="A40" s="442" t="s">
        <v>454</v>
      </c>
      <c r="B40" s="443" t="s">
        <v>455</v>
      </c>
      <c r="C40" s="444" t="s">
        <v>461</v>
      </c>
      <c r="D40" s="445" t="s">
        <v>462</v>
      </c>
      <c r="E40" s="446">
        <v>50113001</v>
      </c>
      <c r="F40" s="445" t="s">
        <v>466</v>
      </c>
      <c r="G40" s="444" t="s">
        <v>467</v>
      </c>
      <c r="H40" s="444">
        <v>501828</v>
      </c>
      <c r="I40" s="444">
        <v>0</v>
      </c>
      <c r="J40" s="444" t="s">
        <v>522</v>
      </c>
      <c r="K40" s="444" t="s">
        <v>243</v>
      </c>
      <c r="L40" s="447">
        <v>76.088282718154929</v>
      </c>
      <c r="M40" s="447">
        <v>22</v>
      </c>
      <c r="N40" s="448">
        <v>1673.9422197994086</v>
      </c>
    </row>
    <row r="41" spans="1:14" ht="14.45" customHeight="1" x14ac:dyDescent="0.2">
      <c r="A41" s="442" t="s">
        <v>454</v>
      </c>
      <c r="B41" s="443" t="s">
        <v>455</v>
      </c>
      <c r="C41" s="444" t="s">
        <v>461</v>
      </c>
      <c r="D41" s="445" t="s">
        <v>462</v>
      </c>
      <c r="E41" s="446">
        <v>50113001</v>
      </c>
      <c r="F41" s="445" t="s">
        <v>466</v>
      </c>
      <c r="G41" s="444" t="s">
        <v>467</v>
      </c>
      <c r="H41" s="444">
        <v>930316</v>
      </c>
      <c r="I41" s="444">
        <v>0</v>
      </c>
      <c r="J41" s="444" t="s">
        <v>523</v>
      </c>
      <c r="K41" s="444" t="s">
        <v>243</v>
      </c>
      <c r="L41" s="447">
        <v>132.74776916178743</v>
      </c>
      <c r="M41" s="447">
        <v>3</v>
      </c>
      <c r="N41" s="448">
        <v>398.24330748536232</v>
      </c>
    </row>
    <row r="42" spans="1:14" ht="14.45" customHeight="1" x14ac:dyDescent="0.2">
      <c r="A42" s="442" t="s">
        <v>454</v>
      </c>
      <c r="B42" s="443" t="s">
        <v>455</v>
      </c>
      <c r="C42" s="444" t="s">
        <v>461</v>
      </c>
      <c r="D42" s="445" t="s">
        <v>462</v>
      </c>
      <c r="E42" s="446">
        <v>50113001</v>
      </c>
      <c r="F42" s="445" t="s">
        <v>466</v>
      </c>
      <c r="G42" s="444" t="s">
        <v>467</v>
      </c>
      <c r="H42" s="444">
        <v>900857</v>
      </c>
      <c r="I42" s="444">
        <v>0</v>
      </c>
      <c r="J42" s="444" t="s">
        <v>524</v>
      </c>
      <c r="K42" s="444" t="s">
        <v>243</v>
      </c>
      <c r="L42" s="447">
        <v>252.15553671372575</v>
      </c>
      <c r="M42" s="447">
        <v>23</v>
      </c>
      <c r="N42" s="448">
        <v>5799.5773444156921</v>
      </c>
    </row>
    <row r="43" spans="1:14" ht="14.45" customHeight="1" x14ac:dyDescent="0.2">
      <c r="A43" s="442" t="s">
        <v>454</v>
      </c>
      <c r="B43" s="443" t="s">
        <v>455</v>
      </c>
      <c r="C43" s="444" t="s">
        <v>461</v>
      </c>
      <c r="D43" s="445" t="s">
        <v>462</v>
      </c>
      <c r="E43" s="446">
        <v>50113001</v>
      </c>
      <c r="F43" s="445" t="s">
        <v>466</v>
      </c>
      <c r="G43" s="444" t="s">
        <v>467</v>
      </c>
      <c r="H43" s="444">
        <v>930673</v>
      </c>
      <c r="I43" s="444">
        <v>0</v>
      </c>
      <c r="J43" s="444" t="s">
        <v>525</v>
      </c>
      <c r="K43" s="444" t="s">
        <v>526</v>
      </c>
      <c r="L43" s="447">
        <v>150.8757613036216</v>
      </c>
      <c r="M43" s="447">
        <v>10</v>
      </c>
      <c r="N43" s="448">
        <v>1508.7576130362161</v>
      </c>
    </row>
    <row r="44" spans="1:14" ht="14.45" customHeight="1" x14ac:dyDescent="0.2">
      <c r="A44" s="442" t="s">
        <v>454</v>
      </c>
      <c r="B44" s="443" t="s">
        <v>455</v>
      </c>
      <c r="C44" s="444" t="s">
        <v>461</v>
      </c>
      <c r="D44" s="445" t="s">
        <v>462</v>
      </c>
      <c r="E44" s="446">
        <v>50113001</v>
      </c>
      <c r="F44" s="445" t="s">
        <v>466</v>
      </c>
      <c r="G44" s="444" t="s">
        <v>467</v>
      </c>
      <c r="H44" s="444">
        <v>930671</v>
      </c>
      <c r="I44" s="444">
        <v>0</v>
      </c>
      <c r="J44" s="444" t="s">
        <v>527</v>
      </c>
      <c r="K44" s="444" t="s">
        <v>526</v>
      </c>
      <c r="L44" s="447">
        <v>195.11541614335954</v>
      </c>
      <c r="M44" s="447">
        <v>18</v>
      </c>
      <c r="N44" s="448">
        <v>3512.0774905804715</v>
      </c>
    </row>
    <row r="45" spans="1:14" ht="14.45" customHeight="1" x14ac:dyDescent="0.2">
      <c r="A45" s="442" t="s">
        <v>454</v>
      </c>
      <c r="B45" s="443" t="s">
        <v>455</v>
      </c>
      <c r="C45" s="444" t="s">
        <v>461</v>
      </c>
      <c r="D45" s="445" t="s">
        <v>462</v>
      </c>
      <c r="E45" s="446">
        <v>50113001</v>
      </c>
      <c r="F45" s="445" t="s">
        <v>466</v>
      </c>
      <c r="G45" s="444" t="s">
        <v>467</v>
      </c>
      <c r="H45" s="444">
        <v>930670</v>
      </c>
      <c r="I45" s="444">
        <v>0</v>
      </c>
      <c r="J45" s="444" t="s">
        <v>528</v>
      </c>
      <c r="K45" s="444" t="s">
        <v>526</v>
      </c>
      <c r="L45" s="447">
        <v>158.41795222356012</v>
      </c>
      <c r="M45" s="447">
        <v>22</v>
      </c>
      <c r="N45" s="448">
        <v>3485.1949489183226</v>
      </c>
    </row>
    <row r="46" spans="1:14" ht="14.45" customHeight="1" x14ac:dyDescent="0.2">
      <c r="A46" s="442" t="s">
        <v>454</v>
      </c>
      <c r="B46" s="443" t="s">
        <v>455</v>
      </c>
      <c r="C46" s="444" t="s">
        <v>461</v>
      </c>
      <c r="D46" s="445" t="s">
        <v>462</v>
      </c>
      <c r="E46" s="446">
        <v>50113001</v>
      </c>
      <c r="F46" s="445" t="s">
        <v>466</v>
      </c>
      <c r="G46" s="444" t="s">
        <v>467</v>
      </c>
      <c r="H46" s="444">
        <v>501957</v>
      </c>
      <c r="I46" s="444">
        <v>0</v>
      </c>
      <c r="J46" s="444" t="s">
        <v>529</v>
      </c>
      <c r="K46" s="444" t="s">
        <v>243</v>
      </c>
      <c r="L46" s="447">
        <v>136.80275218570941</v>
      </c>
      <c r="M46" s="447">
        <v>16</v>
      </c>
      <c r="N46" s="448">
        <v>2188.8440349713505</v>
      </c>
    </row>
    <row r="47" spans="1:14" ht="14.45" customHeight="1" x14ac:dyDescent="0.2">
      <c r="A47" s="442" t="s">
        <v>454</v>
      </c>
      <c r="B47" s="443" t="s">
        <v>455</v>
      </c>
      <c r="C47" s="444" t="s">
        <v>461</v>
      </c>
      <c r="D47" s="445" t="s">
        <v>462</v>
      </c>
      <c r="E47" s="446">
        <v>50113001</v>
      </c>
      <c r="F47" s="445" t="s">
        <v>466</v>
      </c>
      <c r="G47" s="444" t="s">
        <v>467</v>
      </c>
      <c r="H47" s="444">
        <v>930674</v>
      </c>
      <c r="I47" s="444">
        <v>0</v>
      </c>
      <c r="J47" s="444" t="s">
        <v>530</v>
      </c>
      <c r="K47" s="444" t="s">
        <v>243</v>
      </c>
      <c r="L47" s="447">
        <v>140.97027757329005</v>
      </c>
      <c r="M47" s="447">
        <v>73</v>
      </c>
      <c r="N47" s="448">
        <v>10290.830262850173</v>
      </c>
    </row>
    <row r="48" spans="1:14" ht="14.45" customHeight="1" x14ac:dyDescent="0.2">
      <c r="A48" s="442" t="s">
        <v>454</v>
      </c>
      <c r="B48" s="443" t="s">
        <v>455</v>
      </c>
      <c r="C48" s="444" t="s">
        <v>461</v>
      </c>
      <c r="D48" s="445" t="s">
        <v>462</v>
      </c>
      <c r="E48" s="446">
        <v>50113001</v>
      </c>
      <c r="F48" s="445" t="s">
        <v>466</v>
      </c>
      <c r="G48" s="444" t="s">
        <v>467</v>
      </c>
      <c r="H48" s="444">
        <v>921272</v>
      </c>
      <c r="I48" s="444">
        <v>0</v>
      </c>
      <c r="J48" s="444" t="s">
        <v>531</v>
      </c>
      <c r="K48" s="444" t="s">
        <v>243</v>
      </c>
      <c r="L48" s="447">
        <v>130.62695658456954</v>
      </c>
      <c r="M48" s="447">
        <v>17</v>
      </c>
      <c r="N48" s="448">
        <v>2220.6582619376823</v>
      </c>
    </row>
    <row r="49" spans="1:14" ht="14.45" customHeight="1" x14ac:dyDescent="0.2">
      <c r="A49" s="442" t="s">
        <v>454</v>
      </c>
      <c r="B49" s="443" t="s">
        <v>455</v>
      </c>
      <c r="C49" s="444" t="s">
        <v>461</v>
      </c>
      <c r="D49" s="445" t="s">
        <v>462</v>
      </c>
      <c r="E49" s="446">
        <v>50113001</v>
      </c>
      <c r="F49" s="445" t="s">
        <v>466</v>
      </c>
      <c r="G49" s="444" t="s">
        <v>467</v>
      </c>
      <c r="H49" s="444">
        <v>500979</v>
      </c>
      <c r="I49" s="444">
        <v>0</v>
      </c>
      <c r="J49" s="444" t="s">
        <v>532</v>
      </c>
      <c r="K49" s="444" t="s">
        <v>243</v>
      </c>
      <c r="L49" s="447">
        <v>112.99342354932821</v>
      </c>
      <c r="M49" s="447">
        <v>1</v>
      </c>
      <c r="N49" s="448">
        <v>112.99342354932821</v>
      </c>
    </row>
    <row r="50" spans="1:14" ht="14.45" customHeight="1" x14ac:dyDescent="0.2">
      <c r="A50" s="442" t="s">
        <v>454</v>
      </c>
      <c r="B50" s="443" t="s">
        <v>455</v>
      </c>
      <c r="C50" s="444" t="s">
        <v>461</v>
      </c>
      <c r="D50" s="445" t="s">
        <v>462</v>
      </c>
      <c r="E50" s="446">
        <v>50113001</v>
      </c>
      <c r="F50" s="445" t="s">
        <v>466</v>
      </c>
      <c r="G50" s="444" t="s">
        <v>467</v>
      </c>
      <c r="H50" s="444">
        <v>900321</v>
      </c>
      <c r="I50" s="444">
        <v>0</v>
      </c>
      <c r="J50" s="444" t="s">
        <v>533</v>
      </c>
      <c r="K50" s="444" t="s">
        <v>243</v>
      </c>
      <c r="L50" s="447">
        <v>312.86834906610028</v>
      </c>
      <c r="M50" s="447">
        <v>14</v>
      </c>
      <c r="N50" s="448">
        <v>4380.1568869254043</v>
      </c>
    </row>
    <row r="51" spans="1:14" ht="14.45" customHeight="1" x14ac:dyDescent="0.2">
      <c r="A51" s="442" t="s">
        <v>454</v>
      </c>
      <c r="B51" s="443" t="s">
        <v>455</v>
      </c>
      <c r="C51" s="444" t="s">
        <v>461</v>
      </c>
      <c r="D51" s="445" t="s">
        <v>462</v>
      </c>
      <c r="E51" s="446">
        <v>50113001</v>
      </c>
      <c r="F51" s="445" t="s">
        <v>466</v>
      </c>
      <c r="G51" s="444" t="s">
        <v>467</v>
      </c>
      <c r="H51" s="444">
        <v>501990</v>
      </c>
      <c r="I51" s="444">
        <v>0</v>
      </c>
      <c r="J51" s="444" t="s">
        <v>534</v>
      </c>
      <c r="K51" s="444" t="s">
        <v>243</v>
      </c>
      <c r="L51" s="447">
        <v>233.67969952086915</v>
      </c>
      <c r="M51" s="447">
        <v>1</v>
      </c>
      <c r="N51" s="448">
        <v>233.67969952086915</v>
      </c>
    </row>
    <row r="52" spans="1:14" ht="14.45" customHeight="1" x14ac:dyDescent="0.2">
      <c r="A52" s="442" t="s">
        <v>454</v>
      </c>
      <c r="B52" s="443" t="s">
        <v>455</v>
      </c>
      <c r="C52" s="444" t="s">
        <v>461</v>
      </c>
      <c r="D52" s="445" t="s">
        <v>462</v>
      </c>
      <c r="E52" s="446">
        <v>50113001</v>
      </c>
      <c r="F52" s="445" t="s">
        <v>466</v>
      </c>
      <c r="G52" s="444" t="s">
        <v>467</v>
      </c>
      <c r="H52" s="444">
        <v>501065</v>
      </c>
      <c r="I52" s="444">
        <v>0</v>
      </c>
      <c r="J52" s="444" t="s">
        <v>535</v>
      </c>
      <c r="K52" s="444" t="s">
        <v>243</v>
      </c>
      <c r="L52" s="447">
        <v>53.317330857151426</v>
      </c>
      <c r="M52" s="447">
        <v>3</v>
      </c>
      <c r="N52" s="448">
        <v>159.95199257145427</v>
      </c>
    </row>
    <row r="53" spans="1:14" ht="14.45" customHeight="1" x14ac:dyDescent="0.2">
      <c r="A53" s="442" t="s">
        <v>454</v>
      </c>
      <c r="B53" s="443" t="s">
        <v>455</v>
      </c>
      <c r="C53" s="444" t="s">
        <v>461</v>
      </c>
      <c r="D53" s="445" t="s">
        <v>462</v>
      </c>
      <c r="E53" s="446">
        <v>50113001</v>
      </c>
      <c r="F53" s="445" t="s">
        <v>466</v>
      </c>
      <c r="G53" s="444" t="s">
        <v>467</v>
      </c>
      <c r="H53" s="444">
        <v>921241</v>
      </c>
      <c r="I53" s="444">
        <v>0</v>
      </c>
      <c r="J53" s="444" t="s">
        <v>536</v>
      </c>
      <c r="K53" s="444" t="s">
        <v>243</v>
      </c>
      <c r="L53" s="447">
        <v>190.25073782881321</v>
      </c>
      <c r="M53" s="447">
        <v>8</v>
      </c>
      <c r="N53" s="448">
        <v>1522.0059026305057</v>
      </c>
    </row>
    <row r="54" spans="1:14" ht="14.45" customHeight="1" x14ac:dyDescent="0.2">
      <c r="A54" s="442" t="s">
        <v>454</v>
      </c>
      <c r="B54" s="443" t="s">
        <v>455</v>
      </c>
      <c r="C54" s="444" t="s">
        <v>461</v>
      </c>
      <c r="D54" s="445" t="s">
        <v>462</v>
      </c>
      <c r="E54" s="446">
        <v>50113001</v>
      </c>
      <c r="F54" s="445" t="s">
        <v>466</v>
      </c>
      <c r="G54" s="444" t="s">
        <v>467</v>
      </c>
      <c r="H54" s="444">
        <v>900007</v>
      </c>
      <c r="I54" s="444">
        <v>0</v>
      </c>
      <c r="J54" s="444" t="s">
        <v>537</v>
      </c>
      <c r="K54" s="444" t="s">
        <v>243</v>
      </c>
      <c r="L54" s="447">
        <v>86.97980898335814</v>
      </c>
      <c r="M54" s="447">
        <v>1</v>
      </c>
      <c r="N54" s="448">
        <v>86.97980898335814</v>
      </c>
    </row>
    <row r="55" spans="1:14" ht="14.45" customHeight="1" x14ac:dyDescent="0.2">
      <c r="A55" s="442" t="s">
        <v>454</v>
      </c>
      <c r="B55" s="443" t="s">
        <v>455</v>
      </c>
      <c r="C55" s="444" t="s">
        <v>461</v>
      </c>
      <c r="D55" s="445" t="s">
        <v>462</v>
      </c>
      <c r="E55" s="446">
        <v>50113001</v>
      </c>
      <c r="F55" s="445" t="s">
        <v>466</v>
      </c>
      <c r="G55" s="444" t="s">
        <v>467</v>
      </c>
      <c r="H55" s="444">
        <v>920380</v>
      </c>
      <c r="I55" s="444">
        <v>0</v>
      </c>
      <c r="J55" s="444" t="s">
        <v>538</v>
      </c>
      <c r="K55" s="444" t="s">
        <v>243</v>
      </c>
      <c r="L55" s="447">
        <v>94.893002286440776</v>
      </c>
      <c r="M55" s="447">
        <v>4</v>
      </c>
      <c r="N55" s="448">
        <v>379.5720091457631</v>
      </c>
    </row>
    <row r="56" spans="1:14" ht="14.45" customHeight="1" x14ac:dyDescent="0.2">
      <c r="A56" s="442" t="s">
        <v>454</v>
      </c>
      <c r="B56" s="443" t="s">
        <v>455</v>
      </c>
      <c r="C56" s="444" t="s">
        <v>461</v>
      </c>
      <c r="D56" s="445" t="s">
        <v>462</v>
      </c>
      <c r="E56" s="446">
        <v>50113001</v>
      </c>
      <c r="F56" s="445" t="s">
        <v>466</v>
      </c>
      <c r="G56" s="444" t="s">
        <v>467</v>
      </c>
      <c r="H56" s="444">
        <v>920376</v>
      </c>
      <c r="I56" s="444">
        <v>0</v>
      </c>
      <c r="J56" s="444" t="s">
        <v>539</v>
      </c>
      <c r="K56" s="444" t="s">
        <v>243</v>
      </c>
      <c r="L56" s="447">
        <v>105.78446236668955</v>
      </c>
      <c r="M56" s="447">
        <v>30</v>
      </c>
      <c r="N56" s="448">
        <v>3173.5338710006868</v>
      </c>
    </row>
    <row r="57" spans="1:14" ht="14.45" customHeight="1" x14ac:dyDescent="0.2">
      <c r="A57" s="442" t="s">
        <v>454</v>
      </c>
      <c r="B57" s="443" t="s">
        <v>455</v>
      </c>
      <c r="C57" s="444" t="s">
        <v>461</v>
      </c>
      <c r="D57" s="445" t="s">
        <v>462</v>
      </c>
      <c r="E57" s="446">
        <v>50113001</v>
      </c>
      <c r="F57" s="445" t="s">
        <v>466</v>
      </c>
      <c r="G57" s="444" t="s">
        <v>467</v>
      </c>
      <c r="H57" s="444">
        <v>920377</v>
      </c>
      <c r="I57" s="444">
        <v>0</v>
      </c>
      <c r="J57" s="444" t="s">
        <v>540</v>
      </c>
      <c r="K57" s="444" t="s">
        <v>243</v>
      </c>
      <c r="L57" s="447">
        <v>149.84443126291654</v>
      </c>
      <c r="M57" s="447">
        <v>7</v>
      </c>
      <c r="N57" s="448">
        <v>1048.9110188404159</v>
      </c>
    </row>
    <row r="58" spans="1:14" ht="14.45" customHeight="1" x14ac:dyDescent="0.2">
      <c r="A58" s="442" t="s">
        <v>454</v>
      </c>
      <c r="B58" s="443" t="s">
        <v>455</v>
      </c>
      <c r="C58" s="444" t="s">
        <v>461</v>
      </c>
      <c r="D58" s="445" t="s">
        <v>462</v>
      </c>
      <c r="E58" s="446">
        <v>50113001</v>
      </c>
      <c r="F58" s="445" t="s">
        <v>466</v>
      </c>
      <c r="G58" s="444" t="s">
        <v>467</v>
      </c>
      <c r="H58" s="444">
        <v>921320</v>
      </c>
      <c r="I58" s="444">
        <v>0</v>
      </c>
      <c r="J58" s="444" t="s">
        <v>541</v>
      </c>
      <c r="K58" s="444" t="s">
        <v>243</v>
      </c>
      <c r="L58" s="447">
        <v>59.070486243057822</v>
      </c>
      <c r="M58" s="447">
        <v>18</v>
      </c>
      <c r="N58" s="448">
        <v>1063.2687523750408</v>
      </c>
    </row>
    <row r="59" spans="1:14" ht="14.45" customHeight="1" x14ac:dyDescent="0.2">
      <c r="A59" s="442" t="s">
        <v>454</v>
      </c>
      <c r="B59" s="443" t="s">
        <v>455</v>
      </c>
      <c r="C59" s="444" t="s">
        <v>461</v>
      </c>
      <c r="D59" s="445" t="s">
        <v>462</v>
      </c>
      <c r="E59" s="446">
        <v>50113001</v>
      </c>
      <c r="F59" s="445" t="s">
        <v>466</v>
      </c>
      <c r="G59" s="444" t="s">
        <v>467</v>
      </c>
      <c r="H59" s="444">
        <v>920064</v>
      </c>
      <c r="I59" s="444">
        <v>0</v>
      </c>
      <c r="J59" s="444" t="s">
        <v>542</v>
      </c>
      <c r="K59" s="444" t="s">
        <v>243</v>
      </c>
      <c r="L59" s="447">
        <v>55.274175602378513</v>
      </c>
      <c r="M59" s="447">
        <v>2</v>
      </c>
      <c r="N59" s="448">
        <v>110.54835120475703</v>
      </c>
    </row>
    <row r="60" spans="1:14" ht="14.45" customHeight="1" x14ac:dyDescent="0.2">
      <c r="A60" s="442" t="s">
        <v>454</v>
      </c>
      <c r="B60" s="443" t="s">
        <v>455</v>
      </c>
      <c r="C60" s="444" t="s">
        <v>461</v>
      </c>
      <c r="D60" s="445" t="s">
        <v>462</v>
      </c>
      <c r="E60" s="446">
        <v>50113001</v>
      </c>
      <c r="F60" s="445" t="s">
        <v>466</v>
      </c>
      <c r="G60" s="444" t="s">
        <v>467</v>
      </c>
      <c r="H60" s="444">
        <v>921453</v>
      </c>
      <c r="I60" s="444">
        <v>0</v>
      </c>
      <c r="J60" s="444" t="s">
        <v>543</v>
      </c>
      <c r="K60" s="444" t="s">
        <v>243</v>
      </c>
      <c r="L60" s="447">
        <v>71.421840510567478</v>
      </c>
      <c r="M60" s="447">
        <v>15</v>
      </c>
      <c r="N60" s="448">
        <v>1071.3276076585121</v>
      </c>
    </row>
    <row r="61" spans="1:14" ht="14.45" customHeight="1" x14ac:dyDescent="0.2">
      <c r="A61" s="442" t="s">
        <v>454</v>
      </c>
      <c r="B61" s="443" t="s">
        <v>455</v>
      </c>
      <c r="C61" s="444" t="s">
        <v>461</v>
      </c>
      <c r="D61" s="445" t="s">
        <v>462</v>
      </c>
      <c r="E61" s="446">
        <v>50113001</v>
      </c>
      <c r="F61" s="445" t="s">
        <v>466</v>
      </c>
      <c r="G61" s="444" t="s">
        <v>467</v>
      </c>
      <c r="H61" s="444">
        <v>930417</v>
      </c>
      <c r="I61" s="444">
        <v>0</v>
      </c>
      <c r="J61" s="444" t="s">
        <v>544</v>
      </c>
      <c r="K61" s="444" t="s">
        <v>243</v>
      </c>
      <c r="L61" s="447">
        <v>133.05322559474777</v>
      </c>
      <c r="M61" s="447">
        <v>24</v>
      </c>
      <c r="N61" s="448">
        <v>3193.2774142739468</v>
      </c>
    </row>
    <row r="62" spans="1:14" ht="14.45" customHeight="1" x14ac:dyDescent="0.2">
      <c r="A62" s="442" t="s">
        <v>454</v>
      </c>
      <c r="B62" s="443" t="s">
        <v>455</v>
      </c>
      <c r="C62" s="444" t="s">
        <v>461</v>
      </c>
      <c r="D62" s="445" t="s">
        <v>462</v>
      </c>
      <c r="E62" s="446">
        <v>50113001</v>
      </c>
      <c r="F62" s="445" t="s">
        <v>466</v>
      </c>
      <c r="G62" s="444" t="s">
        <v>467</v>
      </c>
      <c r="H62" s="444">
        <v>921566</v>
      </c>
      <c r="I62" s="444">
        <v>0</v>
      </c>
      <c r="J62" s="444" t="s">
        <v>545</v>
      </c>
      <c r="K62" s="444" t="s">
        <v>243</v>
      </c>
      <c r="L62" s="447">
        <v>232.08000896283238</v>
      </c>
      <c r="M62" s="447">
        <v>2</v>
      </c>
      <c r="N62" s="448">
        <v>464.16001792566476</v>
      </c>
    </row>
    <row r="63" spans="1:14" ht="14.45" customHeight="1" x14ac:dyDescent="0.2">
      <c r="A63" s="442" t="s">
        <v>454</v>
      </c>
      <c r="B63" s="443" t="s">
        <v>455</v>
      </c>
      <c r="C63" s="444" t="s">
        <v>461</v>
      </c>
      <c r="D63" s="445" t="s">
        <v>462</v>
      </c>
      <c r="E63" s="446">
        <v>50113001</v>
      </c>
      <c r="F63" s="445" t="s">
        <v>466</v>
      </c>
      <c r="G63" s="444" t="s">
        <v>467</v>
      </c>
      <c r="H63" s="444">
        <v>921230</v>
      </c>
      <c r="I63" s="444">
        <v>0</v>
      </c>
      <c r="J63" s="444" t="s">
        <v>546</v>
      </c>
      <c r="K63" s="444" t="s">
        <v>243</v>
      </c>
      <c r="L63" s="447">
        <v>47.221796880186723</v>
      </c>
      <c r="M63" s="447">
        <v>81</v>
      </c>
      <c r="N63" s="448">
        <v>3824.9655472951245</v>
      </c>
    </row>
    <row r="64" spans="1:14" ht="14.45" customHeight="1" x14ac:dyDescent="0.2">
      <c r="A64" s="442" t="s">
        <v>454</v>
      </c>
      <c r="B64" s="443" t="s">
        <v>455</v>
      </c>
      <c r="C64" s="444" t="s">
        <v>461</v>
      </c>
      <c r="D64" s="445" t="s">
        <v>462</v>
      </c>
      <c r="E64" s="446">
        <v>50113001</v>
      </c>
      <c r="F64" s="445" t="s">
        <v>466</v>
      </c>
      <c r="G64" s="444" t="s">
        <v>467</v>
      </c>
      <c r="H64" s="444">
        <v>900533</v>
      </c>
      <c r="I64" s="444">
        <v>0</v>
      </c>
      <c r="J64" s="444" t="s">
        <v>547</v>
      </c>
      <c r="K64" s="444" t="s">
        <v>548</v>
      </c>
      <c r="L64" s="447">
        <v>366.88342393907448</v>
      </c>
      <c r="M64" s="447">
        <v>1</v>
      </c>
      <c r="N64" s="448">
        <v>366.88342393907448</v>
      </c>
    </row>
    <row r="65" spans="1:14" ht="14.45" customHeight="1" x14ac:dyDescent="0.2">
      <c r="A65" s="442" t="s">
        <v>454</v>
      </c>
      <c r="B65" s="443" t="s">
        <v>455</v>
      </c>
      <c r="C65" s="444" t="s">
        <v>461</v>
      </c>
      <c r="D65" s="445" t="s">
        <v>462</v>
      </c>
      <c r="E65" s="446">
        <v>50113001</v>
      </c>
      <c r="F65" s="445" t="s">
        <v>466</v>
      </c>
      <c r="G65" s="444" t="s">
        <v>467</v>
      </c>
      <c r="H65" s="444">
        <v>203092</v>
      </c>
      <c r="I65" s="444">
        <v>203092</v>
      </c>
      <c r="J65" s="444" t="s">
        <v>549</v>
      </c>
      <c r="K65" s="444" t="s">
        <v>550</v>
      </c>
      <c r="L65" s="447">
        <v>150.34000133045711</v>
      </c>
      <c r="M65" s="447">
        <v>17</v>
      </c>
      <c r="N65" s="448">
        <v>2555.780022617771</v>
      </c>
    </row>
    <row r="66" spans="1:14" ht="14.45" customHeight="1" x14ac:dyDescent="0.2">
      <c r="A66" s="442" t="s">
        <v>454</v>
      </c>
      <c r="B66" s="443" t="s">
        <v>455</v>
      </c>
      <c r="C66" s="444" t="s">
        <v>461</v>
      </c>
      <c r="D66" s="445" t="s">
        <v>462</v>
      </c>
      <c r="E66" s="446">
        <v>50113001</v>
      </c>
      <c r="F66" s="445" t="s">
        <v>466</v>
      </c>
      <c r="G66" s="444" t="s">
        <v>467</v>
      </c>
      <c r="H66" s="444">
        <v>231541</v>
      </c>
      <c r="I66" s="444">
        <v>231541</v>
      </c>
      <c r="J66" s="444" t="s">
        <v>551</v>
      </c>
      <c r="K66" s="444" t="s">
        <v>552</v>
      </c>
      <c r="L66" s="447">
        <v>80.69</v>
      </c>
      <c r="M66" s="447">
        <v>2</v>
      </c>
      <c r="N66" s="448">
        <v>161.38</v>
      </c>
    </row>
    <row r="67" spans="1:14" ht="14.45" customHeight="1" x14ac:dyDescent="0.2">
      <c r="A67" s="442" t="s">
        <v>454</v>
      </c>
      <c r="B67" s="443" t="s">
        <v>455</v>
      </c>
      <c r="C67" s="444" t="s">
        <v>461</v>
      </c>
      <c r="D67" s="445" t="s">
        <v>462</v>
      </c>
      <c r="E67" s="446">
        <v>50113001</v>
      </c>
      <c r="F67" s="445" t="s">
        <v>466</v>
      </c>
      <c r="G67" s="444" t="s">
        <v>467</v>
      </c>
      <c r="H67" s="444">
        <v>231544</v>
      </c>
      <c r="I67" s="444">
        <v>231544</v>
      </c>
      <c r="J67" s="444" t="s">
        <v>551</v>
      </c>
      <c r="K67" s="444" t="s">
        <v>553</v>
      </c>
      <c r="L67" s="447">
        <v>80.690006069668584</v>
      </c>
      <c r="M67" s="447">
        <v>1</v>
      </c>
      <c r="N67" s="448">
        <v>80.690006069668584</v>
      </c>
    </row>
    <row r="68" spans="1:14" ht="14.45" customHeight="1" x14ac:dyDescent="0.2">
      <c r="A68" s="442" t="s">
        <v>454</v>
      </c>
      <c r="B68" s="443" t="s">
        <v>455</v>
      </c>
      <c r="C68" s="444" t="s">
        <v>461</v>
      </c>
      <c r="D68" s="445" t="s">
        <v>462</v>
      </c>
      <c r="E68" s="446">
        <v>50113001</v>
      </c>
      <c r="F68" s="445" t="s">
        <v>466</v>
      </c>
      <c r="G68" s="444" t="s">
        <v>467</v>
      </c>
      <c r="H68" s="444">
        <v>234736</v>
      </c>
      <c r="I68" s="444">
        <v>234736</v>
      </c>
      <c r="J68" s="444" t="s">
        <v>554</v>
      </c>
      <c r="K68" s="444" t="s">
        <v>555</v>
      </c>
      <c r="L68" s="447">
        <v>120.53999976681185</v>
      </c>
      <c r="M68" s="447">
        <v>5</v>
      </c>
      <c r="N68" s="448">
        <v>602.69999883405922</v>
      </c>
    </row>
    <row r="69" spans="1:14" ht="14.45" customHeight="1" x14ac:dyDescent="0.2">
      <c r="A69" s="442" t="s">
        <v>454</v>
      </c>
      <c r="B69" s="443" t="s">
        <v>455</v>
      </c>
      <c r="C69" s="444" t="s">
        <v>461</v>
      </c>
      <c r="D69" s="445" t="s">
        <v>462</v>
      </c>
      <c r="E69" s="446">
        <v>50113001</v>
      </c>
      <c r="F69" s="445" t="s">
        <v>466</v>
      </c>
      <c r="G69" s="444" t="s">
        <v>467</v>
      </c>
      <c r="H69" s="444">
        <v>101940</v>
      </c>
      <c r="I69" s="444">
        <v>1940</v>
      </c>
      <c r="J69" s="444" t="s">
        <v>556</v>
      </c>
      <c r="K69" s="444" t="s">
        <v>557</v>
      </c>
      <c r="L69" s="447">
        <v>34.51</v>
      </c>
      <c r="M69" s="447">
        <v>1</v>
      </c>
      <c r="N69" s="448">
        <v>34.51</v>
      </c>
    </row>
    <row r="70" spans="1:14" ht="14.45" customHeight="1" x14ac:dyDescent="0.2">
      <c r="A70" s="442" t="s">
        <v>454</v>
      </c>
      <c r="B70" s="443" t="s">
        <v>455</v>
      </c>
      <c r="C70" s="444" t="s">
        <v>461</v>
      </c>
      <c r="D70" s="445" t="s">
        <v>462</v>
      </c>
      <c r="E70" s="446">
        <v>50113001</v>
      </c>
      <c r="F70" s="445" t="s">
        <v>466</v>
      </c>
      <c r="G70" s="444" t="s">
        <v>467</v>
      </c>
      <c r="H70" s="444">
        <v>202953</v>
      </c>
      <c r="I70" s="444">
        <v>202953</v>
      </c>
      <c r="J70" s="444" t="s">
        <v>558</v>
      </c>
      <c r="K70" s="444" t="s">
        <v>559</v>
      </c>
      <c r="L70" s="447">
        <v>562.31230769230774</v>
      </c>
      <c r="M70" s="447">
        <v>13</v>
      </c>
      <c r="N70" s="448">
        <v>7310.06</v>
      </c>
    </row>
    <row r="71" spans="1:14" ht="14.45" customHeight="1" x14ac:dyDescent="0.2">
      <c r="A71" s="442" t="s">
        <v>454</v>
      </c>
      <c r="B71" s="443" t="s">
        <v>455</v>
      </c>
      <c r="C71" s="444" t="s">
        <v>461</v>
      </c>
      <c r="D71" s="445" t="s">
        <v>462</v>
      </c>
      <c r="E71" s="446">
        <v>50113001</v>
      </c>
      <c r="F71" s="445" t="s">
        <v>466</v>
      </c>
      <c r="G71" s="444" t="s">
        <v>467</v>
      </c>
      <c r="H71" s="444">
        <v>232857</v>
      </c>
      <c r="I71" s="444">
        <v>232857</v>
      </c>
      <c r="J71" s="444" t="s">
        <v>560</v>
      </c>
      <c r="K71" s="444" t="s">
        <v>561</v>
      </c>
      <c r="L71" s="447">
        <v>207.47333839151588</v>
      </c>
      <c r="M71" s="447">
        <v>3</v>
      </c>
      <c r="N71" s="448">
        <v>622.42001517454764</v>
      </c>
    </row>
    <row r="72" spans="1:14" ht="14.45" customHeight="1" x14ac:dyDescent="0.2">
      <c r="A72" s="442" t="s">
        <v>454</v>
      </c>
      <c r="B72" s="443" t="s">
        <v>455</v>
      </c>
      <c r="C72" s="444" t="s">
        <v>461</v>
      </c>
      <c r="D72" s="445" t="s">
        <v>462</v>
      </c>
      <c r="E72" s="446">
        <v>50113001</v>
      </c>
      <c r="F72" s="445" t="s">
        <v>466</v>
      </c>
      <c r="G72" s="444" t="s">
        <v>467</v>
      </c>
      <c r="H72" s="444">
        <v>193109</v>
      </c>
      <c r="I72" s="444">
        <v>93109</v>
      </c>
      <c r="J72" s="444" t="s">
        <v>562</v>
      </c>
      <c r="K72" s="444" t="s">
        <v>563</v>
      </c>
      <c r="L72" s="447">
        <v>192.91327556818186</v>
      </c>
      <c r="M72" s="447">
        <v>704</v>
      </c>
      <c r="N72" s="448">
        <v>135810.94600000003</v>
      </c>
    </row>
    <row r="73" spans="1:14" ht="14.45" customHeight="1" x14ac:dyDescent="0.2">
      <c r="A73" s="442" t="s">
        <v>454</v>
      </c>
      <c r="B73" s="443" t="s">
        <v>455</v>
      </c>
      <c r="C73" s="444" t="s">
        <v>461</v>
      </c>
      <c r="D73" s="445" t="s">
        <v>462</v>
      </c>
      <c r="E73" s="446">
        <v>50113001</v>
      </c>
      <c r="F73" s="445" t="s">
        <v>466</v>
      </c>
      <c r="G73" s="444" t="s">
        <v>467</v>
      </c>
      <c r="H73" s="444">
        <v>395294</v>
      </c>
      <c r="I73" s="444">
        <v>180306</v>
      </c>
      <c r="J73" s="444" t="s">
        <v>564</v>
      </c>
      <c r="K73" s="444" t="s">
        <v>565</v>
      </c>
      <c r="L73" s="447">
        <v>203.68700000000004</v>
      </c>
      <c r="M73" s="447">
        <v>10</v>
      </c>
      <c r="N73" s="448">
        <v>2036.8700000000003</v>
      </c>
    </row>
    <row r="74" spans="1:14" ht="14.45" customHeight="1" x14ac:dyDescent="0.2">
      <c r="A74" s="442" t="s">
        <v>454</v>
      </c>
      <c r="B74" s="443" t="s">
        <v>455</v>
      </c>
      <c r="C74" s="444" t="s">
        <v>461</v>
      </c>
      <c r="D74" s="445" t="s">
        <v>462</v>
      </c>
      <c r="E74" s="446">
        <v>50113001</v>
      </c>
      <c r="F74" s="445" t="s">
        <v>466</v>
      </c>
      <c r="G74" s="444" t="s">
        <v>467</v>
      </c>
      <c r="H74" s="444">
        <v>109844</v>
      </c>
      <c r="I74" s="444">
        <v>9844</v>
      </c>
      <c r="J74" s="444" t="s">
        <v>566</v>
      </c>
      <c r="K74" s="444" t="s">
        <v>567</v>
      </c>
      <c r="L74" s="447">
        <v>117.98000000000003</v>
      </c>
      <c r="M74" s="447">
        <v>1</v>
      </c>
      <c r="N74" s="448">
        <v>117.98000000000003</v>
      </c>
    </row>
    <row r="75" spans="1:14" ht="14.45" customHeight="1" x14ac:dyDescent="0.2">
      <c r="A75" s="442" t="s">
        <v>454</v>
      </c>
      <c r="B75" s="443" t="s">
        <v>455</v>
      </c>
      <c r="C75" s="444" t="s">
        <v>461</v>
      </c>
      <c r="D75" s="445" t="s">
        <v>462</v>
      </c>
      <c r="E75" s="446">
        <v>50113001</v>
      </c>
      <c r="F75" s="445" t="s">
        <v>466</v>
      </c>
      <c r="G75" s="444" t="s">
        <v>467</v>
      </c>
      <c r="H75" s="444">
        <v>100643</v>
      </c>
      <c r="I75" s="444">
        <v>643</v>
      </c>
      <c r="J75" s="444" t="s">
        <v>568</v>
      </c>
      <c r="K75" s="444" t="s">
        <v>569</v>
      </c>
      <c r="L75" s="447">
        <v>63.56</v>
      </c>
      <c r="M75" s="447">
        <v>1</v>
      </c>
      <c r="N75" s="448">
        <v>63.56</v>
      </c>
    </row>
    <row r="76" spans="1:14" ht="14.45" customHeight="1" x14ac:dyDescent="0.2">
      <c r="A76" s="442" t="s">
        <v>454</v>
      </c>
      <c r="B76" s="443" t="s">
        <v>455</v>
      </c>
      <c r="C76" s="444" t="s">
        <v>461</v>
      </c>
      <c r="D76" s="445" t="s">
        <v>462</v>
      </c>
      <c r="E76" s="446">
        <v>50113001</v>
      </c>
      <c r="F76" s="445" t="s">
        <v>466</v>
      </c>
      <c r="G76" s="444" t="s">
        <v>570</v>
      </c>
      <c r="H76" s="444">
        <v>166030</v>
      </c>
      <c r="I76" s="444">
        <v>66030</v>
      </c>
      <c r="J76" s="444" t="s">
        <v>571</v>
      </c>
      <c r="K76" s="444" t="s">
        <v>572</v>
      </c>
      <c r="L76" s="447">
        <v>29.98</v>
      </c>
      <c r="M76" s="447">
        <v>1</v>
      </c>
      <c r="N76" s="448">
        <v>29.98</v>
      </c>
    </row>
    <row r="77" spans="1:14" ht="14.45" customHeight="1" x14ac:dyDescent="0.2">
      <c r="A77" s="442" t="s">
        <v>454</v>
      </c>
      <c r="B77" s="443" t="s">
        <v>455</v>
      </c>
      <c r="C77" s="444" t="s">
        <v>461</v>
      </c>
      <c r="D77" s="445" t="s">
        <v>462</v>
      </c>
      <c r="E77" s="446">
        <v>50113013</v>
      </c>
      <c r="F77" s="445" t="s">
        <v>573</v>
      </c>
      <c r="G77" s="444" t="s">
        <v>570</v>
      </c>
      <c r="H77" s="444">
        <v>105951</v>
      </c>
      <c r="I77" s="444">
        <v>5951</v>
      </c>
      <c r="J77" s="444" t="s">
        <v>574</v>
      </c>
      <c r="K77" s="444" t="s">
        <v>575</v>
      </c>
      <c r="L77" s="447">
        <v>113.75</v>
      </c>
      <c r="M77" s="447">
        <v>8</v>
      </c>
      <c r="N77" s="448">
        <v>910</v>
      </c>
    </row>
    <row r="78" spans="1:14" ht="14.45" customHeight="1" thickBot="1" x14ac:dyDescent="0.25">
      <c r="A78" s="449" t="s">
        <v>454</v>
      </c>
      <c r="B78" s="450" t="s">
        <v>455</v>
      </c>
      <c r="C78" s="451" t="s">
        <v>461</v>
      </c>
      <c r="D78" s="452" t="s">
        <v>462</v>
      </c>
      <c r="E78" s="453">
        <v>50113013</v>
      </c>
      <c r="F78" s="452" t="s">
        <v>573</v>
      </c>
      <c r="G78" s="451" t="s">
        <v>467</v>
      </c>
      <c r="H78" s="451">
        <v>844576</v>
      </c>
      <c r="I78" s="451">
        <v>100339</v>
      </c>
      <c r="J78" s="451" t="s">
        <v>576</v>
      </c>
      <c r="K78" s="451" t="s">
        <v>577</v>
      </c>
      <c r="L78" s="454">
        <v>93.37</v>
      </c>
      <c r="M78" s="454">
        <v>4</v>
      </c>
      <c r="N78" s="455">
        <v>373.48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A35E945-6F32-486E-B02D-08A974427B6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4" customWidth="1"/>
    <col min="2" max="2" width="10" style="188" customWidth="1"/>
    <col min="3" max="3" width="5.5703125" style="191" customWidth="1"/>
    <col min="4" max="4" width="10.85546875" style="188" customWidth="1"/>
    <col min="5" max="5" width="5.5703125" style="191" customWidth="1"/>
    <col min="6" max="6" width="10.85546875" style="188" customWidth="1"/>
    <col min="7" max="16384" width="8.85546875" style="114"/>
  </cols>
  <sheetData>
    <row r="1" spans="1:6" ht="37.15" customHeight="1" thickBot="1" x14ac:dyDescent="0.35">
      <c r="A1" s="342" t="s">
        <v>137</v>
      </c>
      <c r="B1" s="343"/>
      <c r="C1" s="343"/>
      <c r="D1" s="343"/>
      <c r="E1" s="343"/>
      <c r="F1" s="343"/>
    </row>
    <row r="2" spans="1:6" ht="14.45" customHeight="1" thickBot="1" x14ac:dyDescent="0.25">
      <c r="A2" s="206" t="s">
        <v>242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5" customHeight="1" thickBot="1" x14ac:dyDescent="0.25">
      <c r="A4" s="456" t="s">
        <v>122</v>
      </c>
      <c r="B4" s="457" t="s">
        <v>14</v>
      </c>
      <c r="C4" s="458" t="s">
        <v>2</v>
      </c>
      <c r="D4" s="457" t="s">
        <v>14</v>
      </c>
      <c r="E4" s="458" t="s">
        <v>2</v>
      </c>
      <c r="F4" s="459" t="s">
        <v>14</v>
      </c>
    </row>
    <row r="5" spans="1:6" ht="14.45" customHeight="1" thickBot="1" x14ac:dyDescent="0.25">
      <c r="A5" s="467" t="s">
        <v>578</v>
      </c>
      <c r="B5" s="433"/>
      <c r="C5" s="460">
        <v>0</v>
      </c>
      <c r="D5" s="433">
        <v>939.98</v>
      </c>
      <c r="E5" s="460">
        <v>1</v>
      </c>
      <c r="F5" s="434">
        <v>939.98</v>
      </c>
    </row>
    <row r="6" spans="1:6" ht="14.45" customHeight="1" thickBot="1" x14ac:dyDescent="0.25">
      <c r="A6" s="463" t="s">
        <v>3</v>
      </c>
      <c r="B6" s="464"/>
      <c r="C6" s="465">
        <v>0</v>
      </c>
      <c r="D6" s="464">
        <v>939.98</v>
      </c>
      <c r="E6" s="465">
        <v>1</v>
      </c>
      <c r="F6" s="466">
        <v>939.98</v>
      </c>
    </row>
    <row r="7" spans="1:6" ht="14.45" customHeight="1" thickBot="1" x14ac:dyDescent="0.25"/>
    <row r="8" spans="1:6" ht="14.45" customHeight="1" x14ac:dyDescent="0.2">
      <c r="A8" s="473" t="s">
        <v>579</v>
      </c>
      <c r="B8" s="440"/>
      <c r="C8" s="461">
        <v>0</v>
      </c>
      <c r="D8" s="440">
        <v>29.98</v>
      </c>
      <c r="E8" s="461">
        <v>1</v>
      </c>
      <c r="F8" s="441">
        <v>29.98</v>
      </c>
    </row>
    <row r="9" spans="1:6" ht="14.45" customHeight="1" thickBot="1" x14ac:dyDescent="0.25">
      <c r="A9" s="474" t="s">
        <v>580</v>
      </c>
      <c r="B9" s="470"/>
      <c r="C9" s="471">
        <v>0</v>
      </c>
      <c r="D9" s="470">
        <v>910</v>
      </c>
      <c r="E9" s="471">
        <v>1</v>
      </c>
      <c r="F9" s="472">
        <v>910</v>
      </c>
    </row>
    <row r="10" spans="1:6" ht="14.45" customHeight="1" thickBot="1" x14ac:dyDescent="0.25">
      <c r="A10" s="463" t="s">
        <v>3</v>
      </c>
      <c r="B10" s="464"/>
      <c r="C10" s="465">
        <v>0</v>
      </c>
      <c r="D10" s="464">
        <v>939.98</v>
      </c>
      <c r="E10" s="465">
        <v>1</v>
      </c>
      <c r="F10" s="466">
        <v>939.98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5D85092D-F9C0-44E8-8A55-3EDFB1421CC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2021-11-25T15:06:50Z</dcterms:modified>
</cp:coreProperties>
</file>