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286BA1B-3EDF-454F-B2ED-E949BD9D2B4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O13" i="431"/>
  <c r="O21" i="431"/>
  <c r="P16" i="431"/>
  <c r="Q11" i="431"/>
  <c r="P9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O14" i="431"/>
  <c r="P17" i="431"/>
  <c r="Q12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N14" i="431"/>
  <c r="Q15" i="431"/>
  <c r="O10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M19" i="431"/>
  <c r="N15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O9" i="431"/>
  <c r="O17" i="431"/>
  <c r="P12" i="431"/>
  <c r="P20" i="431"/>
  <c r="P13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O18" i="431"/>
  <c r="P21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N18" i="431"/>
  <c r="Q19" i="431"/>
  <c r="N11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N10" i="431"/>
  <c r="N19" i="431"/>
  <c r="S18" i="431" l="1"/>
  <c r="R18" i="431"/>
  <c r="R10" i="431"/>
  <c r="S10" i="431"/>
  <c r="S19" i="431"/>
  <c r="R19" i="431"/>
  <c r="R17" i="431"/>
  <c r="S17" i="431"/>
  <c r="S9" i="431"/>
  <c r="R9" i="431"/>
  <c r="R16" i="431"/>
  <c r="S16" i="431"/>
  <c r="S14" i="431"/>
  <c r="R14" i="431"/>
  <c r="S15" i="431"/>
  <c r="R15" i="431"/>
  <c r="S21" i="431"/>
  <c r="R21" i="431"/>
  <c r="S13" i="431"/>
  <c r="R13" i="431"/>
  <c r="S20" i="431"/>
  <c r="R20" i="431"/>
  <c r="S12" i="431"/>
  <c r="R12" i="431"/>
  <c r="S11" i="431"/>
  <c r="R11" i="431"/>
  <c r="A16" i="414"/>
  <c r="Q8" i="431"/>
  <c r="G8" i="431"/>
  <c r="P8" i="431"/>
  <c r="E8" i="431"/>
  <c r="J8" i="431"/>
  <c r="O8" i="431"/>
  <c r="K8" i="431"/>
  <c r="L8" i="431"/>
  <c r="M8" i="431"/>
  <c r="D8" i="431"/>
  <c r="F8" i="431"/>
  <c r="N8" i="431"/>
  <c r="C8" i="431"/>
  <c r="I8" i="431"/>
  <c r="H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12" i="414"/>
  <c r="A13" i="414"/>
  <c r="A4" i="414"/>
  <c r="A6" i="339" l="1"/>
  <c r="A5" i="339"/>
  <c r="C16" i="414"/>
  <c r="D4" i="414"/>
  <c r="C13" i="414"/>
  <c r="D13" i="414"/>
  <c r="D16" i="414"/>
  <c r="C12" i="414" l="1"/>
  <c r="C7" i="414"/>
  <c r="E17" i="414" l="1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N3" i="220"/>
  <c r="L3" i="220" s="1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0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<sst xmlns="http://schemas.openxmlformats.org/spreadsheetml/2006/main" count="6443" uniqueCount="1302">
  <si>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</si>
  <si>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</si>
  <si>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</si>
  <si>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</si>
  <si>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</si>
  <si>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</si>
  <si>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</si>
  <si>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</si>
  <si>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</si>
  <si>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</si>
  <si>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</si>
  <si>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</si>
  <si>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</si>
  <si>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</si>
  <si>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</si>
  <si>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</si>
  <si>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</si>
  <si>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</si>
  <si>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</si>
  <si>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</si>
  <si>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</si>
  <si>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</si>
  <si>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</si>
  <si>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</si>
  <si>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</si>
  <si>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</si>
  <si>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</si>
  <si>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</si>
  <si>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</si>
  <si>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</si>
  <si>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</si>
  <si>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</si>
  <si>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</si>
  <si>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</si>
  <si>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</si>
  <si>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</si>
  <si>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</si>
  <si>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</si>
  <si>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</si>
  <si>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</si>
  <si>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</si>
  <si>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</si>
  <si>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</si>
  <si>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</si>
  <si>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</si>
  <si>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</si>
  <si>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</si>
  <si>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</si>
  <si>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</si>
  <si>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</si>
  <si>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</si>
  <si>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</si>
  <si>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</si>
  <si>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</si>
  <si>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</si>
  <si>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</si>
  <si>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</si>
  <si>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</si>
  <si>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</si>
  <si>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</si>
  <si>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</si>
  <si>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</si>
  <si>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</si>
  <si>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</si>
  <si>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</si>
  <si>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</si>
  <si>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</si>
  <si>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</si>
  <si>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</si>
  <si>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</si>
  <si>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</si>
  <si>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</si>
  <si>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</si>
  <si>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</si>
  <si>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</si>
  <si>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</si>
  <si>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</si>
  <si>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</si>
  <si>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</si>
  <si>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</si>
  <si>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</si>
  <si>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</si>
  <si>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</si>
  <si>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</si>
  <si>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</si>
  <si>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</si>
  <si>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</si>
  <si>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</si>
  <si>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</si>
  <si>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</si>
  <si>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</si>
  <si>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</si>
  <si>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</si>
  <si>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</si>
  <si>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</si>
  <si>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</si>
  <si>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</si>
  <si>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</si>
  <si>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</si>
  <si>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</si>
  <si>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</si>
  <si>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</si>
  <si>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</si>
  <si>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</si>
  <si>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</si>
  <si>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</si>
  <si>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</si>
  <si>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</si>
  <si>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</si>
  <si>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</si>
  <si>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</si>
  <si>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</si>
  <si>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</si>
  <si>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</si>
  <si>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</si>
  <si>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</si>
  <si>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</si>
  <si>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</si>
  <si>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</si>
  <si>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</si>
  <si>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</si>
  <si>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</si>
  <si>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</si>
  <si>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</si>
  <si>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</si>
  <si>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</si>
  <si>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</si>
  <si>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</si>
  <si>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</si>
  <si>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</si>
  <si>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</si>
  <si>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</si>
  <si>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</si>
  <si>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</si>
  <si>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</si>
  <si>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</si>
  <si>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</si>
  <si>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</si>
  <si>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</si>
  <si>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</si>
  <si>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</si>
  <si>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</si>
  <si>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</si>
  <si>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</si>
  <si>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</si>
  <si>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</si>
  <si>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</si>
  <si>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</si>
  <si>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</si>
  <si>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</si>
  <si>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</si>
  <si>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</si>
  <si>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</si>
  <si>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</si>
  <si>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</si>
  <si>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</si>
  <si>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</si>
  <si>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</si>
  <si>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</si>
  <si>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</si>
  <si>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</si>
  <si>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</si>
  <si>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</si>
  <si>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</si>
  <si>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</si>
  <si>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</si>
  <si>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</si>
  <si>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</si>
  <si>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</si>
  <si>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</si>
  <si>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</si>
  <si>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</si>
  <si>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</si>
  <si>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</si>
  <si>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</si>
  <si>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</si>
  <si>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</si>
  <si>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</si>
  <si>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</si>
  <si>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</si>
  <si>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</si>
  <si>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</si>
  <si>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</si>
  <si>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</si>
  <si>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</si>
  <si>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</si>
  <si>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</si>
  <si>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</si>
  <si>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</si>
  <si>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</si>
  <si>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</si>
  <si>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</si>
  <si>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</si>
  <si>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</si>
  <si>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</si>
  <si>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</si>
  <si>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</si>
  <si>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</si>
  <si>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</si>
  <si>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</si>
  <si>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</si>
  <si>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</si>
  <si>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</si>
  <si>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</si>
  <si>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</si>
  <si>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</si>
  <si>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</si>
  <si>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</si>
  <si>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</si>
  <si>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</si>
  <si>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</si>
  <si>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</si>
  <si>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</si>
  <si>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</si>
  <si>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</si>
  <si>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</si>
  <si>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</si>
  <si>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</si>
  <si>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</si>
  <si>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</si>
  <si>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</si>
  <si>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</si>
  <si>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</si>
  <si>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</si>
  <si>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</si>
  <si>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</si>
  <si>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</si>
  <si>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</si>
  <si>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</si>
  <si>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</si>
  <si>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</si>
  <si>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</si>
  <si>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</si>
  <si>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</si>
  <si>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</si>
  <si>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</si>
  <si>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</si>
  <si>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</si>
  <si>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</si>
  <si>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</si>
  <si>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</si>
  <si>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</si>
  <si>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</si>
  <si>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</si>
  <si>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</si>
  <si>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</si>
  <si>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</si>
  <si>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</si>
  <si>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</si>
  <si>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</si>
  <si>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</si>
  <si>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</si>
  <si>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</si>
  <si>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</si>
  <si>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</si>
  <si>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</si>
  <si>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</si>
  <si>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</si>
  <si>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</si>
  <si>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</si>
  <si>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</si>
  <si>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</si>
  <si>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</si>
  <si>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</si>
  <si>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</si>
  <si>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</si>
  <si>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</si>
  <si>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</si>
  <si>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</si>
  <si>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</si>
  <si>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</si>
  <si>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</si>
  <si>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</si>
  <si>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</si>
  <si>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</si>
  <si>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</si>
  <si>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</si>
  <si>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</si>
  <si>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</si>
  <si>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</si>
  <si>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</si>
  <si>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</si>
  <si>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</si>
  <si>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</si>
  <si>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</si>
  <si>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</si>
  <si>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</si>
  <si>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</si>
  <si>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</si>
  <si>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</si>
  <si>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</si>
  <si>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</si>
  <si>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</si>
  <si>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</si>
  <si>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</si>
  <si>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</si>
  <si>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</si>
  <si>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</si>
  <si>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</si>
  <si>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</si>
  <si>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</si>
  <si>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</si>
  <si>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</si>
  <si>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</si>
  <si>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</si>
  <si>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</si>
  <si>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</si>
  <si>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</si>
  <si>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</si>
  <si>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</si>
  <si>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</si>
  <si>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</si>
  <si>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</si>
  <si>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</si>
  <si>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</si>
  <si>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</si>
  <si>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</si>
  <si>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</si>
  <si>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</si>
  <si>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</si>
  <si>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</si>
  <si>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</si>
  <si>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</si>
  <si>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</si>
  <si>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</si>
  <si>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</si>
  <si>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</si>
  <si>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</si>
  <si>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</si>
  <si>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</si>
  <si>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</si>
  <si>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</si>
  <si>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</si>
  <si>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</si>
  <si>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</si>
  <si>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</si>
  <si>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</si>
  <si>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</si>
  <si>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</si>
  <si>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</si>
  <si>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</si>
  <si>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</si>
  <si>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</si>
  <si>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</si>
  <si>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</si>
  <si>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</si>
  <si>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</si>
  <si>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</si>
  <si>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</si>
  <si>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</si>
  <si>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</si>
  <si>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</si>
  <si>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</si>
  <si>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</si>
  <si>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</si>
  <si>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</si>
  <si>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</si>
  <si>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</si>
  <si>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</si>
  <si>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</si>
  <si>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</si>
  <si>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</si>
  <si>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</si>
  <si>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</si>
  <si>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</si>
  <si>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</si>
  <si>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</si>
  <si>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</si>
  <si>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</si>
  <si>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</si>
  <si>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</si>
  <si>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</si>
  <si>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</si>
  <si>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</si>
  <si>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</si>
  <si>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</si>
  <si>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</si>
  <si>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</si>
  <si>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</si>
  <si>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</si>
  <si>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</si>
  <si>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</si>
  <si>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</si>
  <si>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</si>
  <si>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</si>
  <si>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</si>
  <si>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</si>
  <si>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</si>
  <si>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</si>
  <si>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</si>
  <si>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</si>
  <si>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</si>
  <si>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</si>
  <si>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</si>
  <si>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</si>
  <si>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</si>
  <si>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</si>
  <si>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</si>
  <si>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</si>
  <si>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</si>
  <si>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</si>
  <si>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</si>
  <si>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</si>
  <si>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</si>
  <si>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</si>
  <si>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</si>
  <si>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</si>
  <si>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</si>
  <si>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</si>
  <si>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</si>
  <si>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</si>
  <si>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</si>
  <si>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</si>
  <si>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</si>
  <si>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</si>
  <si>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</si>
  <si>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</si>
  <si>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</si>
  <si>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</si>
  <si>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</si>
  <si>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</si>
  <si>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</si>
  <si>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</si>
  <si>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</si>
  <si>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</si>
  <si>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</si>
  <si>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</si>
  <si>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</si>
  <si>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</si>
  <si>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</si>
  <si>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</si>
  <si>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</si>
  <si>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</si>
  <si>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</si>
  <si>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</si>
  <si>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SumaKL</t>
  </si>
  <si>
    <t>50113190 - léky - medicinální plyny (sklad SVM)</t>
  </si>
  <si>
    <t>mezeraKL</t>
  </si>
  <si>
    <t>ZUBNI: Klinika zubního lékařství Celkem</t>
  </si>
  <si>
    <t>2421</t>
  </si>
  <si>
    <t xml:space="preserve">ZUBNI: ambulance </t>
  </si>
  <si>
    <t>ZUBNI: ambulance  Celkem</t>
  </si>
  <si>
    <t>SumaNS</t>
  </si>
  <si>
    <t>léky - paušál (LEK)</t>
  </si>
  <si>
    <t>O</t>
  </si>
  <si>
    <t>ADRENALIN LECIVA</t>
  </si>
  <si>
    <t>INJ 5X1ML/1MG</t>
  </si>
  <si>
    <t>AQUA PRO INJECTIONE BRAUN</t>
  </si>
  <si>
    <t>INJ SOL 20X10ML-PLA</t>
  </si>
  <si>
    <t>INJ SOL 10X1000ML-PE</t>
  </si>
  <si>
    <t>ARDEANUTRISOL G 40</t>
  </si>
  <si>
    <t>400G/L INF SOL 20X80ML</t>
  </si>
  <si>
    <t>AULIN</t>
  </si>
  <si>
    <t>POR GRA SOL30SÁČKŮ</t>
  </si>
  <si>
    <t>POR TBL NOB 30X100MG</t>
  </si>
  <si>
    <t>BUPIVACAINE GRINDEKS</t>
  </si>
  <si>
    <t>5MG/ML INJ SOL 5X10ML</t>
  </si>
  <si>
    <t>Carbo medicinalis PharmaSwiss tbl.20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</si>
  <si>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</si>
  <si>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</si>
  <si>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</si>
  <si>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</si>
  <si>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</si>
  <si>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</si>
  <si>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</si>
  <si>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</si>
  <si>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</si>
  <si>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</si>
  <si>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</si>
  <si>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</si>
  <si>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</si>
  <si>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</si>
  <si>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</si>
  <si>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IR OPLACH-FRESENIUS</t>
  </si>
  <si>
    <t>KAMISTAD SENZITIV</t>
  </si>
  <si>
    <t>ORM GEL 1X10GM</t>
  </si>
  <si>
    <t>KL BENZINUM 900ml/ 600g</t>
  </si>
  <si>
    <t>KL ETHANOL.C.BENZINO 10G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</si>
  <si>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</si>
  <si>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</si>
  <si>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</si>
  <si>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</si>
  <si>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</si>
  <si>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</si>
  <si>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</si>
  <si>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300 g</t>
  </si>
  <si>
    <t>v sirokohrdle lahvi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</si>
  <si>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</si>
  <si>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</si>
  <si>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</si>
  <si>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</si>
  <si>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</si>
  <si>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</si>
  <si>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</si>
  <si>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</si>
  <si>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</si>
  <si>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</si>
  <si>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</si>
  <si>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</si>
  <si>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</si>
  <si>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</si>
  <si>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VASELINUM ALBUM, 20G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</si>
  <si>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</si>
  <si>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</si>
  <si>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</si>
  <si>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</si>
  <si>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</si>
  <si>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</si>
  <si>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</si>
  <si>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</si>
  <si>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</si>
  <si>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</si>
  <si>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</si>
  <si>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</si>
  <si>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</si>
  <si>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</si>
  <si>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</si>
  <si>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</si>
  <si>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</si>
  <si>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</si>
  <si>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</si>
  <si>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</si>
  <si>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</si>
  <si>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léky - antibiotika (LEK)</t>
  </si>
  <si>
    <t>DALACIN C 300 MG</t>
  </si>
  <si>
    <t>POR CPS DUR 16X300MG</t>
  </si>
  <si>
    <t>24 - ZUBNI: Klinika zubního lékařství</t>
  </si>
  <si>
    <t xml:space="preserve">2421 - ZUBNI: ambulance 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</si>
  <si>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</si>
  <si>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</si>
  <si>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</si>
  <si>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</si>
  <si>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</si>
  <si>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</si>
  <si>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</si>
  <si>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</si>
  <si>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</si>
  <si>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</si>
  <si>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2401</t>
  </si>
  <si>
    <t>ZUBNI: vedení klinického pracoviště</t>
  </si>
  <si>
    <t>ZUBNI: vedení klinického pracoviště Celkem</t>
  </si>
  <si>
    <t>mezeraNS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</si>
  <si>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</si>
  <si>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</si>
  <si>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</si>
  <si>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</si>
  <si>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</si>
  <si>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</si>
  <si>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</si>
  <si>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</si>
  <si>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</si>
  <si>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</si>
  <si>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</si>
  <si>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</si>
  <si>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</si>
  <si>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</si>
  <si>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</si>
  <si>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</si>
  <si>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</si>
  <si>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</si>
  <si>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</si>
  <si>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</si>
  <si>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</si>
  <si>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</si>
  <si>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</si>
  <si>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</si>
  <si>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</si>
  <si>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</si>
  <si>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</si>
  <si>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</si>
  <si>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</si>
  <si>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</si>
  <si>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</si>
  <si>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</si>
  <si>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</si>
  <si>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</si>
  <si>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</si>
  <si>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</si>
  <si>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</si>
  <si>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</si>
  <si>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ZM000</t>
  </si>
  <si>
    <t>Vata obvazovĂˇ sklĂˇdanĂˇ 50 g 1102323</t>
  </si>
  <si>
    <t>50115060</t>
  </si>
  <si>
    <t>ZPr - ostatní (Z503)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</si>
  <si>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</si>
  <si>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</si>
  <si>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</si>
  <si>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</si>
  <si>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</si>
  <si>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</si>
  <si>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ZF549</t>
  </si>
  <si>
    <t>NĂˇĂşstek s filtrem vĂ˝mÄ›nnĂ˝ k plynu Entonox 1043178 (ref.828-0002)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</si>
  <si>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</si>
  <si>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</si>
  <si>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</si>
  <si>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</si>
  <si>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</si>
  <si>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</si>
  <si>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</si>
  <si>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</si>
  <si>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</si>
  <si>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</si>
  <si>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</si>
  <si>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</si>
  <si>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</si>
  <si>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</si>
  <si>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</si>
  <si>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</si>
  <si>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ZQ686</t>
  </si>
  <si>
    <t>Ĺ itĂ­ mopylen 2 x HRT 18, sĂ­la 5-0, dĂ©lka 0,90 m, PP, nevstĹ™ebatelnĂ©, barva modrĂˇ, bal. Ăˇ 36 ks 70612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</si>
  <si>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</si>
  <si>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</si>
  <si>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</si>
  <si>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</si>
  <si>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</si>
  <si>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</si>
  <si>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</si>
  <si>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</si>
  <si>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</si>
  <si>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</si>
  <si>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</si>
  <si>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</si>
  <si>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</si>
  <si>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</si>
  <si>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</si>
  <si>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</si>
  <si>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</si>
  <si>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</si>
  <si>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</si>
  <si>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</si>
  <si>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</si>
  <si>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</si>
  <si>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</si>
  <si>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</si>
  <si>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</si>
  <si>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</si>
  <si>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</si>
  <si>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</si>
  <si>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</si>
  <si>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</si>
  <si>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</si>
  <si>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</si>
  <si>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</si>
  <si>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</si>
  <si>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</si>
  <si>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</si>
  <si>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</si>
  <si>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</si>
  <si>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</si>
  <si>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</si>
  <si>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</si>
  <si>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</si>
  <si>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</si>
  <si>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</si>
  <si>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</si>
  <si>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</si>
  <si>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</si>
  <si>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</si>
  <si>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</si>
  <si>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</si>
  <si>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</si>
  <si>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</si>
  <si>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</si>
  <si>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</si>
  <si>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</si>
  <si>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</si>
  <si>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</si>
  <si>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</si>
  <si>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</si>
  <si>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</si>
  <si>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ZE370</t>
  </si>
  <si>
    <t>Alphaflex 0040</t>
  </si>
  <si>
    <t>ZL893</t>
  </si>
  <si>
    <t>AplikĂˇtor M+W MicroTips ĹľlutĂ© 0500508</t>
  </si>
  <si>
    <t>ZD767</t>
  </si>
  <si>
    <t>Aquasil Ultra+Putty stand.tuhnoucĂ­ DT678709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</si>
  <si>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</si>
  <si>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</si>
  <si>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</si>
  <si>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</si>
  <si>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</si>
  <si>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</si>
  <si>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</si>
  <si>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</si>
  <si>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</si>
  <si>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</si>
  <si>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</si>
  <si>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</si>
  <si>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</si>
  <si>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</si>
  <si>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</si>
  <si>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</si>
  <si>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ZS868</t>
  </si>
  <si>
    <t>ÄŚep papĂ­rovĂ˝ 06  70 Dentaclean, bal. Ăˇ 100ks 9019145</t>
  </si>
  <si>
    <t>ZS869</t>
  </si>
  <si>
    <t>ÄŚep papĂ­rovĂ˝ 06  80 Dentaclean, bal. Ăˇ 100ks 9019146</t>
  </si>
  <si>
    <t>ZC524</t>
  </si>
  <si>
    <t>Begosol HE 5 lit. BG51096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</si>
  <si>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</si>
  <si>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</si>
  <si>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</si>
  <si>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</si>
  <si>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</si>
  <si>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</si>
  <si>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</si>
  <si>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</si>
  <si>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</si>
  <si>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</si>
  <si>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</si>
  <si>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</si>
  <si>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</si>
  <si>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</si>
  <si>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</si>
  <si>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</si>
  <si>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</si>
  <si>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</si>
  <si>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</si>
  <si>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</si>
  <si>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</si>
  <si>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</si>
  <si>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</si>
  <si>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</si>
  <si>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</si>
  <si>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</si>
  <si>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</si>
  <si>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</si>
  <si>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</si>
  <si>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</si>
  <si>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</si>
  <si>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</si>
  <si>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</si>
  <si>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</si>
  <si>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</si>
  <si>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</si>
  <si>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</si>
  <si>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</si>
  <si>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</si>
  <si>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</si>
  <si>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ZE675</t>
  </si>
  <si>
    <t>DrĂˇt NiTi 19 x 25 101-451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</si>
  <si>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</si>
  <si>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</si>
  <si>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</si>
  <si>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</si>
  <si>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</si>
  <si>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</si>
  <si>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ZG421</t>
  </si>
  <si>
    <t>DrĂˇt tvrdĂ˝ Interdent 0,6 mm, 3 m</t>
  </si>
  <si>
    <t>ZM736</t>
  </si>
  <si>
    <t>FĂłlie erkoflex 1,0 mm/120 mm ER581210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</si>
  <si>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</si>
  <si>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</si>
  <si>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</si>
  <si>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</si>
  <si>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</si>
  <si>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</si>
  <si>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</si>
  <si>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</si>
  <si>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</si>
  <si>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</si>
  <si>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</si>
  <si>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</si>
  <si>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</si>
  <si>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</si>
  <si>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</si>
  <si>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</si>
  <si>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</si>
  <si>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</si>
  <si>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</si>
  <si>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</si>
  <si>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</si>
  <si>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</si>
  <si>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</si>
  <si>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</si>
  <si>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</si>
  <si>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</si>
  <si>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</si>
  <si>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</si>
  <si>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ZC538</t>
  </si>
  <si>
    <t>Hmota zatmelovacĂ­ Bellvest SH 12,8 kg BG54252</t>
  </si>
  <si>
    <t>ZD890</t>
  </si>
  <si>
    <t>Hmota zatmelovacĂ­ Shera Cast 20 kg /8x2,5/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</si>
  <si>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</si>
  <si>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</si>
  <si>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</si>
  <si>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</si>
  <si>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</si>
  <si>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</si>
  <si>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</si>
  <si>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</si>
  <si>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</si>
  <si>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</si>
  <si>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</si>
  <si>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</si>
  <si>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ZC299</t>
  </si>
  <si>
    <t>Impression Compound, bal. Ăˇ 5 ks, 1DDCEIC</t>
  </si>
  <si>
    <t>ZC415</t>
  </si>
  <si>
    <t>Interwaxit s rozpraĹˇovaÄŤem Ăˇ 200 ml 413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</si>
  <si>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</si>
  <si>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</si>
  <si>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</si>
  <si>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</si>
  <si>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ZH086</t>
  </si>
  <si>
    <t>KamĂ­nek na Zirkonoxid-kĂłnus Z736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</si>
  <si>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</si>
  <si>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</si>
  <si>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</si>
  <si>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</si>
  <si>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</si>
  <si>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</si>
  <si>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</si>
  <si>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</si>
  <si>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</si>
  <si>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</si>
  <si>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</si>
  <si>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</si>
  <si>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ZK609</t>
  </si>
  <si>
    <t>Kanyla RMO FLI 36 A08744</t>
  </si>
  <si>
    <t>ZK605</t>
  </si>
  <si>
    <t>Kanyla RMO FLI 46 A08745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</si>
  <si>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</si>
  <si>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</si>
  <si>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</si>
  <si>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</si>
  <si>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</si>
  <si>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</si>
  <si>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ZD448</t>
  </si>
  <si>
    <t>KelĂ­mek odlĂ©v. fornax D5 1205004116</t>
  </si>
  <si>
    <t>ZI811</t>
  </si>
  <si>
    <t>KlĂ­nek derotaÄŤnĂ­ 400-301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</si>
  <si>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</si>
  <si>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</si>
  <si>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</si>
  <si>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</si>
  <si>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</si>
  <si>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</si>
  <si>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</si>
  <si>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</si>
  <si>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</si>
  <si>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</si>
  <si>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</si>
  <si>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</si>
  <si>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</si>
  <si>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</si>
  <si>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</si>
  <si>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</si>
  <si>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</si>
  <si>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</si>
  <si>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</si>
  <si>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</si>
  <si>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</si>
  <si>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</si>
  <si>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</si>
  <si>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</si>
  <si>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</si>
  <si>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</si>
  <si>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ZK532</t>
  </si>
  <si>
    <t>LahviÄŤka na ortocryl 16210000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</si>
  <si>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</si>
  <si>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</si>
  <si>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</si>
  <si>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</si>
  <si>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</si>
  <si>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</si>
  <si>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</si>
  <si>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</si>
  <si>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</si>
  <si>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</si>
  <si>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</si>
  <si>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</si>
  <si>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</si>
  <si>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</si>
  <si>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</si>
  <si>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</si>
  <si>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</si>
  <si>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</si>
  <si>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</si>
  <si>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</si>
  <si>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</si>
  <si>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</si>
  <si>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</si>
  <si>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</si>
  <si>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</si>
  <si>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</si>
  <si>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</si>
  <si>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</si>
  <si>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</si>
  <si>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</si>
  <si>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</si>
  <si>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</si>
  <si>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ZQ687</t>
  </si>
  <si>
    <t>MembrĂˇna Bio-Gide Compressed 20x30mm AT500372 (500620)</t>
  </si>
  <si>
    <t>ZE412</t>
  </si>
  <si>
    <t>NĹŻĹľ modelovacĂ­ 175 mm 397155520222</t>
  </si>
  <si>
    <t>ZE413</t>
  </si>
  <si>
    <t>NĹŻĹľ na sĂˇdru 180 mm 121520050</t>
  </si>
  <si>
    <t>ZC485</t>
  </si>
  <si>
    <t>Oralium 1000 g 1600/0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</si>
  <si>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</si>
  <si>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</si>
  <si>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</si>
  <si>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</si>
  <si>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</si>
  <si>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</si>
  <si>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ZJ765</t>
  </si>
  <si>
    <t>Pasta pro vypalovĂˇnĂ­ v keramickĂ© peci Ăˇ 12 g VIEFP12</t>
  </si>
  <si>
    <t>ZC477</t>
  </si>
  <si>
    <t>Pemza leĹˇtĂ­cĂ­  5kg 260000013</t>
  </si>
  <si>
    <t>ZD417</t>
  </si>
  <si>
    <t>PilnĂ­k K - File 397144518782</t>
  </si>
  <si>
    <t>ZH675</t>
  </si>
  <si>
    <t>PodloĹľky mĂ­chacĂ­ v blocĂ­ch 0000239</t>
  </si>
  <si>
    <t>ZE944</t>
  </si>
  <si>
    <t>PolĂ­rka elastickĂˇ meisinger 9573U</t>
  </si>
  <si>
    <t>ZO907</t>
  </si>
  <si>
    <t>PomĹŻcka k odtaĹľenĂ­ rtĹŻ Optragate Regular bezlatexovĂˇ bal. Ăˇ 80 ks 0091611</t>
  </si>
  <si>
    <t>ZP801</t>
  </si>
  <si>
    <t>Pouzdro nerez pro matrice 993140, bal. Ăˇ 2 kusy 993141CAE</t>
  </si>
  <si>
    <t>ZC360</t>
  </si>
  <si>
    <t>Premacryl liq.bezbarvĂ˝ 250 ml 4342921</t>
  </si>
  <si>
    <t>ZC565</t>
  </si>
  <si>
    <t>Premacryl prĂˇĹˇek rĹŻĹľovĂ˝ 500 g 4342405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</si>
  <si>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</si>
  <si>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</si>
  <si>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</si>
  <si>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</si>
  <si>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</si>
  <si>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</si>
  <si>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ZC921</t>
  </si>
  <si>
    <t>PruĹľina open v cĂ­vce (100-751) F00062, 700-000</t>
  </si>
  <si>
    <t>ZJ766</t>
  </si>
  <si>
    <t>PryskyĹ™ice LC Block-out resin sada UD240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</si>
  <si>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</si>
  <si>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</si>
  <si>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</si>
  <si>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</si>
  <si>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</si>
  <si>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</si>
  <si>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</si>
  <si>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</si>
  <si>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</si>
  <si>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</si>
  <si>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</si>
  <si>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</si>
  <si>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</si>
  <si>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</si>
  <si>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</si>
  <si>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</si>
  <si>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ZC484</t>
  </si>
  <si>
    <t>Sada vestogum ES86020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</si>
  <si>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</si>
  <si>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</si>
  <si>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</si>
  <si>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</si>
  <si>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</si>
  <si>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</si>
  <si>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ZC373</t>
  </si>
  <si>
    <t>Sprej cognoscin orig. 120 g 1IX1140</t>
  </si>
  <si>
    <t>ZL577</t>
  </si>
  <si>
    <t>Sprej Kavo 4119640KA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</si>
  <si>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</si>
  <si>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</si>
  <si>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</si>
  <si>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</si>
  <si>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</si>
  <si>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</si>
  <si>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</si>
  <si>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</si>
  <si>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</si>
  <si>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</si>
  <si>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</si>
  <si>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</si>
  <si>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</si>
  <si>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</si>
  <si>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</si>
  <si>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</si>
  <si>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</si>
  <si>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</si>
  <si>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</si>
  <si>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</si>
  <si>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</si>
  <si>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</si>
  <si>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</si>
  <si>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</si>
  <si>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ZI924</t>
  </si>
  <si>
    <t>Tryska rozpraĹˇovacĂ­ na Orthocryl 162-751-00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</si>
  <si>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</si>
  <si>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</si>
  <si>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</si>
  <si>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</si>
  <si>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ZO997</t>
  </si>
  <si>
    <t>VĂˇleÄŤek vhojovacĂ­ Dentsply EV 4.8 pr. 6.5 mm vĂ˝Ĺˇka 6.5 mm 25798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</si>
  <si>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</si>
  <si>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</si>
  <si>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</si>
  <si>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</si>
  <si>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</si>
  <si>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</si>
  <si>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</si>
  <si>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</si>
  <si>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ZC301</t>
  </si>
  <si>
    <t>Ypeen 800 g dĂłza 100066</t>
  </si>
  <si>
    <t>ZC920</t>
  </si>
  <si>
    <t>ZĂˇmky elite medium twin set. 022 707-398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</si>
  <si>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</si>
  <si>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</si>
  <si>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</si>
  <si>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</si>
  <si>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</si>
  <si>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</si>
  <si>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</si>
  <si>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</si>
  <si>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</si>
  <si>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</si>
  <si>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</si>
  <si>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</si>
  <si>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</si>
  <si>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</si>
  <si>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</si>
  <si>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</si>
  <si>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</si>
  <si>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</si>
  <si>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</si>
  <si>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</si>
  <si>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</si>
  <si>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</si>
  <si>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</si>
  <si>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</si>
  <si>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</si>
  <si>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</si>
  <si>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</si>
  <si>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</si>
  <si>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</si>
  <si>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</si>
  <si>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</si>
  <si>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</si>
  <si>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</si>
  <si>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</si>
  <si>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</si>
  <si>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</si>
  <si>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</si>
  <si>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0072001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</si>
  <si>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</si>
  <si>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</si>
  <si>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</si>
  <si>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</si>
  <si>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</si>
  <si>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</si>
  <si>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</si>
  <si>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</si>
  <si>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</si>
  <si>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</si>
  <si>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</si>
  <si>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</si>
  <si>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</si>
  <si>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</si>
  <si>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</si>
  <si>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</si>
  <si>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</si>
  <si>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</si>
  <si>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</si>
  <si>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</si>
  <si>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</si>
  <si>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</si>
  <si>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</si>
  <si>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</si>
  <si>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</si>
  <si>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</si>
  <si>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</si>
  <si>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</si>
  <si>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</si>
  <si>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</si>
  <si>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</si>
  <si>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</si>
  <si>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</si>
  <si>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</si>
  <si>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</si>
  <si>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</si>
  <si>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</si>
  <si>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</si>
  <si>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</si>
  <si>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</si>
  <si>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</si>
  <si>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</si>
  <si>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</si>
  <si>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</si>
  <si>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</si>
  <si>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</si>
  <si>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</si>
  <si>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</si>
  <si>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</si>
  <si>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</si>
  <si>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</si>
  <si>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</si>
  <si>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</si>
  <si>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0082205</t>
  </si>
  <si>
    <t>0081401</t>
  </si>
  <si>
    <t>0081521</t>
  </si>
  <si>
    <t>0081212</t>
  </si>
  <si>
    <t>0081201</t>
  </si>
  <si>
    <t>0082021</t>
  </si>
  <si>
    <t>0082351</t>
  </si>
  <si>
    <t>0081041</t>
  </si>
  <si>
    <t>0082104</t>
  </si>
  <si>
    <t>0081072</t>
  </si>
  <si>
    <t>0060060</t>
  </si>
  <si>
    <t>0072201</t>
  </si>
  <si>
    <t>0071114</t>
  </si>
  <si>
    <t>0081122</t>
  </si>
  <si>
    <t>0081061</t>
  </si>
  <si>
    <t>0081033</t>
  </si>
  <si>
    <t>0082203</t>
  </si>
  <si>
    <t>0081253</t>
  </si>
  <si>
    <t>0072211</t>
  </si>
  <si>
    <t>0081051</t>
  </si>
  <si>
    <t>0082022</t>
  </si>
  <si>
    <t>0071511</t>
  </si>
  <si>
    <t>V</t>
  </si>
  <si>
    <t>00900</t>
  </si>
  <si>
    <t xml:space="preserve">KOMPLEXNÍ VYŠETŘENÍ ZUBNÍM LÉKAŘEM PŘI REGISTRACI 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</si>
  <si>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</si>
  <si>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</si>
  <si>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</si>
  <si>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</si>
  <si>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</si>
  <si>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</si>
  <si>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</si>
  <si>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</si>
  <si>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</si>
  <si>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</si>
  <si>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</si>
  <si>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</si>
  <si>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</si>
  <si>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ENDODONTICKÉ OŠETŘENÍ - STÁLÝ ZUB - V ROZSAHU ŘEZÁ</t>
  </si>
  <si>
    <t>PRIMÁRNÍ ENDODONTICKÉ OŠETŘENÍ - STÁLÝ ZUB - V ROZ</t>
  </si>
  <si>
    <t>00945</t>
  </si>
  <si>
    <t>00946</t>
  </si>
  <si>
    <t>OPAKOVANÉ KOMPLEXNÍ VYŠETŘENÍ A OŠETŘENÍ REGISTROV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</si>
  <si>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</si>
  <si>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</si>
  <si>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</si>
  <si>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</si>
  <si>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</si>
  <si>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</si>
  <si>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</si>
  <si>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</si>
  <si>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</si>
  <si>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</si>
  <si>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</si>
  <si>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</si>
  <si>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</si>
  <si>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</si>
  <si>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</si>
  <si>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</si>
  <si>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</si>
  <si>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</si>
  <si>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</si>
  <si>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</si>
  <si>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</si>
  <si>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</si>
  <si>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</si>
  <si>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</si>
  <si>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</si>
  <si>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VYHODNOCENÍ EXTRAORÁLNÍHO RENTGENOVÉHO SNÍMKU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</si>
  <si>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</si>
  <si>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</si>
  <si>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</si>
  <si>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</si>
  <si>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</si>
  <si>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</si>
  <si>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</si>
  <si>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</si>
  <si>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</si>
  <si>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</si>
  <si>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</si>
  <si>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</si>
  <si>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</si>
  <si>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</si>
  <si>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</si>
  <si>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</si>
  <si>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</si>
  <si>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</si>
  <si>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</si>
  <si>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</si>
  <si>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</si>
  <si>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</si>
  <si>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</si>
  <si>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</si>
  <si>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</si>
  <si>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</si>
  <si>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</si>
  <si>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</si>
  <si>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00948</t>
  </si>
  <si>
    <t>ZAJIŠTĚNÍ SUTUROU V RÁMCI VÝKONU EXTRAKCE</t>
  </si>
  <si>
    <t>00944</t>
  </si>
  <si>
    <t>SIGNÁLNÍ VÝKON EPIZODY PÉČE/KONTAKTU U PACIENTŮ OD</t>
  </si>
  <si>
    <t>00901</t>
  </si>
  <si>
    <t>00906</t>
  </si>
  <si>
    <t>STOMATOLOGICKÉ VYŠETŘENÍ A OŠETŘENÍ REGISTROVANÉHO</t>
  </si>
  <si>
    <t>00902</t>
  </si>
  <si>
    <t>PÉČE O REGISTROVANÉHO POJIŠTĚNCE NAD 18 LET VĚKU</t>
  </si>
  <si>
    <t>00976</t>
  </si>
  <si>
    <t>STOMATOLOGICKÉ VYŠETŘENÍ A OŠETŘENÍ POJIŠTĚNCE S P</t>
  </si>
  <si>
    <t>00926</t>
  </si>
  <si>
    <t>ENDODONTICKÉ OŠETŘENÍ - STÁLÝ ZUB - V ROZSAHU MOLÁ</t>
  </si>
  <si>
    <t>00924</t>
  </si>
  <si>
    <t>ENDODONTICKÉ OŠETŘENÍ - DOČASNÝ ZUB</t>
  </si>
  <si>
    <t>0072041</t>
  </si>
  <si>
    <t>0072311</t>
  </si>
  <si>
    <t>0070011</t>
  </si>
  <si>
    <t>0071111</t>
  </si>
  <si>
    <t>0071112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</si>
  <si>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</si>
  <si>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</si>
  <si>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</si>
  <si>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</si>
  <si>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</si>
  <si>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</si>
  <si>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</si>
  <si>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</si>
  <si>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PERIAPIKÁLNÍ CHIRURGIE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</si>
  <si>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</si>
  <si>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</si>
  <si>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</si>
  <si>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</si>
  <si>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</si>
  <si>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</si>
  <si>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</si>
  <si>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</si>
  <si>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</si>
  <si>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A ZAJIŠTĚNÍ PŘENOSU TRANSPLANTÁTU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</si>
  <si>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</si>
  <si>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</si>
  <si>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</si>
  <si>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</si>
  <si>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</si>
  <si>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</si>
  <si>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</si>
  <si>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</si>
  <si>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</si>
  <si>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00933</t>
  </si>
  <si>
    <t>CHIRURGICKÁ LÉČBA ONEMOCNĚNÍ PARODONTU MALÉHO ROZS</t>
  </si>
  <si>
    <t>00943</t>
  </si>
  <si>
    <t>MĚŘENÍ GALVANICKÝCH PROUDŮ</t>
  </si>
  <si>
    <t>00912</t>
  </si>
  <si>
    <t>00937</t>
  </si>
  <si>
    <t>ARTIKULACE CHRUPU</t>
  </si>
  <si>
    <t>015</t>
  </si>
  <si>
    <t>00986</t>
  </si>
  <si>
    <t>KONTROLA VE FÁZI RETENCE NEBO AKTIVNÍ SLEDOVÁNÍ VE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</si>
  <si>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</si>
  <si>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</si>
  <si>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</si>
  <si>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</si>
  <si>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</si>
  <si>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</si>
  <si>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</si>
  <si>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</si>
  <si>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</si>
  <si>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</si>
  <si>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</si>
  <si>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</si>
  <si>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</si>
  <si>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</si>
  <si>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</si>
  <si>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</si>
  <si>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</si>
  <si>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</si>
  <si>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</si>
  <si>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9999999</t>
  </si>
  <si>
    <t>0086030</t>
  </si>
  <si>
    <t>0070002</t>
  </si>
  <si>
    <t>0070004</t>
  </si>
  <si>
    <t>0084034</t>
  </si>
  <si>
    <t>0074034</t>
  </si>
  <si>
    <t>0086033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</si>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</sst>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25" fillId="4" borderId="50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0.44717788276662734</c:v>
                </c:pt>
                <c:pt idx="1">
                  <c:v>0.49402212195315293</c:v>
                </c:pt>
                <c:pt idx="2">
                  <c:v>0.50302201853064399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7" tableBorderDxfId="76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6" totalsRowShown="0">
  <autoFilter ref="C3:S4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3" bestFit="1" customWidth="1"/>
    <col min="2" max="2" width="102.28515625" style="103" bestFit="1" customWidth="1"/>
    <col min="3" max="3" width="16.140625" style="42" hidden="1" customWidth="1"/>
    <col min="4" max="16384" width="8.85546875" style="103"/>
  </cols>
  <sheetData>
    <row r="1" spans="1:3" ht="18.600000000000001" customHeight="1" thickBot="1" x14ac:dyDescent="0.35">
      <c r="A1" s="292" t="s">
        <v>91</v>
      </c>
      <c r="B1" s="292"/>
    </row>
    <row r="2" spans="1:3" ht="14.45" customHeight="1" thickBot="1" x14ac:dyDescent="0.25">
      <c r="A2" s="194" t="s">
        <v>230</v>
      </c>
      <c r="B2" s="41"/>
    </row>
    <row r="3" spans="1:3" ht="14.45" customHeight="1" thickBot="1" x14ac:dyDescent="0.25">
      <c r="A3" s="288" t="s">
        <v>111</v>
      </c>
      <c r="B3" s="289"/>
    </row>
    <row r="4" spans="1:3" ht="14.45" customHeight="1" x14ac:dyDescent="0.2">
      <c r="A4" s="116" t="str">
        <f t="shared" ref="A4:A8" si="0">HYPERLINK("#'"&amp;C4&amp;"'!A1",C4)</f>
        <v>Motivace</v>
      </c>
      <c r="B4" s="64" t="s">
        <v>102</v>
      </c>
      <c r="C4" s="42" t="s">
        <v>103</v>
      </c>
    </row>
    <row r="5" spans="1:3" ht="14.45" customHeight="1" x14ac:dyDescent="0.2">
      <c r="A5" s="117" t="str">
        <f t="shared" si="0"/>
        <v>HI</v>
      </c>
      <c r="B5" s="65" t="s">
        <v>108</v>
      </c>
      <c r="C5" s="42" t="s">
        <v>94</v>
      </c>
    </row>
    <row r="6" spans="1:3" ht="14.45" customHeight="1" x14ac:dyDescent="0.2">
      <c r="A6" s="118" t="str">
        <f t="shared" si="0"/>
        <v>HI Graf</v>
      </c>
      <c r="B6" s="66" t="s">
        <v>88</v>
      </c>
      <c r="C6" s="42" t="s">
        <v>95</v>
      </c>
    </row>
    <row r="7" spans="1:3" ht="14.45" customHeight="1" x14ac:dyDescent="0.2">
      <c r="A7" s="118" t="str">
        <f t="shared" si="0"/>
        <v>Man Tab</v>
      </c>
      <c r="B7" s="66" t="s">
        <v>232</v>
      </c>
      <c r="C7" s="42" t="s">
        <v>96</v>
      </c>
    </row>
    <row r="8" spans="1:3" ht="14.45" customHeight="1" thickBot="1" x14ac:dyDescent="0.25">
      <c r="A8" s="119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0" t="s">
        <v>92</v>
      </c>
      <c r="B10" s="289"/>
    </row>
    <row r="11" spans="1:3" ht="14.45" customHeight="1" x14ac:dyDescent="0.2">
      <c r="A11" s="120" t="str">
        <f t="shared" ref="A11" si="1">HYPERLINK("#'"&amp;C11&amp;"'!A1",C11)</f>
        <v>Léky Žádanky</v>
      </c>
      <c r="B11" s="65" t="s">
        <v>109</v>
      </c>
      <c r="C11" s="42" t="s">
        <v>97</v>
      </c>
    </row>
    <row r="12" spans="1:3" ht="14.45" customHeight="1" x14ac:dyDescent="0.2">
      <c r="A12" s="118" t="str">
        <f t="shared" ref="A12:A16" si="2">HYPERLINK("#'"&amp;C12&amp;"'!A1",C12)</f>
        <v>LŽ Detail</v>
      </c>
      <c r="B12" s="66" t="s">
        <v>125</v>
      </c>
      <c r="C12" s="42" t="s">
        <v>98</v>
      </c>
    </row>
    <row r="13" spans="1:3" ht="14.45" customHeight="1" x14ac:dyDescent="0.2">
      <c r="A13" s="118" t="str">
        <f t="shared" si="2"/>
        <v>LŽ Statim</v>
      </c>
      <c r="B13" s="216" t="s">
        <v>156</v>
      </c>
      <c r="C13" s="42" t="s">
        <v>166</v>
      </c>
    </row>
    <row r="14" spans="1:3" ht="14.45" customHeight="1" x14ac:dyDescent="0.2">
      <c r="A14" s="120" t="str">
        <f t="shared" ref="A14" si="3">HYPERLINK("#'"&amp;C14&amp;"'!A1",C14)</f>
        <v>Materiál Žádanky</v>
      </c>
      <c r="B14" s="66" t="s">
        <v>110</v>
      </c>
      <c r="C14" s="42" t="s">
        <v>99</v>
      </c>
    </row>
    <row r="15" spans="1:3" ht="14.45" customHeight="1" x14ac:dyDescent="0.2">
      <c r="A15" s="118" t="str">
        <f t="shared" si="2"/>
        <v>MŽ Detail</v>
      </c>
      <c r="B15" s="66" t="s">
        <v>1008</v>
      </c>
      <c r="C15" s="42" t="s">
        <v>100</v>
      </c>
    </row>
    <row r="16" spans="1:3" ht="14.45" customHeight="1" thickBot="1" x14ac:dyDescent="0.25">
      <c r="A16" s="120" t="str">
        <f t="shared" si="2"/>
        <v>Osobní náklady</v>
      </c>
      <c r="B16" s="66" t="s">
        <v>89</v>
      </c>
      <c r="C16" s="42" t="s">
        <v>101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1" t="s">
        <v>93</v>
      </c>
      <c r="B18" s="289"/>
    </row>
    <row r="19" spans="1:3" ht="14.45" customHeight="1" x14ac:dyDescent="0.2">
      <c r="A19" s="121" t="str">
        <f t="shared" ref="A19:A21" si="4">HYPERLINK("#'"&amp;C19&amp;"'!A1",C19)</f>
        <v>ZV Vykáz.-A</v>
      </c>
      <c r="B19" s="65" t="s">
        <v>1028</v>
      </c>
      <c r="C19" s="42" t="s">
        <v>104</v>
      </c>
    </row>
    <row r="20" spans="1:3" ht="14.45" customHeight="1" x14ac:dyDescent="0.2">
      <c r="A20" s="118" t="str">
        <f t="shared" ref="A20" si="5">HYPERLINK("#'"&amp;C20&amp;"'!A1",C20)</f>
        <v>ZV Vykáz.-A Lékaři</v>
      </c>
      <c r="B20" s="66" t="s">
        <v>1037</v>
      </c>
      <c r="C20" s="42" t="s">
        <v>169</v>
      </c>
    </row>
    <row r="21" spans="1:3" ht="14.45" customHeight="1" x14ac:dyDescent="0.2">
      <c r="A21" s="118" t="str">
        <f t="shared" si="4"/>
        <v>ZV Vykáz.-A Detail</v>
      </c>
      <c r="B21" s="66" t="s">
        <v>1300</v>
      </c>
      <c r="C21" s="42" t="s">
        <v>105</v>
      </c>
    </row>
    <row r="22" spans="1:3" ht="14.45" customHeight="1" x14ac:dyDescent="0.25">
      <c r="A22" s="229" t="str">
        <f>HYPERLINK("#'"&amp;C22&amp;"'!A1",C22)</f>
        <v>ZV Vykáz.-A Det.Lék.</v>
      </c>
      <c r="B22" s="66" t="s">
        <v>1301</v>
      </c>
      <c r="C22" s="42" t="s">
        <v>172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6C047081-E73C-4DB8-BA14-C15C047EF9B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8" customWidth="1"/>
    <col min="2" max="2" width="61.140625" style="178" customWidth="1"/>
    <col min="3" max="3" width="9.5703125" style="103" hidden="1" customWidth="1" outlineLevel="1"/>
    <col min="4" max="4" width="9.5703125" style="179" customWidth="1" collapsed="1"/>
    <col min="5" max="5" width="2.28515625" style="179" customWidth="1"/>
    <col min="6" max="6" width="9.5703125" style="180" customWidth="1"/>
    <col min="7" max="7" width="9.5703125" style="177" customWidth="1"/>
    <col min="8" max="9" width="9.5703125" style="103" customWidth="1"/>
    <col min="10" max="10" width="0" style="103" hidden="1" customWidth="1"/>
    <col min="11" max="16384" width="8.85546875" style="103"/>
  </cols>
  <sheetData>
    <row r="1" spans="1:10" ht="18.600000000000001" customHeight="1" thickBot="1" x14ac:dyDescent="0.35">
      <c r="A1" s="322" t="s">
        <v>110</v>
      </c>
      <c r="B1" s="323"/>
      <c r="C1" s="323"/>
      <c r="D1" s="323"/>
      <c r="E1" s="323"/>
      <c r="F1" s="323"/>
      <c r="G1" s="293"/>
      <c r="H1" s="324"/>
      <c r="I1" s="324"/>
    </row>
    <row r="2" spans="1:10" ht="14.45" customHeight="1" thickBot="1" x14ac:dyDescent="0.25">
      <c r="A2" s="194" t="s">
        <v>230</v>
      </c>
      <c r="B2" s="176"/>
      <c r="C2" s="176"/>
      <c r="D2" s="176"/>
      <c r="E2" s="176"/>
      <c r="F2" s="176"/>
    </row>
    <row r="3" spans="1:10" ht="14.45" customHeight="1" thickBot="1" x14ac:dyDescent="0.25">
      <c r="A3" s="194"/>
      <c r="B3" s="233"/>
      <c r="C3" s="200">
        <v>2019</v>
      </c>
      <c r="D3" s="201">
        <v>2020</v>
      </c>
      <c r="E3" s="7"/>
      <c r="F3" s="301">
        <v>2021</v>
      </c>
      <c r="G3" s="319"/>
      <c r="H3" s="319"/>
      <c r="I3" s="302"/>
    </row>
    <row r="4" spans="1:10" ht="14.45" customHeight="1" thickBot="1" x14ac:dyDescent="0.25">
      <c r="A4" s="205" t="s">
        <v>0</v>
      </c>
      <c r="B4" s="206" t="s">
        <v>155</v>
      </c>
      <c r="C4" s="320" t="s">
        <v>58</v>
      </c>
      <c r="D4" s="321"/>
      <c r="E4" s="207"/>
      <c r="F4" s="202" t="s">
        <v>58</v>
      </c>
      <c r="G4" s="203" t="s">
        <v>59</v>
      </c>
      <c r="H4" s="203" t="s">
        <v>53</v>
      </c>
      <c r="I4" s="204" t="s">
        <v>60</v>
      </c>
    </row>
    <row r="5" spans="1:10" ht="14.45" customHeight="1" x14ac:dyDescent="0.2">
      <c r="A5" s="399" t="s">
        <v>431</v>
      </c>
      <c r="B5" s="400" t="s">
        <v>432</v>
      </c>
      <c r="C5" s="401" t="s">
        <v>231</v>
      </c>
      <c r="D5" s="401" t="s">
        <v>231</v>
      </c>
      <c r="E5" s="401"/>
      <c r="F5" s="401" t="s">
        <v>231</v>
      </c>
      <c r="G5" s="401" t="s">
        <v>231</v>
      </c>
      <c r="H5" s="401" t="s">
        <v>231</v>
      </c>
      <c r="I5" s="402" t="s">
        <v>231</v>
      </c>
      <c r="J5" s="403" t="s">
        <v>1</v>
      </c>
    </row>
    <row r="6" spans="1:10" ht="14.45" customHeight="1" x14ac:dyDescent="0.2">
      <c r="A6" s="399" t="s">
        <v>431</v>
      </c>
      <c r="B6" s="400" t="s">
        <v>528</v>
      </c>
      <c r="C6" s="401">
        <v>0.24137</v>
      </c>
      <c r="D6" s="401">
        <v>0</v>
      </c>
      <c r="E6" s="401"/>
      <c r="F6" s="401">
        <v>0</v>
      </c>
      <c r="G6" s="401">
        <v>0</v>
      </c>
      <c r="H6" s="401">
        <v>0</v>
      </c>
      <c r="I6" s="402" t="s">
        <v>231</v>
      </c>
      <c r="J6" s="403" t="s">
        <v>1</v>
      </c>
    </row>
    <row r="7" spans="1:10" ht="14.45" customHeight="1" x14ac:dyDescent="0.2">
      <c r="A7" s="399" t="s">
        <v>431</v>
      </c>
      <c r="B7" s="400" t="s">
        <v>529</v>
      </c>
      <c r="C7" s="401">
        <v>0</v>
      </c>
      <c r="D7" s="401">
        <v>0</v>
      </c>
      <c r="E7" s="401"/>
      <c r="F7" s="401">
        <v>10.199999999999999</v>
      </c>
      <c r="G7" s="401">
        <v>0</v>
      </c>
      <c r="H7" s="401">
        <v>10.199999999999999</v>
      </c>
      <c r="I7" s="402" t="s">
        <v>231</v>
      </c>
      <c r="J7" s="403" t="s">
        <v>1</v>
      </c>
    </row>
    <row r="8" spans="1:10" ht="14.45" customHeight="1" x14ac:dyDescent="0.2">
      <c r="A8" s="399" t="s">
        <v>431</v>
      </c>
      <c r="B8" s="400" t="s">
        <v>530</v>
      </c>
      <c r="C8" s="401">
        <v>0</v>
      </c>
      <c r="D8" s="401">
        <v>0</v>
      </c>
      <c r="E8" s="401"/>
      <c r="F8" s="401">
        <v>0</v>
      </c>
      <c r="G8" s="401">
        <v>0</v>
      </c>
      <c r="H8" s="401">
        <v>0</v>
      </c>
      <c r="I8" s="402" t="s">
        <v>231</v>
      </c>
      <c r="J8" s="403" t="s">
        <v>1</v>
      </c>
    </row>
    <row r="9" spans="1:10" ht="14.45" customHeight="1" x14ac:dyDescent="0.2">
      <c r="A9" s="399" t="s">
        <v>431</v>
      </c>
      <c r="B9" s="400" t="s">
        <v>531</v>
      </c>
      <c r="C9" s="401">
        <v>10.718820000000001</v>
      </c>
      <c r="D9" s="401">
        <v>6.1555100000000014</v>
      </c>
      <c r="E9" s="401"/>
      <c r="F9" s="401">
        <v>7.3540900000000002</v>
      </c>
      <c r="G9" s="401">
        <v>0</v>
      </c>
      <c r="H9" s="401">
        <v>7.3540900000000002</v>
      </c>
      <c r="I9" s="402" t="s">
        <v>231</v>
      </c>
      <c r="J9" s="403" t="s">
        <v>1</v>
      </c>
    </row>
    <row r="10" spans="1:10" ht="14.45" customHeight="1" x14ac:dyDescent="0.2">
      <c r="A10" s="399" t="s">
        <v>431</v>
      </c>
      <c r="B10" s="400" t="s">
        <v>532</v>
      </c>
      <c r="C10" s="401">
        <v>12.886899999999999</v>
      </c>
      <c r="D10" s="401">
        <v>14.056449999999998</v>
      </c>
      <c r="E10" s="401"/>
      <c r="F10" s="401">
        <v>16.220079999999999</v>
      </c>
      <c r="G10" s="401">
        <v>0</v>
      </c>
      <c r="H10" s="401">
        <v>16.220079999999999</v>
      </c>
      <c r="I10" s="402" t="s">
        <v>231</v>
      </c>
      <c r="J10" s="403" t="s">
        <v>1</v>
      </c>
    </row>
    <row r="11" spans="1:10" ht="14.45" customHeight="1" x14ac:dyDescent="0.2">
      <c r="A11" s="399" t="s">
        <v>431</v>
      </c>
      <c r="B11" s="400" t="s">
        <v>533</v>
      </c>
      <c r="C11" s="401">
        <v>18.722290000000001</v>
      </c>
      <c r="D11" s="401">
        <v>9.8058399999999999</v>
      </c>
      <c r="E11" s="401"/>
      <c r="F11" s="401">
        <v>11.46297</v>
      </c>
      <c r="G11" s="401">
        <v>0</v>
      </c>
      <c r="H11" s="401">
        <v>11.46297</v>
      </c>
      <c r="I11" s="402" t="s">
        <v>231</v>
      </c>
      <c r="J11" s="403" t="s">
        <v>1</v>
      </c>
    </row>
    <row r="12" spans="1:10" ht="14.45" customHeight="1" x14ac:dyDescent="0.2">
      <c r="A12" s="399" t="s">
        <v>431</v>
      </c>
      <c r="B12" s="400" t="s">
        <v>534</v>
      </c>
      <c r="C12" s="401">
        <v>3.9192600000000004</v>
      </c>
      <c r="D12" s="401">
        <v>3.4013899999999997</v>
      </c>
      <c r="E12" s="401"/>
      <c r="F12" s="401">
        <v>3.4261900000000001</v>
      </c>
      <c r="G12" s="401">
        <v>0</v>
      </c>
      <c r="H12" s="401">
        <v>3.4261900000000001</v>
      </c>
      <c r="I12" s="402" t="s">
        <v>231</v>
      </c>
      <c r="J12" s="403" t="s">
        <v>435</v>
      </c>
    </row>
    <row r="13" spans="1:10" ht="14.45" customHeight="1" x14ac:dyDescent="0.2">
      <c r="A13" s="399" t="s">
        <v>431</v>
      </c>
      <c r="B13" s="400" t="s">
        <v>535</v>
      </c>
      <c r="C13" s="401">
        <v>34.501519999999999</v>
      </c>
      <c r="D13" s="401">
        <v>38.785499999999999</v>
      </c>
      <c r="E13" s="401"/>
      <c r="F13" s="401">
        <v>88.911349999999999</v>
      </c>
      <c r="G13" s="401">
        <v>0</v>
      </c>
      <c r="H13" s="401">
        <v>88.911349999999999</v>
      </c>
      <c r="I13" s="402" t="s">
        <v>231</v>
      </c>
      <c r="J13" s="403" t="s">
        <v>437</v>
      </c>
    </row>
    <row r="14" spans="1:10" ht="14.45" customHeight="1" x14ac:dyDescent="0.2">
      <c r="A14" s="399" t="s">
        <v>431</v>
      </c>
      <c r="B14" s="400" t="s">
        <v>536</v>
      </c>
      <c r="C14" s="401">
        <v>0</v>
      </c>
      <c r="D14" s="401">
        <v>0</v>
      </c>
      <c r="E14" s="401"/>
      <c r="F14" s="401">
        <v>0</v>
      </c>
      <c r="G14" s="401">
        <v>0</v>
      </c>
      <c r="H14" s="401">
        <v>0</v>
      </c>
      <c r="I14" s="402" t="s">
        <v>231</v>
      </c>
      <c r="J14" s="403" t="s">
        <v>54</v>
      </c>
    </row>
    <row r="15" spans="1:10" ht="14.45" customHeight="1" x14ac:dyDescent="0.2">
      <c r="A15" s="399" t="s">
        <v>431</v>
      </c>
      <c r="B15" s="400" t="s">
        <v>537</v>
      </c>
      <c r="C15" s="401">
        <v>664.50410000000011</v>
      </c>
      <c r="D15" s="401">
        <v>581.58555000000001</v>
      </c>
      <c r="E15" s="401"/>
      <c r="F15" s="401">
        <v>599.3195300000001</v>
      </c>
      <c r="G15" s="401">
        <v>0</v>
      </c>
      <c r="H15" s="401">
        <v>599.3195300000001</v>
      </c>
      <c r="I15" s="402" t="s">
        <v>231</v>
      </c>
      <c r="J15" s="403" t="s">
        <v>1</v>
      </c>
    </row>
    <row r="16" spans="1:10" ht="14.45" customHeight="1" x14ac:dyDescent="0.2">
      <c r="A16" s="399" t="s">
        <v>431</v>
      </c>
      <c r="B16" s="400" t="s">
        <v>438</v>
      </c>
      <c r="C16" s="401">
        <v>745.49426000000017</v>
      </c>
      <c r="D16" s="401">
        <v>653.79024000000004</v>
      </c>
      <c r="E16" s="401"/>
      <c r="F16" s="401">
        <v>736.89421000000016</v>
      </c>
      <c r="G16" s="401">
        <v>0</v>
      </c>
      <c r="H16" s="401">
        <v>736.89421000000016</v>
      </c>
      <c r="I16" s="402" t="s">
        <v>231</v>
      </c>
      <c r="J16" s="403" t="s">
        <v>1</v>
      </c>
    </row>
    <row r="18" spans="1:10" ht="14.45" customHeight="1" x14ac:dyDescent="0.2">
      <c r="A18" s="399" t="s">
        <v>431</v>
      </c>
      <c r="B18" s="400" t="s">
        <v>432</v>
      </c>
      <c r="C18" s="401" t="s">
        <v>231</v>
      </c>
      <c r="D18" s="401" t="s">
        <v>231</v>
      </c>
      <c r="E18" s="401"/>
      <c r="F18" s="401" t="s">
        <v>231</v>
      </c>
      <c r="G18" s="401" t="s">
        <v>231</v>
      </c>
      <c r="H18" s="401" t="s">
        <v>231</v>
      </c>
      <c r="I18" s="402" t="s">
        <v>231</v>
      </c>
      <c r="J18" s="403" t="s">
        <v>437</v>
      </c>
    </row>
    <row r="19" spans="1:10" ht="14.45" customHeight="1" x14ac:dyDescent="0.2">
      <c r="A19" s="399" t="s">
        <v>538</v>
      </c>
      <c r="B19" s="400" t="s">
        <v>539</v>
      </c>
      <c r="C19" s="401" t="s">
        <v>231</v>
      </c>
      <c r="D19" s="401" t="s">
        <v>231</v>
      </c>
      <c r="E19" s="401"/>
      <c r="F19" s="401" t="s">
        <v>231</v>
      </c>
      <c r="G19" s="401" t="s">
        <v>231</v>
      </c>
      <c r="H19" s="401" t="s">
        <v>231</v>
      </c>
      <c r="I19" s="402" t="s">
        <v>231</v>
      </c>
      <c r="J19" s="403" t="s">
        <v>54</v>
      </c>
    </row>
    <row r="20" spans="1:10" ht="14.45" customHeight="1" x14ac:dyDescent="0.2">
      <c r="A20" s="399" t="s">
        <v>538</v>
      </c>
      <c r="B20" s="400" t="s">
        <v>529</v>
      </c>
      <c r="C20" s="401">
        <v>0</v>
      </c>
      <c r="D20" s="401">
        <v>0</v>
      </c>
      <c r="E20" s="401"/>
      <c r="F20" s="401">
        <v>10.199999999999999</v>
      </c>
      <c r="G20" s="401">
        <v>0</v>
      </c>
      <c r="H20" s="401">
        <v>10.199999999999999</v>
      </c>
      <c r="I20" s="402" t="s">
        <v>231</v>
      </c>
      <c r="J20" s="403" t="s">
        <v>0</v>
      </c>
    </row>
    <row r="21" spans="1:10" ht="14.45" customHeight="1" x14ac:dyDescent="0.2">
      <c r="A21" s="399" t="s">
        <v>538</v>
      </c>
      <c r="B21" s="400" t="s">
        <v>540</v>
      </c>
      <c r="C21" s="401">
        <v>0</v>
      </c>
      <c r="D21" s="401">
        <v>0</v>
      </c>
      <c r="E21" s="401"/>
      <c r="F21" s="401">
        <v>10.199999999999999</v>
      </c>
      <c r="G21" s="401">
        <v>0</v>
      </c>
      <c r="H21" s="401">
        <v>10.199999999999999</v>
      </c>
      <c r="I21" s="402" t="s">
        <v>231</v>
      </c>
      <c r="J21" s="403" t="s">
        <v>1</v>
      </c>
    </row>
    <row r="22" spans="1:10" ht="14.45" customHeight="1" x14ac:dyDescent="0.2">
      <c r="A22" s="399" t="s">
        <v>231</v>
      </c>
      <c r="B22" s="400" t="s">
        <v>231</v>
      </c>
      <c r="C22" s="401" t="s">
        <v>231</v>
      </c>
      <c r="D22" s="401" t="s">
        <v>231</v>
      </c>
      <c r="E22" s="401"/>
      <c r="F22" s="401" t="s">
        <v>231</v>
      </c>
      <c r="G22" s="401" t="s">
        <v>231</v>
      </c>
      <c r="H22" s="401" t="s">
        <v>231</v>
      </c>
      <c r="I22" s="402" t="s">
        <v>231</v>
      </c>
      <c r="J22" s="403" t="s">
        <v>1</v>
      </c>
    </row>
    <row r="23" spans="1:10" ht="14.45" customHeight="1" x14ac:dyDescent="0.2">
      <c r="A23" s="399" t="s">
        <v>439</v>
      </c>
      <c r="B23" s="400" t="s">
        <v>440</v>
      </c>
      <c r="C23" s="401" t="s">
        <v>231</v>
      </c>
      <c r="D23" s="401" t="s">
        <v>231</v>
      </c>
      <c r="E23" s="401"/>
      <c r="F23" s="401" t="s">
        <v>231</v>
      </c>
      <c r="G23" s="401" t="s">
        <v>231</v>
      </c>
      <c r="H23" s="401" t="s">
        <v>231</v>
      </c>
      <c r="I23" s="402" t="s">
        <v>231</v>
      </c>
      <c r="J23" s="403" t="s">
        <v>1</v>
      </c>
    </row>
    <row r="24" spans="1:10" ht="14.45" customHeight="1" x14ac:dyDescent="0.2">
      <c r="A24" s="399" t="s">
        <v>439</v>
      </c>
      <c r="B24" s="400" t="s">
        <v>528</v>
      </c>
      <c r="C24" s="401">
        <v>0.24137</v>
      </c>
      <c r="D24" s="401">
        <v>0</v>
      </c>
      <c r="E24" s="401"/>
      <c r="F24" s="401">
        <v>0</v>
      </c>
      <c r="G24" s="401">
        <v>0</v>
      </c>
      <c r="H24" s="401">
        <v>0</v>
      </c>
      <c r="I24" s="402" t="s">
        <v>231</v>
      </c>
      <c r="J24" s="403" t="s">
        <v>1</v>
      </c>
    </row>
    <row r="25" spans="1:10" ht="14.45" customHeight="1" x14ac:dyDescent="0.2">
      <c r="A25" s="399" t="s">
        <v>439</v>
      </c>
      <c r="B25" s="400" t="s">
        <v>530</v>
      </c>
      <c r="C25" s="401">
        <v>0</v>
      </c>
      <c r="D25" s="401">
        <v>0</v>
      </c>
      <c r="E25" s="401"/>
      <c r="F25" s="401">
        <v>0</v>
      </c>
      <c r="G25" s="401">
        <v>0</v>
      </c>
      <c r="H25" s="401">
        <v>0</v>
      </c>
      <c r="I25" s="402" t="s">
        <v>231</v>
      </c>
      <c r="J25" s="403" t="s">
        <v>1</v>
      </c>
    </row>
    <row r="26" spans="1:10" ht="14.45" customHeight="1" x14ac:dyDescent="0.2">
      <c r="A26" s="399" t="s">
        <v>439</v>
      </c>
      <c r="B26" s="400" t="s">
        <v>531</v>
      </c>
      <c r="C26" s="401">
        <v>10.718820000000001</v>
      </c>
      <c r="D26" s="401">
        <v>6.1555100000000014</v>
      </c>
      <c r="E26" s="401"/>
      <c r="F26" s="401">
        <v>7.3540900000000002</v>
      </c>
      <c r="G26" s="401">
        <v>0</v>
      </c>
      <c r="H26" s="401">
        <v>7.3540900000000002</v>
      </c>
      <c r="I26" s="402" t="s">
        <v>231</v>
      </c>
      <c r="J26" s="403" t="s">
        <v>1</v>
      </c>
    </row>
    <row r="27" spans="1:10" ht="14.45" customHeight="1" x14ac:dyDescent="0.2">
      <c r="A27" s="399" t="s">
        <v>439</v>
      </c>
      <c r="B27" s="400" t="s">
        <v>532</v>
      </c>
      <c r="C27" s="401">
        <v>12.886899999999999</v>
      </c>
      <c r="D27" s="401">
        <v>14.056449999999998</v>
      </c>
      <c r="E27" s="401"/>
      <c r="F27" s="401">
        <v>16.220079999999999</v>
      </c>
      <c r="G27" s="401">
        <v>0</v>
      </c>
      <c r="H27" s="401">
        <v>16.220079999999999</v>
      </c>
      <c r="I27" s="402" t="s">
        <v>231</v>
      </c>
      <c r="J27" s="403" t="s">
        <v>1</v>
      </c>
    </row>
    <row r="28" spans="1:10" ht="14.45" customHeight="1" x14ac:dyDescent="0.2">
      <c r="A28" s="399" t="s">
        <v>439</v>
      </c>
      <c r="B28" s="400" t="s">
        <v>533</v>
      </c>
      <c r="C28" s="401">
        <v>18.722290000000001</v>
      </c>
      <c r="D28" s="401">
        <v>9.8058399999999999</v>
      </c>
      <c r="E28" s="401"/>
      <c r="F28" s="401">
        <v>11.46297</v>
      </c>
      <c r="G28" s="401">
        <v>0</v>
      </c>
      <c r="H28" s="401">
        <v>11.46297</v>
      </c>
      <c r="I28" s="402" t="s">
        <v>231</v>
      </c>
      <c r="J28" s="403" t="s">
        <v>1</v>
      </c>
    </row>
    <row r="29" spans="1:10" ht="14.45" customHeight="1" x14ac:dyDescent="0.2">
      <c r="A29" s="399" t="s">
        <v>439</v>
      </c>
      <c r="B29" s="400" t="s">
        <v>534</v>
      </c>
      <c r="C29" s="401">
        <v>3.9192600000000004</v>
      </c>
      <c r="D29" s="401">
        <v>3.4013899999999997</v>
      </c>
      <c r="E29" s="401"/>
      <c r="F29" s="401">
        <v>3.4261900000000001</v>
      </c>
      <c r="G29" s="401">
        <v>0</v>
      </c>
      <c r="H29" s="401">
        <v>3.4261900000000001</v>
      </c>
      <c r="I29" s="402" t="s">
        <v>231</v>
      </c>
      <c r="J29" s="403" t="s">
        <v>442</v>
      </c>
    </row>
    <row r="30" spans="1:10" ht="14.45" customHeight="1" x14ac:dyDescent="0.2">
      <c r="A30" s="399" t="s">
        <v>439</v>
      </c>
      <c r="B30" s="400" t="s">
        <v>535</v>
      </c>
      <c r="C30" s="401">
        <v>34.501519999999999</v>
      </c>
      <c r="D30" s="401">
        <v>38.785499999999999</v>
      </c>
      <c r="E30" s="401"/>
      <c r="F30" s="401">
        <v>88.911349999999999</v>
      </c>
      <c r="G30" s="401">
        <v>0</v>
      </c>
      <c r="H30" s="401">
        <v>88.911349999999999</v>
      </c>
      <c r="I30" s="402" t="s">
        <v>231</v>
      </c>
      <c r="J30" s="403" t="s">
        <v>541</v>
      </c>
    </row>
    <row r="31" spans="1:10" ht="14.45" customHeight="1" x14ac:dyDescent="0.2">
      <c r="A31" s="399" t="s">
        <v>439</v>
      </c>
      <c r="B31" s="400" t="s">
        <v>536</v>
      </c>
      <c r="C31" s="401">
        <v>0</v>
      </c>
      <c r="D31" s="401">
        <v>0</v>
      </c>
      <c r="E31" s="401"/>
      <c r="F31" s="401">
        <v>0</v>
      </c>
      <c r="G31" s="401">
        <v>0</v>
      </c>
      <c r="H31" s="401">
        <v>0</v>
      </c>
      <c r="I31" s="402" t="s">
        <v>231</v>
      </c>
      <c r="J31" s="403" t="s">
        <v>0</v>
      </c>
    </row>
    <row r="32" spans="1:10" ht="14.45" customHeight="1" x14ac:dyDescent="0.2">
      <c r="A32" s="399" t="s">
        <v>439</v>
      </c>
      <c r="B32" s="400" t="s">
        <v>537</v>
      </c>
      <c r="C32" s="401">
        <v>664.50410000000011</v>
      </c>
      <c r="D32" s="401">
        <v>581.58555000000001</v>
      </c>
      <c r="E32" s="401"/>
      <c r="F32" s="401">
        <v>599.3195300000001</v>
      </c>
      <c r="G32" s="401">
        <v>0</v>
      </c>
      <c r="H32" s="401">
        <v>599.3195300000001</v>
      </c>
      <c r="I32" s="402" t="s">
        <v>231</v>
      </c>
      <c r="J32" s="403" t="s">
        <v>1</v>
      </c>
    </row>
    <row r="33" spans="1:10" ht="14.45" customHeight="1" x14ac:dyDescent="0.2">
      <c r="A33" s="399" t="s">
        <v>439</v>
      </c>
      <c r="B33" s="400" t="s">
        <v>441</v>
      </c>
      <c r="C33" s="401">
        <v>745.49426000000017</v>
      </c>
      <c r="D33" s="401">
        <v>653.79024000000004</v>
      </c>
      <c r="E33" s="401"/>
      <c r="F33" s="401">
        <v>726.69421000000011</v>
      </c>
      <c r="G33" s="401">
        <v>0</v>
      </c>
      <c r="H33" s="401">
        <v>726.69421000000011</v>
      </c>
      <c r="I33" s="402" t="s">
        <v>231</v>
      </c>
      <c r="J33" s="403" t="s">
        <v>1</v>
      </c>
    </row>
    <row r="34" spans="1:10" ht="14.45" customHeight="1" x14ac:dyDescent="0.2">
      <c r="A34" s="399" t="s">
        <v>231</v>
      </c>
      <c r="B34" s="400" t="s">
        <v>231</v>
      </c>
      <c r="C34" s="401" t="s">
        <v>231</v>
      </c>
      <c r="D34" s="401" t="s">
        <v>231</v>
      </c>
      <c r="E34" s="401"/>
      <c r="F34" s="401" t="s">
        <v>231</v>
      </c>
      <c r="G34" s="401" t="s">
        <v>231</v>
      </c>
      <c r="H34" s="401" t="s">
        <v>231</v>
      </c>
      <c r="I34" s="402" t="s">
        <v>231</v>
      </c>
      <c r="J34" s="403" t="s">
        <v>1</v>
      </c>
    </row>
    <row r="35" spans="1:10" ht="14.45" customHeight="1" x14ac:dyDescent="0.2">
      <c r="A35" s="399" t="s">
        <v>431</v>
      </c>
      <c r="B35" s="400" t="s">
        <v>438</v>
      </c>
      <c r="C35" s="401">
        <v>745.49426000000017</v>
      </c>
      <c r="D35" s="401">
        <v>653.79024000000004</v>
      </c>
      <c r="E35" s="401"/>
      <c r="F35" s="401">
        <v>736.89421000000016</v>
      </c>
      <c r="G35" s="401">
        <v>0</v>
      </c>
      <c r="H35" s="401">
        <v>736.89421000000016</v>
      </c>
      <c r="I35" s="402" t="s">
        <v>231</v>
      </c>
      <c r="J35" s="403" t="s">
        <v>1</v>
      </c>
    </row>
  </sheetData>
  <mergeCells count="3">
    <mergeCell ref="A1:I1"/>
    <mergeCell ref="F3:I3"/>
    <mergeCell ref="C4:D4"/>
  </mergeCells>
  <conditionalFormatting sqref="F17 F36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5">
    <cfRule type="expression" dxfId="11" priority="6">
      <formula>$H18&gt;0</formula>
    </cfRule>
  </conditionalFormatting>
  <conditionalFormatting sqref="A18:A35">
    <cfRule type="expression" dxfId="10" priority="5">
      <formula>AND($J18&lt;&gt;"mezeraKL",$J18&lt;&gt;"")</formula>
    </cfRule>
  </conditionalFormatting>
  <conditionalFormatting sqref="I18:I35">
    <cfRule type="expression" dxfId="9" priority="7">
      <formula>$I18&gt;1</formula>
    </cfRule>
  </conditionalFormatting>
  <conditionalFormatting sqref="B18:B35">
    <cfRule type="expression" dxfId="8" priority="4">
      <formula>OR($J18="NS",$J18="SumaNS",$J18="Účet")</formula>
    </cfRule>
  </conditionalFormatting>
  <conditionalFormatting sqref="A18:D35 F18:I35">
    <cfRule type="expression" dxfId="7" priority="8">
      <formula>AND($J18&lt;&gt;"",$J18&lt;&gt;"mezeraKL")</formula>
    </cfRule>
  </conditionalFormatting>
  <conditionalFormatting sqref="B18:D35 F18:I35">
    <cfRule type="expression" dxfId="6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35 F18:I35">
    <cfRule type="expression" dxfId="5" priority="2">
      <formula>OR($J18="SumaNS",$J18="NS")</formula>
    </cfRule>
  </conditionalFormatting>
  <hyperlinks>
    <hyperlink ref="A2" location="Obsah!A1" display="Zpět na Obsah  KL 01  1.-4.měsíc" xr:uid="{09310FD5-F4C8-4A4B-992D-FAB24458F7D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3" hidden="1" customWidth="1" outlineLevel="1"/>
    <col min="2" max="2" width="28.28515625" style="103" hidden="1" customWidth="1" outlineLevel="1"/>
    <col min="3" max="3" width="5.28515625" style="179" bestFit="1" customWidth="1" collapsed="1"/>
    <col min="4" max="4" width="18.7109375" style="183" customWidth="1"/>
    <col min="5" max="5" width="9" style="179" bestFit="1" customWidth="1"/>
    <col min="6" max="6" width="18.7109375" style="183" customWidth="1"/>
    <col min="7" max="7" width="12.42578125" style="179" hidden="1" customWidth="1" outlineLevel="1"/>
    <col min="8" max="8" width="25.7109375" style="179" customWidth="1" collapsed="1"/>
    <col min="9" max="9" width="7.7109375" style="177" customWidth="1"/>
    <col min="10" max="10" width="10" style="177" customWidth="1"/>
    <col min="11" max="11" width="11.140625" style="177" customWidth="1"/>
    <col min="12" max="16384" width="8.85546875" style="103"/>
  </cols>
  <sheetData>
    <row r="1" spans="1:11" ht="18.600000000000001" customHeight="1" thickBot="1" x14ac:dyDescent="0.35">
      <c r="A1" s="329" t="s">
        <v>1008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4.45" customHeight="1" thickBot="1" x14ac:dyDescent="0.25">
      <c r="A2" s="194" t="s">
        <v>230</v>
      </c>
      <c r="B2" s="57"/>
      <c r="C2" s="181"/>
      <c r="D2" s="181"/>
      <c r="E2" s="181"/>
      <c r="F2" s="181"/>
      <c r="G2" s="181"/>
      <c r="H2" s="181"/>
      <c r="I2" s="182"/>
      <c r="J2" s="182"/>
      <c r="K2" s="182"/>
    </row>
    <row r="3" spans="1:11" ht="14.45" customHeight="1" thickBot="1" x14ac:dyDescent="0.25">
      <c r="A3" s="57"/>
      <c r="B3" s="57"/>
      <c r="C3" s="325"/>
      <c r="D3" s="326"/>
      <c r="E3" s="326"/>
      <c r="F3" s="326"/>
      <c r="G3" s="326"/>
      <c r="H3" s="115" t="s">
        <v>106</v>
      </c>
      <c r="I3" s="74">
        <f>IF(J3&lt;&gt;0,K3/J3,0)</f>
        <v>15.766489990450584</v>
      </c>
      <c r="J3" s="74">
        <f>SUBTOTAL(9,J5:J1048576)</f>
        <v>46738</v>
      </c>
      <c r="K3" s="75">
        <f>SUBTOTAL(9,K5:K1048576)</f>
        <v>736894.20917367935</v>
      </c>
    </row>
    <row r="4" spans="1:11" s="178" customFormat="1" ht="14.45" customHeight="1" thickBot="1" x14ac:dyDescent="0.25">
      <c r="A4" s="404" t="s">
        <v>4</v>
      </c>
      <c r="B4" s="405" t="s">
        <v>5</v>
      </c>
      <c r="C4" s="405" t="s">
        <v>0</v>
      </c>
      <c r="D4" s="405" t="s">
        <v>6</v>
      </c>
      <c r="E4" s="405" t="s">
        <v>7</v>
      </c>
      <c r="F4" s="405" t="s">
        <v>1</v>
      </c>
      <c r="G4" s="405" t="s">
        <v>56</v>
      </c>
      <c r="H4" s="407" t="s">
        <v>11</v>
      </c>
      <c r="I4" s="408" t="s">
        <v>113</v>
      </c>
      <c r="J4" s="408" t="s">
        <v>13</v>
      </c>
      <c r="K4" s="409" t="s">
        <v>121</v>
      </c>
    </row>
    <row r="5" spans="1:11" ht="14.45" customHeight="1" x14ac:dyDescent="0.2">
      <c r="A5" s="410" t="s">
        <v>431</v>
      </c>
      <c r="B5" s="411" t="s">
        <v>432</v>
      </c>
      <c r="C5" s="412" t="s">
        <v>538</v>
      </c>
      <c r="D5" s="413" t="s">
        <v>539</v>
      </c>
      <c r="E5" s="412" t="s">
        <v>542</v>
      </c>
      <c r="F5" s="413" t="s">
        <v>543</v>
      </c>
      <c r="G5" s="412" t="s">
        <v>544</v>
      </c>
      <c r="H5" s="412" t="s">
        <v>545</v>
      </c>
      <c r="I5" s="415">
        <v>1700</v>
      </c>
      <c r="J5" s="415">
        <v>6</v>
      </c>
      <c r="K5" s="416">
        <v>10200</v>
      </c>
    </row>
    <row r="6" spans="1:11" ht="14.45" customHeight="1" x14ac:dyDescent="0.2">
      <c r="A6" s="417" t="s">
        <v>431</v>
      </c>
      <c r="B6" s="418" t="s">
        <v>432</v>
      </c>
      <c r="C6" s="419" t="s">
        <v>439</v>
      </c>
      <c r="D6" s="420" t="s">
        <v>440</v>
      </c>
      <c r="E6" s="419" t="s">
        <v>546</v>
      </c>
      <c r="F6" s="420" t="s">
        <v>547</v>
      </c>
      <c r="G6" s="419" t="s">
        <v>548</v>
      </c>
      <c r="H6" s="419" t="s">
        <v>549</v>
      </c>
      <c r="I6" s="422">
        <v>0.74000000953674316</v>
      </c>
      <c r="J6" s="422">
        <v>1000</v>
      </c>
      <c r="K6" s="423">
        <v>736</v>
      </c>
    </row>
    <row r="7" spans="1:11" ht="14.45" customHeight="1" x14ac:dyDescent="0.2">
      <c r="A7" s="417" t="s">
        <v>431</v>
      </c>
      <c r="B7" s="418" t="s">
        <v>432</v>
      </c>
      <c r="C7" s="419" t="s">
        <v>439</v>
      </c>
      <c r="D7" s="420" t="s">
        <v>440</v>
      </c>
      <c r="E7" s="419" t="s">
        <v>546</v>
      </c>
      <c r="F7" s="420" t="s">
        <v>547</v>
      </c>
      <c r="G7" s="419" t="s">
        <v>550</v>
      </c>
      <c r="H7" s="419" t="s">
        <v>551</v>
      </c>
      <c r="I7" s="422">
        <v>0.61000001430511475</v>
      </c>
      <c r="J7" s="422">
        <v>2500</v>
      </c>
      <c r="K7" s="423">
        <v>1525</v>
      </c>
    </row>
    <row r="8" spans="1:11" ht="14.45" customHeight="1" x14ac:dyDescent="0.2">
      <c r="A8" s="417" t="s">
        <v>431</v>
      </c>
      <c r="B8" s="418" t="s">
        <v>432</v>
      </c>
      <c r="C8" s="419" t="s">
        <v>439</v>
      </c>
      <c r="D8" s="420" t="s">
        <v>440</v>
      </c>
      <c r="E8" s="419" t="s">
        <v>546</v>
      </c>
      <c r="F8" s="420" t="s">
        <v>547</v>
      </c>
      <c r="G8" s="419" t="s">
        <v>552</v>
      </c>
      <c r="H8" s="419" t="s">
        <v>553</v>
      </c>
      <c r="I8" s="422">
        <v>18.399999618530273</v>
      </c>
      <c r="J8" s="422">
        <v>50</v>
      </c>
      <c r="K8" s="423">
        <v>920</v>
      </c>
    </row>
    <row r="9" spans="1:11" ht="14.45" customHeight="1" x14ac:dyDescent="0.2">
      <c r="A9" s="417" t="s">
        <v>431</v>
      </c>
      <c r="B9" s="418" t="s">
        <v>432</v>
      </c>
      <c r="C9" s="419" t="s">
        <v>439</v>
      </c>
      <c r="D9" s="420" t="s">
        <v>440</v>
      </c>
      <c r="E9" s="419" t="s">
        <v>546</v>
      </c>
      <c r="F9" s="420" t="s">
        <v>547</v>
      </c>
      <c r="G9" s="419" t="s">
        <v>554</v>
      </c>
      <c r="H9" s="419" t="s">
        <v>555</v>
      </c>
      <c r="I9" s="422">
        <v>123.27999877929688</v>
      </c>
      <c r="J9" s="422">
        <v>10</v>
      </c>
      <c r="K9" s="423">
        <v>1232.800048828125</v>
      </c>
    </row>
    <row r="10" spans="1:11" ht="14.45" customHeight="1" x14ac:dyDescent="0.2">
      <c r="A10" s="417" t="s">
        <v>431</v>
      </c>
      <c r="B10" s="418" t="s">
        <v>432</v>
      </c>
      <c r="C10" s="419" t="s">
        <v>439</v>
      </c>
      <c r="D10" s="420" t="s">
        <v>440</v>
      </c>
      <c r="E10" s="419" t="s">
        <v>546</v>
      </c>
      <c r="F10" s="420" t="s">
        <v>547</v>
      </c>
      <c r="G10" s="419" t="s">
        <v>556</v>
      </c>
      <c r="H10" s="419" t="s">
        <v>557</v>
      </c>
      <c r="I10" s="422">
        <v>9.8000001907348633</v>
      </c>
      <c r="J10" s="422">
        <v>10</v>
      </c>
      <c r="K10" s="423">
        <v>97.959999084472656</v>
      </c>
    </row>
    <row r="11" spans="1:11" ht="14.45" customHeight="1" x14ac:dyDescent="0.2">
      <c r="A11" s="417" t="s">
        <v>431</v>
      </c>
      <c r="B11" s="418" t="s">
        <v>432</v>
      </c>
      <c r="C11" s="419" t="s">
        <v>439</v>
      </c>
      <c r="D11" s="420" t="s">
        <v>440</v>
      </c>
      <c r="E11" s="419" t="s">
        <v>546</v>
      </c>
      <c r="F11" s="420" t="s">
        <v>547</v>
      </c>
      <c r="G11" s="419" t="s">
        <v>558</v>
      </c>
      <c r="H11" s="419" t="s">
        <v>559</v>
      </c>
      <c r="I11" s="422">
        <v>11.640000343322754</v>
      </c>
      <c r="J11" s="422">
        <v>1</v>
      </c>
      <c r="K11" s="423">
        <v>11.640000343322754</v>
      </c>
    </row>
    <row r="12" spans="1:11" ht="14.45" customHeight="1" x14ac:dyDescent="0.2">
      <c r="A12" s="417" t="s">
        <v>431</v>
      </c>
      <c r="B12" s="418" t="s">
        <v>432</v>
      </c>
      <c r="C12" s="419" t="s">
        <v>439</v>
      </c>
      <c r="D12" s="420" t="s">
        <v>440</v>
      </c>
      <c r="E12" s="419" t="s">
        <v>546</v>
      </c>
      <c r="F12" s="420" t="s">
        <v>547</v>
      </c>
      <c r="G12" s="419" t="s">
        <v>560</v>
      </c>
      <c r="H12" s="419" t="s">
        <v>561</v>
      </c>
      <c r="I12" s="422">
        <v>13.020000457763672</v>
      </c>
      <c r="J12" s="422">
        <v>8</v>
      </c>
      <c r="K12" s="423">
        <v>104.16000366210938</v>
      </c>
    </row>
    <row r="13" spans="1:11" ht="14.45" customHeight="1" x14ac:dyDescent="0.2">
      <c r="A13" s="417" t="s">
        <v>431</v>
      </c>
      <c r="B13" s="418" t="s">
        <v>432</v>
      </c>
      <c r="C13" s="419" t="s">
        <v>439</v>
      </c>
      <c r="D13" s="420" t="s">
        <v>440</v>
      </c>
      <c r="E13" s="419" t="s">
        <v>546</v>
      </c>
      <c r="F13" s="420" t="s">
        <v>547</v>
      </c>
      <c r="G13" s="419" t="s">
        <v>562</v>
      </c>
      <c r="H13" s="419" t="s">
        <v>563</v>
      </c>
      <c r="I13" s="422">
        <v>0.37999999523162842</v>
      </c>
      <c r="J13" s="422">
        <v>20</v>
      </c>
      <c r="K13" s="423">
        <v>7.5999999046325684</v>
      </c>
    </row>
    <row r="14" spans="1:11" ht="14.45" customHeight="1" x14ac:dyDescent="0.2">
      <c r="A14" s="417" t="s">
        <v>431</v>
      </c>
      <c r="B14" s="418" t="s">
        <v>432</v>
      </c>
      <c r="C14" s="419" t="s">
        <v>439</v>
      </c>
      <c r="D14" s="420" t="s">
        <v>440</v>
      </c>
      <c r="E14" s="419" t="s">
        <v>546</v>
      </c>
      <c r="F14" s="420" t="s">
        <v>547</v>
      </c>
      <c r="G14" s="419" t="s">
        <v>564</v>
      </c>
      <c r="H14" s="419" t="s">
        <v>565</v>
      </c>
      <c r="I14" s="422">
        <v>7.820000171661377</v>
      </c>
      <c r="J14" s="422">
        <v>6</v>
      </c>
      <c r="K14" s="423">
        <v>46.919998168945313</v>
      </c>
    </row>
    <row r="15" spans="1:11" ht="14.45" customHeight="1" x14ac:dyDescent="0.2">
      <c r="A15" s="417" t="s">
        <v>431</v>
      </c>
      <c r="B15" s="418" t="s">
        <v>432</v>
      </c>
      <c r="C15" s="419" t="s">
        <v>439</v>
      </c>
      <c r="D15" s="420" t="s">
        <v>440</v>
      </c>
      <c r="E15" s="419" t="s">
        <v>546</v>
      </c>
      <c r="F15" s="420" t="s">
        <v>547</v>
      </c>
      <c r="G15" s="419" t="s">
        <v>566</v>
      </c>
      <c r="H15" s="419" t="s">
        <v>567</v>
      </c>
      <c r="I15" s="422">
        <v>7.0799999237060547</v>
      </c>
      <c r="J15" s="422">
        <v>6</v>
      </c>
      <c r="K15" s="423">
        <v>42.479999542236328</v>
      </c>
    </row>
    <row r="16" spans="1:11" ht="14.45" customHeight="1" x14ac:dyDescent="0.2">
      <c r="A16" s="417" t="s">
        <v>431</v>
      </c>
      <c r="B16" s="418" t="s">
        <v>432</v>
      </c>
      <c r="C16" s="419" t="s">
        <v>439</v>
      </c>
      <c r="D16" s="420" t="s">
        <v>440</v>
      </c>
      <c r="E16" s="419" t="s">
        <v>546</v>
      </c>
      <c r="F16" s="420" t="s">
        <v>547</v>
      </c>
      <c r="G16" s="419" t="s">
        <v>568</v>
      </c>
      <c r="H16" s="419" t="s">
        <v>569</v>
      </c>
      <c r="I16" s="422">
        <v>8.3400001525878906</v>
      </c>
      <c r="J16" s="422">
        <v>6</v>
      </c>
      <c r="K16" s="423">
        <v>50.029998779296875</v>
      </c>
    </row>
    <row r="17" spans="1:11" ht="14.45" customHeight="1" x14ac:dyDescent="0.2">
      <c r="A17" s="417" t="s">
        <v>431</v>
      </c>
      <c r="B17" s="418" t="s">
        <v>432</v>
      </c>
      <c r="C17" s="419" t="s">
        <v>439</v>
      </c>
      <c r="D17" s="420" t="s">
        <v>440</v>
      </c>
      <c r="E17" s="419" t="s">
        <v>546</v>
      </c>
      <c r="F17" s="420" t="s">
        <v>547</v>
      </c>
      <c r="G17" s="419" t="s">
        <v>570</v>
      </c>
      <c r="H17" s="419" t="s">
        <v>571</v>
      </c>
      <c r="I17" s="422">
        <v>9.5900001525878906</v>
      </c>
      <c r="J17" s="422">
        <v>6</v>
      </c>
      <c r="K17" s="423">
        <v>57.549999237060547</v>
      </c>
    </row>
    <row r="18" spans="1:11" ht="14.45" customHeight="1" x14ac:dyDescent="0.2">
      <c r="A18" s="417" t="s">
        <v>431</v>
      </c>
      <c r="B18" s="418" t="s">
        <v>432</v>
      </c>
      <c r="C18" s="419" t="s">
        <v>439</v>
      </c>
      <c r="D18" s="420" t="s">
        <v>440</v>
      </c>
      <c r="E18" s="419" t="s">
        <v>546</v>
      </c>
      <c r="F18" s="420" t="s">
        <v>547</v>
      </c>
      <c r="G18" s="419" t="s">
        <v>572</v>
      </c>
      <c r="H18" s="419" t="s">
        <v>573</v>
      </c>
      <c r="I18" s="422">
        <v>1586.510009765625</v>
      </c>
      <c r="J18" s="422">
        <v>1</v>
      </c>
      <c r="K18" s="423">
        <v>1586.510009765625</v>
      </c>
    </row>
    <row r="19" spans="1:11" ht="14.45" customHeight="1" x14ac:dyDescent="0.2">
      <c r="A19" s="417" t="s">
        <v>431</v>
      </c>
      <c r="B19" s="418" t="s">
        <v>432</v>
      </c>
      <c r="C19" s="419" t="s">
        <v>439</v>
      </c>
      <c r="D19" s="420" t="s">
        <v>440</v>
      </c>
      <c r="E19" s="419" t="s">
        <v>546</v>
      </c>
      <c r="F19" s="420" t="s">
        <v>547</v>
      </c>
      <c r="G19" s="419" t="s">
        <v>574</v>
      </c>
      <c r="H19" s="419" t="s">
        <v>575</v>
      </c>
      <c r="I19" s="422">
        <v>19.959999084472656</v>
      </c>
      <c r="J19" s="422">
        <v>5</v>
      </c>
      <c r="K19" s="423">
        <v>99.819999694824219</v>
      </c>
    </row>
    <row r="20" spans="1:11" ht="14.45" customHeight="1" x14ac:dyDescent="0.2">
      <c r="A20" s="417" t="s">
        <v>431</v>
      </c>
      <c r="B20" s="418" t="s">
        <v>432</v>
      </c>
      <c r="C20" s="419" t="s">
        <v>439</v>
      </c>
      <c r="D20" s="420" t="s">
        <v>440</v>
      </c>
      <c r="E20" s="419" t="s">
        <v>546</v>
      </c>
      <c r="F20" s="420" t="s">
        <v>547</v>
      </c>
      <c r="G20" s="419" t="s">
        <v>576</v>
      </c>
      <c r="H20" s="419" t="s">
        <v>577</v>
      </c>
      <c r="I20" s="422">
        <v>25.25</v>
      </c>
      <c r="J20" s="422">
        <v>2</v>
      </c>
      <c r="K20" s="423">
        <v>50.490001678466797</v>
      </c>
    </row>
    <row r="21" spans="1:11" ht="14.45" customHeight="1" x14ac:dyDescent="0.2">
      <c r="A21" s="417" t="s">
        <v>431</v>
      </c>
      <c r="B21" s="418" t="s">
        <v>432</v>
      </c>
      <c r="C21" s="419" t="s">
        <v>439</v>
      </c>
      <c r="D21" s="420" t="s">
        <v>440</v>
      </c>
      <c r="E21" s="419" t="s">
        <v>546</v>
      </c>
      <c r="F21" s="420" t="s">
        <v>547</v>
      </c>
      <c r="G21" s="419" t="s">
        <v>578</v>
      </c>
      <c r="H21" s="419" t="s">
        <v>579</v>
      </c>
      <c r="I21" s="422">
        <v>31.420000076293945</v>
      </c>
      <c r="J21" s="422">
        <v>24</v>
      </c>
      <c r="K21" s="423">
        <v>754.08001708984375</v>
      </c>
    </row>
    <row r="22" spans="1:11" ht="14.45" customHeight="1" x14ac:dyDescent="0.2">
      <c r="A22" s="417" t="s">
        <v>431</v>
      </c>
      <c r="B22" s="418" t="s">
        <v>432</v>
      </c>
      <c r="C22" s="419" t="s">
        <v>439</v>
      </c>
      <c r="D22" s="420" t="s">
        <v>440</v>
      </c>
      <c r="E22" s="419" t="s">
        <v>546</v>
      </c>
      <c r="F22" s="420" t="s">
        <v>547</v>
      </c>
      <c r="G22" s="419" t="s">
        <v>580</v>
      </c>
      <c r="H22" s="419" t="s">
        <v>581</v>
      </c>
      <c r="I22" s="422">
        <v>10.350000381469727</v>
      </c>
      <c r="J22" s="422">
        <v>3</v>
      </c>
      <c r="K22" s="423">
        <v>31.049999237060547</v>
      </c>
    </row>
    <row r="23" spans="1:11" ht="14.45" customHeight="1" x14ac:dyDescent="0.2">
      <c r="A23" s="417" t="s">
        <v>431</v>
      </c>
      <c r="B23" s="418" t="s">
        <v>432</v>
      </c>
      <c r="C23" s="419" t="s">
        <v>439</v>
      </c>
      <c r="D23" s="420" t="s">
        <v>440</v>
      </c>
      <c r="E23" s="419" t="s">
        <v>582</v>
      </c>
      <c r="F23" s="420" t="s">
        <v>583</v>
      </c>
      <c r="G23" s="419" t="s">
        <v>584</v>
      </c>
      <c r="H23" s="419" t="s">
        <v>585</v>
      </c>
      <c r="I23" s="422">
        <v>3.809999942779541</v>
      </c>
      <c r="J23" s="422">
        <v>200</v>
      </c>
      <c r="K23" s="423">
        <v>762.29998779296875</v>
      </c>
    </row>
    <row r="24" spans="1:11" ht="14.45" customHeight="1" x14ac:dyDescent="0.2">
      <c r="A24" s="417" t="s">
        <v>431</v>
      </c>
      <c r="B24" s="418" t="s">
        <v>432</v>
      </c>
      <c r="C24" s="419" t="s">
        <v>439</v>
      </c>
      <c r="D24" s="420" t="s">
        <v>440</v>
      </c>
      <c r="E24" s="419" t="s">
        <v>582</v>
      </c>
      <c r="F24" s="420" t="s">
        <v>583</v>
      </c>
      <c r="G24" s="419" t="s">
        <v>586</v>
      </c>
      <c r="H24" s="419" t="s">
        <v>587</v>
      </c>
      <c r="I24" s="422">
        <v>2.3599998950958252</v>
      </c>
      <c r="J24" s="422">
        <v>8</v>
      </c>
      <c r="K24" s="423">
        <v>18.879999160766602</v>
      </c>
    </row>
    <row r="25" spans="1:11" ht="14.45" customHeight="1" x14ac:dyDescent="0.2">
      <c r="A25" s="417" t="s">
        <v>431</v>
      </c>
      <c r="B25" s="418" t="s">
        <v>432</v>
      </c>
      <c r="C25" s="419" t="s">
        <v>439</v>
      </c>
      <c r="D25" s="420" t="s">
        <v>440</v>
      </c>
      <c r="E25" s="419" t="s">
        <v>582</v>
      </c>
      <c r="F25" s="420" t="s">
        <v>583</v>
      </c>
      <c r="G25" s="419" t="s">
        <v>588</v>
      </c>
      <c r="H25" s="419" t="s">
        <v>589</v>
      </c>
      <c r="I25" s="422">
        <v>2.3599998950958252</v>
      </c>
      <c r="J25" s="422">
        <v>8</v>
      </c>
      <c r="K25" s="423">
        <v>18.879999160766602</v>
      </c>
    </row>
    <row r="26" spans="1:11" ht="14.45" customHeight="1" x14ac:dyDescent="0.2">
      <c r="A26" s="417" t="s">
        <v>431</v>
      </c>
      <c r="B26" s="418" t="s">
        <v>432</v>
      </c>
      <c r="C26" s="419" t="s">
        <v>439</v>
      </c>
      <c r="D26" s="420" t="s">
        <v>440</v>
      </c>
      <c r="E26" s="419" t="s">
        <v>582</v>
      </c>
      <c r="F26" s="420" t="s">
        <v>583</v>
      </c>
      <c r="G26" s="419" t="s">
        <v>590</v>
      </c>
      <c r="H26" s="419" t="s">
        <v>591</v>
      </c>
      <c r="I26" s="422">
        <v>67.415000915527344</v>
      </c>
      <c r="J26" s="422">
        <v>160</v>
      </c>
      <c r="K26" s="423">
        <v>10802.56005859375</v>
      </c>
    </row>
    <row r="27" spans="1:11" ht="14.45" customHeight="1" x14ac:dyDescent="0.2">
      <c r="A27" s="417" t="s">
        <v>431</v>
      </c>
      <c r="B27" s="418" t="s">
        <v>432</v>
      </c>
      <c r="C27" s="419" t="s">
        <v>439</v>
      </c>
      <c r="D27" s="420" t="s">
        <v>440</v>
      </c>
      <c r="E27" s="419" t="s">
        <v>582</v>
      </c>
      <c r="F27" s="420" t="s">
        <v>583</v>
      </c>
      <c r="G27" s="419" t="s">
        <v>592</v>
      </c>
      <c r="H27" s="419" t="s">
        <v>593</v>
      </c>
      <c r="I27" s="422">
        <v>0.43333333730697632</v>
      </c>
      <c r="J27" s="422">
        <v>2400</v>
      </c>
      <c r="K27" s="423">
        <v>1040</v>
      </c>
    </row>
    <row r="28" spans="1:11" ht="14.45" customHeight="1" x14ac:dyDescent="0.2">
      <c r="A28" s="417" t="s">
        <v>431</v>
      </c>
      <c r="B28" s="418" t="s">
        <v>432</v>
      </c>
      <c r="C28" s="419" t="s">
        <v>439</v>
      </c>
      <c r="D28" s="420" t="s">
        <v>440</v>
      </c>
      <c r="E28" s="419" t="s">
        <v>582</v>
      </c>
      <c r="F28" s="420" t="s">
        <v>583</v>
      </c>
      <c r="G28" s="419" t="s">
        <v>594</v>
      </c>
      <c r="H28" s="419" t="s">
        <v>595</v>
      </c>
      <c r="I28" s="422">
        <v>0.57999998331069946</v>
      </c>
      <c r="J28" s="422">
        <v>2400</v>
      </c>
      <c r="K28" s="423">
        <v>1392</v>
      </c>
    </row>
    <row r="29" spans="1:11" ht="14.45" customHeight="1" x14ac:dyDescent="0.2">
      <c r="A29" s="417" t="s">
        <v>431</v>
      </c>
      <c r="B29" s="418" t="s">
        <v>432</v>
      </c>
      <c r="C29" s="419" t="s">
        <v>439</v>
      </c>
      <c r="D29" s="420" t="s">
        <v>440</v>
      </c>
      <c r="E29" s="419" t="s">
        <v>582</v>
      </c>
      <c r="F29" s="420" t="s">
        <v>583</v>
      </c>
      <c r="G29" s="419" t="s">
        <v>596</v>
      </c>
      <c r="H29" s="419" t="s">
        <v>597</v>
      </c>
      <c r="I29" s="422">
        <v>49.970001220703125</v>
      </c>
      <c r="J29" s="422">
        <v>10</v>
      </c>
      <c r="K29" s="423">
        <v>499.73001098632813</v>
      </c>
    </row>
    <row r="30" spans="1:11" ht="14.45" customHeight="1" x14ac:dyDescent="0.2">
      <c r="A30" s="417" t="s">
        <v>431</v>
      </c>
      <c r="B30" s="418" t="s">
        <v>432</v>
      </c>
      <c r="C30" s="419" t="s">
        <v>439</v>
      </c>
      <c r="D30" s="420" t="s">
        <v>440</v>
      </c>
      <c r="E30" s="419" t="s">
        <v>582</v>
      </c>
      <c r="F30" s="420" t="s">
        <v>583</v>
      </c>
      <c r="G30" s="419" t="s">
        <v>598</v>
      </c>
      <c r="H30" s="419" t="s">
        <v>599</v>
      </c>
      <c r="I30" s="422">
        <v>49.970001220703125</v>
      </c>
      <c r="J30" s="422">
        <v>10</v>
      </c>
      <c r="K30" s="423">
        <v>499.73001098632813</v>
      </c>
    </row>
    <row r="31" spans="1:11" ht="14.45" customHeight="1" x14ac:dyDescent="0.2">
      <c r="A31" s="417" t="s">
        <v>431</v>
      </c>
      <c r="B31" s="418" t="s">
        <v>432</v>
      </c>
      <c r="C31" s="419" t="s">
        <v>439</v>
      </c>
      <c r="D31" s="420" t="s">
        <v>440</v>
      </c>
      <c r="E31" s="419" t="s">
        <v>582</v>
      </c>
      <c r="F31" s="420" t="s">
        <v>583</v>
      </c>
      <c r="G31" s="419" t="s">
        <v>600</v>
      </c>
      <c r="H31" s="419" t="s">
        <v>601</v>
      </c>
      <c r="I31" s="422">
        <v>23.719999313354492</v>
      </c>
      <c r="J31" s="422">
        <v>50</v>
      </c>
      <c r="K31" s="423">
        <v>1186</v>
      </c>
    </row>
    <row r="32" spans="1:11" ht="14.45" customHeight="1" x14ac:dyDescent="0.2">
      <c r="A32" s="417" t="s">
        <v>431</v>
      </c>
      <c r="B32" s="418" t="s">
        <v>432</v>
      </c>
      <c r="C32" s="419" t="s">
        <v>439</v>
      </c>
      <c r="D32" s="420" t="s">
        <v>440</v>
      </c>
      <c r="E32" s="419" t="s">
        <v>602</v>
      </c>
      <c r="F32" s="420" t="s">
        <v>603</v>
      </c>
      <c r="G32" s="419" t="s">
        <v>604</v>
      </c>
      <c r="H32" s="419" t="s">
        <v>605</v>
      </c>
      <c r="I32" s="422">
        <v>37.720001220703125</v>
      </c>
      <c r="J32" s="422">
        <v>36</v>
      </c>
      <c r="K32" s="423">
        <v>1357.9200439453125</v>
      </c>
    </row>
    <row r="33" spans="1:11" ht="14.45" customHeight="1" x14ac:dyDescent="0.2">
      <c r="A33" s="417" t="s">
        <v>431</v>
      </c>
      <c r="B33" s="418" t="s">
        <v>432</v>
      </c>
      <c r="C33" s="419" t="s">
        <v>439</v>
      </c>
      <c r="D33" s="420" t="s">
        <v>440</v>
      </c>
      <c r="E33" s="419" t="s">
        <v>602</v>
      </c>
      <c r="F33" s="420" t="s">
        <v>603</v>
      </c>
      <c r="G33" s="419" t="s">
        <v>606</v>
      </c>
      <c r="H33" s="419" t="s">
        <v>607</v>
      </c>
      <c r="I33" s="422">
        <v>94.879997253417969</v>
      </c>
      <c r="J33" s="422">
        <v>48</v>
      </c>
      <c r="K33" s="423">
        <v>4554</v>
      </c>
    </row>
    <row r="34" spans="1:11" ht="14.45" customHeight="1" x14ac:dyDescent="0.2">
      <c r="A34" s="417" t="s">
        <v>431</v>
      </c>
      <c r="B34" s="418" t="s">
        <v>432</v>
      </c>
      <c r="C34" s="419" t="s">
        <v>439</v>
      </c>
      <c r="D34" s="420" t="s">
        <v>440</v>
      </c>
      <c r="E34" s="419" t="s">
        <v>602</v>
      </c>
      <c r="F34" s="420" t="s">
        <v>603</v>
      </c>
      <c r="G34" s="419" t="s">
        <v>608</v>
      </c>
      <c r="H34" s="419" t="s">
        <v>609</v>
      </c>
      <c r="I34" s="422">
        <v>113.08000183105469</v>
      </c>
      <c r="J34" s="422">
        <v>36</v>
      </c>
      <c r="K34" s="423">
        <v>4071</v>
      </c>
    </row>
    <row r="35" spans="1:11" ht="14.45" customHeight="1" x14ac:dyDescent="0.2">
      <c r="A35" s="417" t="s">
        <v>431</v>
      </c>
      <c r="B35" s="418" t="s">
        <v>432</v>
      </c>
      <c r="C35" s="419" t="s">
        <v>439</v>
      </c>
      <c r="D35" s="420" t="s">
        <v>440</v>
      </c>
      <c r="E35" s="419" t="s">
        <v>602</v>
      </c>
      <c r="F35" s="420" t="s">
        <v>603</v>
      </c>
      <c r="G35" s="419" t="s">
        <v>610</v>
      </c>
      <c r="H35" s="419" t="s">
        <v>611</v>
      </c>
      <c r="I35" s="422">
        <v>61.669998168945313</v>
      </c>
      <c r="J35" s="422">
        <v>24</v>
      </c>
      <c r="K35" s="423">
        <v>1480.050048828125</v>
      </c>
    </row>
    <row r="36" spans="1:11" ht="14.45" customHeight="1" x14ac:dyDescent="0.2">
      <c r="A36" s="417" t="s">
        <v>431</v>
      </c>
      <c r="B36" s="418" t="s">
        <v>432</v>
      </c>
      <c r="C36" s="419" t="s">
        <v>439</v>
      </c>
      <c r="D36" s="420" t="s">
        <v>440</v>
      </c>
      <c r="E36" s="419" t="s">
        <v>612</v>
      </c>
      <c r="F36" s="420" t="s">
        <v>613</v>
      </c>
      <c r="G36" s="419" t="s">
        <v>614</v>
      </c>
      <c r="H36" s="419" t="s">
        <v>615</v>
      </c>
      <c r="I36" s="422">
        <v>0.47999998927116394</v>
      </c>
      <c r="J36" s="422">
        <v>2100</v>
      </c>
      <c r="K36" s="423">
        <v>1008</v>
      </c>
    </row>
    <row r="37" spans="1:11" ht="14.45" customHeight="1" x14ac:dyDescent="0.2">
      <c r="A37" s="417" t="s">
        <v>431</v>
      </c>
      <c r="B37" s="418" t="s">
        <v>432</v>
      </c>
      <c r="C37" s="419" t="s">
        <v>439</v>
      </c>
      <c r="D37" s="420" t="s">
        <v>440</v>
      </c>
      <c r="E37" s="419" t="s">
        <v>612</v>
      </c>
      <c r="F37" s="420" t="s">
        <v>613</v>
      </c>
      <c r="G37" s="419" t="s">
        <v>616</v>
      </c>
      <c r="H37" s="419" t="s">
        <v>617</v>
      </c>
      <c r="I37" s="422">
        <v>0.97000002861022949</v>
      </c>
      <c r="J37" s="422">
        <v>500</v>
      </c>
      <c r="K37" s="423">
        <v>485</v>
      </c>
    </row>
    <row r="38" spans="1:11" ht="14.45" customHeight="1" x14ac:dyDescent="0.2">
      <c r="A38" s="417" t="s">
        <v>431</v>
      </c>
      <c r="B38" s="418" t="s">
        <v>432</v>
      </c>
      <c r="C38" s="419" t="s">
        <v>439</v>
      </c>
      <c r="D38" s="420" t="s">
        <v>440</v>
      </c>
      <c r="E38" s="419" t="s">
        <v>612</v>
      </c>
      <c r="F38" s="420" t="s">
        <v>613</v>
      </c>
      <c r="G38" s="419" t="s">
        <v>618</v>
      </c>
      <c r="H38" s="419" t="s">
        <v>619</v>
      </c>
      <c r="I38" s="422">
        <v>0.30500000715255737</v>
      </c>
      <c r="J38" s="422">
        <v>1200</v>
      </c>
      <c r="K38" s="423">
        <v>366</v>
      </c>
    </row>
    <row r="39" spans="1:11" ht="14.45" customHeight="1" x14ac:dyDescent="0.2">
      <c r="A39" s="417" t="s">
        <v>431</v>
      </c>
      <c r="B39" s="418" t="s">
        <v>432</v>
      </c>
      <c r="C39" s="419" t="s">
        <v>439</v>
      </c>
      <c r="D39" s="420" t="s">
        <v>440</v>
      </c>
      <c r="E39" s="419" t="s">
        <v>612</v>
      </c>
      <c r="F39" s="420" t="s">
        <v>613</v>
      </c>
      <c r="G39" s="419" t="s">
        <v>620</v>
      </c>
      <c r="H39" s="419" t="s">
        <v>621</v>
      </c>
      <c r="I39" s="422">
        <v>0.30000001192092896</v>
      </c>
      <c r="J39" s="422">
        <v>1000</v>
      </c>
      <c r="K39" s="423">
        <v>300</v>
      </c>
    </row>
    <row r="40" spans="1:11" ht="14.45" customHeight="1" x14ac:dyDescent="0.2">
      <c r="A40" s="417" t="s">
        <v>431</v>
      </c>
      <c r="B40" s="418" t="s">
        <v>432</v>
      </c>
      <c r="C40" s="419" t="s">
        <v>439</v>
      </c>
      <c r="D40" s="420" t="s">
        <v>440</v>
      </c>
      <c r="E40" s="419" t="s">
        <v>612</v>
      </c>
      <c r="F40" s="420" t="s">
        <v>613</v>
      </c>
      <c r="G40" s="419" t="s">
        <v>622</v>
      </c>
      <c r="H40" s="419" t="s">
        <v>623</v>
      </c>
      <c r="I40" s="422">
        <v>4.2199997901916504</v>
      </c>
      <c r="J40" s="422">
        <v>300</v>
      </c>
      <c r="K40" s="423">
        <v>1267.18994140625</v>
      </c>
    </row>
    <row r="41" spans="1:11" ht="14.45" customHeight="1" x14ac:dyDescent="0.2">
      <c r="A41" s="417" t="s">
        <v>431</v>
      </c>
      <c r="B41" s="418" t="s">
        <v>432</v>
      </c>
      <c r="C41" s="419" t="s">
        <v>439</v>
      </c>
      <c r="D41" s="420" t="s">
        <v>440</v>
      </c>
      <c r="E41" s="419" t="s">
        <v>624</v>
      </c>
      <c r="F41" s="420" t="s">
        <v>625</v>
      </c>
      <c r="G41" s="419" t="s">
        <v>626</v>
      </c>
      <c r="H41" s="419" t="s">
        <v>627</v>
      </c>
      <c r="I41" s="422">
        <v>7.0100002288818359</v>
      </c>
      <c r="J41" s="422">
        <v>100</v>
      </c>
      <c r="K41" s="423">
        <v>701</v>
      </c>
    </row>
    <row r="42" spans="1:11" ht="14.45" customHeight="1" x14ac:dyDescent="0.2">
      <c r="A42" s="417" t="s">
        <v>431</v>
      </c>
      <c r="B42" s="418" t="s">
        <v>432</v>
      </c>
      <c r="C42" s="419" t="s">
        <v>439</v>
      </c>
      <c r="D42" s="420" t="s">
        <v>440</v>
      </c>
      <c r="E42" s="419" t="s">
        <v>624</v>
      </c>
      <c r="F42" s="420" t="s">
        <v>625</v>
      </c>
      <c r="G42" s="419" t="s">
        <v>628</v>
      </c>
      <c r="H42" s="419" t="s">
        <v>629</v>
      </c>
      <c r="I42" s="422">
        <v>13.670000076293945</v>
      </c>
      <c r="J42" s="422">
        <v>100</v>
      </c>
      <c r="K42" s="423">
        <v>1367</v>
      </c>
    </row>
    <row r="43" spans="1:11" ht="14.45" customHeight="1" x14ac:dyDescent="0.2">
      <c r="A43" s="417" t="s">
        <v>431</v>
      </c>
      <c r="B43" s="418" t="s">
        <v>432</v>
      </c>
      <c r="C43" s="419" t="s">
        <v>439</v>
      </c>
      <c r="D43" s="420" t="s">
        <v>440</v>
      </c>
      <c r="E43" s="419" t="s">
        <v>624</v>
      </c>
      <c r="F43" s="420" t="s">
        <v>625</v>
      </c>
      <c r="G43" s="419" t="s">
        <v>630</v>
      </c>
      <c r="H43" s="419" t="s">
        <v>631</v>
      </c>
      <c r="I43" s="422">
        <v>11.739999771118164</v>
      </c>
      <c r="J43" s="422">
        <v>100</v>
      </c>
      <c r="K43" s="423">
        <v>1174</v>
      </c>
    </row>
    <row r="44" spans="1:11" ht="14.45" customHeight="1" x14ac:dyDescent="0.2">
      <c r="A44" s="417" t="s">
        <v>431</v>
      </c>
      <c r="B44" s="418" t="s">
        <v>432</v>
      </c>
      <c r="C44" s="419" t="s">
        <v>439</v>
      </c>
      <c r="D44" s="420" t="s">
        <v>440</v>
      </c>
      <c r="E44" s="419" t="s">
        <v>624</v>
      </c>
      <c r="F44" s="420" t="s">
        <v>625</v>
      </c>
      <c r="G44" s="419" t="s">
        <v>632</v>
      </c>
      <c r="H44" s="419" t="s">
        <v>633</v>
      </c>
      <c r="I44" s="422">
        <v>1.2200000286102295</v>
      </c>
      <c r="J44" s="422">
        <v>500</v>
      </c>
      <c r="K44" s="423">
        <v>609.54998779296875</v>
      </c>
    </row>
    <row r="45" spans="1:11" ht="14.45" customHeight="1" x14ac:dyDescent="0.2">
      <c r="A45" s="417" t="s">
        <v>431</v>
      </c>
      <c r="B45" s="418" t="s">
        <v>432</v>
      </c>
      <c r="C45" s="419" t="s">
        <v>439</v>
      </c>
      <c r="D45" s="420" t="s">
        <v>440</v>
      </c>
      <c r="E45" s="419" t="s">
        <v>624</v>
      </c>
      <c r="F45" s="420" t="s">
        <v>625</v>
      </c>
      <c r="G45" s="419" t="s">
        <v>634</v>
      </c>
      <c r="H45" s="419" t="s">
        <v>635</v>
      </c>
      <c r="I45" s="422">
        <v>1.690000057220459</v>
      </c>
      <c r="J45" s="422">
        <v>3500</v>
      </c>
      <c r="K45" s="423">
        <v>5915</v>
      </c>
    </row>
    <row r="46" spans="1:11" ht="14.45" customHeight="1" x14ac:dyDescent="0.2">
      <c r="A46" s="417" t="s">
        <v>431</v>
      </c>
      <c r="B46" s="418" t="s">
        <v>432</v>
      </c>
      <c r="C46" s="419" t="s">
        <v>439</v>
      </c>
      <c r="D46" s="420" t="s">
        <v>440</v>
      </c>
      <c r="E46" s="419" t="s">
        <v>624</v>
      </c>
      <c r="F46" s="420" t="s">
        <v>625</v>
      </c>
      <c r="G46" s="419" t="s">
        <v>636</v>
      </c>
      <c r="H46" s="419" t="s">
        <v>637</v>
      </c>
      <c r="I46" s="422">
        <v>1.7000000476837158</v>
      </c>
      <c r="J46" s="422">
        <v>1500</v>
      </c>
      <c r="K46" s="423">
        <v>2550</v>
      </c>
    </row>
    <row r="47" spans="1:11" ht="14.45" customHeight="1" x14ac:dyDescent="0.2">
      <c r="A47" s="417" t="s">
        <v>431</v>
      </c>
      <c r="B47" s="418" t="s">
        <v>432</v>
      </c>
      <c r="C47" s="419" t="s">
        <v>439</v>
      </c>
      <c r="D47" s="420" t="s">
        <v>440</v>
      </c>
      <c r="E47" s="419" t="s">
        <v>624</v>
      </c>
      <c r="F47" s="420" t="s">
        <v>625</v>
      </c>
      <c r="G47" s="419" t="s">
        <v>638</v>
      </c>
      <c r="H47" s="419" t="s">
        <v>639</v>
      </c>
      <c r="I47" s="422">
        <v>1.7000000476837158</v>
      </c>
      <c r="J47" s="422">
        <v>1500</v>
      </c>
      <c r="K47" s="423">
        <v>2545.199951171875</v>
      </c>
    </row>
    <row r="48" spans="1:11" ht="14.45" customHeight="1" x14ac:dyDescent="0.2">
      <c r="A48" s="417" t="s">
        <v>431</v>
      </c>
      <c r="B48" s="418" t="s">
        <v>432</v>
      </c>
      <c r="C48" s="419" t="s">
        <v>439</v>
      </c>
      <c r="D48" s="420" t="s">
        <v>440</v>
      </c>
      <c r="E48" s="419" t="s">
        <v>624</v>
      </c>
      <c r="F48" s="420" t="s">
        <v>625</v>
      </c>
      <c r="G48" s="419" t="s">
        <v>640</v>
      </c>
      <c r="H48" s="419" t="s">
        <v>641</v>
      </c>
      <c r="I48" s="422">
        <v>0.93999999761581421</v>
      </c>
      <c r="J48" s="422">
        <v>400</v>
      </c>
      <c r="K48" s="423">
        <v>375.10000610351563</v>
      </c>
    </row>
    <row r="49" spans="1:11" ht="14.45" customHeight="1" x14ac:dyDescent="0.2">
      <c r="A49" s="417" t="s">
        <v>431</v>
      </c>
      <c r="B49" s="418" t="s">
        <v>432</v>
      </c>
      <c r="C49" s="419" t="s">
        <v>439</v>
      </c>
      <c r="D49" s="420" t="s">
        <v>440</v>
      </c>
      <c r="E49" s="419" t="s">
        <v>624</v>
      </c>
      <c r="F49" s="420" t="s">
        <v>625</v>
      </c>
      <c r="G49" s="419" t="s">
        <v>642</v>
      </c>
      <c r="H49" s="419" t="s">
        <v>643</v>
      </c>
      <c r="I49" s="422">
        <v>3.0299999713897705</v>
      </c>
      <c r="J49" s="422">
        <v>400</v>
      </c>
      <c r="K49" s="423">
        <v>1212</v>
      </c>
    </row>
    <row r="50" spans="1:11" ht="14.45" customHeight="1" x14ac:dyDescent="0.2">
      <c r="A50" s="417" t="s">
        <v>431</v>
      </c>
      <c r="B50" s="418" t="s">
        <v>432</v>
      </c>
      <c r="C50" s="419" t="s">
        <v>439</v>
      </c>
      <c r="D50" s="420" t="s">
        <v>440</v>
      </c>
      <c r="E50" s="419" t="s">
        <v>624</v>
      </c>
      <c r="F50" s="420" t="s">
        <v>625</v>
      </c>
      <c r="G50" s="419" t="s">
        <v>644</v>
      </c>
      <c r="H50" s="419" t="s">
        <v>645</v>
      </c>
      <c r="I50" s="422">
        <v>3.0199999809265137</v>
      </c>
      <c r="J50" s="422">
        <v>800</v>
      </c>
      <c r="K50" s="423">
        <v>2416</v>
      </c>
    </row>
    <row r="51" spans="1:11" ht="14.45" customHeight="1" x14ac:dyDescent="0.2">
      <c r="A51" s="417" t="s">
        <v>431</v>
      </c>
      <c r="B51" s="418" t="s">
        <v>432</v>
      </c>
      <c r="C51" s="419" t="s">
        <v>439</v>
      </c>
      <c r="D51" s="420" t="s">
        <v>440</v>
      </c>
      <c r="E51" s="419" t="s">
        <v>624</v>
      </c>
      <c r="F51" s="420" t="s">
        <v>625</v>
      </c>
      <c r="G51" s="419" t="s">
        <v>646</v>
      </c>
      <c r="H51" s="419" t="s">
        <v>647</v>
      </c>
      <c r="I51" s="422">
        <v>1.3500000238418579</v>
      </c>
      <c r="J51" s="422">
        <v>170</v>
      </c>
      <c r="K51" s="423">
        <v>229.5</v>
      </c>
    </row>
    <row r="52" spans="1:11" ht="14.45" customHeight="1" x14ac:dyDescent="0.2">
      <c r="A52" s="417" t="s">
        <v>431</v>
      </c>
      <c r="B52" s="418" t="s">
        <v>432</v>
      </c>
      <c r="C52" s="419" t="s">
        <v>439</v>
      </c>
      <c r="D52" s="420" t="s">
        <v>440</v>
      </c>
      <c r="E52" s="419" t="s">
        <v>624</v>
      </c>
      <c r="F52" s="420" t="s">
        <v>625</v>
      </c>
      <c r="G52" s="419" t="s">
        <v>648</v>
      </c>
      <c r="H52" s="419" t="s">
        <v>649</v>
      </c>
      <c r="I52" s="422">
        <v>4.8299999237060547</v>
      </c>
      <c r="J52" s="422">
        <v>6000</v>
      </c>
      <c r="K52" s="423">
        <v>28980</v>
      </c>
    </row>
    <row r="53" spans="1:11" ht="14.45" customHeight="1" x14ac:dyDescent="0.2">
      <c r="A53" s="417" t="s">
        <v>431</v>
      </c>
      <c r="B53" s="418" t="s">
        <v>432</v>
      </c>
      <c r="C53" s="419" t="s">
        <v>439</v>
      </c>
      <c r="D53" s="420" t="s">
        <v>440</v>
      </c>
      <c r="E53" s="419" t="s">
        <v>624</v>
      </c>
      <c r="F53" s="420" t="s">
        <v>625</v>
      </c>
      <c r="G53" s="419" t="s">
        <v>650</v>
      </c>
      <c r="H53" s="419" t="s">
        <v>651</v>
      </c>
      <c r="I53" s="422">
        <v>3.0299999713897705</v>
      </c>
      <c r="J53" s="422">
        <v>2000</v>
      </c>
      <c r="K53" s="423">
        <v>6060</v>
      </c>
    </row>
    <row r="54" spans="1:11" ht="14.45" customHeight="1" x14ac:dyDescent="0.2">
      <c r="A54" s="417" t="s">
        <v>431</v>
      </c>
      <c r="B54" s="418" t="s">
        <v>432</v>
      </c>
      <c r="C54" s="419" t="s">
        <v>439</v>
      </c>
      <c r="D54" s="420" t="s">
        <v>440</v>
      </c>
      <c r="E54" s="419" t="s">
        <v>624</v>
      </c>
      <c r="F54" s="420" t="s">
        <v>625</v>
      </c>
      <c r="G54" s="419" t="s">
        <v>652</v>
      </c>
      <c r="H54" s="419" t="s">
        <v>653</v>
      </c>
      <c r="I54" s="422">
        <v>4.130000114440918</v>
      </c>
      <c r="J54" s="422">
        <v>1000</v>
      </c>
      <c r="K54" s="423">
        <v>4130</v>
      </c>
    </row>
    <row r="55" spans="1:11" ht="14.45" customHeight="1" x14ac:dyDescent="0.2">
      <c r="A55" s="417" t="s">
        <v>431</v>
      </c>
      <c r="B55" s="418" t="s">
        <v>432</v>
      </c>
      <c r="C55" s="419" t="s">
        <v>439</v>
      </c>
      <c r="D55" s="420" t="s">
        <v>440</v>
      </c>
      <c r="E55" s="419" t="s">
        <v>624</v>
      </c>
      <c r="F55" s="420" t="s">
        <v>625</v>
      </c>
      <c r="G55" s="419" t="s">
        <v>654</v>
      </c>
      <c r="H55" s="419" t="s">
        <v>655</v>
      </c>
      <c r="I55" s="422">
        <v>4.119999885559082</v>
      </c>
      <c r="J55" s="422">
        <v>2000</v>
      </c>
      <c r="K55" s="423">
        <v>8240</v>
      </c>
    </row>
    <row r="56" spans="1:11" ht="14.45" customHeight="1" x14ac:dyDescent="0.2">
      <c r="A56" s="417" t="s">
        <v>431</v>
      </c>
      <c r="B56" s="418" t="s">
        <v>432</v>
      </c>
      <c r="C56" s="419" t="s">
        <v>439</v>
      </c>
      <c r="D56" s="420" t="s">
        <v>440</v>
      </c>
      <c r="E56" s="419" t="s">
        <v>624</v>
      </c>
      <c r="F56" s="420" t="s">
        <v>625</v>
      </c>
      <c r="G56" s="419" t="s">
        <v>656</v>
      </c>
      <c r="H56" s="419" t="s">
        <v>657</v>
      </c>
      <c r="I56" s="422">
        <v>3.869999885559082</v>
      </c>
      <c r="J56" s="422">
        <v>2000</v>
      </c>
      <c r="K56" s="423">
        <v>7740</v>
      </c>
    </row>
    <row r="57" spans="1:11" ht="14.45" customHeight="1" x14ac:dyDescent="0.2">
      <c r="A57" s="417" t="s">
        <v>431</v>
      </c>
      <c r="B57" s="418" t="s">
        <v>432</v>
      </c>
      <c r="C57" s="419" t="s">
        <v>439</v>
      </c>
      <c r="D57" s="420" t="s">
        <v>440</v>
      </c>
      <c r="E57" s="419" t="s">
        <v>624</v>
      </c>
      <c r="F57" s="420" t="s">
        <v>625</v>
      </c>
      <c r="G57" s="419" t="s">
        <v>658</v>
      </c>
      <c r="H57" s="419" t="s">
        <v>659</v>
      </c>
      <c r="I57" s="422">
        <v>3.869999885559082</v>
      </c>
      <c r="J57" s="422">
        <v>3000</v>
      </c>
      <c r="K57" s="423">
        <v>11610</v>
      </c>
    </row>
    <row r="58" spans="1:11" ht="14.45" customHeight="1" x14ac:dyDescent="0.2">
      <c r="A58" s="417" t="s">
        <v>431</v>
      </c>
      <c r="B58" s="418" t="s">
        <v>432</v>
      </c>
      <c r="C58" s="419" t="s">
        <v>439</v>
      </c>
      <c r="D58" s="420" t="s">
        <v>440</v>
      </c>
      <c r="E58" s="419" t="s">
        <v>624</v>
      </c>
      <c r="F58" s="420" t="s">
        <v>625</v>
      </c>
      <c r="G58" s="419" t="s">
        <v>660</v>
      </c>
      <c r="H58" s="419" t="s">
        <v>661</v>
      </c>
      <c r="I58" s="422">
        <v>3.3900001049041748</v>
      </c>
      <c r="J58" s="422">
        <v>360</v>
      </c>
      <c r="K58" s="423">
        <v>1220.4000244140625</v>
      </c>
    </row>
    <row r="59" spans="1:11" ht="14.45" customHeight="1" x14ac:dyDescent="0.2">
      <c r="A59" s="417" t="s">
        <v>431</v>
      </c>
      <c r="B59" s="418" t="s">
        <v>432</v>
      </c>
      <c r="C59" s="419" t="s">
        <v>439</v>
      </c>
      <c r="D59" s="420" t="s">
        <v>440</v>
      </c>
      <c r="E59" s="419" t="s">
        <v>624</v>
      </c>
      <c r="F59" s="420" t="s">
        <v>625</v>
      </c>
      <c r="G59" s="419" t="s">
        <v>662</v>
      </c>
      <c r="H59" s="419" t="s">
        <v>663</v>
      </c>
      <c r="I59" s="422">
        <v>3.1500000953674316</v>
      </c>
      <c r="J59" s="422">
        <v>180</v>
      </c>
      <c r="K59" s="423">
        <v>567</v>
      </c>
    </row>
    <row r="60" spans="1:11" ht="14.45" customHeight="1" x14ac:dyDescent="0.2">
      <c r="A60" s="417" t="s">
        <v>431</v>
      </c>
      <c r="B60" s="418" t="s">
        <v>432</v>
      </c>
      <c r="C60" s="419" t="s">
        <v>439</v>
      </c>
      <c r="D60" s="420" t="s">
        <v>440</v>
      </c>
      <c r="E60" s="419" t="s">
        <v>624</v>
      </c>
      <c r="F60" s="420" t="s">
        <v>625</v>
      </c>
      <c r="G60" s="419" t="s">
        <v>664</v>
      </c>
      <c r="H60" s="419" t="s">
        <v>665</v>
      </c>
      <c r="I60" s="422">
        <v>3.0199999809265137</v>
      </c>
      <c r="J60" s="422">
        <v>180</v>
      </c>
      <c r="K60" s="423">
        <v>543.5999755859375</v>
      </c>
    </row>
    <row r="61" spans="1:11" ht="14.45" customHeight="1" x14ac:dyDescent="0.2">
      <c r="A61" s="417" t="s">
        <v>431</v>
      </c>
      <c r="B61" s="418" t="s">
        <v>432</v>
      </c>
      <c r="C61" s="419" t="s">
        <v>439</v>
      </c>
      <c r="D61" s="420" t="s">
        <v>440</v>
      </c>
      <c r="E61" s="419" t="s">
        <v>624</v>
      </c>
      <c r="F61" s="420" t="s">
        <v>625</v>
      </c>
      <c r="G61" s="419" t="s">
        <v>666</v>
      </c>
      <c r="H61" s="419" t="s">
        <v>667</v>
      </c>
      <c r="I61" s="422">
        <v>3.630000114440918</v>
      </c>
      <c r="J61" s="422">
        <v>200</v>
      </c>
      <c r="K61" s="423">
        <v>726</v>
      </c>
    </row>
    <row r="62" spans="1:11" ht="14.45" customHeight="1" x14ac:dyDescent="0.2">
      <c r="A62" s="417" t="s">
        <v>431</v>
      </c>
      <c r="B62" s="418" t="s">
        <v>432</v>
      </c>
      <c r="C62" s="419" t="s">
        <v>439</v>
      </c>
      <c r="D62" s="420" t="s">
        <v>440</v>
      </c>
      <c r="E62" s="419" t="s">
        <v>668</v>
      </c>
      <c r="F62" s="420" t="s">
        <v>669</v>
      </c>
      <c r="G62" s="419" t="s">
        <v>670</v>
      </c>
      <c r="H62" s="419" t="s">
        <v>671</v>
      </c>
      <c r="I62" s="422">
        <v>41.369998931884766</v>
      </c>
      <c r="J62" s="422">
        <v>100</v>
      </c>
      <c r="K62" s="423">
        <v>4136.990234375</v>
      </c>
    </row>
    <row r="63" spans="1:11" ht="14.45" customHeight="1" x14ac:dyDescent="0.2">
      <c r="A63" s="417" t="s">
        <v>431</v>
      </c>
      <c r="B63" s="418" t="s">
        <v>432</v>
      </c>
      <c r="C63" s="419" t="s">
        <v>439</v>
      </c>
      <c r="D63" s="420" t="s">
        <v>440</v>
      </c>
      <c r="E63" s="419" t="s">
        <v>668</v>
      </c>
      <c r="F63" s="420" t="s">
        <v>669</v>
      </c>
      <c r="G63" s="419" t="s">
        <v>672</v>
      </c>
      <c r="H63" s="419" t="s">
        <v>673</v>
      </c>
      <c r="I63" s="422">
        <v>187.19999694824219</v>
      </c>
      <c r="J63" s="422">
        <v>9</v>
      </c>
      <c r="K63" s="423">
        <v>1684.7999877929688</v>
      </c>
    </row>
    <row r="64" spans="1:11" ht="14.45" customHeight="1" x14ac:dyDescent="0.2">
      <c r="A64" s="417" t="s">
        <v>431</v>
      </c>
      <c r="B64" s="418" t="s">
        <v>432</v>
      </c>
      <c r="C64" s="419" t="s">
        <v>439</v>
      </c>
      <c r="D64" s="420" t="s">
        <v>440</v>
      </c>
      <c r="E64" s="419" t="s">
        <v>668</v>
      </c>
      <c r="F64" s="420" t="s">
        <v>669</v>
      </c>
      <c r="G64" s="419" t="s">
        <v>674</v>
      </c>
      <c r="H64" s="419" t="s">
        <v>675</v>
      </c>
      <c r="I64" s="422">
        <v>2214.300048828125</v>
      </c>
      <c r="J64" s="422">
        <v>1</v>
      </c>
      <c r="K64" s="423">
        <v>2214.300048828125</v>
      </c>
    </row>
    <row r="65" spans="1:11" ht="14.45" customHeight="1" x14ac:dyDescent="0.2">
      <c r="A65" s="417" t="s">
        <v>431</v>
      </c>
      <c r="B65" s="418" t="s">
        <v>432</v>
      </c>
      <c r="C65" s="419" t="s">
        <v>439</v>
      </c>
      <c r="D65" s="420" t="s">
        <v>440</v>
      </c>
      <c r="E65" s="419" t="s">
        <v>668</v>
      </c>
      <c r="F65" s="420" t="s">
        <v>669</v>
      </c>
      <c r="G65" s="419" t="s">
        <v>676</v>
      </c>
      <c r="H65" s="419" t="s">
        <v>677</v>
      </c>
      <c r="I65" s="422">
        <v>1.3700000047683716</v>
      </c>
      <c r="J65" s="422">
        <v>200</v>
      </c>
      <c r="K65" s="423">
        <v>274</v>
      </c>
    </row>
    <row r="66" spans="1:11" ht="14.45" customHeight="1" x14ac:dyDescent="0.2">
      <c r="A66" s="417" t="s">
        <v>431</v>
      </c>
      <c r="B66" s="418" t="s">
        <v>432</v>
      </c>
      <c r="C66" s="419" t="s">
        <v>439</v>
      </c>
      <c r="D66" s="420" t="s">
        <v>440</v>
      </c>
      <c r="E66" s="419" t="s">
        <v>668</v>
      </c>
      <c r="F66" s="420" t="s">
        <v>669</v>
      </c>
      <c r="G66" s="419" t="s">
        <v>678</v>
      </c>
      <c r="H66" s="419" t="s">
        <v>679</v>
      </c>
      <c r="I66" s="422">
        <v>2.619999885559082</v>
      </c>
      <c r="J66" s="422">
        <v>60</v>
      </c>
      <c r="K66" s="423">
        <v>157</v>
      </c>
    </row>
    <row r="67" spans="1:11" ht="14.45" customHeight="1" x14ac:dyDescent="0.2">
      <c r="A67" s="417" t="s">
        <v>431</v>
      </c>
      <c r="B67" s="418" t="s">
        <v>432</v>
      </c>
      <c r="C67" s="419" t="s">
        <v>439</v>
      </c>
      <c r="D67" s="420" t="s">
        <v>440</v>
      </c>
      <c r="E67" s="419" t="s">
        <v>668</v>
      </c>
      <c r="F67" s="420" t="s">
        <v>669</v>
      </c>
      <c r="G67" s="419" t="s">
        <v>680</v>
      </c>
      <c r="H67" s="419" t="s">
        <v>681</v>
      </c>
      <c r="I67" s="422">
        <v>2.619999885559082</v>
      </c>
      <c r="J67" s="422">
        <v>120</v>
      </c>
      <c r="K67" s="423">
        <v>314</v>
      </c>
    </row>
    <row r="68" spans="1:11" ht="14.45" customHeight="1" x14ac:dyDescent="0.2">
      <c r="A68" s="417" t="s">
        <v>431</v>
      </c>
      <c r="B68" s="418" t="s">
        <v>432</v>
      </c>
      <c r="C68" s="419" t="s">
        <v>439</v>
      </c>
      <c r="D68" s="420" t="s">
        <v>440</v>
      </c>
      <c r="E68" s="419" t="s">
        <v>668</v>
      </c>
      <c r="F68" s="420" t="s">
        <v>669</v>
      </c>
      <c r="G68" s="419" t="s">
        <v>682</v>
      </c>
      <c r="H68" s="419" t="s">
        <v>683</v>
      </c>
      <c r="I68" s="422">
        <v>2.619999885559082</v>
      </c>
      <c r="J68" s="422">
        <v>60</v>
      </c>
      <c r="K68" s="423">
        <v>157</v>
      </c>
    </row>
    <row r="69" spans="1:11" ht="14.45" customHeight="1" x14ac:dyDescent="0.2">
      <c r="A69" s="417" t="s">
        <v>431</v>
      </c>
      <c r="B69" s="418" t="s">
        <v>432</v>
      </c>
      <c r="C69" s="419" t="s">
        <v>439</v>
      </c>
      <c r="D69" s="420" t="s">
        <v>440</v>
      </c>
      <c r="E69" s="419" t="s">
        <v>668</v>
      </c>
      <c r="F69" s="420" t="s">
        <v>669</v>
      </c>
      <c r="G69" s="419" t="s">
        <v>684</v>
      </c>
      <c r="H69" s="419" t="s">
        <v>685</v>
      </c>
      <c r="I69" s="422">
        <v>2.619999885559082</v>
      </c>
      <c r="J69" s="422">
        <v>120</v>
      </c>
      <c r="K69" s="423">
        <v>314</v>
      </c>
    </row>
    <row r="70" spans="1:11" ht="14.45" customHeight="1" x14ac:dyDescent="0.2">
      <c r="A70" s="417" t="s">
        <v>431</v>
      </c>
      <c r="B70" s="418" t="s">
        <v>432</v>
      </c>
      <c r="C70" s="419" t="s">
        <v>439</v>
      </c>
      <c r="D70" s="420" t="s">
        <v>440</v>
      </c>
      <c r="E70" s="419" t="s">
        <v>668</v>
      </c>
      <c r="F70" s="420" t="s">
        <v>669</v>
      </c>
      <c r="G70" s="419" t="s">
        <v>686</v>
      </c>
      <c r="H70" s="419" t="s">
        <v>687</v>
      </c>
      <c r="I70" s="422">
        <v>2.619999885559082</v>
      </c>
      <c r="J70" s="422">
        <v>120</v>
      </c>
      <c r="K70" s="423">
        <v>314</v>
      </c>
    </row>
    <row r="71" spans="1:11" ht="14.45" customHeight="1" x14ac:dyDescent="0.2">
      <c r="A71" s="417" t="s">
        <v>431</v>
      </c>
      <c r="B71" s="418" t="s">
        <v>432</v>
      </c>
      <c r="C71" s="419" t="s">
        <v>439</v>
      </c>
      <c r="D71" s="420" t="s">
        <v>440</v>
      </c>
      <c r="E71" s="419" t="s">
        <v>668</v>
      </c>
      <c r="F71" s="420" t="s">
        <v>669</v>
      </c>
      <c r="G71" s="419" t="s">
        <v>688</v>
      </c>
      <c r="H71" s="419" t="s">
        <v>689</v>
      </c>
      <c r="I71" s="422">
        <v>2.619999885559082</v>
      </c>
      <c r="J71" s="422">
        <v>120</v>
      </c>
      <c r="K71" s="423">
        <v>314</v>
      </c>
    </row>
    <row r="72" spans="1:11" ht="14.45" customHeight="1" x14ac:dyDescent="0.2">
      <c r="A72" s="417" t="s">
        <v>431</v>
      </c>
      <c r="B72" s="418" t="s">
        <v>432</v>
      </c>
      <c r="C72" s="419" t="s">
        <v>439</v>
      </c>
      <c r="D72" s="420" t="s">
        <v>440</v>
      </c>
      <c r="E72" s="419" t="s">
        <v>668</v>
      </c>
      <c r="F72" s="420" t="s">
        <v>669</v>
      </c>
      <c r="G72" s="419" t="s">
        <v>690</v>
      </c>
      <c r="H72" s="419" t="s">
        <v>691</v>
      </c>
      <c r="I72" s="422">
        <v>2.619999885559082</v>
      </c>
      <c r="J72" s="422">
        <v>120</v>
      </c>
      <c r="K72" s="423">
        <v>314</v>
      </c>
    </row>
    <row r="73" spans="1:11" ht="14.45" customHeight="1" x14ac:dyDescent="0.2">
      <c r="A73" s="417" t="s">
        <v>431</v>
      </c>
      <c r="B73" s="418" t="s">
        <v>432</v>
      </c>
      <c r="C73" s="419" t="s">
        <v>439</v>
      </c>
      <c r="D73" s="420" t="s">
        <v>440</v>
      </c>
      <c r="E73" s="419" t="s">
        <v>668</v>
      </c>
      <c r="F73" s="420" t="s">
        <v>669</v>
      </c>
      <c r="G73" s="419" t="s">
        <v>692</v>
      </c>
      <c r="H73" s="419" t="s">
        <v>693</v>
      </c>
      <c r="I73" s="422">
        <v>1.4099999666213989</v>
      </c>
      <c r="J73" s="422">
        <v>400</v>
      </c>
      <c r="K73" s="423">
        <v>564</v>
      </c>
    </row>
    <row r="74" spans="1:11" ht="14.45" customHeight="1" x14ac:dyDescent="0.2">
      <c r="A74" s="417" t="s">
        <v>431</v>
      </c>
      <c r="B74" s="418" t="s">
        <v>432</v>
      </c>
      <c r="C74" s="419" t="s">
        <v>439</v>
      </c>
      <c r="D74" s="420" t="s">
        <v>440</v>
      </c>
      <c r="E74" s="419" t="s">
        <v>668</v>
      </c>
      <c r="F74" s="420" t="s">
        <v>669</v>
      </c>
      <c r="G74" s="419" t="s">
        <v>694</v>
      </c>
      <c r="H74" s="419" t="s">
        <v>695</v>
      </c>
      <c r="I74" s="422">
        <v>1.4099999666213989</v>
      </c>
      <c r="J74" s="422">
        <v>300</v>
      </c>
      <c r="K74" s="423">
        <v>423</v>
      </c>
    </row>
    <row r="75" spans="1:11" ht="14.45" customHeight="1" x14ac:dyDescent="0.2">
      <c r="A75" s="417" t="s">
        <v>431</v>
      </c>
      <c r="B75" s="418" t="s">
        <v>432</v>
      </c>
      <c r="C75" s="419" t="s">
        <v>439</v>
      </c>
      <c r="D75" s="420" t="s">
        <v>440</v>
      </c>
      <c r="E75" s="419" t="s">
        <v>668</v>
      </c>
      <c r="F75" s="420" t="s">
        <v>669</v>
      </c>
      <c r="G75" s="419" t="s">
        <v>696</v>
      </c>
      <c r="H75" s="419" t="s">
        <v>697</v>
      </c>
      <c r="I75" s="422">
        <v>2081.080078125</v>
      </c>
      <c r="J75" s="422">
        <v>1</v>
      </c>
      <c r="K75" s="423">
        <v>2081.080078125</v>
      </c>
    </row>
    <row r="76" spans="1:11" ht="14.45" customHeight="1" x14ac:dyDescent="0.2">
      <c r="A76" s="417" t="s">
        <v>431</v>
      </c>
      <c r="B76" s="418" t="s">
        <v>432</v>
      </c>
      <c r="C76" s="419" t="s">
        <v>439</v>
      </c>
      <c r="D76" s="420" t="s">
        <v>440</v>
      </c>
      <c r="E76" s="419" t="s">
        <v>668</v>
      </c>
      <c r="F76" s="420" t="s">
        <v>669</v>
      </c>
      <c r="G76" s="419" t="s">
        <v>698</v>
      </c>
      <c r="H76" s="419" t="s">
        <v>699</v>
      </c>
      <c r="I76" s="422">
        <v>128</v>
      </c>
      <c r="J76" s="422">
        <v>10</v>
      </c>
      <c r="K76" s="423">
        <v>1280</v>
      </c>
    </row>
    <row r="77" spans="1:11" ht="14.45" customHeight="1" x14ac:dyDescent="0.2">
      <c r="A77" s="417" t="s">
        <v>431</v>
      </c>
      <c r="B77" s="418" t="s">
        <v>432</v>
      </c>
      <c r="C77" s="419" t="s">
        <v>439</v>
      </c>
      <c r="D77" s="420" t="s">
        <v>440</v>
      </c>
      <c r="E77" s="419" t="s">
        <v>668</v>
      </c>
      <c r="F77" s="420" t="s">
        <v>669</v>
      </c>
      <c r="G77" s="419" t="s">
        <v>700</v>
      </c>
      <c r="H77" s="419" t="s">
        <v>701</v>
      </c>
      <c r="I77" s="422">
        <v>128</v>
      </c>
      <c r="J77" s="422">
        <v>10</v>
      </c>
      <c r="K77" s="423">
        <v>1280</v>
      </c>
    </row>
    <row r="78" spans="1:11" ht="14.45" customHeight="1" x14ac:dyDescent="0.2">
      <c r="A78" s="417" t="s">
        <v>431</v>
      </c>
      <c r="B78" s="418" t="s">
        <v>432</v>
      </c>
      <c r="C78" s="419" t="s">
        <v>439</v>
      </c>
      <c r="D78" s="420" t="s">
        <v>440</v>
      </c>
      <c r="E78" s="419" t="s">
        <v>668</v>
      </c>
      <c r="F78" s="420" t="s">
        <v>669</v>
      </c>
      <c r="G78" s="419" t="s">
        <v>702</v>
      </c>
      <c r="H78" s="419" t="s">
        <v>703</v>
      </c>
      <c r="I78" s="422">
        <v>128</v>
      </c>
      <c r="J78" s="422">
        <v>10</v>
      </c>
      <c r="K78" s="423">
        <v>1280</v>
      </c>
    </row>
    <row r="79" spans="1:11" ht="14.45" customHeight="1" x14ac:dyDescent="0.2">
      <c r="A79" s="417" t="s">
        <v>431</v>
      </c>
      <c r="B79" s="418" t="s">
        <v>432</v>
      </c>
      <c r="C79" s="419" t="s">
        <v>439</v>
      </c>
      <c r="D79" s="420" t="s">
        <v>440</v>
      </c>
      <c r="E79" s="419" t="s">
        <v>668</v>
      </c>
      <c r="F79" s="420" t="s">
        <v>669</v>
      </c>
      <c r="G79" s="419" t="s">
        <v>704</v>
      </c>
      <c r="H79" s="419" t="s">
        <v>705</v>
      </c>
      <c r="I79" s="422">
        <v>128</v>
      </c>
      <c r="J79" s="422">
        <v>20</v>
      </c>
      <c r="K79" s="423">
        <v>2560</v>
      </c>
    </row>
    <row r="80" spans="1:11" ht="14.45" customHeight="1" x14ac:dyDescent="0.2">
      <c r="A80" s="417" t="s">
        <v>431</v>
      </c>
      <c r="B80" s="418" t="s">
        <v>432</v>
      </c>
      <c r="C80" s="419" t="s">
        <v>439</v>
      </c>
      <c r="D80" s="420" t="s">
        <v>440</v>
      </c>
      <c r="E80" s="419" t="s">
        <v>668</v>
      </c>
      <c r="F80" s="420" t="s">
        <v>669</v>
      </c>
      <c r="G80" s="419" t="s">
        <v>706</v>
      </c>
      <c r="H80" s="419" t="s">
        <v>707</v>
      </c>
      <c r="I80" s="422">
        <v>960.010009765625</v>
      </c>
      <c r="J80" s="422">
        <v>1</v>
      </c>
      <c r="K80" s="423">
        <v>960.010009765625</v>
      </c>
    </row>
    <row r="81" spans="1:11" ht="14.45" customHeight="1" x14ac:dyDescent="0.2">
      <c r="A81" s="417" t="s">
        <v>431</v>
      </c>
      <c r="B81" s="418" t="s">
        <v>432</v>
      </c>
      <c r="C81" s="419" t="s">
        <v>439</v>
      </c>
      <c r="D81" s="420" t="s">
        <v>440</v>
      </c>
      <c r="E81" s="419" t="s">
        <v>668</v>
      </c>
      <c r="F81" s="420" t="s">
        <v>669</v>
      </c>
      <c r="G81" s="419" t="s">
        <v>708</v>
      </c>
      <c r="H81" s="419" t="s">
        <v>709</v>
      </c>
      <c r="I81" s="422">
        <v>22.270000457763672</v>
      </c>
      <c r="J81" s="422">
        <v>200</v>
      </c>
      <c r="K81" s="423">
        <v>4454.39990234375</v>
      </c>
    </row>
    <row r="82" spans="1:11" ht="14.45" customHeight="1" x14ac:dyDescent="0.2">
      <c r="A82" s="417" t="s">
        <v>431</v>
      </c>
      <c r="B82" s="418" t="s">
        <v>432</v>
      </c>
      <c r="C82" s="419" t="s">
        <v>439</v>
      </c>
      <c r="D82" s="420" t="s">
        <v>440</v>
      </c>
      <c r="E82" s="419" t="s">
        <v>668</v>
      </c>
      <c r="F82" s="420" t="s">
        <v>669</v>
      </c>
      <c r="G82" s="419" t="s">
        <v>710</v>
      </c>
      <c r="H82" s="419" t="s">
        <v>711</v>
      </c>
      <c r="I82" s="422">
        <v>22.270000457763672</v>
      </c>
      <c r="J82" s="422">
        <v>200</v>
      </c>
      <c r="K82" s="423">
        <v>4454.39013671875</v>
      </c>
    </row>
    <row r="83" spans="1:11" ht="14.45" customHeight="1" x14ac:dyDescent="0.2">
      <c r="A83" s="417" t="s">
        <v>431</v>
      </c>
      <c r="B83" s="418" t="s">
        <v>432</v>
      </c>
      <c r="C83" s="419" t="s">
        <v>439</v>
      </c>
      <c r="D83" s="420" t="s">
        <v>440</v>
      </c>
      <c r="E83" s="419" t="s">
        <v>668</v>
      </c>
      <c r="F83" s="420" t="s">
        <v>669</v>
      </c>
      <c r="G83" s="419" t="s">
        <v>712</v>
      </c>
      <c r="H83" s="419" t="s">
        <v>713</v>
      </c>
      <c r="I83" s="422">
        <v>141.55999755859375</v>
      </c>
      <c r="J83" s="422">
        <v>10</v>
      </c>
      <c r="K83" s="423">
        <v>1415.5799560546875</v>
      </c>
    </row>
    <row r="84" spans="1:11" ht="14.45" customHeight="1" x14ac:dyDescent="0.2">
      <c r="A84" s="417" t="s">
        <v>431</v>
      </c>
      <c r="B84" s="418" t="s">
        <v>432</v>
      </c>
      <c r="C84" s="419" t="s">
        <v>439</v>
      </c>
      <c r="D84" s="420" t="s">
        <v>440</v>
      </c>
      <c r="E84" s="419" t="s">
        <v>668</v>
      </c>
      <c r="F84" s="420" t="s">
        <v>669</v>
      </c>
      <c r="G84" s="419" t="s">
        <v>714</v>
      </c>
      <c r="H84" s="419" t="s">
        <v>715</v>
      </c>
      <c r="I84" s="422">
        <v>141.55999755859375</v>
      </c>
      <c r="J84" s="422">
        <v>10</v>
      </c>
      <c r="K84" s="423">
        <v>1415.5799560546875</v>
      </c>
    </row>
    <row r="85" spans="1:11" ht="14.45" customHeight="1" x14ac:dyDescent="0.2">
      <c r="A85" s="417" t="s">
        <v>431</v>
      </c>
      <c r="B85" s="418" t="s">
        <v>432</v>
      </c>
      <c r="C85" s="419" t="s">
        <v>439</v>
      </c>
      <c r="D85" s="420" t="s">
        <v>440</v>
      </c>
      <c r="E85" s="419" t="s">
        <v>668</v>
      </c>
      <c r="F85" s="420" t="s">
        <v>669</v>
      </c>
      <c r="G85" s="419" t="s">
        <v>716</v>
      </c>
      <c r="H85" s="419" t="s">
        <v>717</v>
      </c>
      <c r="I85" s="422">
        <v>49.30000114440918</v>
      </c>
      <c r="J85" s="422">
        <v>40</v>
      </c>
      <c r="K85" s="423">
        <v>1972</v>
      </c>
    </row>
    <row r="86" spans="1:11" ht="14.45" customHeight="1" x14ac:dyDescent="0.2">
      <c r="A86" s="417" t="s">
        <v>431</v>
      </c>
      <c r="B86" s="418" t="s">
        <v>432</v>
      </c>
      <c r="C86" s="419" t="s">
        <v>439</v>
      </c>
      <c r="D86" s="420" t="s">
        <v>440</v>
      </c>
      <c r="E86" s="419" t="s">
        <v>668</v>
      </c>
      <c r="F86" s="420" t="s">
        <v>669</v>
      </c>
      <c r="G86" s="419" t="s">
        <v>718</v>
      </c>
      <c r="H86" s="419" t="s">
        <v>719</v>
      </c>
      <c r="I86" s="422">
        <v>46.400001525878906</v>
      </c>
      <c r="J86" s="422">
        <v>50</v>
      </c>
      <c r="K86" s="423">
        <v>2320.010009765625</v>
      </c>
    </row>
    <row r="87" spans="1:11" ht="14.45" customHeight="1" x14ac:dyDescent="0.2">
      <c r="A87" s="417" t="s">
        <v>431</v>
      </c>
      <c r="B87" s="418" t="s">
        <v>432</v>
      </c>
      <c r="C87" s="419" t="s">
        <v>439</v>
      </c>
      <c r="D87" s="420" t="s">
        <v>440</v>
      </c>
      <c r="E87" s="419" t="s">
        <v>668</v>
      </c>
      <c r="F87" s="420" t="s">
        <v>669</v>
      </c>
      <c r="G87" s="419" t="s">
        <v>720</v>
      </c>
      <c r="H87" s="419" t="s">
        <v>721</v>
      </c>
      <c r="I87" s="422">
        <v>50.750000953674316</v>
      </c>
      <c r="J87" s="422">
        <v>100</v>
      </c>
      <c r="K87" s="423">
        <v>5104.02001953125</v>
      </c>
    </row>
    <row r="88" spans="1:11" ht="14.45" customHeight="1" x14ac:dyDescent="0.2">
      <c r="A88" s="417" t="s">
        <v>431</v>
      </c>
      <c r="B88" s="418" t="s">
        <v>432</v>
      </c>
      <c r="C88" s="419" t="s">
        <v>439</v>
      </c>
      <c r="D88" s="420" t="s">
        <v>440</v>
      </c>
      <c r="E88" s="419" t="s">
        <v>668</v>
      </c>
      <c r="F88" s="420" t="s">
        <v>669</v>
      </c>
      <c r="G88" s="419" t="s">
        <v>722</v>
      </c>
      <c r="H88" s="419" t="s">
        <v>723</v>
      </c>
      <c r="I88" s="422">
        <v>50.750000953674316</v>
      </c>
      <c r="J88" s="422">
        <v>110</v>
      </c>
      <c r="K88" s="423">
        <v>5684.050048828125</v>
      </c>
    </row>
    <row r="89" spans="1:11" ht="14.45" customHeight="1" x14ac:dyDescent="0.2">
      <c r="A89" s="417" t="s">
        <v>431</v>
      </c>
      <c r="B89" s="418" t="s">
        <v>432</v>
      </c>
      <c r="C89" s="419" t="s">
        <v>439</v>
      </c>
      <c r="D89" s="420" t="s">
        <v>440</v>
      </c>
      <c r="E89" s="419" t="s">
        <v>668</v>
      </c>
      <c r="F89" s="420" t="s">
        <v>669</v>
      </c>
      <c r="G89" s="419" t="s">
        <v>724</v>
      </c>
      <c r="H89" s="419" t="s">
        <v>725</v>
      </c>
      <c r="I89" s="422">
        <v>46.400001525878906</v>
      </c>
      <c r="J89" s="422">
        <v>70</v>
      </c>
      <c r="K89" s="423">
        <v>3248.02001953125</v>
      </c>
    </row>
    <row r="90" spans="1:11" ht="14.45" customHeight="1" x14ac:dyDescent="0.2">
      <c r="A90" s="417" t="s">
        <v>431</v>
      </c>
      <c r="B90" s="418" t="s">
        <v>432</v>
      </c>
      <c r="C90" s="419" t="s">
        <v>439</v>
      </c>
      <c r="D90" s="420" t="s">
        <v>440</v>
      </c>
      <c r="E90" s="419" t="s">
        <v>668</v>
      </c>
      <c r="F90" s="420" t="s">
        <v>669</v>
      </c>
      <c r="G90" s="419" t="s">
        <v>726</v>
      </c>
      <c r="H90" s="419" t="s">
        <v>727</v>
      </c>
      <c r="I90" s="422">
        <v>49.30000114440918</v>
      </c>
      <c r="J90" s="422">
        <v>40</v>
      </c>
      <c r="K90" s="423">
        <v>1972</v>
      </c>
    </row>
    <row r="91" spans="1:11" ht="14.45" customHeight="1" x14ac:dyDescent="0.2">
      <c r="A91" s="417" t="s">
        <v>431</v>
      </c>
      <c r="B91" s="418" t="s">
        <v>432</v>
      </c>
      <c r="C91" s="419" t="s">
        <v>439</v>
      </c>
      <c r="D91" s="420" t="s">
        <v>440</v>
      </c>
      <c r="E91" s="419" t="s">
        <v>668</v>
      </c>
      <c r="F91" s="420" t="s">
        <v>669</v>
      </c>
      <c r="G91" s="419" t="s">
        <v>728</v>
      </c>
      <c r="H91" s="419" t="s">
        <v>729</v>
      </c>
      <c r="I91" s="422">
        <v>46.400001525878906</v>
      </c>
      <c r="J91" s="422">
        <v>140</v>
      </c>
      <c r="K91" s="423">
        <v>6496.02001953125</v>
      </c>
    </row>
    <row r="92" spans="1:11" ht="14.45" customHeight="1" x14ac:dyDescent="0.2">
      <c r="A92" s="417" t="s">
        <v>431</v>
      </c>
      <c r="B92" s="418" t="s">
        <v>432</v>
      </c>
      <c r="C92" s="419" t="s">
        <v>439</v>
      </c>
      <c r="D92" s="420" t="s">
        <v>440</v>
      </c>
      <c r="E92" s="419" t="s">
        <v>668</v>
      </c>
      <c r="F92" s="420" t="s">
        <v>669</v>
      </c>
      <c r="G92" s="419" t="s">
        <v>730</v>
      </c>
      <c r="H92" s="419" t="s">
        <v>731</v>
      </c>
      <c r="I92" s="422">
        <v>48.333334604899086</v>
      </c>
      <c r="J92" s="422">
        <v>80</v>
      </c>
      <c r="K92" s="423">
        <v>3828.010009765625</v>
      </c>
    </row>
    <row r="93" spans="1:11" ht="14.45" customHeight="1" x14ac:dyDescent="0.2">
      <c r="A93" s="417" t="s">
        <v>431</v>
      </c>
      <c r="B93" s="418" t="s">
        <v>432</v>
      </c>
      <c r="C93" s="419" t="s">
        <v>439</v>
      </c>
      <c r="D93" s="420" t="s">
        <v>440</v>
      </c>
      <c r="E93" s="419" t="s">
        <v>668</v>
      </c>
      <c r="F93" s="420" t="s">
        <v>669</v>
      </c>
      <c r="G93" s="419" t="s">
        <v>732</v>
      </c>
      <c r="H93" s="419" t="s">
        <v>733</v>
      </c>
      <c r="I93" s="422">
        <v>75</v>
      </c>
      <c r="J93" s="422">
        <v>130</v>
      </c>
      <c r="K93" s="423">
        <v>9540.009765625</v>
      </c>
    </row>
    <row r="94" spans="1:11" ht="14.45" customHeight="1" x14ac:dyDescent="0.2">
      <c r="A94" s="417" t="s">
        <v>431</v>
      </c>
      <c r="B94" s="418" t="s">
        <v>432</v>
      </c>
      <c r="C94" s="419" t="s">
        <v>439</v>
      </c>
      <c r="D94" s="420" t="s">
        <v>440</v>
      </c>
      <c r="E94" s="419" t="s">
        <v>668</v>
      </c>
      <c r="F94" s="420" t="s">
        <v>669</v>
      </c>
      <c r="G94" s="419" t="s">
        <v>734</v>
      </c>
      <c r="H94" s="419" t="s">
        <v>735</v>
      </c>
      <c r="I94" s="422">
        <v>81</v>
      </c>
      <c r="J94" s="422">
        <v>60</v>
      </c>
      <c r="K94" s="423">
        <v>5040</v>
      </c>
    </row>
    <row r="95" spans="1:11" ht="14.45" customHeight="1" x14ac:dyDescent="0.2">
      <c r="A95" s="417" t="s">
        <v>431</v>
      </c>
      <c r="B95" s="418" t="s">
        <v>432</v>
      </c>
      <c r="C95" s="419" t="s">
        <v>439</v>
      </c>
      <c r="D95" s="420" t="s">
        <v>440</v>
      </c>
      <c r="E95" s="419" t="s">
        <v>668</v>
      </c>
      <c r="F95" s="420" t="s">
        <v>669</v>
      </c>
      <c r="G95" s="419" t="s">
        <v>736</v>
      </c>
      <c r="H95" s="419" t="s">
        <v>737</v>
      </c>
      <c r="I95" s="422">
        <v>70.5</v>
      </c>
      <c r="J95" s="422">
        <v>50</v>
      </c>
      <c r="K95" s="423">
        <v>3420</v>
      </c>
    </row>
    <row r="96" spans="1:11" ht="14.45" customHeight="1" x14ac:dyDescent="0.2">
      <c r="A96" s="417" t="s">
        <v>431</v>
      </c>
      <c r="B96" s="418" t="s">
        <v>432</v>
      </c>
      <c r="C96" s="419" t="s">
        <v>439</v>
      </c>
      <c r="D96" s="420" t="s">
        <v>440</v>
      </c>
      <c r="E96" s="419" t="s">
        <v>668</v>
      </c>
      <c r="F96" s="420" t="s">
        <v>669</v>
      </c>
      <c r="G96" s="419" t="s">
        <v>738</v>
      </c>
      <c r="H96" s="419" t="s">
        <v>739</v>
      </c>
      <c r="I96" s="422">
        <v>72</v>
      </c>
      <c r="J96" s="422">
        <v>20</v>
      </c>
      <c r="K96" s="423">
        <v>1440.010009765625</v>
      </c>
    </row>
    <row r="97" spans="1:11" ht="14.45" customHeight="1" x14ac:dyDescent="0.2">
      <c r="A97" s="417" t="s">
        <v>431</v>
      </c>
      <c r="B97" s="418" t="s">
        <v>432</v>
      </c>
      <c r="C97" s="419" t="s">
        <v>439</v>
      </c>
      <c r="D97" s="420" t="s">
        <v>440</v>
      </c>
      <c r="E97" s="419" t="s">
        <v>668</v>
      </c>
      <c r="F97" s="420" t="s">
        <v>669</v>
      </c>
      <c r="G97" s="419" t="s">
        <v>740</v>
      </c>
      <c r="H97" s="419" t="s">
        <v>741</v>
      </c>
      <c r="I97" s="422">
        <v>20</v>
      </c>
      <c r="J97" s="422">
        <v>50</v>
      </c>
      <c r="K97" s="423">
        <v>999.97998046875</v>
      </c>
    </row>
    <row r="98" spans="1:11" ht="14.45" customHeight="1" x14ac:dyDescent="0.2">
      <c r="A98" s="417" t="s">
        <v>431</v>
      </c>
      <c r="B98" s="418" t="s">
        <v>432</v>
      </c>
      <c r="C98" s="419" t="s">
        <v>439</v>
      </c>
      <c r="D98" s="420" t="s">
        <v>440</v>
      </c>
      <c r="E98" s="419" t="s">
        <v>668</v>
      </c>
      <c r="F98" s="420" t="s">
        <v>669</v>
      </c>
      <c r="G98" s="419" t="s">
        <v>742</v>
      </c>
      <c r="H98" s="419" t="s">
        <v>743</v>
      </c>
      <c r="I98" s="422">
        <v>20</v>
      </c>
      <c r="J98" s="422">
        <v>40</v>
      </c>
      <c r="K98" s="423">
        <v>799.97998046875</v>
      </c>
    </row>
    <row r="99" spans="1:11" ht="14.45" customHeight="1" x14ac:dyDescent="0.2">
      <c r="A99" s="417" t="s">
        <v>431</v>
      </c>
      <c r="B99" s="418" t="s">
        <v>432</v>
      </c>
      <c r="C99" s="419" t="s">
        <v>439</v>
      </c>
      <c r="D99" s="420" t="s">
        <v>440</v>
      </c>
      <c r="E99" s="419" t="s">
        <v>668</v>
      </c>
      <c r="F99" s="420" t="s">
        <v>669</v>
      </c>
      <c r="G99" s="419" t="s">
        <v>744</v>
      </c>
      <c r="H99" s="419" t="s">
        <v>745</v>
      </c>
      <c r="I99" s="422">
        <v>20</v>
      </c>
      <c r="J99" s="422">
        <v>10</v>
      </c>
      <c r="K99" s="423">
        <v>200</v>
      </c>
    </row>
    <row r="100" spans="1:11" ht="14.45" customHeight="1" x14ac:dyDescent="0.2">
      <c r="A100" s="417" t="s">
        <v>431</v>
      </c>
      <c r="B100" s="418" t="s">
        <v>432</v>
      </c>
      <c r="C100" s="419" t="s">
        <v>439</v>
      </c>
      <c r="D100" s="420" t="s">
        <v>440</v>
      </c>
      <c r="E100" s="419" t="s">
        <v>668</v>
      </c>
      <c r="F100" s="420" t="s">
        <v>669</v>
      </c>
      <c r="G100" s="419" t="s">
        <v>746</v>
      </c>
      <c r="H100" s="419" t="s">
        <v>747</v>
      </c>
      <c r="I100" s="422">
        <v>129.46000671386719</v>
      </c>
      <c r="J100" s="422">
        <v>5</v>
      </c>
      <c r="K100" s="423">
        <v>647.28997802734375</v>
      </c>
    </row>
    <row r="101" spans="1:11" ht="14.45" customHeight="1" x14ac:dyDescent="0.2">
      <c r="A101" s="417" t="s">
        <v>431</v>
      </c>
      <c r="B101" s="418" t="s">
        <v>432</v>
      </c>
      <c r="C101" s="419" t="s">
        <v>439</v>
      </c>
      <c r="D101" s="420" t="s">
        <v>440</v>
      </c>
      <c r="E101" s="419" t="s">
        <v>668</v>
      </c>
      <c r="F101" s="420" t="s">
        <v>669</v>
      </c>
      <c r="G101" s="419" t="s">
        <v>748</v>
      </c>
      <c r="H101" s="419" t="s">
        <v>749</v>
      </c>
      <c r="I101" s="422">
        <v>41.740001678466797</v>
      </c>
      <c r="J101" s="422">
        <v>20</v>
      </c>
      <c r="K101" s="423">
        <v>834.8499755859375</v>
      </c>
    </row>
    <row r="102" spans="1:11" ht="14.45" customHeight="1" x14ac:dyDescent="0.2">
      <c r="A102" s="417" t="s">
        <v>431</v>
      </c>
      <c r="B102" s="418" t="s">
        <v>432</v>
      </c>
      <c r="C102" s="419" t="s">
        <v>439</v>
      </c>
      <c r="D102" s="420" t="s">
        <v>440</v>
      </c>
      <c r="E102" s="419" t="s">
        <v>668</v>
      </c>
      <c r="F102" s="420" t="s">
        <v>669</v>
      </c>
      <c r="G102" s="419" t="s">
        <v>750</v>
      </c>
      <c r="H102" s="419" t="s">
        <v>751</v>
      </c>
      <c r="I102" s="422">
        <v>2722.340087890625</v>
      </c>
      <c r="J102" s="422">
        <v>1</v>
      </c>
      <c r="K102" s="423">
        <v>2722.340087890625</v>
      </c>
    </row>
    <row r="103" spans="1:11" ht="14.45" customHeight="1" x14ac:dyDescent="0.2">
      <c r="A103" s="417" t="s">
        <v>431</v>
      </c>
      <c r="B103" s="418" t="s">
        <v>432</v>
      </c>
      <c r="C103" s="419" t="s">
        <v>439</v>
      </c>
      <c r="D103" s="420" t="s">
        <v>440</v>
      </c>
      <c r="E103" s="419" t="s">
        <v>668</v>
      </c>
      <c r="F103" s="420" t="s">
        <v>669</v>
      </c>
      <c r="G103" s="419" t="s">
        <v>752</v>
      </c>
      <c r="H103" s="419" t="s">
        <v>753</v>
      </c>
      <c r="I103" s="422">
        <v>436.010009765625</v>
      </c>
      <c r="J103" s="422">
        <v>3</v>
      </c>
      <c r="K103" s="423">
        <v>1308.030029296875</v>
      </c>
    </row>
    <row r="104" spans="1:11" ht="14.45" customHeight="1" x14ac:dyDescent="0.2">
      <c r="A104" s="417" t="s">
        <v>431</v>
      </c>
      <c r="B104" s="418" t="s">
        <v>432</v>
      </c>
      <c r="C104" s="419" t="s">
        <v>439</v>
      </c>
      <c r="D104" s="420" t="s">
        <v>440</v>
      </c>
      <c r="E104" s="419" t="s">
        <v>668</v>
      </c>
      <c r="F104" s="420" t="s">
        <v>669</v>
      </c>
      <c r="G104" s="419" t="s">
        <v>754</v>
      </c>
      <c r="H104" s="419" t="s">
        <v>755</v>
      </c>
      <c r="I104" s="422">
        <v>556.5999755859375</v>
      </c>
      <c r="J104" s="422">
        <v>3</v>
      </c>
      <c r="K104" s="423">
        <v>1669.800048828125</v>
      </c>
    </row>
    <row r="105" spans="1:11" ht="14.45" customHeight="1" x14ac:dyDescent="0.2">
      <c r="A105" s="417" t="s">
        <v>431</v>
      </c>
      <c r="B105" s="418" t="s">
        <v>432</v>
      </c>
      <c r="C105" s="419" t="s">
        <v>439</v>
      </c>
      <c r="D105" s="420" t="s">
        <v>440</v>
      </c>
      <c r="E105" s="419" t="s">
        <v>668</v>
      </c>
      <c r="F105" s="420" t="s">
        <v>669</v>
      </c>
      <c r="G105" s="419" t="s">
        <v>756</v>
      </c>
      <c r="H105" s="419" t="s">
        <v>757</v>
      </c>
      <c r="I105" s="422">
        <v>953.29998779296875</v>
      </c>
      <c r="J105" s="422">
        <v>2</v>
      </c>
      <c r="K105" s="423">
        <v>1906.5999755859375</v>
      </c>
    </row>
    <row r="106" spans="1:11" ht="14.45" customHeight="1" x14ac:dyDescent="0.2">
      <c r="A106" s="417" t="s">
        <v>431</v>
      </c>
      <c r="B106" s="418" t="s">
        <v>432</v>
      </c>
      <c r="C106" s="419" t="s">
        <v>439</v>
      </c>
      <c r="D106" s="420" t="s">
        <v>440</v>
      </c>
      <c r="E106" s="419" t="s">
        <v>668</v>
      </c>
      <c r="F106" s="420" t="s">
        <v>669</v>
      </c>
      <c r="G106" s="419" t="s">
        <v>758</v>
      </c>
      <c r="H106" s="419" t="s">
        <v>759</v>
      </c>
      <c r="I106" s="422">
        <v>1524.4200439453125</v>
      </c>
      <c r="J106" s="422">
        <v>2</v>
      </c>
      <c r="K106" s="423">
        <v>3048.840087890625</v>
      </c>
    </row>
    <row r="107" spans="1:11" ht="14.45" customHeight="1" x14ac:dyDescent="0.2">
      <c r="A107" s="417" t="s">
        <v>431</v>
      </c>
      <c r="B107" s="418" t="s">
        <v>432</v>
      </c>
      <c r="C107" s="419" t="s">
        <v>439</v>
      </c>
      <c r="D107" s="420" t="s">
        <v>440</v>
      </c>
      <c r="E107" s="419" t="s">
        <v>668</v>
      </c>
      <c r="F107" s="420" t="s">
        <v>669</v>
      </c>
      <c r="G107" s="419" t="s">
        <v>760</v>
      </c>
      <c r="H107" s="419" t="s">
        <v>761</v>
      </c>
      <c r="I107" s="422">
        <v>1454.239990234375</v>
      </c>
      <c r="J107" s="422">
        <v>2</v>
      </c>
      <c r="K107" s="423">
        <v>2908.47998046875</v>
      </c>
    </row>
    <row r="108" spans="1:11" ht="14.45" customHeight="1" x14ac:dyDescent="0.2">
      <c r="A108" s="417" t="s">
        <v>431</v>
      </c>
      <c r="B108" s="418" t="s">
        <v>432</v>
      </c>
      <c r="C108" s="419" t="s">
        <v>439</v>
      </c>
      <c r="D108" s="420" t="s">
        <v>440</v>
      </c>
      <c r="E108" s="419" t="s">
        <v>668</v>
      </c>
      <c r="F108" s="420" t="s">
        <v>669</v>
      </c>
      <c r="G108" s="419" t="s">
        <v>762</v>
      </c>
      <c r="H108" s="419" t="s">
        <v>763</v>
      </c>
      <c r="I108" s="422">
        <v>320.70999145507813</v>
      </c>
      <c r="J108" s="422">
        <v>9</v>
      </c>
      <c r="K108" s="423">
        <v>2886.3900146484375</v>
      </c>
    </row>
    <row r="109" spans="1:11" ht="14.45" customHeight="1" x14ac:dyDescent="0.2">
      <c r="A109" s="417" t="s">
        <v>431</v>
      </c>
      <c r="B109" s="418" t="s">
        <v>432</v>
      </c>
      <c r="C109" s="419" t="s">
        <v>439</v>
      </c>
      <c r="D109" s="420" t="s">
        <v>440</v>
      </c>
      <c r="E109" s="419" t="s">
        <v>668</v>
      </c>
      <c r="F109" s="420" t="s">
        <v>669</v>
      </c>
      <c r="G109" s="419" t="s">
        <v>764</v>
      </c>
      <c r="H109" s="419" t="s">
        <v>765</v>
      </c>
      <c r="I109" s="422">
        <v>973.989990234375</v>
      </c>
      <c r="J109" s="422">
        <v>1</v>
      </c>
      <c r="K109" s="423">
        <v>973.989990234375</v>
      </c>
    </row>
    <row r="110" spans="1:11" ht="14.45" customHeight="1" x14ac:dyDescent="0.2">
      <c r="A110" s="417" t="s">
        <v>431</v>
      </c>
      <c r="B110" s="418" t="s">
        <v>432</v>
      </c>
      <c r="C110" s="419" t="s">
        <v>439</v>
      </c>
      <c r="D110" s="420" t="s">
        <v>440</v>
      </c>
      <c r="E110" s="419" t="s">
        <v>668</v>
      </c>
      <c r="F110" s="420" t="s">
        <v>669</v>
      </c>
      <c r="G110" s="419" t="s">
        <v>766</v>
      </c>
      <c r="H110" s="419" t="s">
        <v>767</v>
      </c>
      <c r="I110" s="422">
        <v>973.989990234375</v>
      </c>
      <c r="J110" s="422">
        <v>2</v>
      </c>
      <c r="K110" s="423">
        <v>1947.97998046875</v>
      </c>
    </row>
    <row r="111" spans="1:11" ht="14.45" customHeight="1" x14ac:dyDescent="0.2">
      <c r="A111" s="417" t="s">
        <v>431</v>
      </c>
      <c r="B111" s="418" t="s">
        <v>432</v>
      </c>
      <c r="C111" s="419" t="s">
        <v>439</v>
      </c>
      <c r="D111" s="420" t="s">
        <v>440</v>
      </c>
      <c r="E111" s="419" t="s">
        <v>668</v>
      </c>
      <c r="F111" s="420" t="s">
        <v>669</v>
      </c>
      <c r="G111" s="419" t="s">
        <v>768</v>
      </c>
      <c r="H111" s="419" t="s">
        <v>769</v>
      </c>
      <c r="I111" s="422">
        <v>973.989990234375</v>
      </c>
      <c r="J111" s="422">
        <v>1</v>
      </c>
      <c r="K111" s="423">
        <v>973.989990234375</v>
      </c>
    </row>
    <row r="112" spans="1:11" ht="14.45" customHeight="1" x14ac:dyDescent="0.2">
      <c r="A112" s="417" t="s">
        <v>431</v>
      </c>
      <c r="B112" s="418" t="s">
        <v>432</v>
      </c>
      <c r="C112" s="419" t="s">
        <v>439</v>
      </c>
      <c r="D112" s="420" t="s">
        <v>440</v>
      </c>
      <c r="E112" s="419" t="s">
        <v>668</v>
      </c>
      <c r="F112" s="420" t="s">
        <v>669</v>
      </c>
      <c r="G112" s="419" t="s">
        <v>770</v>
      </c>
      <c r="H112" s="419" t="s">
        <v>771</v>
      </c>
      <c r="I112" s="422">
        <v>281.92001342773438</v>
      </c>
      <c r="J112" s="422">
        <v>2</v>
      </c>
      <c r="K112" s="423">
        <v>563.84002685546875</v>
      </c>
    </row>
    <row r="113" spans="1:11" ht="14.45" customHeight="1" x14ac:dyDescent="0.2">
      <c r="A113" s="417" t="s">
        <v>431</v>
      </c>
      <c r="B113" s="418" t="s">
        <v>432</v>
      </c>
      <c r="C113" s="419" t="s">
        <v>439</v>
      </c>
      <c r="D113" s="420" t="s">
        <v>440</v>
      </c>
      <c r="E113" s="419" t="s">
        <v>668</v>
      </c>
      <c r="F113" s="420" t="s">
        <v>669</v>
      </c>
      <c r="G113" s="419" t="s">
        <v>772</v>
      </c>
      <c r="H113" s="419" t="s">
        <v>773</v>
      </c>
      <c r="I113" s="422">
        <v>281.92001342773438</v>
      </c>
      <c r="J113" s="422">
        <v>2</v>
      </c>
      <c r="K113" s="423">
        <v>563.84002685546875</v>
      </c>
    </row>
    <row r="114" spans="1:11" ht="14.45" customHeight="1" x14ac:dyDescent="0.2">
      <c r="A114" s="417" t="s">
        <v>431</v>
      </c>
      <c r="B114" s="418" t="s">
        <v>432</v>
      </c>
      <c r="C114" s="419" t="s">
        <v>439</v>
      </c>
      <c r="D114" s="420" t="s">
        <v>440</v>
      </c>
      <c r="E114" s="419" t="s">
        <v>668</v>
      </c>
      <c r="F114" s="420" t="s">
        <v>669</v>
      </c>
      <c r="G114" s="419" t="s">
        <v>774</v>
      </c>
      <c r="H114" s="419" t="s">
        <v>775</v>
      </c>
      <c r="I114" s="422">
        <v>1591.1500244140625</v>
      </c>
      <c r="J114" s="422">
        <v>2</v>
      </c>
      <c r="K114" s="423">
        <v>3182.300048828125</v>
      </c>
    </row>
    <row r="115" spans="1:11" ht="14.45" customHeight="1" x14ac:dyDescent="0.2">
      <c r="A115" s="417" t="s">
        <v>431</v>
      </c>
      <c r="B115" s="418" t="s">
        <v>432</v>
      </c>
      <c r="C115" s="419" t="s">
        <v>439</v>
      </c>
      <c r="D115" s="420" t="s">
        <v>440</v>
      </c>
      <c r="E115" s="419" t="s">
        <v>668</v>
      </c>
      <c r="F115" s="420" t="s">
        <v>669</v>
      </c>
      <c r="G115" s="419" t="s">
        <v>776</v>
      </c>
      <c r="H115" s="419" t="s">
        <v>777</v>
      </c>
      <c r="I115" s="422">
        <v>597.989990234375</v>
      </c>
      <c r="J115" s="422">
        <v>1</v>
      </c>
      <c r="K115" s="423">
        <v>597.989990234375</v>
      </c>
    </row>
    <row r="116" spans="1:11" ht="14.45" customHeight="1" x14ac:dyDescent="0.2">
      <c r="A116" s="417" t="s">
        <v>431</v>
      </c>
      <c r="B116" s="418" t="s">
        <v>432</v>
      </c>
      <c r="C116" s="419" t="s">
        <v>439</v>
      </c>
      <c r="D116" s="420" t="s">
        <v>440</v>
      </c>
      <c r="E116" s="419" t="s">
        <v>668</v>
      </c>
      <c r="F116" s="420" t="s">
        <v>669</v>
      </c>
      <c r="G116" s="419" t="s">
        <v>778</v>
      </c>
      <c r="H116" s="419" t="s">
        <v>779</v>
      </c>
      <c r="I116" s="422">
        <v>3254.719970703125</v>
      </c>
      <c r="J116" s="422">
        <v>1</v>
      </c>
      <c r="K116" s="423">
        <v>3254.719970703125</v>
      </c>
    </row>
    <row r="117" spans="1:11" ht="14.45" customHeight="1" x14ac:dyDescent="0.2">
      <c r="A117" s="417" t="s">
        <v>431</v>
      </c>
      <c r="B117" s="418" t="s">
        <v>432</v>
      </c>
      <c r="C117" s="419" t="s">
        <v>439</v>
      </c>
      <c r="D117" s="420" t="s">
        <v>440</v>
      </c>
      <c r="E117" s="419" t="s">
        <v>668</v>
      </c>
      <c r="F117" s="420" t="s">
        <v>669</v>
      </c>
      <c r="G117" s="419" t="s">
        <v>780</v>
      </c>
      <c r="H117" s="419" t="s">
        <v>781</v>
      </c>
      <c r="I117" s="422">
        <v>124.62000274658203</v>
      </c>
      <c r="J117" s="422">
        <v>20</v>
      </c>
      <c r="K117" s="423">
        <v>2492.449951171875</v>
      </c>
    </row>
    <row r="118" spans="1:11" ht="14.45" customHeight="1" x14ac:dyDescent="0.2">
      <c r="A118" s="417" t="s">
        <v>431</v>
      </c>
      <c r="B118" s="418" t="s">
        <v>432</v>
      </c>
      <c r="C118" s="419" t="s">
        <v>439</v>
      </c>
      <c r="D118" s="420" t="s">
        <v>440</v>
      </c>
      <c r="E118" s="419" t="s">
        <v>668</v>
      </c>
      <c r="F118" s="420" t="s">
        <v>669</v>
      </c>
      <c r="G118" s="419" t="s">
        <v>782</v>
      </c>
      <c r="H118" s="419" t="s">
        <v>783</v>
      </c>
      <c r="I118" s="422">
        <v>7200.009765625</v>
      </c>
      <c r="J118" s="422">
        <v>2</v>
      </c>
      <c r="K118" s="423">
        <v>14400.009765625</v>
      </c>
    </row>
    <row r="119" spans="1:11" ht="14.45" customHeight="1" x14ac:dyDescent="0.2">
      <c r="A119" s="417" t="s">
        <v>431</v>
      </c>
      <c r="B119" s="418" t="s">
        <v>432</v>
      </c>
      <c r="C119" s="419" t="s">
        <v>439</v>
      </c>
      <c r="D119" s="420" t="s">
        <v>440</v>
      </c>
      <c r="E119" s="419" t="s">
        <v>668</v>
      </c>
      <c r="F119" s="420" t="s">
        <v>669</v>
      </c>
      <c r="G119" s="419" t="s">
        <v>784</v>
      </c>
      <c r="H119" s="419" t="s">
        <v>785</v>
      </c>
      <c r="I119" s="422">
        <v>7200</v>
      </c>
      <c r="J119" s="422">
        <v>2</v>
      </c>
      <c r="K119" s="423">
        <v>14400</v>
      </c>
    </row>
    <row r="120" spans="1:11" ht="14.45" customHeight="1" x14ac:dyDescent="0.2">
      <c r="A120" s="417" t="s">
        <v>431</v>
      </c>
      <c r="B120" s="418" t="s">
        <v>432</v>
      </c>
      <c r="C120" s="419" t="s">
        <v>439</v>
      </c>
      <c r="D120" s="420" t="s">
        <v>440</v>
      </c>
      <c r="E120" s="419" t="s">
        <v>668</v>
      </c>
      <c r="F120" s="420" t="s">
        <v>669</v>
      </c>
      <c r="G120" s="419" t="s">
        <v>786</v>
      </c>
      <c r="H120" s="419" t="s">
        <v>787</v>
      </c>
      <c r="I120" s="422">
        <v>7200</v>
      </c>
      <c r="J120" s="422">
        <v>2</v>
      </c>
      <c r="K120" s="423">
        <v>14400</v>
      </c>
    </row>
    <row r="121" spans="1:11" ht="14.45" customHeight="1" x14ac:dyDescent="0.2">
      <c r="A121" s="417" t="s">
        <v>431</v>
      </c>
      <c r="B121" s="418" t="s">
        <v>432</v>
      </c>
      <c r="C121" s="419" t="s">
        <v>439</v>
      </c>
      <c r="D121" s="420" t="s">
        <v>440</v>
      </c>
      <c r="E121" s="419" t="s">
        <v>668</v>
      </c>
      <c r="F121" s="420" t="s">
        <v>669</v>
      </c>
      <c r="G121" s="419" t="s">
        <v>788</v>
      </c>
      <c r="H121" s="419" t="s">
        <v>789</v>
      </c>
      <c r="I121" s="422">
        <v>7200</v>
      </c>
      <c r="J121" s="422">
        <v>2</v>
      </c>
      <c r="K121" s="423">
        <v>14400</v>
      </c>
    </row>
    <row r="122" spans="1:11" ht="14.45" customHeight="1" x14ac:dyDescent="0.2">
      <c r="A122" s="417" t="s">
        <v>431</v>
      </c>
      <c r="B122" s="418" t="s">
        <v>432</v>
      </c>
      <c r="C122" s="419" t="s">
        <v>439</v>
      </c>
      <c r="D122" s="420" t="s">
        <v>440</v>
      </c>
      <c r="E122" s="419" t="s">
        <v>668</v>
      </c>
      <c r="F122" s="420" t="s">
        <v>669</v>
      </c>
      <c r="G122" s="419" t="s">
        <v>790</v>
      </c>
      <c r="H122" s="419" t="s">
        <v>791</v>
      </c>
      <c r="I122" s="422">
        <v>7200.009765625</v>
      </c>
      <c r="J122" s="422">
        <v>2</v>
      </c>
      <c r="K122" s="423">
        <v>14400.01953125</v>
      </c>
    </row>
    <row r="123" spans="1:11" ht="14.45" customHeight="1" x14ac:dyDescent="0.2">
      <c r="A123" s="417" t="s">
        <v>431</v>
      </c>
      <c r="B123" s="418" t="s">
        <v>432</v>
      </c>
      <c r="C123" s="419" t="s">
        <v>439</v>
      </c>
      <c r="D123" s="420" t="s">
        <v>440</v>
      </c>
      <c r="E123" s="419" t="s">
        <v>668</v>
      </c>
      <c r="F123" s="420" t="s">
        <v>669</v>
      </c>
      <c r="G123" s="419" t="s">
        <v>792</v>
      </c>
      <c r="H123" s="419" t="s">
        <v>793</v>
      </c>
      <c r="I123" s="422">
        <v>7200</v>
      </c>
      <c r="J123" s="422">
        <v>6</v>
      </c>
      <c r="K123" s="423">
        <v>43200</v>
      </c>
    </row>
    <row r="124" spans="1:11" ht="14.45" customHeight="1" x14ac:dyDescent="0.2">
      <c r="A124" s="417" t="s">
        <v>431</v>
      </c>
      <c r="B124" s="418" t="s">
        <v>432</v>
      </c>
      <c r="C124" s="419" t="s">
        <v>439</v>
      </c>
      <c r="D124" s="420" t="s">
        <v>440</v>
      </c>
      <c r="E124" s="419" t="s">
        <v>668</v>
      </c>
      <c r="F124" s="420" t="s">
        <v>669</v>
      </c>
      <c r="G124" s="419" t="s">
        <v>794</v>
      </c>
      <c r="H124" s="419" t="s">
        <v>795</v>
      </c>
      <c r="I124" s="422">
        <v>769.55999755859375</v>
      </c>
      <c r="J124" s="422">
        <v>5</v>
      </c>
      <c r="K124" s="423">
        <v>3847.7999877929688</v>
      </c>
    </row>
    <row r="125" spans="1:11" ht="14.45" customHeight="1" x14ac:dyDescent="0.2">
      <c r="A125" s="417" t="s">
        <v>431</v>
      </c>
      <c r="B125" s="418" t="s">
        <v>432</v>
      </c>
      <c r="C125" s="419" t="s">
        <v>439</v>
      </c>
      <c r="D125" s="420" t="s">
        <v>440</v>
      </c>
      <c r="E125" s="419" t="s">
        <v>668</v>
      </c>
      <c r="F125" s="420" t="s">
        <v>669</v>
      </c>
      <c r="G125" s="419" t="s">
        <v>796</v>
      </c>
      <c r="H125" s="419" t="s">
        <v>797</v>
      </c>
      <c r="I125" s="422">
        <v>156.07000732421875</v>
      </c>
      <c r="J125" s="422">
        <v>1</v>
      </c>
      <c r="K125" s="423">
        <v>156.07000732421875</v>
      </c>
    </row>
    <row r="126" spans="1:11" ht="14.45" customHeight="1" x14ac:dyDescent="0.2">
      <c r="A126" s="417" t="s">
        <v>431</v>
      </c>
      <c r="B126" s="418" t="s">
        <v>432</v>
      </c>
      <c r="C126" s="419" t="s">
        <v>439</v>
      </c>
      <c r="D126" s="420" t="s">
        <v>440</v>
      </c>
      <c r="E126" s="419" t="s">
        <v>668</v>
      </c>
      <c r="F126" s="420" t="s">
        <v>669</v>
      </c>
      <c r="G126" s="419" t="s">
        <v>798</v>
      </c>
      <c r="H126" s="419" t="s">
        <v>799</v>
      </c>
      <c r="I126" s="422">
        <v>3.2899999618530273</v>
      </c>
      <c r="J126" s="422">
        <v>200</v>
      </c>
      <c r="K126" s="423">
        <v>658</v>
      </c>
    </row>
    <row r="127" spans="1:11" ht="14.45" customHeight="1" x14ac:dyDescent="0.2">
      <c r="A127" s="417" t="s">
        <v>431</v>
      </c>
      <c r="B127" s="418" t="s">
        <v>432</v>
      </c>
      <c r="C127" s="419" t="s">
        <v>439</v>
      </c>
      <c r="D127" s="420" t="s">
        <v>440</v>
      </c>
      <c r="E127" s="419" t="s">
        <v>668</v>
      </c>
      <c r="F127" s="420" t="s">
        <v>669</v>
      </c>
      <c r="G127" s="419" t="s">
        <v>800</v>
      </c>
      <c r="H127" s="419" t="s">
        <v>801</v>
      </c>
      <c r="I127" s="422">
        <v>843.3699951171875</v>
      </c>
      <c r="J127" s="422">
        <v>1</v>
      </c>
      <c r="K127" s="423">
        <v>843.3699951171875</v>
      </c>
    </row>
    <row r="128" spans="1:11" ht="14.45" customHeight="1" x14ac:dyDescent="0.2">
      <c r="A128" s="417" t="s">
        <v>431</v>
      </c>
      <c r="B128" s="418" t="s">
        <v>432</v>
      </c>
      <c r="C128" s="419" t="s">
        <v>439</v>
      </c>
      <c r="D128" s="420" t="s">
        <v>440</v>
      </c>
      <c r="E128" s="419" t="s">
        <v>668</v>
      </c>
      <c r="F128" s="420" t="s">
        <v>669</v>
      </c>
      <c r="G128" s="419" t="s">
        <v>802</v>
      </c>
      <c r="H128" s="419" t="s">
        <v>803</v>
      </c>
      <c r="I128" s="422">
        <v>843.3699951171875</v>
      </c>
      <c r="J128" s="422">
        <v>1</v>
      </c>
      <c r="K128" s="423">
        <v>843.3699951171875</v>
      </c>
    </row>
    <row r="129" spans="1:11" ht="14.45" customHeight="1" x14ac:dyDescent="0.2">
      <c r="A129" s="417" t="s">
        <v>431</v>
      </c>
      <c r="B129" s="418" t="s">
        <v>432</v>
      </c>
      <c r="C129" s="419" t="s">
        <v>439</v>
      </c>
      <c r="D129" s="420" t="s">
        <v>440</v>
      </c>
      <c r="E129" s="419" t="s">
        <v>668</v>
      </c>
      <c r="F129" s="420" t="s">
        <v>669</v>
      </c>
      <c r="G129" s="419" t="s">
        <v>804</v>
      </c>
      <c r="H129" s="419" t="s">
        <v>805</v>
      </c>
      <c r="I129" s="422">
        <v>843.3699951171875</v>
      </c>
      <c r="J129" s="422">
        <v>1</v>
      </c>
      <c r="K129" s="423">
        <v>843.3699951171875</v>
      </c>
    </row>
    <row r="130" spans="1:11" ht="14.45" customHeight="1" x14ac:dyDescent="0.2">
      <c r="A130" s="417" t="s">
        <v>431</v>
      </c>
      <c r="B130" s="418" t="s">
        <v>432</v>
      </c>
      <c r="C130" s="419" t="s">
        <v>439</v>
      </c>
      <c r="D130" s="420" t="s">
        <v>440</v>
      </c>
      <c r="E130" s="419" t="s">
        <v>668</v>
      </c>
      <c r="F130" s="420" t="s">
        <v>669</v>
      </c>
      <c r="G130" s="419" t="s">
        <v>806</v>
      </c>
      <c r="H130" s="419" t="s">
        <v>807</v>
      </c>
      <c r="I130" s="422">
        <v>843.3699951171875</v>
      </c>
      <c r="J130" s="422">
        <v>1</v>
      </c>
      <c r="K130" s="423">
        <v>843.3699951171875</v>
      </c>
    </row>
    <row r="131" spans="1:11" ht="14.45" customHeight="1" x14ac:dyDescent="0.2">
      <c r="A131" s="417" t="s">
        <v>431</v>
      </c>
      <c r="B131" s="418" t="s">
        <v>432</v>
      </c>
      <c r="C131" s="419" t="s">
        <v>439</v>
      </c>
      <c r="D131" s="420" t="s">
        <v>440</v>
      </c>
      <c r="E131" s="419" t="s">
        <v>668</v>
      </c>
      <c r="F131" s="420" t="s">
        <v>669</v>
      </c>
      <c r="G131" s="419" t="s">
        <v>808</v>
      </c>
      <c r="H131" s="419" t="s">
        <v>809</v>
      </c>
      <c r="I131" s="422">
        <v>843.3699951171875</v>
      </c>
      <c r="J131" s="422">
        <v>1</v>
      </c>
      <c r="K131" s="423">
        <v>843.3699951171875</v>
      </c>
    </row>
    <row r="132" spans="1:11" ht="14.45" customHeight="1" x14ac:dyDescent="0.2">
      <c r="A132" s="417" t="s">
        <v>431</v>
      </c>
      <c r="B132" s="418" t="s">
        <v>432</v>
      </c>
      <c r="C132" s="419" t="s">
        <v>439</v>
      </c>
      <c r="D132" s="420" t="s">
        <v>440</v>
      </c>
      <c r="E132" s="419" t="s">
        <v>668</v>
      </c>
      <c r="F132" s="420" t="s">
        <v>669</v>
      </c>
      <c r="G132" s="419" t="s">
        <v>810</v>
      </c>
      <c r="H132" s="419" t="s">
        <v>811</v>
      </c>
      <c r="I132" s="422">
        <v>843.3699951171875</v>
      </c>
      <c r="J132" s="422">
        <v>1</v>
      </c>
      <c r="K132" s="423">
        <v>843.3699951171875</v>
      </c>
    </row>
    <row r="133" spans="1:11" ht="14.45" customHeight="1" x14ac:dyDescent="0.2">
      <c r="A133" s="417" t="s">
        <v>431</v>
      </c>
      <c r="B133" s="418" t="s">
        <v>432</v>
      </c>
      <c r="C133" s="419" t="s">
        <v>439</v>
      </c>
      <c r="D133" s="420" t="s">
        <v>440</v>
      </c>
      <c r="E133" s="419" t="s">
        <v>668</v>
      </c>
      <c r="F133" s="420" t="s">
        <v>669</v>
      </c>
      <c r="G133" s="419" t="s">
        <v>812</v>
      </c>
      <c r="H133" s="419" t="s">
        <v>813</v>
      </c>
      <c r="I133" s="422">
        <v>843.3699951171875</v>
      </c>
      <c r="J133" s="422">
        <v>1</v>
      </c>
      <c r="K133" s="423">
        <v>843.3699951171875</v>
      </c>
    </row>
    <row r="134" spans="1:11" ht="14.45" customHeight="1" x14ac:dyDescent="0.2">
      <c r="A134" s="417" t="s">
        <v>431</v>
      </c>
      <c r="B134" s="418" t="s">
        <v>432</v>
      </c>
      <c r="C134" s="419" t="s">
        <v>439</v>
      </c>
      <c r="D134" s="420" t="s">
        <v>440</v>
      </c>
      <c r="E134" s="419" t="s">
        <v>668</v>
      </c>
      <c r="F134" s="420" t="s">
        <v>669</v>
      </c>
      <c r="G134" s="419" t="s">
        <v>814</v>
      </c>
      <c r="H134" s="419" t="s">
        <v>815</v>
      </c>
      <c r="I134" s="422">
        <v>72.480003356933594</v>
      </c>
      <c r="J134" s="422">
        <v>40</v>
      </c>
      <c r="K134" s="423">
        <v>2899.199951171875</v>
      </c>
    </row>
    <row r="135" spans="1:11" ht="14.45" customHeight="1" x14ac:dyDescent="0.2">
      <c r="A135" s="417" t="s">
        <v>431</v>
      </c>
      <c r="B135" s="418" t="s">
        <v>432</v>
      </c>
      <c r="C135" s="419" t="s">
        <v>439</v>
      </c>
      <c r="D135" s="420" t="s">
        <v>440</v>
      </c>
      <c r="E135" s="419" t="s">
        <v>668</v>
      </c>
      <c r="F135" s="420" t="s">
        <v>669</v>
      </c>
      <c r="G135" s="419" t="s">
        <v>816</v>
      </c>
      <c r="H135" s="419" t="s">
        <v>817</v>
      </c>
      <c r="I135" s="422">
        <v>120</v>
      </c>
      <c r="J135" s="422">
        <v>10</v>
      </c>
      <c r="K135" s="423">
        <v>1199.989990234375</v>
      </c>
    </row>
    <row r="136" spans="1:11" ht="14.45" customHeight="1" x14ac:dyDescent="0.2">
      <c r="A136" s="417" t="s">
        <v>431</v>
      </c>
      <c r="B136" s="418" t="s">
        <v>432</v>
      </c>
      <c r="C136" s="419" t="s">
        <v>439</v>
      </c>
      <c r="D136" s="420" t="s">
        <v>440</v>
      </c>
      <c r="E136" s="419" t="s">
        <v>668</v>
      </c>
      <c r="F136" s="420" t="s">
        <v>669</v>
      </c>
      <c r="G136" s="419" t="s">
        <v>818</v>
      </c>
      <c r="H136" s="419" t="s">
        <v>819</v>
      </c>
      <c r="I136" s="422">
        <v>120</v>
      </c>
      <c r="J136" s="422">
        <v>10</v>
      </c>
      <c r="K136" s="423">
        <v>1199.989990234375</v>
      </c>
    </row>
    <row r="137" spans="1:11" ht="14.45" customHeight="1" x14ac:dyDescent="0.2">
      <c r="A137" s="417" t="s">
        <v>431</v>
      </c>
      <c r="B137" s="418" t="s">
        <v>432</v>
      </c>
      <c r="C137" s="419" t="s">
        <v>439</v>
      </c>
      <c r="D137" s="420" t="s">
        <v>440</v>
      </c>
      <c r="E137" s="419" t="s">
        <v>668</v>
      </c>
      <c r="F137" s="420" t="s">
        <v>669</v>
      </c>
      <c r="G137" s="419" t="s">
        <v>820</v>
      </c>
      <c r="H137" s="419" t="s">
        <v>821</v>
      </c>
      <c r="I137" s="422">
        <v>246.00999450683594</v>
      </c>
      <c r="J137" s="422">
        <v>1</v>
      </c>
      <c r="K137" s="423">
        <v>246.00999450683594</v>
      </c>
    </row>
    <row r="138" spans="1:11" ht="14.45" customHeight="1" x14ac:dyDescent="0.2">
      <c r="A138" s="417" t="s">
        <v>431</v>
      </c>
      <c r="B138" s="418" t="s">
        <v>432</v>
      </c>
      <c r="C138" s="419" t="s">
        <v>439</v>
      </c>
      <c r="D138" s="420" t="s">
        <v>440</v>
      </c>
      <c r="E138" s="419" t="s">
        <v>668</v>
      </c>
      <c r="F138" s="420" t="s">
        <v>669</v>
      </c>
      <c r="G138" s="419" t="s">
        <v>822</v>
      </c>
      <c r="H138" s="419" t="s">
        <v>823</v>
      </c>
      <c r="I138" s="422">
        <v>1380.97998046875</v>
      </c>
      <c r="J138" s="422">
        <v>5</v>
      </c>
      <c r="K138" s="423">
        <v>6904.89013671875</v>
      </c>
    </row>
    <row r="139" spans="1:11" ht="14.45" customHeight="1" x14ac:dyDescent="0.2">
      <c r="A139" s="417" t="s">
        <v>431</v>
      </c>
      <c r="B139" s="418" t="s">
        <v>432</v>
      </c>
      <c r="C139" s="419" t="s">
        <v>439</v>
      </c>
      <c r="D139" s="420" t="s">
        <v>440</v>
      </c>
      <c r="E139" s="419" t="s">
        <v>668</v>
      </c>
      <c r="F139" s="420" t="s">
        <v>669</v>
      </c>
      <c r="G139" s="419" t="s">
        <v>824</v>
      </c>
      <c r="H139" s="419" t="s">
        <v>825</v>
      </c>
      <c r="I139" s="422">
        <v>894.760009765625</v>
      </c>
      <c r="J139" s="422">
        <v>4</v>
      </c>
      <c r="K139" s="423">
        <v>3579.030029296875</v>
      </c>
    </row>
    <row r="140" spans="1:11" ht="14.45" customHeight="1" x14ac:dyDescent="0.2">
      <c r="A140" s="417" t="s">
        <v>431</v>
      </c>
      <c r="B140" s="418" t="s">
        <v>432</v>
      </c>
      <c r="C140" s="419" t="s">
        <v>439</v>
      </c>
      <c r="D140" s="420" t="s">
        <v>440</v>
      </c>
      <c r="E140" s="419" t="s">
        <v>668</v>
      </c>
      <c r="F140" s="420" t="s">
        <v>669</v>
      </c>
      <c r="G140" s="419" t="s">
        <v>826</v>
      </c>
      <c r="H140" s="419" t="s">
        <v>827</v>
      </c>
      <c r="I140" s="422">
        <v>452.489990234375</v>
      </c>
      <c r="J140" s="422">
        <v>6</v>
      </c>
      <c r="K140" s="423">
        <v>2714.949951171875</v>
      </c>
    </row>
    <row r="141" spans="1:11" ht="14.45" customHeight="1" x14ac:dyDescent="0.2">
      <c r="A141" s="417" t="s">
        <v>431</v>
      </c>
      <c r="B141" s="418" t="s">
        <v>432</v>
      </c>
      <c r="C141" s="419" t="s">
        <v>439</v>
      </c>
      <c r="D141" s="420" t="s">
        <v>440</v>
      </c>
      <c r="E141" s="419" t="s">
        <v>668</v>
      </c>
      <c r="F141" s="420" t="s">
        <v>669</v>
      </c>
      <c r="G141" s="419" t="s">
        <v>828</v>
      </c>
      <c r="H141" s="419" t="s">
        <v>829</v>
      </c>
      <c r="I141" s="422">
        <v>4.1999998092651367</v>
      </c>
      <c r="J141" s="422">
        <v>100</v>
      </c>
      <c r="K141" s="423">
        <v>420</v>
      </c>
    </row>
    <row r="142" spans="1:11" ht="14.45" customHeight="1" x14ac:dyDescent="0.2">
      <c r="A142" s="417" t="s">
        <v>431</v>
      </c>
      <c r="B142" s="418" t="s">
        <v>432</v>
      </c>
      <c r="C142" s="419" t="s">
        <v>439</v>
      </c>
      <c r="D142" s="420" t="s">
        <v>440</v>
      </c>
      <c r="E142" s="419" t="s">
        <v>668</v>
      </c>
      <c r="F142" s="420" t="s">
        <v>669</v>
      </c>
      <c r="G142" s="419" t="s">
        <v>830</v>
      </c>
      <c r="H142" s="419" t="s">
        <v>831</v>
      </c>
      <c r="I142" s="422">
        <v>235</v>
      </c>
      <c r="J142" s="422">
        <v>20</v>
      </c>
      <c r="K142" s="423">
        <v>4700</v>
      </c>
    </row>
    <row r="143" spans="1:11" ht="14.45" customHeight="1" x14ac:dyDescent="0.2">
      <c r="A143" s="417" t="s">
        <v>431</v>
      </c>
      <c r="B143" s="418" t="s">
        <v>432</v>
      </c>
      <c r="C143" s="419" t="s">
        <v>439</v>
      </c>
      <c r="D143" s="420" t="s">
        <v>440</v>
      </c>
      <c r="E143" s="419" t="s">
        <v>668</v>
      </c>
      <c r="F143" s="420" t="s">
        <v>669</v>
      </c>
      <c r="G143" s="419" t="s">
        <v>832</v>
      </c>
      <c r="H143" s="419" t="s">
        <v>833</v>
      </c>
      <c r="I143" s="422">
        <v>525.32000732421875</v>
      </c>
      <c r="J143" s="422">
        <v>10</v>
      </c>
      <c r="K143" s="423">
        <v>5253.22021484375</v>
      </c>
    </row>
    <row r="144" spans="1:11" ht="14.45" customHeight="1" x14ac:dyDescent="0.2">
      <c r="A144" s="417" t="s">
        <v>431</v>
      </c>
      <c r="B144" s="418" t="s">
        <v>432</v>
      </c>
      <c r="C144" s="419" t="s">
        <v>439</v>
      </c>
      <c r="D144" s="420" t="s">
        <v>440</v>
      </c>
      <c r="E144" s="419" t="s">
        <v>668</v>
      </c>
      <c r="F144" s="420" t="s">
        <v>669</v>
      </c>
      <c r="G144" s="419" t="s">
        <v>834</v>
      </c>
      <c r="H144" s="419" t="s">
        <v>835</v>
      </c>
      <c r="I144" s="422">
        <v>634.780029296875</v>
      </c>
      <c r="J144" s="422">
        <v>10</v>
      </c>
      <c r="K144" s="423">
        <v>6347.77978515625</v>
      </c>
    </row>
    <row r="145" spans="1:11" ht="14.45" customHeight="1" x14ac:dyDescent="0.2">
      <c r="A145" s="417" t="s">
        <v>431</v>
      </c>
      <c r="B145" s="418" t="s">
        <v>432</v>
      </c>
      <c r="C145" s="419" t="s">
        <v>439</v>
      </c>
      <c r="D145" s="420" t="s">
        <v>440</v>
      </c>
      <c r="E145" s="419" t="s">
        <v>668</v>
      </c>
      <c r="F145" s="420" t="s">
        <v>669</v>
      </c>
      <c r="G145" s="419" t="s">
        <v>836</v>
      </c>
      <c r="H145" s="419" t="s">
        <v>837</v>
      </c>
      <c r="I145" s="422">
        <v>372.09498596191406</v>
      </c>
      <c r="J145" s="422">
        <v>12</v>
      </c>
      <c r="K145" s="423">
        <v>4465.2601318359375</v>
      </c>
    </row>
    <row r="146" spans="1:11" ht="14.45" customHeight="1" x14ac:dyDescent="0.2">
      <c r="A146" s="417" t="s">
        <v>431</v>
      </c>
      <c r="B146" s="418" t="s">
        <v>432</v>
      </c>
      <c r="C146" s="419" t="s">
        <v>439</v>
      </c>
      <c r="D146" s="420" t="s">
        <v>440</v>
      </c>
      <c r="E146" s="419" t="s">
        <v>668</v>
      </c>
      <c r="F146" s="420" t="s">
        <v>669</v>
      </c>
      <c r="G146" s="419" t="s">
        <v>838</v>
      </c>
      <c r="H146" s="419" t="s">
        <v>839</v>
      </c>
      <c r="I146" s="422">
        <v>634.61667887369788</v>
      </c>
      <c r="J146" s="422">
        <v>13</v>
      </c>
      <c r="K146" s="423">
        <v>8251.519775390625</v>
      </c>
    </row>
    <row r="147" spans="1:11" ht="14.45" customHeight="1" x14ac:dyDescent="0.2">
      <c r="A147" s="417" t="s">
        <v>431</v>
      </c>
      <c r="B147" s="418" t="s">
        <v>432</v>
      </c>
      <c r="C147" s="419" t="s">
        <v>439</v>
      </c>
      <c r="D147" s="420" t="s">
        <v>440</v>
      </c>
      <c r="E147" s="419" t="s">
        <v>668</v>
      </c>
      <c r="F147" s="420" t="s">
        <v>669</v>
      </c>
      <c r="G147" s="419" t="s">
        <v>840</v>
      </c>
      <c r="H147" s="419" t="s">
        <v>841</v>
      </c>
      <c r="I147" s="422">
        <v>685.80001831054688</v>
      </c>
      <c r="J147" s="422">
        <v>13</v>
      </c>
      <c r="K147" s="423">
        <v>8915.22021484375</v>
      </c>
    </row>
    <row r="148" spans="1:11" ht="14.45" customHeight="1" x14ac:dyDescent="0.2">
      <c r="A148" s="417" t="s">
        <v>431</v>
      </c>
      <c r="B148" s="418" t="s">
        <v>432</v>
      </c>
      <c r="C148" s="419" t="s">
        <v>439</v>
      </c>
      <c r="D148" s="420" t="s">
        <v>440</v>
      </c>
      <c r="E148" s="419" t="s">
        <v>668</v>
      </c>
      <c r="F148" s="420" t="s">
        <v>669</v>
      </c>
      <c r="G148" s="419" t="s">
        <v>842</v>
      </c>
      <c r="H148" s="419" t="s">
        <v>843</v>
      </c>
      <c r="I148" s="422">
        <v>320.97499847412109</v>
      </c>
      <c r="J148" s="422">
        <v>14</v>
      </c>
      <c r="K148" s="423">
        <v>4494</v>
      </c>
    </row>
    <row r="149" spans="1:11" ht="14.45" customHeight="1" x14ac:dyDescent="0.2">
      <c r="A149" s="417" t="s">
        <v>431</v>
      </c>
      <c r="B149" s="418" t="s">
        <v>432</v>
      </c>
      <c r="C149" s="419" t="s">
        <v>439</v>
      </c>
      <c r="D149" s="420" t="s">
        <v>440</v>
      </c>
      <c r="E149" s="419" t="s">
        <v>668</v>
      </c>
      <c r="F149" s="420" t="s">
        <v>669</v>
      </c>
      <c r="G149" s="419" t="s">
        <v>844</v>
      </c>
      <c r="H149" s="419" t="s">
        <v>845</v>
      </c>
      <c r="I149" s="422">
        <v>180.27999877929688</v>
      </c>
      <c r="J149" s="422">
        <v>45</v>
      </c>
      <c r="K149" s="423">
        <v>8112.509765625</v>
      </c>
    </row>
    <row r="150" spans="1:11" ht="14.45" customHeight="1" x14ac:dyDescent="0.2">
      <c r="A150" s="417" t="s">
        <v>431</v>
      </c>
      <c r="B150" s="418" t="s">
        <v>432</v>
      </c>
      <c r="C150" s="419" t="s">
        <v>439</v>
      </c>
      <c r="D150" s="420" t="s">
        <v>440</v>
      </c>
      <c r="E150" s="419" t="s">
        <v>668</v>
      </c>
      <c r="F150" s="420" t="s">
        <v>669</v>
      </c>
      <c r="G150" s="419" t="s">
        <v>846</v>
      </c>
      <c r="H150" s="419" t="s">
        <v>847</v>
      </c>
      <c r="I150" s="422">
        <v>71.389999389648438</v>
      </c>
      <c r="J150" s="422">
        <v>10</v>
      </c>
      <c r="K150" s="423">
        <v>713.9000244140625</v>
      </c>
    </row>
    <row r="151" spans="1:11" ht="14.45" customHeight="1" x14ac:dyDescent="0.2">
      <c r="A151" s="417" t="s">
        <v>431</v>
      </c>
      <c r="B151" s="418" t="s">
        <v>432</v>
      </c>
      <c r="C151" s="419" t="s">
        <v>439</v>
      </c>
      <c r="D151" s="420" t="s">
        <v>440</v>
      </c>
      <c r="E151" s="419" t="s">
        <v>668</v>
      </c>
      <c r="F151" s="420" t="s">
        <v>669</v>
      </c>
      <c r="G151" s="419" t="s">
        <v>848</v>
      </c>
      <c r="H151" s="419" t="s">
        <v>849</v>
      </c>
      <c r="I151" s="422">
        <v>14.880000114440918</v>
      </c>
      <c r="J151" s="422">
        <v>200</v>
      </c>
      <c r="K151" s="423">
        <v>2976.43994140625</v>
      </c>
    </row>
    <row r="152" spans="1:11" ht="14.45" customHeight="1" x14ac:dyDescent="0.2">
      <c r="A152" s="417" t="s">
        <v>431</v>
      </c>
      <c r="B152" s="418" t="s">
        <v>432</v>
      </c>
      <c r="C152" s="419" t="s">
        <v>439</v>
      </c>
      <c r="D152" s="420" t="s">
        <v>440</v>
      </c>
      <c r="E152" s="419" t="s">
        <v>668</v>
      </c>
      <c r="F152" s="420" t="s">
        <v>669</v>
      </c>
      <c r="G152" s="419" t="s">
        <v>850</v>
      </c>
      <c r="H152" s="419" t="s">
        <v>851</v>
      </c>
      <c r="I152" s="422">
        <v>996</v>
      </c>
      <c r="J152" s="422">
        <v>1</v>
      </c>
      <c r="K152" s="423">
        <v>996</v>
      </c>
    </row>
    <row r="153" spans="1:11" ht="14.45" customHeight="1" x14ac:dyDescent="0.2">
      <c r="A153" s="417" t="s">
        <v>431</v>
      </c>
      <c r="B153" s="418" t="s">
        <v>432</v>
      </c>
      <c r="C153" s="419" t="s">
        <v>439</v>
      </c>
      <c r="D153" s="420" t="s">
        <v>440</v>
      </c>
      <c r="E153" s="419" t="s">
        <v>668</v>
      </c>
      <c r="F153" s="420" t="s">
        <v>669</v>
      </c>
      <c r="G153" s="419" t="s">
        <v>852</v>
      </c>
      <c r="H153" s="419" t="s">
        <v>853</v>
      </c>
      <c r="I153" s="422">
        <v>996</v>
      </c>
      <c r="J153" s="422">
        <v>1</v>
      </c>
      <c r="K153" s="423">
        <v>996</v>
      </c>
    </row>
    <row r="154" spans="1:11" ht="14.45" customHeight="1" x14ac:dyDescent="0.2">
      <c r="A154" s="417" t="s">
        <v>431</v>
      </c>
      <c r="B154" s="418" t="s">
        <v>432</v>
      </c>
      <c r="C154" s="419" t="s">
        <v>439</v>
      </c>
      <c r="D154" s="420" t="s">
        <v>440</v>
      </c>
      <c r="E154" s="419" t="s">
        <v>668</v>
      </c>
      <c r="F154" s="420" t="s">
        <v>669</v>
      </c>
      <c r="G154" s="419" t="s">
        <v>854</v>
      </c>
      <c r="H154" s="419" t="s">
        <v>855</v>
      </c>
      <c r="I154" s="422">
        <v>996</v>
      </c>
      <c r="J154" s="422">
        <v>1</v>
      </c>
      <c r="K154" s="423">
        <v>996</v>
      </c>
    </row>
    <row r="155" spans="1:11" ht="14.45" customHeight="1" x14ac:dyDescent="0.2">
      <c r="A155" s="417" t="s">
        <v>431</v>
      </c>
      <c r="B155" s="418" t="s">
        <v>432</v>
      </c>
      <c r="C155" s="419" t="s">
        <v>439</v>
      </c>
      <c r="D155" s="420" t="s">
        <v>440</v>
      </c>
      <c r="E155" s="419" t="s">
        <v>668</v>
      </c>
      <c r="F155" s="420" t="s">
        <v>669</v>
      </c>
      <c r="G155" s="419" t="s">
        <v>856</v>
      </c>
      <c r="H155" s="419" t="s">
        <v>857</v>
      </c>
      <c r="I155" s="422">
        <v>133.08999633789063</v>
      </c>
      <c r="J155" s="422">
        <v>10</v>
      </c>
      <c r="K155" s="423">
        <v>1330.8800048828125</v>
      </c>
    </row>
    <row r="156" spans="1:11" ht="14.45" customHeight="1" x14ac:dyDescent="0.2">
      <c r="A156" s="417" t="s">
        <v>431</v>
      </c>
      <c r="B156" s="418" t="s">
        <v>432</v>
      </c>
      <c r="C156" s="419" t="s">
        <v>439</v>
      </c>
      <c r="D156" s="420" t="s">
        <v>440</v>
      </c>
      <c r="E156" s="419" t="s">
        <v>668</v>
      </c>
      <c r="F156" s="420" t="s">
        <v>669</v>
      </c>
      <c r="G156" s="419" t="s">
        <v>858</v>
      </c>
      <c r="H156" s="419" t="s">
        <v>859</v>
      </c>
      <c r="I156" s="422">
        <v>593.79998779296875</v>
      </c>
      <c r="J156" s="422">
        <v>8</v>
      </c>
      <c r="K156" s="423">
        <v>4701.52001953125</v>
      </c>
    </row>
    <row r="157" spans="1:11" ht="14.45" customHeight="1" x14ac:dyDescent="0.2">
      <c r="A157" s="417" t="s">
        <v>431</v>
      </c>
      <c r="B157" s="418" t="s">
        <v>432</v>
      </c>
      <c r="C157" s="419" t="s">
        <v>439</v>
      </c>
      <c r="D157" s="420" t="s">
        <v>440</v>
      </c>
      <c r="E157" s="419" t="s">
        <v>668</v>
      </c>
      <c r="F157" s="420" t="s">
        <v>669</v>
      </c>
      <c r="G157" s="419" t="s">
        <v>860</v>
      </c>
      <c r="H157" s="419" t="s">
        <v>861</v>
      </c>
      <c r="I157" s="422">
        <v>133.75999450683594</v>
      </c>
      <c r="J157" s="422">
        <v>5</v>
      </c>
      <c r="K157" s="423">
        <v>668.80999755859375</v>
      </c>
    </row>
    <row r="158" spans="1:11" ht="14.45" customHeight="1" x14ac:dyDescent="0.2">
      <c r="A158" s="417" t="s">
        <v>431</v>
      </c>
      <c r="B158" s="418" t="s">
        <v>432</v>
      </c>
      <c r="C158" s="419" t="s">
        <v>439</v>
      </c>
      <c r="D158" s="420" t="s">
        <v>440</v>
      </c>
      <c r="E158" s="419" t="s">
        <v>668</v>
      </c>
      <c r="F158" s="420" t="s">
        <v>669</v>
      </c>
      <c r="G158" s="419" t="s">
        <v>862</v>
      </c>
      <c r="H158" s="419" t="s">
        <v>863</v>
      </c>
      <c r="I158" s="422">
        <v>324.80333455403644</v>
      </c>
      <c r="J158" s="422">
        <v>8</v>
      </c>
      <c r="K158" s="423">
        <v>2547.3599548339844</v>
      </c>
    </row>
    <row r="159" spans="1:11" ht="14.45" customHeight="1" x14ac:dyDescent="0.2">
      <c r="A159" s="417" t="s">
        <v>431</v>
      </c>
      <c r="B159" s="418" t="s">
        <v>432</v>
      </c>
      <c r="C159" s="419" t="s">
        <v>439</v>
      </c>
      <c r="D159" s="420" t="s">
        <v>440</v>
      </c>
      <c r="E159" s="419" t="s">
        <v>668</v>
      </c>
      <c r="F159" s="420" t="s">
        <v>669</v>
      </c>
      <c r="G159" s="419" t="s">
        <v>864</v>
      </c>
      <c r="H159" s="419" t="s">
        <v>865</v>
      </c>
      <c r="I159" s="422">
        <v>6.9699997901916504</v>
      </c>
      <c r="J159" s="422">
        <v>120</v>
      </c>
      <c r="K159" s="423">
        <v>836</v>
      </c>
    </row>
    <row r="160" spans="1:11" ht="14.45" customHeight="1" x14ac:dyDescent="0.2">
      <c r="A160" s="417" t="s">
        <v>431</v>
      </c>
      <c r="B160" s="418" t="s">
        <v>432</v>
      </c>
      <c r="C160" s="419" t="s">
        <v>439</v>
      </c>
      <c r="D160" s="420" t="s">
        <v>440</v>
      </c>
      <c r="E160" s="419" t="s">
        <v>668</v>
      </c>
      <c r="F160" s="420" t="s">
        <v>669</v>
      </c>
      <c r="G160" s="419" t="s">
        <v>866</v>
      </c>
      <c r="H160" s="419" t="s">
        <v>867</v>
      </c>
      <c r="I160" s="422">
        <v>6.9699997901916504</v>
      </c>
      <c r="J160" s="422">
        <v>120</v>
      </c>
      <c r="K160" s="423">
        <v>836</v>
      </c>
    </row>
    <row r="161" spans="1:11" ht="14.45" customHeight="1" x14ac:dyDescent="0.2">
      <c r="A161" s="417" t="s">
        <v>431</v>
      </c>
      <c r="B161" s="418" t="s">
        <v>432</v>
      </c>
      <c r="C161" s="419" t="s">
        <v>439</v>
      </c>
      <c r="D161" s="420" t="s">
        <v>440</v>
      </c>
      <c r="E161" s="419" t="s">
        <v>668</v>
      </c>
      <c r="F161" s="420" t="s">
        <v>669</v>
      </c>
      <c r="G161" s="419" t="s">
        <v>868</v>
      </c>
      <c r="H161" s="419" t="s">
        <v>869</v>
      </c>
      <c r="I161" s="422">
        <v>6.9699997901916504</v>
      </c>
      <c r="J161" s="422">
        <v>120</v>
      </c>
      <c r="K161" s="423">
        <v>836</v>
      </c>
    </row>
    <row r="162" spans="1:11" ht="14.45" customHeight="1" x14ac:dyDescent="0.2">
      <c r="A162" s="417" t="s">
        <v>431</v>
      </c>
      <c r="B162" s="418" t="s">
        <v>432</v>
      </c>
      <c r="C162" s="419" t="s">
        <v>439</v>
      </c>
      <c r="D162" s="420" t="s">
        <v>440</v>
      </c>
      <c r="E162" s="419" t="s">
        <v>668</v>
      </c>
      <c r="F162" s="420" t="s">
        <v>669</v>
      </c>
      <c r="G162" s="419" t="s">
        <v>870</v>
      </c>
      <c r="H162" s="419" t="s">
        <v>871</v>
      </c>
      <c r="I162" s="422">
        <v>262.5</v>
      </c>
      <c r="J162" s="422">
        <v>16</v>
      </c>
      <c r="K162" s="423">
        <v>4200.009765625</v>
      </c>
    </row>
    <row r="163" spans="1:11" ht="14.45" customHeight="1" x14ac:dyDescent="0.2">
      <c r="A163" s="417" t="s">
        <v>431</v>
      </c>
      <c r="B163" s="418" t="s">
        <v>432</v>
      </c>
      <c r="C163" s="419" t="s">
        <v>439</v>
      </c>
      <c r="D163" s="420" t="s">
        <v>440</v>
      </c>
      <c r="E163" s="419" t="s">
        <v>668</v>
      </c>
      <c r="F163" s="420" t="s">
        <v>669</v>
      </c>
      <c r="G163" s="419" t="s">
        <v>872</v>
      </c>
      <c r="H163" s="419" t="s">
        <v>873</v>
      </c>
      <c r="I163" s="422">
        <v>262.5</v>
      </c>
      <c r="J163" s="422">
        <v>16</v>
      </c>
      <c r="K163" s="423">
        <v>4200.009765625</v>
      </c>
    </row>
    <row r="164" spans="1:11" ht="14.45" customHeight="1" x14ac:dyDescent="0.2">
      <c r="A164" s="417" t="s">
        <v>431</v>
      </c>
      <c r="B164" s="418" t="s">
        <v>432</v>
      </c>
      <c r="C164" s="419" t="s">
        <v>439</v>
      </c>
      <c r="D164" s="420" t="s">
        <v>440</v>
      </c>
      <c r="E164" s="419" t="s">
        <v>668</v>
      </c>
      <c r="F164" s="420" t="s">
        <v>669</v>
      </c>
      <c r="G164" s="419" t="s">
        <v>874</v>
      </c>
      <c r="H164" s="419" t="s">
        <v>875</v>
      </c>
      <c r="I164" s="422">
        <v>262.5</v>
      </c>
      <c r="J164" s="422">
        <v>16</v>
      </c>
      <c r="K164" s="423">
        <v>4200</v>
      </c>
    </row>
    <row r="165" spans="1:11" ht="14.45" customHeight="1" x14ac:dyDescent="0.2">
      <c r="A165" s="417" t="s">
        <v>431</v>
      </c>
      <c r="B165" s="418" t="s">
        <v>432</v>
      </c>
      <c r="C165" s="419" t="s">
        <v>439</v>
      </c>
      <c r="D165" s="420" t="s">
        <v>440</v>
      </c>
      <c r="E165" s="419" t="s">
        <v>668</v>
      </c>
      <c r="F165" s="420" t="s">
        <v>669</v>
      </c>
      <c r="G165" s="419" t="s">
        <v>876</v>
      </c>
      <c r="H165" s="419" t="s">
        <v>877</v>
      </c>
      <c r="I165" s="422">
        <v>262.5</v>
      </c>
      <c r="J165" s="422">
        <v>48</v>
      </c>
      <c r="K165" s="423">
        <v>12600</v>
      </c>
    </row>
    <row r="166" spans="1:11" ht="14.45" customHeight="1" x14ac:dyDescent="0.2">
      <c r="A166" s="417" t="s">
        <v>431</v>
      </c>
      <c r="B166" s="418" t="s">
        <v>432</v>
      </c>
      <c r="C166" s="419" t="s">
        <v>439</v>
      </c>
      <c r="D166" s="420" t="s">
        <v>440</v>
      </c>
      <c r="E166" s="419" t="s">
        <v>668</v>
      </c>
      <c r="F166" s="420" t="s">
        <v>669</v>
      </c>
      <c r="G166" s="419" t="s">
        <v>878</v>
      </c>
      <c r="H166" s="419" t="s">
        <v>879</v>
      </c>
      <c r="I166" s="422">
        <v>1363.199951171875</v>
      </c>
      <c r="J166" s="422">
        <v>4</v>
      </c>
      <c r="K166" s="423">
        <v>5452.789794921875</v>
      </c>
    </row>
    <row r="167" spans="1:11" ht="14.45" customHeight="1" x14ac:dyDescent="0.2">
      <c r="A167" s="417" t="s">
        <v>431</v>
      </c>
      <c r="B167" s="418" t="s">
        <v>432</v>
      </c>
      <c r="C167" s="419" t="s">
        <v>439</v>
      </c>
      <c r="D167" s="420" t="s">
        <v>440</v>
      </c>
      <c r="E167" s="419" t="s">
        <v>668</v>
      </c>
      <c r="F167" s="420" t="s">
        <v>669</v>
      </c>
      <c r="G167" s="419" t="s">
        <v>880</v>
      </c>
      <c r="H167" s="419" t="s">
        <v>881</v>
      </c>
      <c r="I167" s="422">
        <v>319.60000610351563</v>
      </c>
      <c r="J167" s="422">
        <v>8</v>
      </c>
      <c r="K167" s="423">
        <v>2556.81005859375</v>
      </c>
    </row>
    <row r="168" spans="1:11" ht="14.45" customHeight="1" x14ac:dyDescent="0.2">
      <c r="A168" s="417" t="s">
        <v>431</v>
      </c>
      <c r="B168" s="418" t="s">
        <v>432</v>
      </c>
      <c r="C168" s="419" t="s">
        <v>439</v>
      </c>
      <c r="D168" s="420" t="s">
        <v>440</v>
      </c>
      <c r="E168" s="419" t="s">
        <v>668</v>
      </c>
      <c r="F168" s="420" t="s">
        <v>669</v>
      </c>
      <c r="G168" s="419" t="s">
        <v>882</v>
      </c>
      <c r="H168" s="419" t="s">
        <v>883</v>
      </c>
      <c r="I168" s="422">
        <v>153.58000183105469</v>
      </c>
      <c r="J168" s="422">
        <v>6</v>
      </c>
      <c r="K168" s="423">
        <v>921.5</v>
      </c>
    </row>
    <row r="169" spans="1:11" ht="14.45" customHeight="1" x14ac:dyDescent="0.2">
      <c r="A169" s="417" t="s">
        <v>431</v>
      </c>
      <c r="B169" s="418" t="s">
        <v>432</v>
      </c>
      <c r="C169" s="419" t="s">
        <v>439</v>
      </c>
      <c r="D169" s="420" t="s">
        <v>440</v>
      </c>
      <c r="E169" s="419" t="s">
        <v>668</v>
      </c>
      <c r="F169" s="420" t="s">
        <v>669</v>
      </c>
      <c r="G169" s="419" t="s">
        <v>884</v>
      </c>
      <c r="H169" s="419" t="s">
        <v>885</v>
      </c>
      <c r="I169" s="422">
        <v>153.58000183105469</v>
      </c>
      <c r="J169" s="422">
        <v>6</v>
      </c>
      <c r="K169" s="423">
        <v>921.5</v>
      </c>
    </row>
    <row r="170" spans="1:11" ht="14.45" customHeight="1" x14ac:dyDescent="0.2">
      <c r="A170" s="417" t="s">
        <v>431</v>
      </c>
      <c r="B170" s="418" t="s">
        <v>432</v>
      </c>
      <c r="C170" s="419" t="s">
        <v>439</v>
      </c>
      <c r="D170" s="420" t="s">
        <v>440</v>
      </c>
      <c r="E170" s="419" t="s">
        <v>668</v>
      </c>
      <c r="F170" s="420" t="s">
        <v>669</v>
      </c>
      <c r="G170" s="419" t="s">
        <v>886</v>
      </c>
      <c r="H170" s="419" t="s">
        <v>887</v>
      </c>
      <c r="I170" s="422">
        <v>641.25</v>
      </c>
      <c r="J170" s="422">
        <v>6</v>
      </c>
      <c r="K170" s="423">
        <v>3847.5</v>
      </c>
    </row>
    <row r="171" spans="1:11" ht="14.45" customHeight="1" x14ac:dyDescent="0.2">
      <c r="A171" s="417" t="s">
        <v>431</v>
      </c>
      <c r="B171" s="418" t="s">
        <v>432</v>
      </c>
      <c r="C171" s="419" t="s">
        <v>439</v>
      </c>
      <c r="D171" s="420" t="s">
        <v>440</v>
      </c>
      <c r="E171" s="419" t="s">
        <v>668</v>
      </c>
      <c r="F171" s="420" t="s">
        <v>669</v>
      </c>
      <c r="G171" s="419" t="s">
        <v>888</v>
      </c>
      <c r="H171" s="419" t="s">
        <v>889</v>
      </c>
      <c r="I171" s="422">
        <v>153.58000183105469</v>
      </c>
      <c r="J171" s="422">
        <v>6</v>
      </c>
      <c r="K171" s="423">
        <v>921.5</v>
      </c>
    </row>
    <row r="172" spans="1:11" ht="14.45" customHeight="1" x14ac:dyDescent="0.2">
      <c r="A172" s="417" t="s">
        <v>431</v>
      </c>
      <c r="B172" s="418" t="s">
        <v>432</v>
      </c>
      <c r="C172" s="419" t="s">
        <v>439</v>
      </c>
      <c r="D172" s="420" t="s">
        <v>440</v>
      </c>
      <c r="E172" s="419" t="s">
        <v>668</v>
      </c>
      <c r="F172" s="420" t="s">
        <v>669</v>
      </c>
      <c r="G172" s="419" t="s">
        <v>890</v>
      </c>
      <c r="H172" s="419" t="s">
        <v>891</v>
      </c>
      <c r="I172" s="422">
        <v>4972.97021484375</v>
      </c>
      <c r="J172" s="422">
        <v>2</v>
      </c>
      <c r="K172" s="423">
        <v>9945.9404296875</v>
      </c>
    </row>
    <row r="173" spans="1:11" ht="14.45" customHeight="1" x14ac:dyDescent="0.2">
      <c r="A173" s="417" t="s">
        <v>431</v>
      </c>
      <c r="B173" s="418" t="s">
        <v>432</v>
      </c>
      <c r="C173" s="419" t="s">
        <v>439</v>
      </c>
      <c r="D173" s="420" t="s">
        <v>440</v>
      </c>
      <c r="E173" s="419" t="s">
        <v>668</v>
      </c>
      <c r="F173" s="420" t="s">
        <v>669</v>
      </c>
      <c r="G173" s="419" t="s">
        <v>892</v>
      </c>
      <c r="H173" s="419" t="s">
        <v>893</v>
      </c>
      <c r="I173" s="422">
        <v>163.35000610351563</v>
      </c>
      <c r="J173" s="422">
        <v>1</v>
      </c>
      <c r="K173" s="423">
        <v>163.35000610351563</v>
      </c>
    </row>
    <row r="174" spans="1:11" ht="14.45" customHeight="1" x14ac:dyDescent="0.2">
      <c r="A174" s="417" t="s">
        <v>431</v>
      </c>
      <c r="B174" s="418" t="s">
        <v>432</v>
      </c>
      <c r="C174" s="419" t="s">
        <v>439</v>
      </c>
      <c r="D174" s="420" t="s">
        <v>440</v>
      </c>
      <c r="E174" s="419" t="s">
        <v>668</v>
      </c>
      <c r="F174" s="420" t="s">
        <v>669</v>
      </c>
      <c r="G174" s="419" t="s">
        <v>894</v>
      </c>
      <c r="H174" s="419" t="s">
        <v>895</v>
      </c>
      <c r="I174" s="422">
        <v>379.33999633789063</v>
      </c>
      <c r="J174" s="422">
        <v>1</v>
      </c>
      <c r="K174" s="423">
        <v>379.33999633789063</v>
      </c>
    </row>
    <row r="175" spans="1:11" ht="14.45" customHeight="1" x14ac:dyDescent="0.2">
      <c r="A175" s="417" t="s">
        <v>431</v>
      </c>
      <c r="B175" s="418" t="s">
        <v>432</v>
      </c>
      <c r="C175" s="419" t="s">
        <v>439</v>
      </c>
      <c r="D175" s="420" t="s">
        <v>440</v>
      </c>
      <c r="E175" s="419" t="s">
        <v>668</v>
      </c>
      <c r="F175" s="420" t="s">
        <v>669</v>
      </c>
      <c r="G175" s="419" t="s">
        <v>896</v>
      </c>
      <c r="H175" s="419" t="s">
        <v>897</v>
      </c>
      <c r="I175" s="422">
        <v>7465.27978515625</v>
      </c>
      <c r="J175" s="422">
        <v>1</v>
      </c>
      <c r="K175" s="423">
        <v>7465.27978515625</v>
      </c>
    </row>
    <row r="176" spans="1:11" ht="14.45" customHeight="1" x14ac:dyDescent="0.2">
      <c r="A176" s="417" t="s">
        <v>431</v>
      </c>
      <c r="B176" s="418" t="s">
        <v>432</v>
      </c>
      <c r="C176" s="419" t="s">
        <v>439</v>
      </c>
      <c r="D176" s="420" t="s">
        <v>440</v>
      </c>
      <c r="E176" s="419" t="s">
        <v>668</v>
      </c>
      <c r="F176" s="420" t="s">
        <v>669</v>
      </c>
      <c r="G176" s="419" t="s">
        <v>898</v>
      </c>
      <c r="H176" s="419" t="s">
        <v>899</v>
      </c>
      <c r="I176" s="422">
        <v>942.53997802734375</v>
      </c>
      <c r="J176" s="422">
        <v>2</v>
      </c>
      <c r="K176" s="423">
        <v>1885.0799560546875</v>
      </c>
    </row>
    <row r="177" spans="1:11" ht="14.45" customHeight="1" x14ac:dyDescent="0.2">
      <c r="A177" s="417" t="s">
        <v>431</v>
      </c>
      <c r="B177" s="418" t="s">
        <v>432</v>
      </c>
      <c r="C177" s="419" t="s">
        <v>439</v>
      </c>
      <c r="D177" s="420" t="s">
        <v>440</v>
      </c>
      <c r="E177" s="419" t="s">
        <v>668</v>
      </c>
      <c r="F177" s="420" t="s">
        <v>669</v>
      </c>
      <c r="G177" s="419" t="s">
        <v>900</v>
      </c>
      <c r="H177" s="419" t="s">
        <v>901</v>
      </c>
      <c r="I177" s="422">
        <v>865.0999755859375</v>
      </c>
      <c r="J177" s="422">
        <v>2</v>
      </c>
      <c r="K177" s="423">
        <v>1730.199951171875</v>
      </c>
    </row>
    <row r="178" spans="1:11" ht="14.45" customHeight="1" x14ac:dyDescent="0.2">
      <c r="A178" s="417" t="s">
        <v>431</v>
      </c>
      <c r="B178" s="418" t="s">
        <v>432</v>
      </c>
      <c r="C178" s="419" t="s">
        <v>439</v>
      </c>
      <c r="D178" s="420" t="s">
        <v>440</v>
      </c>
      <c r="E178" s="419" t="s">
        <v>668</v>
      </c>
      <c r="F178" s="420" t="s">
        <v>669</v>
      </c>
      <c r="G178" s="419" t="s">
        <v>902</v>
      </c>
      <c r="H178" s="419" t="s">
        <v>903</v>
      </c>
      <c r="I178" s="422">
        <v>2637.64990234375</v>
      </c>
      <c r="J178" s="422">
        <v>1</v>
      </c>
      <c r="K178" s="423">
        <v>2637.64990234375</v>
      </c>
    </row>
    <row r="179" spans="1:11" ht="14.45" customHeight="1" x14ac:dyDescent="0.2">
      <c r="A179" s="417" t="s">
        <v>431</v>
      </c>
      <c r="B179" s="418" t="s">
        <v>432</v>
      </c>
      <c r="C179" s="419" t="s">
        <v>439</v>
      </c>
      <c r="D179" s="420" t="s">
        <v>440</v>
      </c>
      <c r="E179" s="419" t="s">
        <v>668</v>
      </c>
      <c r="F179" s="420" t="s">
        <v>669</v>
      </c>
      <c r="G179" s="419" t="s">
        <v>904</v>
      </c>
      <c r="H179" s="419" t="s">
        <v>905</v>
      </c>
      <c r="I179" s="422">
        <v>955.8499755859375</v>
      </c>
      <c r="J179" s="422">
        <v>1</v>
      </c>
      <c r="K179" s="423">
        <v>955.8499755859375</v>
      </c>
    </row>
    <row r="180" spans="1:11" ht="14.45" customHeight="1" x14ac:dyDescent="0.2">
      <c r="A180" s="417" t="s">
        <v>431</v>
      </c>
      <c r="B180" s="418" t="s">
        <v>432</v>
      </c>
      <c r="C180" s="419" t="s">
        <v>439</v>
      </c>
      <c r="D180" s="420" t="s">
        <v>440</v>
      </c>
      <c r="E180" s="419" t="s">
        <v>668</v>
      </c>
      <c r="F180" s="420" t="s">
        <v>669</v>
      </c>
      <c r="G180" s="419" t="s">
        <v>906</v>
      </c>
      <c r="H180" s="419" t="s">
        <v>907</v>
      </c>
      <c r="I180" s="422">
        <v>120.75</v>
      </c>
      <c r="J180" s="422">
        <v>5</v>
      </c>
      <c r="K180" s="423">
        <v>603.75</v>
      </c>
    </row>
    <row r="181" spans="1:11" ht="14.45" customHeight="1" x14ac:dyDescent="0.2">
      <c r="A181" s="417" t="s">
        <v>431</v>
      </c>
      <c r="B181" s="418" t="s">
        <v>432</v>
      </c>
      <c r="C181" s="419" t="s">
        <v>439</v>
      </c>
      <c r="D181" s="420" t="s">
        <v>440</v>
      </c>
      <c r="E181" s="419" t="s">
        <v>668</v>
      </c>
      <c r="F181" s="420" t="s">
        <v>669</v>
      </c>
      <c r="G181" s="419" t="s">
        <v>908</v>
      </c>
      <c r="H181" s="419" t="s">
        <v>909</v>
      </c>
      <c r="I181" s="422">
        <v>49.610000610351563</v>
      </c>
      <c r="J181" s="422">
        <v>150</v>
      </c>
      <c r="K181" s="423">
        <v>7441.500244140625</v>
      </c>
    </row>
    <row r="182" spans="1:11" ht="14.45" customHeight="1" x14ac:dyDescent="0.2">
      <c r="A182" s="417" t="s">
        <v>431</v>
      </c>
      <c r="B182" s="418" t="s">
        <v>432</v>
      </c>
      <c r="C182" s="419" t="s">
        <v>439</v>
      </c>
      <c r="D182" s="420" t="s">
        <v>440</v>
      </c>
      <c r="E182" s="419" t="s">
        <v>668</v>
      </c>
      <c r="F182" s="420" t="s">
        <v>669</v>
      </c>
      <c r="G182" s="419" t="s">
        <v>910</v>
      </c>
      <c r="H182" s="419" t="s">
        <v>911</v>
      </c>
      <c r="I182" s="422">
        <v>190.08000183105469</v>
      </c>
      <c r="J182" s="422">
        <v>3</v>
      </c>
      <c r="K182" s="423">
        <v>570.24000549316406</v>
      </c>
    </row>
    <row r="183" spans="1:11" ht="14.45" customHeight="1" x14ac:dyDescent="0.2">
      <c r="A183" s="417" t="s">
        <v>431</v>
      </c>
      <c r="B183" s="418" t="s">
        <v>432</v>
      </c>
      <c r="C183" s="419" t="s">
        <v>439</v>
      </c>
      <c r="D183" s="420" t="s">
        <v>440</v>
      </c>
      <c r="E183" s="419" t="s">
        <v>668</v>
      </c>
      <c r="F183" s="420" t="s">
        <v>669</v>
      </c>
      <c r="G183" s="419" t="s">
        <v>912</v>
      </c>
      <c r="H183" s="419" t="s">
        <v>913</v>
      </c>
      <c r="I183" s="422">
        <v>95.589996337890625</v>
      </c>
      <c r="J183" s="422">
        <v>5</v>
      </c>
      <c r="K183" s="423">
        <v>477.95001220703125</v>
      </c>
    </row>
    <row r="184" spans="1:11" ht="14.45" customHeight="1" x14ac:dyDescent="0.2">
      <c r="A184" s="417" t="s">
        <v>431</v>
      </c>
      <c r="B184" s="418" t="s">
        <v>432</v>
      </c>
      <c r="C184" s="419" t="s">
        <v>439</v>
      </c>
      <c r="D184" s="420" t="s">
        <v>440</v>
      </c>
      <c r="E184" s="419" t="s">
        <v>668</v>
      </c>
      <c r="F184" s="420" t="s">
        <v>669</v>
      </c>
      <c r="G184" s="419" t="s">
        <v>914</v>
      </c>
      <c r="H184" s="419" t="s">
        <v>915</v>
      </c>
      <c r="I184" s="422">
        <v>32.439998626708984</v>
      </c>
      <c r="J184" s="422">
        <v>240</v>
      </c>
      <c r="K184" s="423">
        <v>7785</v>
      </c>
    </row>
    <row r="185" spans="1:11" ht="14.45" customHeight="1" x14ac:dyDescent="0.2">
      <c r="A185" s="417" t="s">
        <v>431</v>
      </c>
      <c r="B185" s="418" t="s">
        <v>432</v>
      </c>
      <c r="C185" s="419" t="s">
        <v>439</v>
      </c>
      <c r="D185" s="420" t="s">
        <v>440</v>
      </c>
      <c r="E185" s="419" t="s">
        <v>668</v>
      </c>
      <c r="F185" s="420" t="s">
        <v>669</v>
      </c>
      <c r="G185" s="419" t="s">
        <v>916</v>
      </c>
      <c r="H185" s="419" t="s">
        <v>917</v>
      </c>
      <c r="I185" s="422">
        <v>360</v>
      </c>
      <c r="J185" s="422">
        <v>4</v>
      </c>
      <c r="K185" s="423">
        <v>1440</v>
      </c>
    </row>
    <row r="186" spans="1:11" ht="14.45" customHeight="1" x14ac:dyDescent="0.2">
      <c r="A186" s="417" t="s">
        <v>431</v>
      </c>
      <c r="B186" s="418" t="s">
        <v>432</v>
      </c>
      <c r="C186" s="419" t="s">
        <v>439</v>
      </c>
      <c r="D186" s="420" t="s">
        <v>440</v>
      </c>
      <c r="E186" s="419" t="s">
        <v>668</v>
      </c>
      <c r="F186" s="420" t="s">
        <v>669</v>
      </c>
      <c r="G186" s="419" t="s">
        <v>918</v>
      </c>
      <c r="H186" s="419" t="s">
        <v>919</v>
      </c>
      <c r="I186" s="422">
        <v>281.6300048828125</v>
      </c>
      <c r="J186" s="422">
        <v>2</v>
      </c>
      <c r="K186" s="423">
        <v>563.260009765625</v>
      </c>
    </row>
    <row r="187" spans="1:11" ht="14.45" customHeight="1" x14ac:dyDescent="0.2">
      <c r="A187" s="417" t="s">
        <v>431</v>
      </c>
      <c r="B187" s="418" t="s">
        <v>432</v>
      </c>
      <c r="C187" s="419" t="s">
        <v>439</v>
      </c>
      <c r="D187" s="420" t="s">
        <v>440</v>
      </c>
      <c r="E187" s="419" t="s">
        <v>668</v>
      </c>
      <c r="F187" s="420" t="s">
        <v>669</v>
      </c>
      <c r="G187" s="419" t="s">
        <v>920</v>
      </c>
      <c r="H187" s="419" t="s">
        <v>921</v>
      </c>
      <c r="I187" s="422">
        <v>902.3599853515625</v>
      </c>
      <c r="J187" s="422">
        <v>2</v>
      </c>
      <c r="K187" s="423">
        <v>1804.719970703125</v>
      </c>
    </row>
    <row r="188" spans="1:11" ht="14.45" customHeight="1" x14ac:dyDescent="0.2">
      <c r="A188" s="417" t="s">
        <v>431</v>
      </c>
      <c r="B188" s="418" t="s">
        <v>432</v>
      </c>
      <c r="C188" s="419" t="s">
        <v>439</v>
      </c>
      <c r="D188" s="420" t="s">
        <v>440</v>
      </c>
      <c r="E188" s="419" t="s">
        <v>668</v>
      </c>
      <c r="F188" s="420" t="s">
        <v>669</v>
      </c>
      <c r="G188" s="419" t="s">
        <v>922</v>
      </c>
      <c r="H188" s="419" t="s">
        <v>923</v>
      </c>
      <c r="I188" s="422">
        <v>5752.2998046875</v>
      </c>
      <c r="J188" s="422">
        <v>4</v>
      </c>
      <c r="K188" s="423">
        <v>23009.19921875</v>
      </c>
    </row>
    <row r="189" spans="1:11" ht="14.45" customHeight="1" x14ac:dyDescent="0.2">
      <c r="A189" s="417" t="s">
        <v>431</v>
      </c>
      <c r="B189" s="418" t="s">
        <v>432</v>
      </c>
      <c r="C189" s="419" t="s">
        <v>439</v>
      </c>
      <c r="D189" s="420" t="s">
        <v>440</v>
      </c>
      <c r="E189" s="419" t="s">
        <v>668</v>
      </c>
      <c r="F189" s="420" t="s">
        <v>669</v>
      </c>
      <c r="G189" s="419" t="s">
        <v>924</v>
      </c>
      <c r="H189" s="419" t="s">
        <v>925</v>
      </c>
      <c r="I189" s="422">
        <v>42.349998474121094</v>
      </c>
      <c r="J189" s="422">
        <v>60</v>
      </c>
      <c r="K189" s="423">
        <v>2541</v>
      </c>
    </row>
    <row r="190" spans="1:11" ht="14.45" customHeight="1" x14ac:dyDescent="0.2">
      <c r="A190" s="417" t="s">
        <v>431</v>
      </c>
      <c r="B190" s="418" t="s">
        <v>432</v>
      </c>
      <c r="C190" s="419" t="s">
        <v>439</v>
      </c>
      <c r="D190" s="420" t="s">
        <v>440</v>
      </c>
      <c r="E190" s="419" t="s">
        <v>668</v>
      </c>
      <c r="F190" s="420" t="s">
        <v>669</v>
      </c>
      <c r="G190" s="419" t="s">
        <v>926</v>
      </c>
      <c r="H190" s="419" t="s">
        <v>927</v>
      </c>
      <c r="I190" s="422">
        <v>42.349998474121094</v>
      </c>
      <c r="J190" s="422">
        <v>60</v>
      </c>
      <c r="K190" s="423">
        <v>2541</v>
      </c>
    </row>
    <row r="191" spans="1:11" ht="14.45" customHeight="1" x14ac:dyDescent="0.2">
      <c r="A191" s="417" t="s">
        <v>431</v>
      </c>
      <c r="B191" s="418" t="s">
        <v>432</v>
      </c>
      <c r="C191" s="419" t="s">
        <v>439</v>
      </c>
      <c r="D191" s="420" t="s">
        <v>440</v>
      </c>
      <c r="E191" s="419" t="s">
        <v>668</v>
      </c>
      <c r="F191" s="420" t="s">
        <v>669</v>
      </c>
      <c r="G191" s="419" t="s">
        <v>928</v>
      </c>
      <c r="H191" s="419" t="s">
        <v>929</v>
      </c>
      <c r="I191" s="422">
        <v>550</v>
      </c>
      <c r="J191" s="422">
        <v>7</v>
      </c>
      <c r="K191" s="423">
        <v>3850</v>
      </c>
    </row>
    <row r="192" spans="1:11" ht="14.45" customHeight="1" x14ac:dyDescent="0.2">
      <c r="A192" s="417" t="s">
        <v>431</v>
      </c>
      <c r="B192" s="418" t="s">
        <v>432</v>
      </c>
      <c r="C192" s="419" t="s">
        <v>439</v>
      </c>
      <c r="D192" s="420" t="s">
        <v>440</v>
      </c>
      <c r="E192" s="419" t="s">
        <v>668</v>
      </c>
      <c r="F192" s="420" t="s">
        <v>669</v>
      </c>
      <c r="G192" s="419" t="s">
        <v>930</v>
      </c>
      <c r="H192" s="419" t="s">
        <v>931</v>
      </c>
      <c r="I192" s="422">
        <v>1326.0899658203125</v>
      </c>
      <c r="J192" s="422">
        <v>1</v>
      </c>
      <c r="K192" s="423">
        <v>1326.0899658203125</v>
      </c>
    </row>
    <row r="193" spans="1:11" ht="14.45" customHeight="1" x14ac:dyDescent="0.2">
      <c r="A193" s="417" t="s">
        <v>431</v>
      </c>
      <c r="B193" s="418" t="s">
        <v>432</v>
      </c>
      <c r="C193" s="419" t="s">
        <v>439</v>
      </c>
      <c r="D193" s="420" t="s">
        <v>440</v>
      </c>
      <c r="E193" s="419" t="s">
        <v>668</v>
      </c>
      <c r="F193" s="420" t="s">
        <v>669</v>
      </c>
      <c r="G193" s="419" t="s">
        <v>932</v>
      </c>
      <c r="H193" s="419" t="s">
        <v>933</v>
      </c>
      <c r="I193" s="422">
        <v>367.82000732421875</v>
      </c>
      <c r="J193" s="422">
        <v>4</v>
      </c>
      <c r="K193" s="423">
        <v>1471.260009765625</v>
      </c>
    </row>
    <row r="194" spans="1:11" ht="14.45" customHeight="1" x14ac:dyDescent="0.2">
      <c r="A194" s="417" t="s">
        <v>431</v>
      </c>
      <c r="B194" s="418" t="s">
        <v>432</v>
      </c>
      <c r="C194" s="419" t="s">
        <v>439</v>
      </c>
      <c r="D194" s="420" t="s">
        <v>440</v>
      </c>
      <c r="E194" s="419" t="s">
        <v>668</v>
      </c>
      <c r="F194" s="420" t="s">
        <v>669</v>
      </c>
      <c r="G194" s="419" t="s">
        <v>934</v>
      </c>
      <c r="H194" s="419" t="s">
        <v>935</v>
      </c>
      <c r="I194" s="422">
        <v>130</v>
      </c>
      <c r="J194" s="422">
        <v>13</v>
      </c>
      <c r="K194" s="423">
        <v>1690.010009765625</v>
      </c>
    </row>
    <row r="195" spans="1:11" ht="14.45" customHeight="1" x14ac:dyDescent="0.2">
      <c r="A195" s="417" t="s">
        <v>431</v>
      </c>
      <c r="B195" s="418" t="s">
        <v>432</v>
      </c>
      <c r="C195" s="419" t="s">
        <v>439</v>
      </c>
      <c r="D195" s="420" t="s">
        <v>440</v>
      </c>
      <c r="E195" s="419" t="s">
        <v>668</v>
      </c>
      <c r="F195" s="420" t="s">
        <v>669</v>
      </c>
      <c r="G195" s="419" t="s">
        <v>936</v>
      </c>
      <c r="H195" s="419" t="s">
        <v>937</v>
      </c>
      <c r="I195" s="422">
        <v>21.379999160766602</v>
      </c>
      <c r="J195" s="422">
        <v>175</v>
      </c>
      <c r="K195" s="423">
        <v>3741.35986328125</v>
      </c>
    </row>
    <row r="196" spans="1:11" ht="14.45" customHeight="1" x14ac:dyDescent="0.2">
      <c r="A196" s="417" t="s">
        <v>431</v>
      </c>
      <c r="B196" s="418" t="s">
        <v>432</v>
      </c>
      <c r="C196" s="419" t="s">
        <v>439</v>
      </c>
      <c r="D196" s="420" t="s">
        <v>440</v>
      </c>
      <c r="E196" s="419" t="s">
        <v>668</v>
      </c>
      <c r="F196" s="420" t="s">
        <v>669</v>
      </c>
      <c r="G196" s="419" t="s">
        <v>938</v>
      </c>
      <c r="H196" s="419" t="s">
        <v>939</v>
      </c>
      <c r="I196" s="422">
        <v>43.450000762939453</v>
      </c>
      <c r="J196" s="422">
        <v>50</v>
      </c>
      <c r="K196" s="423">
        <v>2172.56005859375</v>
      </c>
    </row>
    <row r="197" spans="1:11" ht="14.45" customHeight="1" x14ac:dyDescent="0.2">
      <c r="A197" s="417" t="s">
        <v>431</v>
      </c>
      <c r="B197" s="418" t="s">
        <v>432</v>
      </c>
      <c r="C197" s="419" t="s">
        <v>439</v>
      </c>
      <c r="D197" s="420" t="s">
        <v>440</v>
      </c>
      <c r="E197" s="419" t="s">
        <v>668</v>
      </c>
      <c r="F197" s="420" t="s">
        <v>669</v>
      </c>
      <c r="G197" s="419" t="s">
        <v>940</v>
      </c>
      <c r="H197" s="419" t="s">
        <v>941</v>
      </c>
      <c r="I197" s="422">
        <v>2344.860107421875</v>
      </c>
      <c r="J197" s="422">
        <v>2</v>
      </c>
      <c r="K197" s="423">
        <v>4689.72021484375</v>
      </c>
    </row>
    <row r="198" spans="1:11" ht="14.45" customHeight="1" x14ac:dyDescent="0.2">
      <c r="A198" s="417" t="s">
        <v>431</v>
      </c>
      <c r="B198" s="418" t="s">
        <v>432</v>
      </c>
      <c r="C198" s="419" t="s">
        <v>439</v>
      </c>
      <c r="D198" s="420" t="s">
        <v>440</v>
      </c>
      <c r="E198" s="419" t="s">
        <v>668</v>
      </c>
      <c r="F198" s="420" t="s">
        <v>669</v>
      </c>
      <c r="G198" s="419" t="s">
        <v>942</v>
      </c>
      <c r="H198" s="419" t="s">
        <v>943</v>
      </c>
      <c r="I198" s="422">
        <v>93.790000915527344</v>
      </c>
      <c r="J198" s="422">
        <v>75</v>
      </c>
      <c r="K198" s="423">
        <v>7034.580322265625</v>
      </c>
    </row>
    <row r="199" spans="1:11" ht="14.45" customHeight="1" x14ac:dyDescent="0.2">
      <c r="A199" s="417" t="s">
        <v>431</v>
      </c>
      <c r="B199" s="418" t="s">
        <v>432</v>
      </c>
      <c r="C199" s="419" t="s">
        <v>439</v>
      </c>
      <c r="D199" s="420" t="s">
        <v>440</v>
      </c>
      <c r="E199" s="419" t="s">
        <v>668</v>
      </c>
      <c r="F199" s="420" t="s">
        <v>669</v>
      </c>
      <c r="G199" s="419" t="s">
        <v>944</v>
      </c>
      <c r="H199" s="419" t="s">
        <v>945</v>
      </c>
      <c r="I199" s="422">
        <v>35.400001525878906</v>
      </c>
      <c r="J199" s="422">
        <v>225</v>
      </c>
      <c r="K199" s="423">
        <v>7965.5900268554688</v>
      </c>
    </row>
    <row r="200" spans="1:11" ht="14.45" customHeight="1" x14ac:dyDescent="0.2">
      <c r="A200" s="417" t="s">
        <v>431</v>
      </c>
      <c r="B200" s="418" t="s">
        <v>432</v>
      </c>
      <c r="C200" s="419" t="s">
        <v>439</v>
      </c>
      <c r="D200" s="420" t="s">
        <v>440</v>
      </c>
      <c r="E200" s="419" t="s">
        <v>668</v>
      </c>
      <c r="F200" s="420" t="s">
        <v>669</v>
      </c>
      <c r="G200" s="419" t="s">
        <v>946</v>
      </c>
      <c r="H200" s="419" t="s">
        <v>947</v>
      </c>
      <c r="I200" s="422">
        <v>3508.81005859375</v>
      </c>
      <c r="J200" s="422">
        <v>1</v>
      </c>
      <c r="K200" s="423">
        <v>3508.81005859375</v>
      </c>
    </row>
    <row r="201" spans="1:11" ht="14.45" customHeight="1" x14ac:dyDescent="0.2">
      <c r="A201" s="417" t="s">
        <v>431</v>
      </c>
      <c r="B201" s="418" t="s">
        <v>432</v>
      </c>
      <c r="C201" s="419" t="s">
        <v>439</v>
      </c>
      <c r="D201" s="420" t="s">
        <v>440</v>
      </c>
      <c r="E201" s="419" t="s">
        <v>668</v>
      </c>
      <c r="F201" s="420" t="s">
        <v>669</v>
      </c>
      <c r="G201" s="419" t="s">
        <v>948</v>
      </c>
      <c r="H201" s="419" t="s">
        <v>949</v>
      </c>
      <c r="I201" s="422">
        <v>2117.3798828125</v>
      </c>
      <c r="J201" s="422">
        <v>4</v>
      </c>
      <c r="K201" s="423">
        <v>8469.51953125</v>
      </c>
    </row>
    <row r="202" spans="1:11" ht="14.45" customHeight="1" x14ac:dyDescent="0.2">
      <c r="A202" s="417" t="s">
        <v>431</v>
      </c>
      <c r="B202" s="418" t="s">
        <v>432</v>
      </c>
      <c r="C202" s="419" t="s">
        <v>439</v>
      </c>
      <c r="D202" s="420" t="s">
        <v>440</v>
      </c>
      <c r="E202" s="419" t="s">
        <v>668</v>
      </c>
      <c r="F202" s="420" t="s">
        <v>669</v>
      </c>
      <c r="G202" s="419" t="s">
        <v>950</v>
      </c>
      <c r="H202" s="419" t="s">
        <v>951</v>
      </c>
      <c r="I202" s="422">
        <v>1.190000057220459</v>
      </c>
      <c r="J202" s="422">
        <v>600</v>
      </c>
      <c r="K202" s="423">
        <v>711.40997314453125</v>
      </c>
    </row>
    <row r="203" spans="1:11" ht="14.45" customHeight="1" x14ac:dyDescent="0.2">
      <c r="A203" s="417" t="s">
        <v>431</v>
      </c>
      <c r="B203" s="418" t="s">
        <v>432</v>
      </c>
      <c r="C203" s="419" t="s">
        <v>439</v>
      </c>
      <c r="D203" s="420" t="s">
        <v>440</v>
      </c>
      <c r="E203" s="419" t="s">
        <v>668</v>
      </c>
      <c r="F203" s="420" t="s">
        <v>669</v>
      </c>
      <c r="G203" s="419" t="s">
        <v>952</v>
      </c>
      <c r="H203" s="419" t="s">
        <v>953</v>
      </c>
      <c r="I203" s="422">
        <v>798.489990234375</v>
      </c>
      <c r="J203" s="422">
        <v>3</v>
      </c>
      <c r="K203" s="423">
        <v>2395.469970703125</v>
      </c>
    </row>
    <row r="204" spans="1:11" ht="14.45" customHeight="1" x14ac:dyDescent="0.2">
      <c r="A204" s="417" t="s">
        <v>431</v>
      </c>
      <c r="B204" s="418" t="s">
        <v>432</v>
      </c>
      <c r="C204" s="419" t="s">
        <v>439</v>
      </c>
      <c r="D204" s="420" t="s">
        <v>440</v>
      </c>
      <c r="E204" s="419" t="s">
        <v>668</v>
      </c>
      <c r="F204" s="420" t="s">
        <v>669</v>
      </c>
      <c r="G204" s="419" t="s">
        <v>954</v>
      </c>
      <c r="H204" s="419" t="s">
        <v>955</v>
      </c>
      <c r="I204" s="422">
        <v>510.6199951171875</v>
      </c>
      <c r="J204" s="422">
        <v>2</v>
      </c>
      <c r="K204" s="423">
        <v>1021.239990234375</v>
      </c>
    </row>
    <row r="205" spans="1:11" ht="14.45" customHeight="1" x14ac:dyDescent="0.2">
      <c r="A205" s="417" t="s">
        <v>431</v>
      </c>
      <c r="B205" s="418" t="s">
        <v>432</v>
      </c>
      <c r="C205" s="419" t="s">
        <v>439</v>
      </c>
      <c r="D205" s="420" t="s">
        <v>440</v>
      </c>
      <c r="E205" s="419" t="s">
        <v>668</v>
      </c>
      <c r="F205" s="420" t="s">
        <v>669</v>
      </c>
      <c r="G205" s="419" t="s">
        <v>956</v>
      </c>
      <c r="H205" s="419" t="s">
        <v>957</v>
      </c>
      <c r="I205" s="422">
        <v>241.99000549316406</v>
      </c>
      <c r="J205" s="422">
        <v>37</v>
      </c>
      <c r="K205" s="423">
        <v>8953.5601806640625</v>
      </c>
    </row>
    <row r="206" spans="1:11" ht="14.45" customHeight="1" x14ac:dyDescent="0.2">
      <c r="A206" s="417" t="s">
        <v>431</v>
      </c>
      <c r="B206" s="418" t="s">
        <v>432</v>
      </c>
      <c r="C206" s="419" t="s">
        <v>439</v>
      </c>
      <c r="D206" s="420" t="s">
        <v>440</v>
      </c>
      <c r="E206" s="419" t="s">
        <v>668</v>
      </c>
      <c r="F206" s="420" t="s">
        <v>669</v>
      </c>
      <c r="G206" s="419" t="s">
        <v>958</v>
      </c>
      <c r="H206" s="419" t="s">
        <v>959</v>
      </c>
      <c r="I206" s="422">
        <v>1122.8699951171875</v>
      </c>
      <c r="J206" s="422">
        <v>1</v>
      </c>
      <c r="K206" s="423">
        <v>1122.8699951171875</v>
      </c>
    </row>
    <row r="207" spans="1:11" ht="14.45" customHeight="1" x14ac:dyDescent="0.2">
      <c r="A207" s="417" t="s">
        <v>431</v>
      </c>
      <c r="B207" s="418" t="s">
        <v>432</v>
      </c>
      <c r="C207" s="419" t="s">
        <v>439</v>
      </c>
      <c r="D207" s="420" t="s">
        <v>440</v>
      </c>
      <c r="E207" s="419" t="s">
        <v>668</v>
      </c>
      <c r="F207" s="420" t="s">
        <v>669</v>
      </c>
      <c r="G207" s="419" t="s">
        <v>960</v>
      </c>
      <c r="H207" s="419" t="s">
        <v>961</v>
      </c>
      <c r="I207" s="422">
        <v>1127.1300048828125</v>
      </c>
      <c r="J207" s="422">
        <v>1</v>
      </c>
      <c r="K207" s="423">
        <v>1127.1300048828125</v>
      </c>
    </row>
    <row r="208" spans="1:11" ht="14.45" customHeight="1" x14ac:dyDescent="0.2">
      <c r="A208" s="417" t="s">
        <v>431</v>
      </c>
      <c r="B208" s="418" t="s">
        <v>432</v>
      </c>
      <c r="C208" s="419" t="s">
        <v>439</v>
      </c>
      <c r="D208" s="420" t="s">
        <v>440</v>
      </c>
      <c r="E208" s="419" t="s">
        <v>668</v>
      </c>
      <c r="F208" s="420" t="s">
        <v>669</v>
      </c>
      <c r="G208" s="419" t="s">
        <v>962</v>
      </c>
      <c r="H208" s="419" t="s">
        <v>963</v>
      </c>
      <c r="I208" s="422">
        <v>221.85333760579428</v>
      </c>
      <c r="J208" s="422">
        <v>9</v>
      </c>
      <c r="K208" s="423">
        <v>1996.6799621582031</v>
      </c>
    </row>
    <row r="209" spans="1:11" ht="14.45" customHeight="1" x14ac:dyDescent="0.2">
      <c r="A209" s="417" t="s">
        <v>431</v>
      </c>
      <c r="B209" s="418" t="s">
        <v>432</v>
      </c>
      <c r="C209" s="419" t="s">
        <v>439</v>
      </c>
      <c r="D209" s="420" t="s">
        <v>440</v>
      </c>
      <c r="E209" s="419" t="s">
        <v>668</v>
      </c>
      <c r="F209" s="420" t="s">
        <v>669</v>
      </c>
      <c r="G209" s="419" t="s">
        <v>964</v>
      </c>
      <c r="H209" s="419" t="s">
        <v>965</v>
      </c>
      <c r="I209" s="422">
        <v>597.70334879557288</v>
      </c>
      <c r="J209" s="422">
        <v>9</v>
      </c>
      <c r="K209" s="423">
        <v>5379.330078125</v>
      </c>
    </row>
    <row r="210" spans="1:11" ht="14.45" customHeight="1" x14ac:dyDescent="0.2">
      <c r="A210" s="417" t="s">
        <v>431</v>
      </c>
      <c r="B210" s="418" t="s">
        <v>432</v>
      </c>
      <c r="C210" s="419" t="s">
        <v>439</v>
      </c>
      <c r="D210" s="420" t="s">
        <v>440</v>
      </c>
      <c r="E210" s="419" t="s">
        <v>668</v>
      </c>
      <c r="F210" s="420" t="s">
        <v>669</v>
      </c>
      <c r="G210" s="419" t="s">
        <v>966</v>
      </c>
      <c r="H210" s="419" t="s">
        <v>967</v>
      </c>
      <c r="I210" s="422">
        <v>24</v>
      </c>
      <c r="J210" s="422">
        <v>20</v>
      </c>
      <c r="K210" s="423">
        <v>480.010009765625</v>
      </c>
    </row>
    <row r="211" spans="1:11" ht="14.45" customHeight="1" x14ac:dyDescent="0.2">
      <c r="A211" s="417" t="s">
        <v>431</v>
      </c>
      <c r="B211" s="418" t="s">
        <v>432</v>
      </c>
      <c r="C211" s="419" t="s">
        <v>439</v>
      </c>
      <c r="D211" s="420" t="s">
        <v>440</v>
      </c>
      <c r="E211" s="419" t="s">
        <v>668</v>
      </c>
      <c r="F211" s="420" t="s">
        <v>669</v>
      </c>
      <c r="G211" s="419" t="s">
        <v>968</v>
      </c>
      <c r="H211" s="419" t="s">
        <v>969</v>
      </c>
      <c r="I211" s="422">
        <v>24</v>
      </c>
      <c r="J211" s="422">
        <v>110</v>
      </c>
      <c r="K211" s="423">
        <v>2640.06005859375</v>
      </c>
    </row>
    <row r="212" spans="1:11" ht="14.45" customHeight="1" x14ac:dyDescent="0.2">
      <c r="A212" s="417" t="s">
        <v>431</v>
      </c>
      <c r="B212" s="418" t="s">
        <v>432</v>
      </c>
      <c r="C212" s="419" t="s">
        <v>439</v>
      </c>
      <c r="D212" s="420" t="s">
        <v>440</v>
      </c>
      <c r="E212" s="419" t="s">
        <v>668</v>
      </c>
      <c r="F212" s="420" t="s">
        <v>669</v>
      </c>
      <c r="G212" s="419" t="s">
        <v>970</v>
      </c>
      <c r="H212" s="419" t="s">
        <v>971</v>
      </c>
      <c r="I212" s="422">
        <v>591.6400146484375</v>
      </c>
      <c r="J212" s="422">
        <v>2</v>
      </c>
      <c r="K212" s="423">
        <v>1183.280029296875</v>
      </c>
    </row>
    <row r="213" spans="1:11" ht="14.45" customHeight="1" x14ac:dyDescent="0.2">
      <c r="A213" s="417" t="s">
        <v>431</v>
      </c>
      <c r="B213" s="418" t="s">
        <v>432</v>
      </c>
      <c r="C213" s="419" t="s">
        <v>439</v>
      </c>
      <c r="D213" s="420" t="s">
        <v>440</v>
      </c>
      <c r="E213" s="419" t="s">
        <v>668</v>
      </c>
      <c r="F213" s="420" t="s">
        <v>669</v>
      </c>
      <c r="G213" s="419" t="s">
        <v>972</v>
      </c>
      <c r="H213" s="419" t="s">
        <v>973</v>
      </c>
      <c r="I213" s="422">
        <v>938</v>
      </c>
      <c r="J213" s="422">
        <v>1</v>
      </c>
      <c r="K213" s="423">
        <v>938</v>
      </c>
    </row>
    <row r="214" spans="1:11" ht="14.45" customHeight="1" x14ac:dyDescent="0.2">
      <c r="A214" s="417" t="s">
        <v>431</v>
      </c>
      <c r="B214" s="418" t="s">
        <v>432</v>
      </c>
      <c r="C214" s="419" t="s">
        <v>439</v>
      </c>
      <c r="D214" s="420" t="s">
        <v>440</v>
      </c>
      <c r="E214" s="419" t="s">
        <v>668</v>
      </c>
      <c r="F214" s="420" t="s">
        <v>669</v>
      </c>
      <c r="G214" s="419" t="s">
        <v>974</v>
      </c>
      <c r="H214" s="419" t="s">
        <v>975</v>
      </c>
      <c r="I214" s="422">
        <v>938.010009765625</v>
      </c>
      <c r="J214" s="422">
        <v>1</v>
      </c>
      <c r="K214" s="423">
        <v>938.010009765625</v>
      </c>
    </row>
    <row r="215" spans="1:11" ht="14.45" customHeight="1" x14ac:dyDescent="0.2">
      <c r="A215" s="417" t="s">
        <v>431</v>
      </c>
      <c r="B215" s="418" t="s">
        <v>432</v>
      </c>
      <c r="C215" s="419" t="s">
        <v>439</v>
      </c>
      <c r="D215" s="420" t="s">
        <v>440</v>
      </c>
      <c r="E215" s="419" t="s">
        <v>668</v>
      </c>
      <c r="F215" s="420" t="s">
        <v>669</v>
      </c>
      <c r="G215" s="419" t="s">
        <v>976</v>
      </c>
      <c r="H215" s="419" t="s">
        <v>977</v>
      </c>
      <c r="I215" s="422">
        <v>1053.4000244140625</v>
      </c>
      <c r="J215" s="422">
        <v>8</v>
      </c>
      <c r="K215" s="423">
        <v>8427.199951171875</v>
      </c>
    </row>
    <row r="216" spans="1:11" ht="14.45" customHeight="1" x14ac:dyDescent="0.2">
      <c r="A216" s="417" t="s">
        <v>431</v>
      </c>
      <c r="B216" s="418" t="s">
        <v>432</v>
      </c>
      <c r="C216" s="419" t="s">
        <v>439</v>
      </c>
      <c r="D216" s="420" t="s">
        <v>440</v>
      </c>
      <c r="E216" s="419" t="s">
        <v>668</v>
      </c>
      <c r="F216" s="420" t="s">
        <v>669</v>
      </c>
      <c r="G216" s="419" t="s">
        <v>978</v>
      </c>
      <c r="H216" s="419" t="s">
        <v>979</v>
      </c>
      <c r="I216" s="422">
        <v>1053.4000244140625</v>
      </c>
      <c r="J216" s="422">
        <v>10</v>
      </c>
      <c r="K216" s="423">
        <v>10534</v>
      </c>
    </row>
    <row r="217" spans="1:11" ht="14.45" customHeight="1" x14ac:dyDescent="0.2">
      <c r="A217" s="417" t="s">
        <v>431</v>
      </c>
      <c r="B217" s="418" t="s">
        <v>432</v>
      </c>
      <c r="C217" s="419" t="s">
        <v>439</v>
      </c>
      <c r="D217" s="420" t="s">
        <v>440</v>
      </c>
      <c r="E217" s="419" t="s">
        <v>668</v>
      </c>
      <c r="F217" s="420" t="s">
        <v>669</v>
      </c>
      <c r="G217" s="419" t="s">
        <v>980</v>
      </c>
      <c r="H217" s="419" t="s">
        <v>981</v>
      </c>
      <c r="I217" s="422">
        <v>4356</v>
      </c>
      <c r="J217" s="422">
        <v>2</v>
      </c>
      <c r="K217" s="423">
        <v>8712</v>
      </c>
    </row>
    <row r="218" spans="1:11" ht="14.45" customHeight="1" x14ac:dyDescent="0.2">
      <c r="A218" s="417" t="s">
        <v>431</v>
      </c>
      <c r="B218" s="418" t="s">
        <v>432</v>
      </c>
      <c r="C218" s="419" t="s">
        <v>439</v>
      </c>
      <c r="D218" s="420" t="s">
        <v>440</v>
      </c>
      <c r="E218" s="419" t="s">
        <v>668</v>
      </c>
      <c r="F218" s="420" t="s">
        <v>669</v>
      </c>
      <c r="G218" s="419" t="s">
        <v>982</v>
      </c>
      <c r="H218" s="419" t="s">
        <v>983</v>
      </c>
      <c r="I218" s="422">
        <v>2238.18994140625</v>
      </c>
      <c r="J218" s="422">
        <v>1</v>
      </c>
      <c r="K218" s="423">
        <v>2238.18994140625</v>
      </c>
    </row>
    <row r="219" spans="1:11" ht="14.45" customHeight="1" x14ac:dyDescent="0.2">
      <c r="A219" s="417" t="s">
        <v>431</v>
      </c>
      <c r="B219" s="418" t="s">
        <v>432</v>
      </c>
      <c r="C219" s="419" t="s">
        <v>439</v>
      </c>
      <c r="D219" s="420" t="s">
        <v>440</v>
      </c>
      <c r="E219" s="419" t="s">
        <v>668</v>
      </c>
      <c r="F219" s="420" t="s">
        <v>669</v>
      </c>
      <c r="G219" s="419" t="s">
        <v>984</v>
      </c>
      <c r="H219" s="419" t="s">
        <v>985</v>
      </c>
      <c r="I219" s="422">
        <v>410.19000244140625</v>
      </c>
      <c r="J219" s="422">
        <v>10</v>
      </c>
      <c r="K219" s="423">
        <v>4101.89990234375</v>
      </c>
    </row>
    <row r="220" spans="1:11" ht="14.45" customHeight="1" x14ac:dyDescent="0.2">
      <c r="A220" s="417" t="s">
        <v>431</v>
      </c>
      <c r="B220" s="418" t="s">
        <v>432</v>
      </c>
      <c r="C220" s="419" t="s">
        <v>439</v>
      </c>
      <c r="D220" s="420" t="s">
        <v>440</v>
      </c>
      <c r="E220" s="419" t="s">
        <v>668</v>
      </c>
      <c r="F220" s="420" t="s">
        <v>669</v>
      </c>
      <c r="G220" s="419" t="s">
        <v>986</v>
      </c>
      <c r="H220" s="419" t="s">
        <v>987</v>
      </c>
      <c r="I220" s="422">
        <v>1784</v>
      </c>
      <c r="J220" s="422">
        <v>3</v>
      </c>
      <c r="K220" s="423">
        <v>5351.990234375</v>
      </c>
    </row>
    <row r="221" spans="1:11" ht="14.45" customHeight="1" x14ac:dyDescent="0.2">
      <c r="A221" s="417" t="s">
        <v>431</v>
      </c>
      <c r="B221" s="418" t="s">
        <v>432</v>
      </c>
      <c r="C221" s="419" t="s">
        <v>439</v>
      </c>
      <c r="D221" s="420" t="s">
        <v>440</v>
      </c>
      <c r="E221" s="419" t="s">
        <v>668</v>
      </c>
      <c r="F221" s="420" t="s">
        <v>669</v>
      </c>
      <c r="G221" s="419" t="s">
        <v>988</v>
      </c>
      <c r="H221" s="419" t="s">
        <v>989</v>
      </c>
      <c r="I221" s="422">
        <v>1784</v>
      </c>
      <c r="J221" s="422">
        <v>3</v>
      </c>
      <c r="K221" s="423">
        <v>5351.990234375</v>
      </c>
    </row>
    <row r="222" spans="1:11" ht="14.45" customHeight="1" x14ac:dyDescent="0.2">
      <c r="A222" s="417" t="s">
        <v>431</v>
      </c>
      <c r="B222" s="418" t="s">
        <v>432</v>
      </c>
      <c r="C222" s="419" t="s">
        <v>439</v>
      </c>
      <c r="D222" s="420" t="s">
        <v>440</v>
      </c>
      <c r="E222" s="419" t="s">
        <v>668</v>
      </c>
      <c r="F222" s="420" t="s">
        <v>669</v>
      </c>
      <c r="G222" s="419" t="s">
        <v>990</v>
      </c>
      <c r="H222" s="419" t="s">
        <v>991</v>
      </c>
      <c r="I222" s="422">
        <v>1784</v>
      </c>
      <c r="J222" s="422">
        <v>3</v>
      </c>
      <c r="K222" s="423">
        <v>5351.990234375</v>
      </c>
    </row>
    <row r="223" spans="1:11" ht="14.45" customHeight="1" x14ac:dyDescent="0.2">
      <c r="A223" s="417" t="s">
        <v>431</v>
      </c>
      <c r="B223" s="418" t="s">
        <v>432</v>
      </c>
      <c r="C223" s="419" t="s">
        <v>439</v>
      </c>
      <c r="D223" s="420" t="s">
        <v>440</v>
      </c>
      <c r="E223" s="419" t="s">
        <v>668</v>
      </c>
      <c r="F223" s="420" t="s">
        <v>669</v>
      </c>
      <c r="G223" s="419" t="s">
        <v>992</v>
      </c>
      <c r="H223" s="419" t="s">
        <v>993</v>
      </c>
      <c r="I223" s="422">
        <v>650.6199951171875</v>
      </c>
      <c r="J223" s="422">
        <v>3</v>
      </c>
      <c r="K223" s="423">
        <v>1951.8499755859375</v>
      </c>
    </row>
    <row r="224" spans="1:11" ht="14.45" customHeight="1" x14ac:dyDescent="0.2">
      <c r="A224" s="417" t="s">
        <v>431</v>
      </c>
      <c r="B224" s="418" t="s">
        <v>432</v>
      </c>
      <c r="C224" s="419" t="s">
        <v>439</v>
      </c>
      <c r="D224" s="420" t="s">
        <v>440</v>
      </c>
      <c r="E224" s="419" t="s">
        <v>668</v>
      </c>
      <c r="F224" s="420" t="s">
        <v>669</v>
      </c>
      <c r="G224" s="419" t="s">
        <v>994</v>
      </c>
      <c r="H224" s="419" t="s">
        <v>995</v>
      </c>
      <c r="I224" s="422">
        <v>1197.9000244140625</v>
      </c>
      <c r="J224" s="422">
        <v>2</v>
      </c>
      <c r="K224" s="423">
        <v>2395.800048828125</v>
      </c>
    </row>
    <row r="225" spans="1:11" ht="14.45" customHeight="1" x14ac:dyDescent="0.2">
      <c r="A225" s="417" t="s">
        <v>431</v>
      </c>
      <c r="B225" s="418" t="s">
        <v>432</v>
      </c>
      <c r="C225" s="419" t="s">
        <v>439</v>
      </c>
      <c r="D225" s="420" t="s">
        <v>440</v>
      </c>
      <c r="E225" s="419" t="s">
        <v>668</v>
      </c>
      <c r="F225" s="420" t="s">
        <v>669</v>
      </c>
      <c r="G225" s="419" t="s">
        <v>996</v>
      </c>
      <c r="H225" s="419" t="s">
        <v>997</v>
      </c>
      <c r="I225" s="422">
        <v>381.1300048828125</v>
      </c>
      <c r="J225" s="422">
        <v>2</v>
      </c>
      <c r="K225" s="423">
        <v>762.25</v>
      </c>
    </row>
    <row r="226" spans="1:11" ht="14.45" customHeight="1" x14ac:dyDescent="0.2">
      <c r="A226" s="417" t="s">
        <v>431</v>
      </c>
      <c r="B226" s="418" t="s">
        <v>432</v>
      </c>
      <c r="C226" s="419" t="s">
        <v>439</v>
      </c>
      <c r="D226" s="420" t="s">
        <v>440</v>
      </c>
      <c r="E226" s="419" t="s">
        <v>668</v>
      </c>
      <c r="F226" s="420" t="s">
        <v>669</v>
      </c>
      <c r="G226" s="419" t="s">
        <v>998</v>
      </c>
      <c r="H226" s="419" t="s">
        <v>999</v>
      </c>
      <c r="I226" s="422">
        <v>320</v>
      </c>
      <c r="J226" s="422">
        <v>1</v>
      </c>
      <c r="K226" s="423">
        <v>320</v>
      </c>
    </row>
    <row r="227" spans="1:11" ht="14.45" customHeight="1" x14ac:dyDescent="0.2">
      <c r="A227" s="417" t="s">
        <v>431</v>
      </c>
      <c r="B227" s="418" t="s">
        <v>432</v>
      </c>
      <c r="C227" s="419" t="s">
        <v>439</v>
      </c>
      <c r="D227" s="420" t="s">
        <v>440</v>
      </c>
      <c r="E227" s="419" t="s">
        <v>668</v>
      </c>
      <c r="F227" s="420" t="s">
        <v>669</v>
      </c>
      <c r="G227" s="419" t="s">
        <v>1000</v>
      </c>
      <c r="H227" s="419" t="s">
        <v>1001</v>
      </c>
      <c r="I227" s="422">
        <v>302.67999267578125</v>
      </c>
      <c r="J227" s="422">
        <v>3</v>
      </c>
      <c r="K227" s="423">
        <v>908.03997802734375</v>
      </c>
    </row>
    <row r="228" spans="1:11" ht="14.45" customHeight="1" x14ac:dyDescent="0.2">
      <c r="A228" s="417" t="s">
        <v>431</v>
      </c>
      <c r="B228" s="418" t="s">
        <v>432</v>
      </c>
      <c r="C228" s="419" t="s">
        <v>439</v>
      </c>
      <c r="D228" s="420" t="s">
        <v>440</v>
      </c>
      <c r="E228" s="419" t="s">
        <v>668</v>
      </c>
      <c r="F228" s="420" t="s">
        <v>669</v>
      </c>
      <c r="G228" s="419" t="s">
        <v>1002</v>
      </c>
      <c r="H228" s="419" t="s">
        <v>1003</v>
      </c>
      <c r="I228" s="422">
        <v>1179.989990234375</v>
      </c>
      <c r="J228" s="422">
        <v>10</v>
      </c>
      <c r="K228" s="423">
        <v>11799.919921875</v>
      </c>
    </row>
    <row r="229" spans="1:11" ht="14.45" customHeight="1" x14ac:dyDescent="0.2">
      <c r="A229" s="417" t="s">
        <v>431</v>
      </c>
      <c r="B229" s="418" t="s">
        <v>432</v>
      </c>
      <c r="C229" s="419" t="s">
        <v>439</v>
      </c>
      <c r="D229" s="420" t="s">
        <v>440</v>
      </c>
      <c r="E229" s="419" t="s">
        <v>668</v>
      </c>
      <c r="F229" s="420" t="s">
        <v>669</v>
      </c>
      <c r="G229" s="419" t="s">
        <v>1004</v>
      </c>
      <c r="H229" s="419" t="s">
        <v>1005</v>
      </c>
      <c r="I229" s="422">
        <v>138</v>
      </c>
      <c r="J229" s="422">
        <v>55</v>
      </c>
      <c r="K229" s="423">
        <v>7590</v>
      </c>
    </row>
    <row r="230" spans="1:11" ht="14.45" customHeight="1" thickBot="1" x14ac:dyDescent="0.25">
      <c r="A230" s="424" t="s">
        <v>431</v>
      </c>
      <c r="B230" s="425" t="s">
        <v>432</v>
      </c>
      <c r="C230" s="426" t="s">
        <v>439</v>
      </c>
      <c r="D230" s="427" t="s">
        <v>440</v>
      </c>
      <c r="E230" s="426" t="s">
        <v>668</v>
      </c>
      <c r="F230" s="427" t="s">
        <v>669</v>
      </c>
      <c r="G230" s="426" t="s">
        <v>1006</v>
      </c>
      <c r="H230" s="426" t="s">
        <v>1007</v>
      </c>
      <c r="I230" s="429">
        <v>138</v>
      </c>
      <c r="J230" s="429">
        <v>30</v>
      </c>
      <c r="K230" s="430">
        <v>4140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CEA5131-AED4-4B62-AADC-C2BFC2A8D68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3" customWidth="1"/>
    <col min="18" max="18" width="7.28515625" style="238" customWidth="1"/>
    <col min="19" max="19" width="8" style="193" customWidth="1"/>
    <col min="21" max="21" width="11.28515625" bestFit="1" customWidth="1"/>
  </cols>
  <sheetData>
    <row r="1" spans="1:19" ht="19.5" thickBot="1" x14ac:dyDescent="0.35">
      <c r="A1" s="353" t="s">
        <v>89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5.75" thickBot="1" x14ac:dyDescent="0.3">
      <c r="A2" s="194" t="s">
        <v>230</v>
      </c>
      <c r="B2" s="195"/>
    </row>
    <row r="3" spans="1:19" x14ac:dyDescent="0.25">
      <c r="A3" s="365" t="s">
        <v>151</v>
      </c>
      <c r="B3" s="366"/>
      <c r="C3" s="367" t="s">
        <v>140</v>
      </c>
      <c r="D3" s="368"/>
      <c r="E3" s="368"/>
      <c r="F3" s="369"/>
      <c r="G3" s="370" t="s">
        <v>141</v>
      </c>
      <c r="H3" s="371"/>
      <c r="I3" s="371"/>
      <c r="J3" s="372"/>
      <c r="K3" s="373" t="s">
        <v>150</v>
      </c>
      <c r="L3" s="374"/>
      <c r="M3" s="374"/>
      <c r="N3" s="374"/>
      <c r="O3" s="375"/>
      <c r="P3" s="371" t="s">
        <v>202</v>
      </c>
      <c r="Q3" s="371"/>
      <c r="R3" s="371"/>
      <c r="S3" s="372"/>
    </row>
    <row r="4" spans="1:19" ht="15.75" thickBot="1" x14ac:dyDescent="0.3">
      <c r="A4" s="345">
        <v>2021</v>
      </c>
      <c r="B4" s="346"/>
      <c r="C4" s="347" t="s">
        <v>201</v>
      </c>
      <c r="D4" s="349" t="s">
        <v>90</v>
      </c>
      <c r="E4" s="349" t="s">
        <v>60</v>
      </c>
      <c r="F4" s="351" t="s">
        <v>53</v>
      </c>
      <c r="G4" s="339" t="s">
        <v>142</v>
      </c>
      <c r="H4" s="341" t="s">
        <v>146</v>
      </c>
      <c r="I4" s="341" t="s">
        <v>200</v>
      </c>
      <c r="J4" s="343" t="s">
        <v>143</v>
      </c>
      <c r="K4" s="362" t="s">
        <v>199</v>
      </c>
      <c r="L4" s="363"/>
      <c r="M4" s="363"/>
      <c r="N4" s="364"/>
      <c r="O4" s="351" t="s">
        <v>198</v>
      </c>
      <c r="P4" s="354" t="s">
        <v>197</v>
      </c>
      <c r="Q4" s="354" t="s">
        <v>153</v>
      </c>
      <c r="R4" s="356" t="s">
        <v>60</v>
      </c>
      <c r="S4" s="358" t="s">
        <v>152</v>
      </c>
    </row>
    <row r="5" spans="1:19" s="273" customFormat="1" ht="19.149999999999999" customHeight="1" x14ac:dyDescent="0.25">
      <c r="A5" s="360" t="s">
        <v>196</v>
      </c>
      <c r="B5" s="361"/>
      <c r="C5" s="348"/>
      <c r="D5" s="350"/>
      <c r="E5" s="350"/>
      <c r="F5" s="352"/>
      <c r="G5" s="340"/>
      <c r="H5" s="342"/>
      <c r="I5" s="342"/>
      <c r="J5" s="344"/>
      <c r="K5" s="276" t="s">
        <v>144</v>
      </c>
      <c r="L5" s="275" t="s">
        <v>145</v>
      </c>
      <c r="M5" s="275" t="s">
        <v>195</v>
      </c>
      <c r="N5" s="274" t="s">
        <v>3</v>
      </c>
      <c r="O5" s="352"/>
      <c r="P5" s="355"/>
      <c r="Q5" s="355"/>
      <c r="R5" s="357"/>
      <c r="S5" s="359"/>
    </row>
    <row r="6" spans="1:19" ht="15.75" thickBot="1" x14ac:dyDescent="0.3">
      <c r="A6" s="337" t="s">
        <v>139</v>
      </c>
      <c r="B6" s="338"/>
      <c r="C6" s="272">
        <f ca="1">SUM(Tabulka[01 uv_sk])/2</f>
        <v>54.083333333333343</v>
      </c>
      <c r="D6" s="270"/>
      <c r="E6" s="270"/>
      <c r="F6" s="269"/>
      <c r="G6" s="271">
        <f ca="1">SUM(Tabulka[05 h_vram])/2</f>
        <v>24996.5</v>
      </c>
      <c r="H6" s="270">
        <f ca="1">SUM(Tabulka[06 h_naduv])/2</f>
        <v>0</v>
      </c>
      <c r="I6" s="270">
        <f ca="1">SUM(Tabulka[07 h_nadzk])/2</f>
        <v>0</v>
      </c>
      <c r="J6" s="269">
        <f ca="1">SUM(Tabulka[08 h_oon])/2</f>
        <v>379.5</v>
      </c>
      <c r="K6" s="271">
        <f ca="1">SUM(Tabulka[09 m_kl])/2</f>
        <v>0</v>
      </c>
      <c r="L6" s="270">
        <f ca="1">SUM(Tabulka[10 m_gr])/2</f>
        <v>0</v>
      </c>
      <c r="M6" s="270">
        <f ca="1">SUM(Tabulka[11 m_jo])/2</f>
        <v>85238</v>
      </c>
      <c r="N6" s="270">
        <f ca="1">SUM(Tabulka[12 m_oc])/2</f>
        <v>85238</v>
      </c>
      <c r="O6" s="269">
        <f ca="1">SUM(Tabulka[13 m_sk])/2</f>
        <v>7044273</v>
      </c>
      <c r="P6" s="268">
        <f ca="1">SUM(Tabulka[14_vzsk])/2</f>
        <v>0</v>
      </c>
      <c r="Q6" s="268">
        <f ca="1">SUM(Tabulka[15_vzpl])/2</f>
        <v>24417.155425219942</v>
      </c>
      <c r="R6" s="267">
        <f ca="1">IF(Q6=0,0,P6/Q6)</f>
        <v>0</v>
      </c>
      <c r="S6" s="266">
        <f ca="1">Q6-P6</f>
        <v>24417.155425219942</v>
      </c>
    </row>
    <row r="7" spans="1:19" hidden="1" x14ac:dyDescent="0.25">
      <c r="A7" s="265" t="s">
        <v>194</v>
      </c>
      <c r="B7" s="264" t="s">
        <v>193</v>
      </c>
      <c r="C7" s="263" t="s">
        <v>192</v>
      </c>
      <c r="D7" s="262" t="s">
        <v>191</v>
      </c>
      <c r="E7" s="261" t="s">
        <v>190</v>
      </c>
      <c r="F7" s="260" t="s">
        <v>189</v>
      </c>
      <c r="G7" s="259" t="s">
        <v>188</v>
      </c>
      <c r="H7" s="257" t="s">
        <v>187</v>
      </c>
      <c r="I7" s="257" t="s">
        <v>186</v>
      </c>
      <c r="J7" s="256" t="s">
        <v>185</v>
      </c>
      <c r="K7" s="258" t="s">
        <v>184</v>
      </c>
      <c r="L7" s="257" t="s">
        <v>183</v>
      </c>
      <c r="M7" s="257" t="s">
        <v>182</v>
      </c>
      <c r="N7" s="256" t="s">
        <v>181</v>
      </c>
      <c r="O7" s="255" t="s">
        <v>180</v>
      </c>
      <c r="P7" s="254" t="s">
        <v>179</v>
      </c>
      <c r="Q7" s="253" t="s">
        <v>178</v>
      </c>
      <c r="R7" s="252" t="s">
        <v>177</v>
      </c>
      <c r="S7" s="251" t="s">
        <v>176</v>
      </c>
    </row>
    <row r="8" spans="1:19" x14ac:dyDescent="0.25">
      <c r="A8" s="248" t="s">
        <v>175</v>
      </c>
      <c r="B8" s="247"/>
      <c r="C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13.233333333333334</v>
      </c>
      <c r="D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6325.9</v>
      </c>
      <c r="H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235.5</v>
      </c>
      <c r="K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34178</v>
      </c>
      <c r="N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34178</v>
      </c>
      <c r="O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2283549</v>
      </c>
      <c r="P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10667.15542521994</v>
      </c>
      <c r="R8" s="250">
        <f ca="1">IF(Tabulka[[#This Row],[15_vzpl]]=0,"",Tabulka[[#This Row],[14_vzsk]]/Tabulka[[#This Row],[15_vzpl]])</f>
        <v>0</v>
      </c>
      <c r="S8" s="249">
        <f ca="1">IF(Tabulka[[#This Row],[15_vzpl]]-Tabulka[[#This Row],[14_vzsk]]=0,"",Tabulka[[#This Row],[15_vzpl]]-Tabulka[[#This Row],[14_vzsk]])</f>
        <v>10667.15542521994</v>
      </c>
    </row>
    <row r="9" spans="1:19" x14ac:dyDescent="0.25">
      <c r="A9" s="248">
        <v>99</v>
      </c>
      <c r="B9" s="247" t="s">
        <v>1016</v>
      </c>
      <c r="C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10667.15542521994</v>
      </c>
      <c r="R9" s="250">
        <f ca="1">IF(Tabulka[[#This Row],[15_vzpl]]=0,"",Tabulka[[#This Row],[14_vzsk]]/Tabulka[[#This Row],[15_vzpl]])</f>
        <v>0</v>
      </c>
      <c r="S9" s="249">
        <f ca="1">IF(Tabulka[[#This Row],[15_vzpl]]-Tabulka[[#This Row],[14_vzsk]]=0,"",Tabulka[[#This Row],[15_vzpl]]-Tabulka[[#This Row],[14_vzsk]])</f>
        <v>10667.15542521994</v>
      </c>
    </row>
    <row r="10" spans="1:19" x14ac:dyDescent="0.25">
      <c r="A10" s="248">
        <v>102</v>
      </c>
      <c r="B10" s="247" t="s">
        <v>1017</v>
      </c>
      <c r="C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7.5333333333333341</v>
      </c>
      <c r="D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3516.4</v>
      </c>
      <c r="H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229.5</v>
      </c>
      <c r="K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17900</v>
      </c>
      <c r="N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17900</v>
      </c>
      <c r="O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1106652</v>
      </c>
      <c r="P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0" t="str">
        <f ca="1">IF(Tabulka[[#This Row],[15_vzpl]]=0,"",Tabulka[[#This Row],[14_vzsk]]/Tabulka[[#This Row],[15_vzpl]])</f>
        <v/>
      </c>
      <c r="S10" s="249" t="str">
        <f ca="1">IF(Tabulka[[#This Row],[15_vzpl]]-Tabulka[[#This Row],[14_vzsk]]=0,"",Tabulka[[#This Row],[15_vzpl]]-Tabulka[[#This Row],[14_vzsk]])</f>
        <v/>
      </c>
    </row>
    <row r="11" spans="1:19" x14ac:dyDescent="0.25">
      <c r="A11" s="248">
        <v>103</v>
      </c>
      <c r="B11" s="247" t="s">
        <v>1018</v>
      </c>
      <c r="C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</v>
      </c>
      <c r="D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2809.5</v>
      </c>
      <c r="H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K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16278</v>
      </c>
      <c r="N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16278</v>
      </c>
      <c r="O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1176897</v>
      </c>
      <c r="P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0" t="str">
        <f ca="1">IF(Tabulka[[#This Row],[15_vzpl]]=0,"",Tabulka[[#This Row],[14_vzsk]]/Tabulka[[#This Row],[15_vzpl]])</f>
        <v/>
      </c>
      <c r="S11" s="249" t="str">
        <f ca="1">IF(Tabulka[[#This Row],[15_vzpl]]-Tabulka[[#This Row],[14_vzsk]]=0,"",Tabulka[[#This Row],[15_vzpl]]-Tabulka[[#This Row],[14_vzsk]])</f>
        <v/>
      </c>
    </row>
    <row r="12" spans="1:19" x14ac:dyDescent="0.25">
      <c r="A12" s="248" t="s">
        <v>1009</v>
      </c>
      <c r="B12" s="247"/>
      <c r="C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37.9</v>
      </c>
      <c r="D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17267.099999999999</v>
      </c>
      <c r="H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51060</v>
      </c>
      <c r="N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51060</v>
      </c>
      <c r="O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4534567</v>
      </c>
      <c r="P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13750</v>
      </c>
      <c r="R12" s="250">
        <f ca="1">IF(Tabulka[[#This Row],[15_vzpl]]=0,"",Tabulka[[#This Row],[14_vzsk]]/Tabulka[[#This Row],[15_vzpl]])</f>
        <v>0</v>
      </c>
      <c r="S12" s="249">
        <f ca="1">IF(Tabulka[[#This Row],[15_vzpl]]-Tabulka[[#This Row],[14_vzsk]]=0,"",Tabulka[[#This Row],[15_vzpl]]-Tabulka[[#This Row],[14_vzsk]])</f>
        <v>13750</v>
      </c>
    </row>
    <row r="13" spans="1:19" x14ac:dyDescent="0.25">
      <c r="A13" s="248">
        <v>303</v>
      </c>
      <c r="B13" s="247" t="s">
        <v>1019</v>
      </c>
      <c r="C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21.933333333333334</v>
      </c>
      <c r="D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10396.700000000001</v>
      </c>
      <c r="H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22708</v>
      </c>
      <c r="N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22708</v>
      </c>
      <c r="O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2617537</v>
      </c>
      <c r="P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13750</v>
      </c>
      <c r="R13" s="250">
        <f ca="1">IF(Tabulka[[#This Row],[15_vzpl]]=0,"",Tabulka[[#This Row],[14_vzsk]]/Tabulka[[#This Row],[15_vzpl]])</f>
        <v>0</v>
      </c>
      <c r="S13" s="249">
        <f ca="1">IF(Tabulka[[#This Row],[15_vzpl]]-Tabulka[[#This Row],[14_vzsk]]=0,"",Tabulka[[#This Row],[15_vzpl]]-Tabulka[[#This Row],[14_vzsk]])</f>
        <v>13750</v>
      </c>
    </row>
    <row r="14" spans="1:19" x14ac:dyDescent="0.25">
      <c r="A14" s="248">
        <v>304</v>
      </c>
      <c r="B14" s="247" t="s">
        <v>1020</v>
      </c>
      <c r="C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2024</v>
      </c>
      <c r="H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N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O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579677</v>
      </c>
      <c r="P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0" t="str">
        <f ca="1">IF(Tabulka[[#This Row],[15_vzpl]]=0,"",Tabulka[[#This Row],[14_vzsk]]/Tabulka[[#This Row],[15_vzpl]])</f>
        <v/>
      </c>
      <c r="S14" s="249" t="str">
        <f ca="1">IF(Tabulka[[#This Row],[15_vzpl]]-Tabulka[[#This Row],[14_vzsk]]=0,"",Tabulka[[#This Row],[15_vzpl]]-Tabulka[[#This Row],[14_vzsk]])</f>
        <v/>
      </c>
    </row>
    <row r="15" spans="1:19" x14ac:dyDescent="0.25">
      <c r="A15" s="248">
        <v>408</v>
      </c>
      <c r="B15" s="247" t="s">
        <v>1021</v>
      </c>
      <c r="C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0" t="str">
        <f ca="1">IF(Tabulka[[#This Row],[15_vzpl]]=0,"",Tabulka[[#This Row],[14_vzsk]]/Tabulka[[#This Row],[15_vzpl]])</f>
        <v/>
      </c>
      <c r="S15" s="249" t="str">
        <f ca="1">IF(Tabulka[[#This Row],[15_vzpl]]-Tabulka[[#This Row],[14_vzsk]]=0,"",Tabulka[[#This Row],[15_vzpl]]-Tabulka[[#This Row],[14_vzsk]])</f>
        <v/>
      </c>
    </row>
    <row r="16" spans="1:19" x14ac:dyDescent="0.25">
      <c r="A16" s="248">
        <v>416</v>
      </c>
      <c r="B16" s="247" t="s">
        <v>1022</v>
      </c>
      <c r="C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11.966666666666669</v>
      </c>
      <c r="D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4846.3999999999996</v>
      </c>
      <c r="H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21176</v>
      </c>
      <c r="N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21176</v>
      </c>
      <c r="O16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1334677</v>
      </c>
      <c r="P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0" t="str">
        <f ca="1">IF(Tabulka[[#This Row],[15_vzpl]]=0,"",Tabulka[[#This Row],[14_vzsk]]/Tabulka[[#This Row],[15_vzpl]])</f>
        <v/>
      </c>
      <c r="S16" s="249" t="str">
        <f ca="1">IF(Tabulka[[#This Row],[15_vzpl]]-Tabulka[[#This Row],[14_vzsk]]=0,"",Tabulka[[#This Row],[15_vzpl]]-Tabulka[[#This Row],[14_vzsk]])</f>
        <v/>
      </c>
    </row>
    <row r="17" spans="1:19" x14ac:dyDescent="0.25">
      <c r="A17" s="248" t="s">
        <v>1010</v>
      </c>
      <c r="B17" s="247"/>
      <c r="C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2.9500000000000006</v>
      </c>
      <c r="D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1403.5</v>
      </c>
      <c r="H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</v>
      </c>
      <c r="K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224357</v>
      </c>
      <c r="P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0" t="str">
        <f ca="1">IF(Tabulka[[#This Row],[15_vzpl]]=0,"",Tabulka[[#This Row],[14_vzsk]]/Tabulka[[#This Row],[15_vzpl]])</f>
        <v/>
      </c>
      <c r="S17" s="249" t="str">
        <f ca="1">IF(Tabulka[[#This Row],[15_vzpl]]-Tabulka[[#This Row],[14_vzsk]]=0,"",Tabulka[[#This Row],[15_vzpl]]-Tabulka[[#This Row],[14_vzsk]])</f>
        <v/>
      </c>
    </row>
    <row r="18" spans="1:19" x14ac:dyDescent="0.25">
      <c r="A18" s="248">
        <v>25</v>
      </c>
      <c r="B18" s="247" t="s">
        <v>1023</v>
      </c>
      <c r="C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63570</v>
      </c>
      <c r="P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0" t="str">
        <f ca="1">IF(Tabulka[[#This Row],[15_vzpl]]=0,"",Tabulka[[#This Row],[14_vzsk]]/Tabulka[[#This Row],[15_vzpl]])</f>
        <v/>
      </c>
      <c r="S18" s="249" t="str">
        <f ca="1">IF(Tabulka[[#This Row],[15_vzpl]]-Tabulka[[#This Row],[14_vzsk]]=0,"",Tabulka[[#This Row],[15_vzpl]]-Tabulka[[#This Row],[14_vzsk]])</f>
        <v/>
      </c>
    </row>
    <row r="19" spans="1:19" x14ac:dyDescent="0.25">
      <c r="A19" s="248">
        <v>30</v>
      </c>
      <c r="B19" s="247" t="s">
        <v>1024</v>
      </c>
      <c r="C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1.95</v>
      </c>
      <c r="D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891.5</v>
      </c>
      <c r="H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</v>
      </c>
      <c r="K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160787</v>
      </c>
      <c r="P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0" t="str">
        <f ca="1">IF(Tabulka[[#This Row],[15_vzpl]]=0,"",Tabulka[[#This Row],[14_vzsk]]/Tabulka[[#This Row],[15_vzpl]])</f>
        <v/>
      </c>
      <c r="S19" s="249" t="str">
        <f ca="1">IF(Tabulka[[#This Row],[15_vzpl]]-Tabulka[[#This Row],[14_vzsk]]=0,"",Tabulka[[#This Row],[15_vzpl]]-Tabulka[[#This Row],[14_vzsk]])</f>
        <v/>
      </c>
    </row>
    <row r="20" spans="1:19" x14ac:dyDescent="0.25">
      <c r="A20" s="248" t="s">
        <v>1011</v>
      </c>
      <c r="B20" s="247"/>
      <c r="C2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K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P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0" t="str">
        <f ca="1">IF(Tabulka[[#This Row],[15_vzpl]]=0,"",Tabulka[[#This Row],[14_vzsk]]/Tabulka[[#This Row],[15_vzpl]])</f>
        <v/>
      </c>
      <c r="S20" s="249" t="str">
        <f ca="1">IF(Tabulka[[#This Row],[15_vzpl]]-Tabulka[[#This Row],[14_vzsk]]=0,"",Tabulka[[#This Row],[15_vzpl]]-Tabulka[[#This Row],[14_vzsk]])</f>
        <v/>
      </c>
    </row>
    <row r="21" spans="1:19" x14ac:dyDescent="0.25">
      <c r="A21" s="248">
        <v>417</v>
      </c>
      <c r="B21" s="247" t="s">
        <v>1011</v>
      </c>
      <c r="C2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K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P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0" t="str">
        <f ca="1">IF(Tabulka[[#This Row],[15_vzpl]]=0,"",Tabulka[[#This Row],[14_vzsk]]/Tabulka[[#This Row],[15_vzpl]])</f>
        <v/>
      </c>
      <c r="S21" s="24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204</v>
      </c>
    </row>
    <row r="23" spans="1:19" x14ac:dyDescent="0.25">
      <c r="A23" s="87" t="s">
        <v>122</v>
      </c>
    </row>
    <row r="24" spans="1:19" x14ac:dyDescent="0.25">
      <c r="A24" s="88" t="s">
        <v>174</v>
      </c>
    </row>
    <row r="25" spans="1:19" x14ac:dyDescent="0.25">
      <c r="A25" s="240" t="s">
        <v>173</v>
      </c>
    </row>
    <row r="26" spans="1:19" x14ac:dyDescent="0.25">
      <c r="A26" s="197" t="s">
        <v>149</v>
      </c>
    </row>
    <row r="27" spans="1:19" x14ac:dyDescent="0.25">
      <c r="A27" s="199" t="s">
        <v>154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57CADE9-D7B9-4620-8F8C-430E6D7FE66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1015</v>
      </c>
    </row>
    <row r="2" spans="1:19" x14ac:dyDescent="0.25">
      <c r="A2" s="194" t="s">
        <v>230</v>
      </c>
    </row>
    <row r="3" spans="1:19" x14ac:dyDescent="0.25">
      <c r="A3" s="286" t="s">
        <v>126</v>
      </c>
      <c r="B3" s="285">
        <v>2021</v>
      </c>
      <c r="C3" t="s">
        <v>203</v>
      </c>
      <c r="D3" t="s">
        <v>194</v>
      </c>
      <c r="E3" t="s">
        <v>192</v>
      </c>
      <c r="F3" t="s">
        <v>191</v>
      </c>
      <c r="G3" t="s">
        <v>190</v>
      </c>
      <c r="H3" t="s">
        <v>189</v>
      </c>
      <c r="I3" t="s">
        <v>188</v>
      </c>
      <c r="J3" t="s">
        <v>187</v>
      </c>
      <c r="K3" t="s">
        <v>186</v>
      </c>
      <c r="L3" t="s">
        <v>185</v>
      </c>
      <c r="M3" t="s">
        <v>184</v>
      </c>
      <c r="N3" t="s">
        <v>183</v>
      </c>
      <c r="O3" t="s">
        <v>182</v>
      </c>
      <c r="P3" t="s">
        <v>181</v>
      </c>
      <c r="Q3" t="s">
        <v>180</v>
      </c>
      <c r="R3" t="s">
        <v>179</v>
      </c>
      <c r="S3" t="s">
        <v>178</v>
      </c>
    </row>
    <row r="4" spans="1:19" x14ac:dyDescent="0.25">
      <c r="A4" s="284" t="s">
        <v>127</v>
      </c>
      <c r="B4" s="283">
        <v>1</v>
      </c>
      <c r="C4" s="278">
        <v>1</v>
      </c>
      <c r="D4" s="278" t="s">
        <v>175</v>
      </c>
      <c r="E4" s="277">
        <v>12.55</v>
      </c>
      <c r="F4" s="277"/>
      <c r="G4" s="277"/>
      <c r="H4" s="277"/>
      <c r="I4" s="277">
        <v>1889.7</v>
      </c>
      <c r="J4" s="277"/>
      <c r="K4" s="277"/>
      <c r="L4" s="277">
        <v>64</v>
      </c>
      <c r="M4" s="277"/>
      <c r="N4" s="277"/>
      <c r="O4" s="277"/>
      <c r="P4" s="277"/>
      <c r="Q4" s="277">
        <v>717805</v>
      </c>
      <c r="R4" s="277"/>
      <c r="S4" s="277">
        <v>3555.7184750733136</v>
      </c>
    </row>
    <row r="5" spans="1:19" x14ac:dyDescent="0.25">
      <c r="A5" s="282" t="s">
        <v>128</v>
      </c>
      <c r="B5" s="281">
        <v>2</v>
      </c>
      <c r="C5">
        <v>1</v>
      </c>
      <c r="D5">
        <v>99</v>
      </c>
      <c r="S5">
        <v>3555.7184750733136</v>
      </c>
    </row>
    <row r="6" spans="1:19" x14ac:dyDescent="0.25">
      <c r="A6" s="284" t="s">
        <v>129</v>
      </c>
      <c r="B6" s="283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82" t="s">
        <v>130</v>
      </c>
      <c r="B7" s="281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84" t="s">
        <v>131</v>
      </c>
      <c r="B8" s="283">
        <v>5</v>
      </c>
      <c r="C8">
        <v>1</v>
      </c>
      <c r="D8" t="s">
        <v>1009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82" t="s">
        <v>132</v>
      </c>
      <c r="B9" s="281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84" t="s">
        <v>133</v>
      </c>
      <c r="B10" s="283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82" t="s">
        <v>134</v>
      </c>
      <c r="B11" s="281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84" t="s">
        <v>135</v>
      </c>
      <c r="B12" s="283">
        <v>9</v>
      </c>
      <c r="C12">
        <v>1</v>
      </c>
      <c r="D12" t="s">
        <v>1010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82" t="s">
        <v>136</v>
      </c>
      <c r="B13" s="281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84" t="s">
        <v>137</v>
      </c>
      <c r="B14" s="283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82" t="s">
        <v>138</v>
      </c>
      <c r="B15" s="281">
        <v>12</v>
      </c>
      <c r="C15">
        <v>1</v>
      </c>
      <c r="D15" t="s">
        <v>1011</v>
      </c>
      <c r="L15">
        <v>7</v>
      </c>
      <c r="Q15">
        <v>1260</v>
      </c>
    </row>
    <row r="16" spans="1:19" x14ac:dyDescent="0.25">
      <c r="A16" s="280" t="s">
        <v>126</v>
      </c>
      <c r="B16" s="279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1012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175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1009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1010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1011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1013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175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1009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1010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1011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1014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</sheetData>
  <hyperlinks>
    <hyperlink ref="A2" location="Obsah!A1" display="Zpět na Obsah  KL 01  1.-4.měsíc" xr:uid="{AF8D8C66-F529-42B1-9257-458F741ABC00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3" customWidth="1" collapsed="1"/>
    <col min="2" max="2" width="7.7109375" style="80" hidden="1" customWidth="1" outlineLevel="1"/>
    <col min="3" max="4" width="5.42578125" style="103" hidden="1" customWidth="1"/>
    <col min="5" max="5" width="7.7109375" style="80" customWidth="1"/>
    <col min="6" max="6" width="7.7109375" style="80" hidden="1" customWidth="1"/>
    <col min="7" max="7" width="5.42578125" style="103" hidden="1" customWidth="1"/>
    <col min="8" max="8" width="7.7109375" style="80" customWidth="1" collapsed="1"/>
    <col min="9" max="9" width="7.7109375" style="180" hidden="1" customWidth="1" outlineLevel="1"/>
    <col min="10" max="10" width="7.7109375" style="180" customWidth="1" collapsed="1"/>
    <col min="11" max="12" width="7.7109375" style="80" hidden="1" customWidth="1"/>
    <col min="13" max="13" width="5.42578125" style="103" hidden="1" customWidth="1"/>
    <col min="14" max="14" width="7.7109375" style="80" customWidth="1"/>
    <col min="15" max="15" width="7.7109375" style="80" hidden="1" customWidth="1"/>
    <col min="16" max="16" width="5.42578125" style="103" hidden="1" customWidth="1"/>
    <col min="17" max="17" width="7.7109375" style="80" customWidth="1" collapsed="1"/>
    <col min="18" max="18" width="7.7109375" style="180" hidden="1" customWidth="1" outlineLevel="1"/>
    <col min="19" max="19" width="7.7109375" style="180" customWidth="1" collapsed="1"/>
    <col min="20" max="21" width="7.7109375" style="80" hidden="1" customWidth="1"/>
    <col min="22" max="22" width="5" style="103" hidden="1" customWidth="1"/>
    <col min="23" max="23" width="7.7109375" style="80" customWidth="1"/>
    <col min="24" max="24" width="7.7109375" style="80" hidden="1" customWidth="1"/>
    <col min="25" max="25" width="5" style="103" hidden="1" customWidth="1"/>
    <col min="26" max="26" width="7.7109375" style="80" customWidth="1" collapsed="1"/>
    <col min="27" max="27" width="7.7109375" style="180" hidden="1" customWidth="1" outlineLevel="1"/>
    <col min="28" max="28" width="7.7109375" style="180" customWidth="1" collapsed="1"/>
    <col min="29" max="16384" width="8.85546875" style="103"/>
  </cols>
  <sheetData>
    <row r="1" spans="1:28" ht="18.600000000000001" customHeight="1" thickBot="1" x14ac:dyDescent="0.35">
      <c r="A1" s="376" t="s">
        <v>1028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</row>
    <row r="2" spans="1:28" ht="14.45" customHeight="1" thickBot="1" x14ac:dyDescent="0.25">
      <c r="A2" s="194" t="s">
        <v>230</v>
      </c>
      <c r="B2" s="85"/>
      <c r="C2" s="85"/>
      <c r="D2" s="85"/>
      <c r="E2" s="85"/>
      <c r="F2" s="85"/>
      <c r="G2" s="85"/>
      <c r="H2" s="85"/>
      <c r="I2" s="191"/>
      <c r="J2" s="191"/>
      <c r="K2" s="85"/>
      <c r="L2" s="85"/>
      <c r="M2" s="85"/>
      <c r="N2" s="85"/>
      <c r="O2" s="85"/>
      <c r="P2" s="85"/>
      <c r="Q2" s="85"/>
      <c r="R2" s="191"/>
      <c r="S2" s="191"/>
      <c r="T2" s="85"/>
      <c r="U2" s="85"/>
      <c r="V2" s="85"/>
      <c r="W2" s="85"/>
      <c r="X2" s="85"/>
      <c r="Y2" s="85"/>
      <c r="Z2" s="85"/>
      <c r="AA2" s="191"/>
      <c r="AB2" s="191"/>
    </row>
    <row r="3" spans="1:28" ht="14.45" customHeight="1" thickBot="1" x14ac:dyDescent="0.25">
      <c r="A3" s="185" t="s">
        <v>106</v>
      </c>
      <c r="B3" s="186">
        <f>SUBTOTAL(9,B6:B1048576)/4</f>
        <v>24237038.949999996</v>
      </c>
      <c r="C3" s="187">
        <f t="shared" ref="C3:Z3" si="0">SUBTOTAL(9,C6:C1048576)</f>
        <v>0</v>
      </c>
      <c r="D3" s="187"/>
      <c r="E3" s="187">
        <f>SUBTOTAL(9,E6:E1048576)/4</f>
        <v>26808588.800000001</v>
      </c>
      <c r="F3" s="187"/>
      <c r="G3" s="187">
        <f t="shared" si="0"/>
        <v>0</v>
      </c>
      <c r="H3" s="187">
        <f>SUBTOTAL(9,H6:H1048576)/4</f>
        <v>6126672.1300000018</v>
      </c>
      <c r="I3" s="190">
        <f>IF(B3&lt;&gt;0,H3/B3,"")</f>
        <v>0.25278137905538178</v>
      </c>
      <c r="J3" s="188">
        <f>IF(E3&lt;&gt;0,H3/E3,"")</f>
        <v>0.22853392902203049</v>
      </c>
      <c r="K3" s="189">
        <f t="shared" si="0"/>
        <v>5518249.0800000001</v>
      </c>
      <c r="L3" s="189"/>
      <c r="M3" s="187">
        <f t="shared" si="0"/>
        <v>0</v>
      </c>
      <c r="N3" s="187">
        <f t="shared" si="0"/>
        <v>5084571.5999999996</v>
      </c>
      <c r="O3" s="187"/>
      <c r="P3" s="187">
        <f t="shared" si="0"/>
        <v>0</v>
      </c>
      <c r="Q3" s="187">
        <f t="shared" si="0"/>
        <v>1073578</v>
      </c>
      <c r="R3" s="190">
        <f>IF(K3&lt;&gt;0,Q3/K3,"")</f>
        <v>0.19455047868190828</v>
      </c>
      <c r="S3" s="190">
        <f>IF(N3&lt;&gt;0,Q3/N3,"")</f>
        <v>0.21114423877913335</v>
      </c>
      <c r="T3" s="186">
        <f t="shared" si="0"/>
        <v>0</v>
      </c>
      <c r="U3" s="189"/>
      <c r="V3" s="187">
        <f t="shared" si="0"/>
        <v>0</v>
      </c>
      <c r="W3" s="187">
        <f t="shared" si="0"/>
        <v>0</v>
      </c>
      <c r="X3" s="187"/>
      <c r="Y3" s="187">
        <f t="shared" si="0"/>
        <v>0</v>
      </c>
      <c r="Z3" s="187">
        <f t="shared" si="0"/>
        <v>0</v>
      </c>
      <c r="AA3" s="190" t="str">
        <f>IF(T3&lt;&gt;0,Z3/T3,"")</f>
        <v/>
      </c>
      <c r="AB3" s="188" t="str">
        <f>IF(W3&lt;&gt;0,Z3/W3,"")</f>
        <v/>
      </c>
    </row>
    <row r="4" spans="1:28" ht="14.45" customHeight="1" x14ac:dyDescent="0.2">
      <c r="A4" s="377" t="s">
        <v>170</v>
      </c>
      <c r="B4" s="378" t="s">
        <v>83</v>
      </c>
      <c r="C4" s="379"/>
      <c r="D4" s="380"/>
      <c r="E4" s="379"/>
      <c r="F4" s="380"/>
      <c r="G4" s="379"/>
      <c r="H4" s="379"/>
      <c r="I4" s="380"/>
      <c r="J4" s="381"/>
      <c r="K4" s="378" t="s">
        <v>84</v>
      </c>
      <c r="L4" s="380"/>
      <c r="M4" s="379"/>
      <c r="N4" s="379"/>
      <c r="O4" s="380"/>
      <c r="P4" s="379"/>
      <c r="Q4" s="379"/>
      <c r="R4" s="380"/>
      <c r="S4" s="381"/>
      <c r="T4" s="378" t="s">
        <v>85</v>
      </c>
      <c r="U4" s="380"/>
      <c r="V4" s="379"/>
      <c r="W4" s="379"/>
      <c r="X4" s="380"/>
      <c r="Y4" s="379"/>
      <c r="Z4" s="379"/>
      <c r="AA4" s="380"/>
      <c r="AB4" s="381"/>
    </row>
    <row r="5" spans="1:28" ht="14.45" customHeight="1" thickBot="1" x14ac:dyDescent="0.25">
      <c r="A5" s="449"/>
      <c r="B5" s="450">
        <v>2019</v>
      </c>
      <c r="C5" s="451"/>
      <c r="D5" s="451"/>
      <c r="E5" s="451">
        <v>2020</v>
      </c>
      <c r="F5" s="451"/>
      <c r="G5" s="451"/>
      <c r="H5" s="451">
        <v>2021</v>
      </c>
      <c r="I5" s="452" t="s">
        <v>229</v>
      </c>
      <c r="J5" s="453" t="s">
        <v>2</v>
      </c>
      <c r="K5" s="450">
        <v>2015</v>
      </c>
      <c r="L5" s="451"/>
      <c r="M5" s="451"/>
      <c r="N5" s="451">
        <v>2020</v>
      </c>
      <c r="O5" s="451"/>
      <c r="P5" s="451"/>
      <c r="Q5" s="451">
        <v>2021</v>
      </c>
      <c r="R5" s="452" t="s">
        <v>229</v>
      </c>
      <c r="S5" s="453" t="s">
        <v>2</v>
      </c>
      <c r="T5" s="450">
        <v>2015</v>
      </c>
      <c r="U5" s="451"/>
      <c r="V5" s="451"/>
      <c r="W5" s="451">
        <v>2020</v>
      </c>
      <c r="X5" s="451"/>
      <c r="Y5" s="451"/>
      <c r="Z5" s="451">
        <v>2021</v>
      </c>
      <c r="AA5" s="452" t="s">
        <v>229</v>
      </c>
      <c r="AB5" s="453" t="s">
        <v>2</v>
      </c>
    </row>
    <row r="6" spans="1:28" ht="14.45" customHeight="1" x14ac:dyDescent="0.25">
      <c r="A6" s="454" t="s">
        <v>1025</v>
      </c>
      <c r="B6" s="455">
        <v>24237038.949999992</v>
      </c>
      <c r="C6" s="456"/>
      <c r="D6" s="456"/>
      <c r="E6" s="455">
        <v>26808588.800000001</v>
      </c>
      <c r="F6" s="456"/>
      <c r="G6" s="456"/>
      <c r="H6" s="455">
        <v>6126672.1300000008</v>
      </c>
      <c r="I6" s="456"/>
      <c r="J6" s="456"/>
      <c r="K6" s="455">
        <v>2759124.54</v>
      </c>
      <c r="L6" s="456"/>
      <c r="M6" s="456"/>
      <c r="N6" s="455">
        <v>2542285.7999999998</v>
      </c>
      <c r="O6" s="456"/>
      <c r="P6" s="456"/>
      <c r="Q6" s="455">
        <v>536789</v>
      </c>
      <c r="R6" s="456"/>
      <c r="S6" s="456"/>
      <c r="T6" s="455"/>
      <c r="U6" s="456"/>
      <c r="V6" s="456"/>
      <c r="W6" s="455"/>
      <c r="X6" s="456"/>
      <c r="Y6" s="456"/>
      <c r="Z6" s="455"/>
      <c r="AA6" s="456"/>
      <c r="AB6" s="457"/>
    </row>
    <row r="7" spans="1:28" ht="14.45" customHeight="1" x14ac:dyDescent="0.25">
      <c r="A7" s="464" t="s">
        <v>1026</v>
      </c>
      <c r="B7" s="458">
        <v>16226815.589999994</v>
      </c>
      <c r="C7" s="459"/>
      <c r="D7" s="459"/>
      <c r="E7" s="458">
        <v>18292711.039999999</v>
      </c>
      <c r="F7" s="459"/>
      <c r="G7" s="459"/>
      <c r="H7" s="458">
        <v>4217085.4900000012</v>
      </c>
      <c r="I7" s="459"/>
      <c r="J7" s="459"/>
      <c r="K7" s="458">
        <v>1353588</v>
      </c>
      <c r="L7" s="459"/>
      <c r="M7" s="459"/>
      <c r="N7" s="458">
        <v>1283109</v>
      </c>
      <c r="O7" s="459"/>
      <c r="P7" s="459"/>
      <c r="Q7" s="458">
        <v>252694</v>
      </c>
      <c r="R7" s="459"/>
      <c r="S7" s="459"/>
      <c r="T7" s="458"/>
      <c r="U7" s="459"/>
      <c r="V7" s="459"/>
      <c r="W7" s="458"/>
      <c r="X7" s="459"/>
      <c r="Y7" s="459"/>
      <c r="Z7" s="458"/>
      <c r="AA7" s="459"/>
      <c r="AB7" s="460"/>
    </row>
    <row r="8" spans="1:28" ht="14.45" customHeight="1" thickBot="1" x14ac:dyDescent="0.3">
      <c r="A8" s="465" t="s">
        <v>1027</v>
      </c>
      <c r="B8" s="461">
        <v>8010223.3599999975</v>
      </c>
      <c r="C8" s="462"/>
      <c r="D8" s="462"/>
      <c r="E8" s="461">
        <v>8515877.7600000016</v>
      </c>
      <c r="F8" s="462"/>
      <c r="G8" s="462"/>
      <c r="H8" s="461">
        <v>1909586.64</v>
      </c>
      <c r="I8" s="462"/>
      <c r="J8" s="462"/>
      <c r="K8" s="461">
        <v>1405536.54</v>
      </c>
      <c r="L8" s="462"/>
      <c r="M8" s="462"/>
      <c r="N8" s="461">
        <v>1259176.8</v>
      </c>
      <c r="O8" s="462"/>
      <c r="P8" s="462"/>
      <c r="Q8" s="461">
        <v>284095</v>
      </c>
      <c r="R8" s="462"/>
      <c r="S8" s="462"/>
      <c r="T8" s="461"/>
      <c r="U8" s="462"/>
      <c r="V8" s="462"/>
      <c r="W8" s="461"/>
      <c r="X8" s="462"/>
      <c r="Y8" s="462"/>
      <c r="Z8" s="461"/>
      <c r="AA8" s="462"/>
      <c r="AB8" s="463"/>
    </row>
    <row r="9" spans="1:28" ht="14.45" customHeight="1" thickBot="1" x14ac:dyDescent="0.25"/>
    <row r="10" spans="1:28" ht="14.45" customHeight="1" x14ac:dyDescent="0.25">
      <c r="A10" s="454" t="s">
        <v>439</v>
      </c>
      <c r="B10" s="455">
        <v>1562282.1899999992</v>
      </c>
      <c r="C10" s="456"/>
      <c r="D10" s="456"/>
      <c r="E10" s="455">
        <v>1809079.9699999995</v>
      </c>
      <c r="F10" s="456"/>
      <c r="G10" s="456"/>
      <c r="H10" s="455">
        <v>370009.90999999992</v>
      </c>
      <c r="I10" s="456"/>
      <c r="J10" s="457"/>
    </row>
    <row r="11" spans="1:28" ht="14.45" customHeight="1" x14ac:dyDescent="0.25">
      <c r="A11" s="464" t="s">
        <v>1029</v>
      </c>
      <c r="B11" s="458">
        <v>1562282.1899999992</v>
      </c>
      <c r="C11" s="459"/>
      <c r="D11" s="459"/>
      <c r="E11" s="458">
        <v>1809079.9699999995</v>
      </c>
      <c r="F11" s="459"/>
      <c r="G11" s="459"/>
      <c r="H11" s="458">
        <v>370009.90999999992</v>
      </c>
      <c r="I11" s="459"/>
      <c r="J11" s="460"/>
    </row>
    <row r="12" spans="1:28" ht="14.45" customHeight="1" x14ac:dyDescent="0.25">
      <c r="A12" s="466" t="s">
        <v>1030</v>
      </c>
      <c r="B12" s="467">
        <v>8009978.9199999962</v>
      </c>
      <c r="C12" s="468"/>
      <c r="D12" s="468"/>
      <c r="E12" s="467">
        <v>8515877.7600000016</v>
      </c>
      <c r="F12" s="468"/>
      <c r="G12" s="468"/>
      <c r="H12" s="467">
        <v>1909586.64</v>
      </c>
      <c r="I12" s="468"/>
      <c r="J12" s="469"/>
    </row>
    <row r="13" spans="1:28" ht="14.45" customHeight="1" x14ac:dyDescent="0.25">
      <c r="A13" s="464" t="s">
        <v>1029</v>
      </c>
      <c r="B13" s="458">
        <v>8009978.9199999962</v>
      </c>
      <c r="C13" s="459"/>
      <c r="D13" s="459"/>
      <c r="E13" s="458">
        <v>8515877.7600000016</v>
      </c>
      <c r="F13" s="459"/>
      <c r="G13" s="459"/>
      <c r="H13" s="458">
        <v>1909586.64</v>
      </c>
      <c r="I13" s="459"/>
      <c r="J13" s="460"/>
    </row>
    <row r="14" spans="1:28" ht="14.45" customHeight="1" x14ac:dyDescent="0.25">
      <c r="A14" s="466" t="s">
        <v>1031</v>
      </c>
      <c r="B14" s="467">
        <v>4777929.9700000016</v>
      </c>
      <c r="C14" s="468"/>
      <c r="D14" s="468"/>
      <c r="E14" s="467">
        <v>5261725.5599999977</v>
      </c>
      <c r="F14" s="468"/>
      <c r="G14" s="468"/>
      <c r="H14" s="467">
        <v>1144533.3199999994</v>
      </c>
      <c r="I14" s="468"/>
      <c r="J14" s="469"/>
    </row>
    <row r="15" spans="1:28" ht="14.45" customHeight="1" x14ac:dyDescent="0.25">
      <c r="A15" s="464" t="s">
        <v>1029</v>
      </c>
      <c r="B15" s="458">
        <v>4777929.9700000016</v>
      </c>
      <c r="C15" s="459"/>
      <c r="D15" s="459"/>
      <c r="E15" s="458">
        <v>5261725.5599999977</v>
      </c>
      <c r="F15" s="459"/>
      <c r="G15" s="459"/>
      <c r="H15" s="458">
        <v>1144533.3199999994</v>
      </c>
      <c r="I15" s="459"/>
      <c r="J15" s="460"/>
    </row>
    <row r="16" spans="1:28" ht="14.45" customHeight="1" x14ac:dyDescent="0.25">
      <c r="A16" s="466" t="s">
        <v>1032</v>
      </c>
      <c r="B16" s="467">
        <v>5039455.5899999989</v>
      </c>
      <c r="C16" s="468"/>
      <c r="D16" s="468"/>
      <c r="E16" s="467">
        <v>5566867.7599999961</v>
      </c>
      <c r="F16" s="468"/>
      <c r="G16" s="468"/>
      <c r="H16" s="467">
        <v>1487249.9799999997</v>
      </c>
      <c r="I16" s="468"/>
      <c r="J16" s="469"/>
    </row>
    <row r="17" spans="1:10" ht="14.45" customHeight="1" x14ac:dyDescent="0.25">
      <c r="A17" s="464" t="s">
        <v>1029</v>
      </c>
      <c r="B17" s="458">
        <v>5039455.5899999989</v>
      </c>
      <c r="C17" s="459"/>
      <c r="D17" s="459"/>
      <c r="E17" s="458">
        <v>5566867.7599999961</v>
      </c>
      <c r="F17" s="459"/>
      <c r="G17" s="459"/>
      <c r="H17" s="458">
        <v>1487249.9799999997</v>
      </c>
      <c r="I17" s="459"/>
      <c r="J17" s="460"/>
    </row>
    <row r="18" spans="1:10" ht="14.45" customHeight="1" x14ac:dyDescent="0.25">
      <c r="A18" s="466" t="s">
        <v>1033</v>
      </c>
      <c r="B18" s="467">
        <v>4847392.2799999984</v>
      </c>
      <c r="C18" s="468"/>
      <c r="D18" s="468"/>
      <c r="E18" s="467">
        <v>5655037.7500000009</v>
      </c>
      <c r="F18" s="468"/>
      <c r="G18" s="468"/>
      <c r="H18" s="467">
        <v>1215292.28</v>
      </c>
      <c r="I18" s="468"/>
      <c r="J18" s="469"/>
    </row>
    <row r="19" spans="1:10" ht="14.45" customHeight="1" thickBot="1" x14ac:dyDescent="0.3">
      <c r="A19" s="465" t="s">
        <v>1029</v>
      </c>
      <c r="B19" s="461">
        <v>4847392.2799999984</v>
      </c>
      <c r="C19" s="462"/>
      <c r="D19" s="462"/>
      <c r="E19" s="461">
        <v>5655037.7500000009</v>
      </c>
      <c r="F19" s="462"/>
      <c r="G19" s="462"/>
      <c r="H19" s="461">
        <v>1215292.28</v>
      </c>
      <c r="I19" s="462"/>
      <c r="J19" s="463"/>
    </row>
    <row r="20" spans="1:10" ht="14.45" customHeight="1" x14ac:dyDescent="0.2">
      <c r="A20" s="470" t="s">
        <v>204</v>
      </c>
    </row>
    <row r="21" spans="1:10" ht="14.45" customHeight="1" x14ac:dyDescent="0.2">
      <c r="A21" s="471" t="s">
        <v>1034</v>
      </c>
    </row>
    <row r="22" spans="1:10" ht="14.45" customHeight="1" x14ac:dyDescent="0.2">
      <c r="A22" s="470" t="s">
        <v>1035</v>
      </c>
    </row>
    <row r="23" spans="1:10" ht="14.45" customHeight="1" x14ac:dyDescent="0.2">
      <c r="A23" s="470" t="s">
        <v>1036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4E74BB6-B7D7-44B3-8C4A-6022D4688CE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3" bestFit="1" customWidth="1"/>
    <col min="2" max="2" width="7.7109375" style="177" hidden="1" customWidth="1" outlineLevel="1"/>
    <col min="3" max="3" width="7.7109375" style="177" customWidth="1" collapsed="1"/>
    <col min="4" max="4" width="7.7109375" style="177" customWidth="1"/>
    <col min="5" max="5" width="7.7109375" style="80" hidden="1" customWidth="1" outlineLevel="1"/>
    <col min="6" max="6" width="7.7109375" style="80" customWidth="1" collapsed="1"/>
    <col min="7" max="7" width="7.7109375" style="80" customWidth="1"/>
    <col min="8" max="16384" width="8.85546875" style="103"/>
  </cols>
  <sheetData>
    <row r="1" spans="1:7" ht="18.600000000000001" customHeight="1" thickBot="1" x14ac:dyDescent="0.35">
      <c r="A1" s="376" t="s">
        <v>1037</v>
      </c>
      <c r="B1" s="292"/>
      <c r="C1" s="292"/>
      <c r="D1" s="292"/>
      <c r="E1" s="292"/>
      <c r="F1" s="292"/>
      <c r="G1" s="292"/>
    </row>
    <row r="2" spans="1:7" ht="14.45" customHeight="1" thickBot="1" x14ac:dyDescent="0.25">
      <c r="A2" s="194" t="s">
        <v>230</v>
      </c>
      <c r="B2" s="85"/>
      <c r="C2" s="85"/>
      <c r="D2" s="85"/>
      <c r="E2" s="85"/>
      <c r="F2" s="85"/>
      <c r="G2" s="85"/>
    </row>
    <row r="3" spans="1:7" ht="14.45" customHeight="1" thickBot="1" x14ac:dyDescent="0.25">
      <c r="A3" s="235" t="s">
        <v>106</v>
      </c>
      <c r="B3" s="221">
        <f t="shared" ref="B3:G3" si="0">SUBTOTAL(9,B6:B1048576)</f>
        <v>91524</v>
      </c>
      <c r="C3" s="222">
        <f t="shared" si="0"/>
        <v>87727</v>
      </c>
      <c r="D3" s="234">
        <f t="shared" si="0"/>
        <v>19949</v>
      </c>
      <c r="E3" s="189">
        <f t="shared" si="0"/>
        <v>24237038.950000029</v>
      </c>
      <c r="F3" s="187">
        <f t="shared" si="0"/>
        <v>26808588.799999971</v>
      </c>
      <c r="G3" s="223">
        <f t="shared" si="0"/>
        <v>6126672.1300000036</v>
      </c>
    </row>
    <row r="4" spans="1:7" ht="14.45" customHeight="1" x14ac:dyDescent="0.2">
      <c r="A4" s="377" t="s">
        <v>107</v>
      </c>
      <c r="B4" s="382" t="s">
        <v>168</v>
      </c>
      <c r="C4" s="380"/>
      <c r="D4" s="383"/>
      <c r="E4" s="382" t="s">
        <v>83</v>
      </c>
      <c r="F4" s="380"/>
      <c r="G4" s="383"/>
    </row>
    <row r="5" spans="1:7" ht="14.45" customHeight="1" thickBot="1" x14ac:dyDescent="0.25">
      <c r="A5" s="449"/>
      <c r="B5" s="450">
        <v>2019</v>
      </c>
      <c r="C5" s="451">
        <v>2020</v>
      </c>
      <c r="D5" s="472">
        <v>2021</v>
      </c>
      <c r="E5" s="450">
        <v>2019</v>
      </c>
      <c r="F5" s="451">
        <v>2020</v>
      </c>
      <c r="G5" s="472">
        <v>2021</v>
      </c>
    </row>
    <row r="6" spans="1:7" ht="14.45" customHeight="1" thickBot="1" x14ac:dyDescent="0.25">
      <c r="A6" s="476" t="s">
        <v>1029</v>
      </c>
      <c r="B6" s="473">
        <v>91524</v>
      </c>
      <c r="C6" s="473">
        <v>87727</v>
      </c>
      <c r="D6" s="473">
        <v>19949</v>
      </c>
      <c r="E6" s="474">
        <v>24237038.950000029</v>
      </c>
      <c r="F6" s="474">
        <v>26808588.799999971</v>
      </c>
      <c r="G6" s="475">
        <v>6126672.1300000036</v>
      </c>
    </row>
    <row r="7" spans="1:7" ht="14.45" customHeight="1" x14ac:dyDescent="0.2">
      <c r="A7" s="470" t="s">
        <v>204</v>
      </c>
    </row>
    <row r="8" spans="1:7" ht="14.45" customHeight="1" x14ac:dyDescent="0.2">
      <c r="A8" s="471" t="s">
        <v>1034</v>
      </c>
    </row>
    <row r="9" spans="1:7" ht="14.45" customHeight="1" x14ac:dyDescent="0.2">
      <c r="A9" s="470" t="s">
        <v>1035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425F70A-62D2-43DD-90B0-05BF3D0FF16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3" customWidth="1"/>
    <col min="2" max="2" width="8.7109375" style="103" bestFit="1" customWidth="1"/>
    <col min="3" max="3" width="6.140625" style="103" customWidth="1"/>
    <col min="4" max="4" width="2.140625" style="103" bestFit="1" customWidth="1"/>
    <col min="5" max="5" width="8" style="103" customWidth="1"/>
    <col min="6" max="6" width="50.85546875" style="103" bestFit="1" customWidth="1" collapsed="1"/>
    <col min="7" max="8" width="11.140625" style="177" hidden="1" customWidth="1" outlineLevel="1"/>
    <col min="9" max="10" width="9.28515625" style="103" hidden="1" customWidth="1"/>
    <col min="11" max="12" width="11.140625" style="177" customWidth="1"/>
    <col min="13" max="14" width="9.28515625" style="103" hidden="1" customWidth="1"/>
    <col min="15" max="16" width="11.140625" style="177" customWidth="1"/>
    <col min="17" max="17" width="11.140625" style="180" customWidth="1"/>
    <col min="18" max="18" width="11.140625" style="177" customWidth="1"/>
    <col min="19" max="16384" width="8.85546875" style="103"/>
  </cols>
  <sheetData>
    <row r="1" spans="1:18" ht="18.600000000000001" customHeight="1" thickBot="1" x14ac:dyDescent="0.35">
      <c r="A1" s="292" t="s">
        <v>1300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ht="14.45" customHeight="1" thickBot="1" x14ac:dyDescent="0.25">
      <c r="A2" s="194" t="s">
        <v>230</v>
      </c>
      <c r="B2" s="167"/>
      <c r="C2" s="167"/>
      <c r="D2" s="85"/>
      <c r="E2" s="85"/>
      <c r="F2" s="85"/>
      <c r="G2" s="192"/>
      <c r="H2" s="192"/>
      <c r="I2" s="85"/>
      <c r="J2" s="85"/>
      <c r="K2" s="192"/>
      <c r="L2" s="192"/>
      <c r="M2" s="85"/>
      <c r="N2" s="85"/>
      <c r="O2" s="192"/>
      <c r="P2" s="192"/>
      <c r="Q2" s="191"/>
      <c r="R2" s="192"/>
    </row>
    <row r="3" spans="1:18" ht="14.45" customHeight="1" thickBot="1" x14ac:dyDescent="0.25">
      <c r="F3" s="63" t="s">
        <v>106</v>
      </c>
      <c r="G3" s="77">
        <f t="shared" ref="G3:P3" si="0">SUBTOTAL(9,G6:G1048576)</f>
        <v>95906</v>
      </c>
      <c r="H3" s="78">
        <f t="shared" si="0"/>
        <v>26996163.490000002</v>
      </c>
      <c r="I3" s="58"/>
      <c r="J3" s="58"/>
      <c r="K3" s="78">
        <f t="shared" si="0"/>
        <v>91313</v>
      </c>
      <c r="L3" s="78">
        <f t="shared" si="0"/>
        <v>29350874.600000001</v>
      </c>
      <c r="M3" s="58"/>
      <c r="N3" s="58"/>
      <c r="O3" s="78">
        <f t="shared" si="0"/>
        <v>20701</v>
      </c>
      <c r="P3" s="78">
        <f t="shared" si="0"/>
        <v>6663461.129999998</v>
      </c>
      <c r="Q3" s="59">
        <f>IF(L3=0,0,P3/L3)</f>
        <v>0.22702768557363526</v>
      </c>
      <c r="R3" s="79">
        <f>IF(O3=0,0,P3/O3)</f>
        <v>321.89078450316401</v>
      </c>
    </row>
    <row r="4" spans="1:18" ht="14.45" customHeight="1" x14ac:dyDescent="0.2">
      <c r="A4" s="384" t="s">
        <v>171</v>
      </c>
      <c r="B4" s="384" t="s">
        <v>80</v>
      </c>
      <c r="C4" s="392" t="s">
        <v>0</v>
      </c>
      <c r="D4" s="386" t="s">
        <v>81</v>
      </c>
      <c r="E4" s="391" t="s">
        <v>56</v>
      </c>
      <c r="F4" s="387" t="s">
        <v>55</v>
      </c>
      <c r="G4" s="388">
        <v>2019</v>
      </c>
      <c r="H4" s="389"/>
      <c r="I4" s="76"/>
      <c r="J4" s="76"/>
      <c r="K4" s="388">
        <v>2020</v>
      </c>
      <c r="L4" s="389"/>
      <c r="M4" s="76"/>
      <c r="N4" s="76"/>
      <c r="O4" s="388">
        <v>2021</v>
      </c>
      <c r="P4" s="389"/>
      <c r="Q4" s="390" t="s">
        <v>2</v>
      </c>
      <c r="R4" s="385" t="s">
        <v>82</v>
      </c>
    </row>
    <row r="5" spans="1:18" ht="14.45" customHeight="1" thickBot="1" x14ac:dyDescent="0.25">
      <c r="A5" s="477"/>
      <c r="B5" s="477"/>
      <c r="C5" s="478"/>
      <c r="D5" s="479"/>
      <c r="E5" s="480"/>
      <c r="F5" s="481"/>
      <c r="G5" s="482" t="s">
        <v>57</v>
      </c>
      <c r="H5" s="483" t="s">
        <v>14</v>
      </c>
      <c r="I5" s="484"/>
      <c r="J5" s="484"/>
      <c r="K5" s="482" t="s">
        <v>57</v>
      </c>
      <c r="L5" s="483" t="s">
        <v>14</v>
      </c>
      <c r="M5" s="484"/>
      <c r="N5" s="484"/>
      <c r="O5" s="482" t="s">
        <v>57</v>
      </c>
      <c r="P5" s="483" t="s">
        <v>14</v>
      </c>
      <c r="Q5" s="485"/>
      <c r="R5" s="486"/>
    </row>
    <row r="6" spans="1:18" ht="14.45" customHeight="1" x14ac:dyDescent="0.2">
      <c r="A6" s="410"/>
      <c r="B6" s="411" t="s">
        <v>1038</v>
      </c>
      <c r="C6" s="411" t="s">
        <v>439</v>
      </c>
      <c r="D6" s="411" t="s">
        <v>1039</v>
      </c>
      <c r="E6" s="411" t="s">
        <v>1040</v>
      </c>
      <c r="F6" s="411"/>
      <c r="G6" s="415">
        <v>4</v>
      </c>
      <c r="H6" s="415">
        <v>452</v>
      </c>
      <c r="I6" s="411"/>
      <c r="J6" s="411">
        <v>113</v>
      </c>
      <c r="K6" s="415"/>
      <c r="L6" s="415"/>
      <c r="M6" s="411"/>
      <c r="N6" s="411"/>
      <c r="O6" s="415">
        <v>0</v>
      </c>
      <c r="P6" s="415">
        <v>0</v>
      </c>
      <c r="Q6" s="437"/>
      <c r="R6" s="416"/>
    </row>
    <row r="7" spans="1:18" ht="14.45" customHeight="1" x14ac:dyDescent="0.2">
      <c r="A7" s="417"/>
      <c r="B7" s="418" t="s">
        <v>1038</v>
      </c>
      <c r="C7" s="418" t="s">
        <v>439</v>
      </c>
      <c r="D7" s="418" t="s">
        <v>1039</v>
      </c>
      <c r="E7" s="418" t="s">
        <v>1041</v>
      </c>
      <c r="F7" s="418"/>
      <c r="G7" s="422">
        <v>1</v>
      </c>
      <c r="H7" s="422">
        <v>1657</v>
      </c>
      <c r="I7" s="418"/>
      <c r="J7" s="418">
        <v>1657</v>
      </c>
      <c r="K7" s="422"/>
      <c r="L7" s="422"/>
      <c r="M7" s="418"/>
      <c r="N7" s="418"/>
      <c r="O7" s="422"/>
      <c r="P7" s="422"/>
      <c r="Q7" s="487"/>
      <c r="R7" s="423"/>
    </row>
    <row r="8" spans="1:18" ht="14.45" customHeight="1" x14ac:dyDescent="0.2">
      <c r="A8" s="417"/>
      <c r="B8" s="418" t="s">
        <v>1038</v>
      </c>
      <c r="C8" s="418" t="s">
        <v>439</v>
      </c>
      <c r="D8" s="418" t="s">
        <v>1039</v>
      </c>
      <c r="E8" s="418" t="s">
        <v>1042</v>
      </c>
      <c r="F8" s="418"/>
      <c r="G8" s="422">
        <v>179</v>
      </c>
      <c r="H8" s="422">
        <v>20227</v>
      </c>
      <c r="I8" s="418"/>
      <c r="J8" s="418">
        <v>113</v>
      </c>
      <c r="K8" s="422">
        <v>182</v>
      </c>
      <c r="L8" s="422">
        <v>20566</v>
      </c>
      <c r="M8" s="418"/>
      <c r="N8" s="418">
        <v>113</v>
      </c>
      <c r="O8" s="422">
        <v>20</v>
      </c>
      <c r="P8" s="422">
        <v>2260</v>
      </c>
      <c r="Q8" s="487"/>
      <c r="R8" s="423">
        <v>113</v>
      </c>
    </row>
    <row r="9" spans="1:18" ht="14.45" customHeight="1" x14ac:dyDescent="0.2">
      <c r="A9" s="417"/>
      <c r="B9" s="418" t="s">
        <v>1038</v>
      </c>
      <c r="C9" s="418" t="s">
        <v>439</v>
      </c>
      <c r="D9" s="418" t="s">
        <v>1039</v>
      </c>
      <c r="E9" s="418" t="s">
        <v>1043</v>
      </c>
      <c r="F9" s="418"/>
      <c r="G9" s="422"/>
      <c r="H9" s="422"/>
      <c r="I9" s="418"/>
      <c r="J9" s="418"/>
      <c r="K9" s="422">
        <v>2</v>
      </c>
      <c r="L9" s="422">
        <v>264</v>
      </c>
      <c r="M9" s="418"/>
      <c r="N9" s="418">
        <v>132</v>
      </c>
      <c r="O9" s="422">
        <v>2</v>
      </c>
      <c r="P9" s="422">
        <v>264</v>
      </c>
      <c r="Q9" s="487"/>
      <c r="R9" s="423">
        <v>132</v>
      </c>
    </row>
    <row r="10" spans="1:18" ht="14.45" customHeight="1" x14ac:dyDescent="0.2">
      <c r="A10" s="417"/>
      <c r="B10" s="418" t="s">
        <v>1038</v>
      </c>
      <c r="C10" s="418" t="s">
        <v>439</v>
      </c>
      <c r="D10" s="418" t="s">
        <v>1039</v>
      </c>
      <c r="E10" s="418" t="s">
        <v>1044</v>
      </c>
      <c r="F10" s="418"/>
      <c r="G10" s="422">
        <v>3</v>
      </c>
      <c r="H10" s="422">
        <v>657</v>
      </c>
      <c r="I10" s="418"/>
      <c r="J10" s="418">
        <v>219</v>
      </c>
      <c r="K10" s="422">
        <v>8</v>
      </c>
      <c r="L10" s="422">
        <v>1752</v>
      </c>
      <c r="M10" s="418"/>
      <c r="N10" s="418">
        <v>219</v>
      </c>
      <c r="O10" s="422">
        <v>6</v>
      </c>
      <c r="P10" s="422">
        <v>1314</v>
      </c>
      <c r="Q10" s="487"/>
      <c r="R10" s="423">
        <v>219</v>
      </c>
    </row>
    <row r="11" spans="1:18" ht="14.45" customHeight="1" x14ac:dyDescent="0.2">
      <c r="A11" s="417"/>
      <c r="B11" s="418" t="s">
        <v>1038</v>
      </c>
      <c r="C11" s="418" t="s">
        <v>439</v>
      </c>
      <c r="D11" s="418" t="s">
        <v>1039</v>
      </c>
      <c r="E11" s="418" t="s">
        <v>1045</v>
      </c>
      <c r="F11" s="418"/>
      <c r="G11" s="422">
        <v>3</v>
      </c>
      <c r="H11" s="422">
        <v>708</v>
      </c>
      <c r="I11" s="418"/>
      <c r="J11" s="418">
        <v>236</v>
      </c>
      <c r="K11" s="422">
        <v>7</v>
      </c>
      <c r="L11" s="422">
        <v>1652</v>
      </c>
      <c r="M11" s="418"/>
      <c r="N11" s="418">
        <v>236</v>
      </c>
      <c r="O11" s="422">
        <v>2</v>
      </c>
      <c r="P11" s="422">
        <v>472</v>
      </c>
      <c r="Q11" s="487"/>
      <c r="R11" s="423">
        <v>236</v>
      </c>
    </row>
    <row r="12" spans="1:18" ht="14.45" customHeight="1" x14ac:dyDescent="0.2">
      <c r="A12" s="417"/>
      <c r="B12" s="418" t="s">
        <v>1038</v>
      </c>
      <c r="C12" s="418" t="s">
        <v>439</v>
      </c>
      <c r="D12" s="418" t="s">
        <v>1039</v>
      </c>
      <c r="E12" s="418" t="s">
        <v>1046</v>
      </c>
      <c r="F12" s="418"/>
      <c r="G12" s="422">
        <v>19</v>
      </c>
      <c r="H12" s="422">
        <v>2964</v>
      </c>
      <c r="I12" s="418"/>
      <c r="J12" s="418">
        <v>156</v>
      </c>
      <c r="K12" s="422">
        <v>21</v>
      </c>
      <c r="L12" s="422">
        <v>3276</v>
      </c>
      <c r="M12" s="418"/>
      <c r="N12" s="418">
        <v>156</v>
      </c>
      <c r="O12" s="422">
        <v>5</v>
      </c>
      <c r="P12" s="422">
        <v>780</v>
      </c>
      <c r="Q12" s="487"/>
      <c r="R12" s="423">
        <v>156</v>
      </c>
    </row>
    <row r="13" spans="1:18" ht="14.45" customHeight="1" x14ac:dyDescent="0.2">
      <c r="A13" s="417"/>
      <c r="B13" s="418" t="s">
        <v>1038</v>
      </c>
      <c r="C13" s="418" t="s">
        <v>439</v>
      </c>
      <c r="D13" s="418" t="s">
        <v>1039</v>
      </c>
      <c r="E13" s="418" t="s">
        <v>1047</v>
      </c>
      <c r="F13" s="418"/>
      <c r="G13" s="422">
        <v>25</v>
      </c>
      <c r="H13" s="422">
        <v>4750</v>
      </c>
      <c r="I13" s="418"/>
      <c r="J13" s="418">
        <v>190</v>
      </c>
      <c r="K13" s="422">
        <v>16</v>
      </c>
      <c r="L13" s="422">
        <v>3040</v>
      </c>
      <c r="M13" s="418"/>
      <c r="N13" s="418">
        <v>190</v>
      </c>
      <c r="O13" s="422">
        <v>5</v>
      </c>
      <c r="P13" s="422">
        <v>950</v>
      </c>
      <c r="Q13" s="487"/>
      <c r="R13" s="423">
        <v>190</v>
      </c>
    </row>
    <row r="14" spans="1:18" ht="14.45" customHeight="1" x14ac:dyDescent="0.2">
      <c r="A14" s="417"/>
      <c r="B14" s="418" t="s">
        <v>1038</v>
      </c>
      <c r="C14" s="418" t="s">
        <v>439</v>
      </c>
      <c r="D14" s="418" t="s">
        <v>1039</v>
      </c>
      <c r="E14" s="418" t="s">
        <v>1048</v>
      </c>
      <c r="F14" s="418"/>
      <c r="G14" s="422">
        <v>6</v>
      </c>
      <c r="H14" s="422">
        <v>504</v>
      </c>
      <c r="I14" s="418"/>
      <c r="J14" s="418">
        <v>84</v>
      </c>
      <c r="K14" s="422">
        <v>5</v>
      </c>
      <c r="L14" s="422">
        <v>420</v>
      </c>
      <c r="M14" s="418"/>
      <c r="N14" s="418">
        <v>84</v>
      </c>
      <c r="O14" s="422">
        <v>6</v>
      </c>
      <c r="P14" s="422">
        <v>504</v>
      </c>
      <c r="Q14" s="487"/>
      <c r="R14" s="423">
        <v>84</v>
      </c>
    </row>
    <row r="15" spans="1:18" ht="14.45" customHeight="1" x14ac:dyDescent="0.2">
      <c r="A15" s="417"/>
      <c r="B15" s="418" t="s">
        <v>1038</v>
      </c>
      <c r="C15" s="418" t="s">
        <v>439</v>
      </c>
      <c r="D15" s="418" t="s">
        <v>1039</v>
      </c>
      <c r="E15" s="418" t="s">
        <v>1049</v>
      </c>
      <c r="F15" s="418"/>
      <c r="G15" s="422">
        <v>16</v>
      </c>
      <c r="H15" s="422">
        <v>1680</v>
      </c>
      <c r="I15" s="418"/>
      <c r="J15" s="418">
        <v>105</v>
      </c>
      <c r="K15" s="422">
        <v>6</v>
      </c>
      <c r="L15" s="422">
        <v>630</v>
      </c>
      <c r="M15" s="418"/>
      <c r="N15" s="418">
        <v>105</v>
      </c>
      <c r="O15" s="422">
        <v>3</v>
      </c>
      <c r="P15" s="422">
        <v>315</v>
      </c>
      <c r="Q15" s="487"/>
      <c r="R15" s="423">
        <v>105</v>
      </c>
    </row>
    <row r="16" spans="1:18" ht="14.45" customHeight="1" x14ac:dyDescent="0.2">
      <c r="A16" s="417"/>
      <c r="B16" s="418" t="s">
        <v>1038</v>
      </c>
      <c r="C16" s="418" t="s">
        <v>439</v>
      </c>
      <c r="D16" s="418" t="s">
        <v>1039</v>
      </c>
      <c r="E16" s="418" t="s">
        <v>1050</v>
      </c>
      <c r="F16" s="418"/>
      <c r="G16" s="422">
        <v>9</v>
      </c>
      <c r="H16" s="422">
        <v>5364</v>
      </c>
      <c r="I16" s="418"/>
      <c r="J16" s="418">
        <v>596</v>
      </c>
      <c r="K16" s="422">
        <v>11</v>
      </c>
      <c r="L16" s="422">
        <v>6556</v>
      </c>
      <c r="M16" s="418"/>
      <c r="N16" s="418">
        <v>596</v>
      </c>
      <c r="O16" s="422">
        <v>3</v>
      </c>
      <c r="P16" s="422">
        <v>1788</v>
      </c>
      <c r="Q16" s="487"/>
      <c r="R16" s="423">
        <v>596</v>
      </c>
    </row>
    <row r="17" spans="1:18" ht="14.45" customHeight="1" x14ac:dyDescent="0.2">
      <c r="A17" s="417"/>
      <c r="B17" s="418" t="s">
        <v>1038</v>
      </c>
      <c r="C17" s="418" t="s">
        <v>439</v>
      </c>
      <c r="D17" s="418" t="s">
        <v>1039</v>
      </c>
      <c r="E17" s="418" t="s">
        <v>1051</v>
      </c>
      <c r="F17" s="418"/>
      <c r="G17" s="422">
        <v>1</v>
      </c>
      <c r="H17" s="422">
        <v>666</v>
      </c>
      <c r="I17" s="418"/>
      <c r="J17" s="418">
        <v>666</v>
      </c>
      <c r="K17" s="422"/>
      <c r="L17" s="422"/>
      <c r="M17" s="418"/>
      <c r="N17" s="418"/>
      <c r="O17" s="422"/>
      <c r="P17" s="422"/>
      <c r="Q17" s="487"/>
      <c r="R17" s="423"/>
    </row>
    <row r="18" spans="1:18" ht="14.45" customHeight="1" x14ac:dyDescent="0.2">
      <c r="A18" s="417"/>
      <c r="B18" s="418" t="s">
        <v>1038</v>
      </c>
      <c r="C18" s="418" t="s">
        <v>439</v>
      </c>
      <c r="D18" s="418" t="s">
        <v>1039</v>
      </c>
      <c r="E18" s="418" t="s">
        <v>1052</v>
      </c>
      <c r="F18" s="418"/>
      <c r="G18" s="422">
        <v>31</v>
      </c>
      <c r="H18" s="422">
        <v>36332</v>
      </c>
      <c r="I18" s="418"/>
      <c r="J18" s="418">
        <v>1172</v>
      </c>
      <c r="K18" s="422">
        <v>16</v>
      </c>
      <c r="L18" s="422">
        <v>23560</v>
      </c>
      <c r="M18" s="418"/>
      <c r="N18" s="418">
        <v>1472.5</v>
      </c>
      <c r="O18" s="422">
        <v>1</v>
      </c>
      <c r="P18" s="422">
        <v>1500</v>
      </c>
      <c r="Q18" s="487"/>
      <c r="R18" s="423">
        <v>1500</v>
      </c>
    </row>
    <row r="19" spans="1:18" ht="14.45" customHeight="1" x14ac:dyDescent="0.2">
      <c r="A19" s="417"/>
      <c r="B19" s="418" t="s">
        <v>1038</v>
      </c>
      <c r="C19" s="418" t="s">
        <v>439</v>
      </c>
      <c r="D19" s="418" t="s">
        <v>1039</v>
      </c>
      <c r="E19" s="418" t="s">
        <v>1053</v>
      </c>
      <c r="F19" s="418"/>
      <c r="G19" s="422">
        <v>30</v>
      </c>
      <c r="H19" s="422">
        <v>24000</v>
      </c>
      <c r="I19" s="418"/>
      <c r="J19" s="418">
        <v>800</v>
      </c>
      <c r="K19" s="422">
        <v>24</v>
      </c>
      <c r="L19" s="422">
        <v>21600</v>
      </c>
      <c r="M19" s="418"/>
      <c r="N19" s="418">
        <v>900</v>
      </c>
      <c r="O19" s="422">
        <v>2</v>
      </c>
      <c r="P19" s="422">
        <v>1800</v>
      </c>
      <c r="Q19" s="487"/>
      <c r="R19" s="423">
        <v>900</v>
      </c>
    </row>
    <row r="20" spans="1:18" ht="14.45" customHeight="1" x14ac:dyDescent="0.2">
      <c r="A20" s="417"/>
      <c r="B20" s="418" t="s">
        <v>1038</v>
      </c>
      <c r="C20" s="418" t="s">
        <v>439</v>
      </c>
      <c r="D20" s="418" t="s">
        <v>1039</v>
      </c>
      <c r="E20" s="418" t="s">
        <v>1054</v>
      </c>
      <c r="F20" s="418"/>
      <c r="G20" s="422">
        <v>21</v>
      </c>
      <c r="H20" s="422">
        <v>15645</v>
      </c>
      <c r="I20" s="418"/>
      <c r="J20" s="418">
        <v>745</v>
      </c>
      <c r="K20" s="422">
        <v>5</v>
      </c>
      <c r="L20" s="422">
        <v>3725</v>
      </c>
      <c r="M20" s="418"/>
      <c r="N20" s="418">
        <v>745</v>
      </c>
      <c r="O20" s="422">
        <v>1</v>
      </c>
      <c r="P20" s="422">
        <v>745</v>
      </c>
      <c r="Q20" s="487"/>
      <c r="R20" s="423">
        <v>745</v>
      </c>
    </row>
    <row r="21" spans="1:18" ht="14.45" customHeight="1" x14ac:dyDescent="0.2">
      <c r="A21" s="417"/>
      <c r="B21" s="418" t="s">
        <v>1038</v>
      </c>
      <c r="C21" s="418" t="s">
        <v>439</v>
      </c>
      <c r="D21" s="418" t="s">
        <v>1039</v>
      </c>
      <c r="E21" s="418" t="s">
        <v>1055</v>
      </c>
      <c r="F21" s="418"/>
      <c r="G21" s="422">
        <v>110</v>
      </c>
      <c r="H21" s="422">
        <v>81950</v>
      </c>
      <c r="I21" s="418"/>
      <c r="J21" s="418">
        <v>745</v>
      </c>
      <c r="K21" s="422">
        <v>79</v>
      </c>
      <c r="L21" s="422">
        <v>58855</v>
      </c>
      <c r="M21" s="418"/>
      <c r="N21" s="418">
        <v>745</v>
      </c>
      <c r="O21" s="422">
        <v>6</v>
      </c>
      <c r="P21" s="422">
        <v>4470</v>
      </c>
      <c r="Q21" s="487"/>
      <c r="R21" s="423">
        <v>745</v>
      </c>
    </row>
    <row r="22" spans="1:18" ht="14.45" customHeight="1" x14ac:dyDescent="0.2">
      <c r="A22" s="417"/>
      <c r="B22" s="418" t="s">
        <v>1038</v>
      </c>
      <c r="C22" s="418" t="s">
        <v>439</v>
      </c>
      <c r="D22" s="418" t="s">
        <v>1039</v>
      </c>
      <c r="E22" s="418" t="s">
        <v>1056</v>
      </c>
      <c r="F22" s="418"/>
      <c r="G22" s="422">
        <v>1</v>
      </c>
      <c r="H22" s="422">
        <v>592</v>
      </c>
      <c r="I22" s="418"/>
      <c r="J22" s="418">
        <v>592</v>
      </c>
      <c r="K22" s="422">
        <v>4</v>
      </c>
      <c r="L22" s="422">
        <v>2368</v>
      </c>
      <c r="M22" s="418"/>
      <c r="N22" s="418">
        <v>592</v>
      </c>
      <c r="O22" s="422"/>
      <c r="P22" s="422"/>
      <c r="Q22" s="487"/>
      <c r="R22" s="423"/>
    </row>
    <row r="23" spans="1:18" ht="14.45" customHeight="1" x14ac:dyDescent="0.2">
      <c r="A23" s="417"/>
      <c r="B23" s="418" t="s">
        <v>1038</v>
      </c>
      <c r="C23" s="418" t="s">
        <v>439</v>
      </c>
      <c r="D23" s="418" t="s">
        <v>1039</v>
      </c>
      <c r="E23" s="418" t="s">
        <v>1057</v>
      </c>
      <c r="F23" s="418"/>
      <c r="G23" s="422">
        <v>125</v>
      </c>
      <c r="H23" s="422">
        <v>70125</v>
      </c>
      <c r="I23" s="418"/>
      <c r="J23" s="418">
        <v>561</v>
      </c>
      <c r="K23" s="422">
        <v>39</v>
      </c>
      <c r="L23" s="422">
        <v>21879</v>
      </c>
      <c r="M23" s="418"/>
      <c r="N23" s="418">
        <v>561</v>
      </c>
      <c r="O23" s="422">
        <v>23</v>
      </c>
      <c r="P23" s="422">
        <v>12903</v>
      </c>
      <c r="Q23" s="487"/>
      <c r="R23" s="423">
        <v>561</v>
      </c>
    </row>
    <row r="24" spans="1:18" ht="14.45" customHeight="1" x14ac:dyDescent="0.2">
      <c r="A24" s="417"/>
      <c r="B24" s="418" t="s">
        <v>1038</v>
      </c>
      <c r="C24" s="418" t="s">
        <v>439</v>
      </c>
      <c r="D24" s="418" t="s">
        <v>1039</v>
      </c>
      <c r="E24" s="418" t="s">
        <v>1058</v>
      </c>
      <c r="F24" s="418"/>
      <c r="G24" s="422">
        <v>89</v>
      </c>
      <c r="H24" s="422">
        <v>46191</v>
      </c>
      <c r="I24" s="418"/>
      <c r="J24" s="418">
        <v>519</v>
      </c>
      <c r="K24" s="422">
        <v>53</v>
      </c>
      <c r="L24" s="422">
        <v>27507</v>
      </c>
      <c r="M24" s="418"/>
      <c r="N24" s="418">
        <v>519</v>
      </c>
      <c r="O24" s="422">
        <v>4</v>
      </c>
      <c r="P24" s="422">
        <v>2076</v>
      </c>
      <c r="Q24" s="487"/>
      <c r="R24" s="423">
        <v>519</v>
      </c>
    </row>
    <row r="25" spans="1:18" ht="14.45" customHeight="1" x14ac:dyDescent="0.2">
      <c r="A25" s="417"/>
      <c r="B25" s="418" t="s">
        <v>1038</v>
      </c>
      <c r="C25" s="418" t="s">
        <v>439</v>
      </c>
      <c r="D25" s="418" t="s">
        <v>1039</v>
      </c>
      <c r="E25" s="418" t="s">
        <v>1059</v>
      </c>
      <c r="F25" s="418"/>
      <c r="G25" s="422">
        <v>2</v>
      </c>
      <c r="H25" s="422">
        <v>642</v>
      </c>
      <c r="I25" s="418"/>
      <c r="J25" s="418">
        <v>321</v>
      </c>
      <c r="K25" s="422">
        <v>1</v>
      </c>
      <c r="L25" s="422">
        <v>321</v>
      </c>
      <c r="M25" s="418"/>
      <c r="N25" s="418">
        <v>321</v>
      </c>
      <c r="O25" s="422"/>
      <c r="P25" s="422"/>
      <c r="Q25" s="487"/>
      <c r="R25" s="423"/>
    </row>
    <row r="26" spans="1:18" ht="14.45" customHeight="1" x14ac:dyDescent="0.2">
      <c r="A26" s="417"/>
      <c r="B26" s="418" t="s">
        <v>1038</v>
      </c>
      <c r="C26" s="418" t="s">
        <v>439</v>
      </c>
      <c r="D26" s="418" t="s">
        <v>1039</v>
      </c>
      <c r="E26" s="418" t="s">
        <v>1060</v>
      </c>
      <c r="F26" s="418"/>
      <c r="G26" s="422">
        <v>6</v>
      </c>
      <c r="H26" s="422">
        <v>1926</v>
      </c>
      <c r="I26" s="418"/>
      <c r="J26" s="418">
        <v>321</v>
      </c>
      <c r="K26" s="422">
        <v>0</v>
      </c>
      <c r="L26" s="422">
        <v>0</v>
      </c>
      <c r="M26" s="418"/>
      <c r="N26" s="418"/>
      <c r="O26" s="422"/>
      <c r="P26" s="422"/>
      <c r="Q26" s="487"/>
      <c r="R26" s="423"/>
    </row>
    <row r="27" spans="1:18" ht="14.45" customHeight="1" x14ac:dyDescent="0.2">
      <c r="A27" s="417"/>
      <c r="B27" s="418" t="s">
        <v>1038</v>
      </c>
      <c r="C27" s="418" t="s">
        <v>439</v>
      </c>
      <c r="D27" s="418" t="s">
        <v>1039</v>
      </c>
      <c r="E27" s="418" t="s">
        <v>1061</v>
      </c>
      <c r="F27" s="418"/>
      <c r="G27" s="422">
        <v>57</v>
      </c>
      <c r="H27" s="422">
        <v>18297</v>
      </c>
      <c r="I27" s="418"/>
      <c r="J27" s="418">
        <v>321</v>
      </c>
      <c r="K27" s="422">
        <v>37</v>
      </c>
      <c r="L27" s="422">
        <v>11877</v>
      </c>
      <c r="M27" s="418"/>
      <c r="N27" s="418">
        <v>321</v>
      </c>
      <c r="O27" s="422">
        <v>1</v>
      </c>
      <c r="P27" s="422">
        <v>321</v>
      </c>
      <c r="Q27" s="487"/>
      <c r="R27" s="423">
        <v>321</v>
      </c>
    </row>
    <row r="28" spans="1:18" ht="14.45" customHeight="1" x14ac:dyDescent="0.2">
      <c r="A28" s="417"/>
      <c r="B28" s="418" t="s">
        <v>1038</v>
      </c>
      <c r="C28" s="418" t="s">
        <v>439</v>
      </c>
      <c r="D28" s="418" t="s">
        <v>1039</v>
      </c>
      <c r="E28" s="418" t="s">
        <v>1062</v>
      </c>
      <c r="F28" s="418"/>
      <c r="G28" s="422"/>
      <c r="H28" s="422"/>
      <c r="I28" s="418"/>
      <c r="J28" s="418"/>
      <c r="K28" s="422">
        <v>1</v>
      </c>
      <c r="L28" s="422">
        <v>1230</v>
      </c>
      <c r="M28" s="418"/>
      <c r="N28" s="418">
        <v>1230</v>
      </c>
      <c r="O28" s="422"/>
      <c r="P28" s="422"/>
      <c r="Q28" s="487"/>
      <c r="R28" s="423"/>
    </row>
    <row r="29" spans="1:18" ht="14.45" customHeight="1" x14ac:dyDescent="0.2">
      <c r="A29" s="417"/>
      <c r="B29" s="418" t="s">
        <v>1038</v>
      </c>
      <c r="C29" s="418" t="s">
        <v>439</v>
      </c>
      <c r="D29" s="418" t="s">
        <v>1039</v>
      </c>
      <c r="E29" s="418" t="s">
        <v>1063</v>
      </c>
      <c r="F29" s="418"/>
      <c r="G29" s="422">
        <v>84</v>
      </c>
      <c r="H29" s="422">
        <v>23688</v>
      </c>
      <c r="I29" s="418"/>
      <c r="J29" s="418">
        <v>282</v>
      </c>
      <c r="K29" s="422">
        <v>89</v>
      </c>
      <c r="L29" s="422">
        <v>25098</v>
      </c>
      <c r="M29" s="418"/>
      <c r="N29" s="418">
        <v>282</v>
      </c>
      <c r="O29" s="422">
        <v>12</v>
      </c>
      <c r="P29" s="422">
        <v>3384</v>
      </c>
      <c r="Q29" s="487"/>
      <c r="R29" s="423">
        <v>282</v>
      </c>
    </row>
    <row r="30" spans="1:18" ht="14.45" customHeight="1" x14ac:dyDescent="0.2">
      <c r="A30" s="417"/>
      <c r="B30" s="418" t="s">
        <v>1038</v>
      </c>
      <c r="C30" s="418" t="s">
        <v>439</v>
      </c>
      <c r="D30" s="418" t="s">
        <v>1039</v>
      </c>
      <c r="E30" s="418" t="s">
        <v>1064</v>
      </c>
      <c r="F30" s="418"/>
      <c r="G30" s="422">
        <v>48</v>
      </c>
      <c r="H30" s="422">
        <v>32592</v>
      </c>
      <c r="I30" s="418"/>
      <c r="J30" s="418">
        <v>679</v>
      </c>
      <c r="K30" s="422">
        <v>37</v>
      </c>
      <c r="L30" s="422">
        <v>25123</v>
      </c>
      <c r="M30" s="418"/>
      <c r="N30" s="418">
        <v>679</v>
      </c>
      <c r="O30" s="422">
        <v>8</v>
      </c>
      <c r="P30" s="422">
        <v>5432</v>
      </c>
      <c r="Q30" s="487"/>
      <c r="R30" s="423">
        <v>679</v>
      </c>
    </row>
    <row r="31" spans="1:18" ht="14.45" customHeight="1" x14ac:dyDescent="0.2">
      <c r="A31" s="417"/>
      <c r="B31" s="418" t="s">
        <v>1038</v>
      </c>
      <c r="C31" s="418" t="s">
        <v>439</v>
      </c>
      <c r="D31" s="418" t="s">
        <v>1039</v>
      </c>
      <c r="E31" s="418" t="s">
        <v>1065</v>
      </c>
      <c r="F31" s="418"/>
      <c r="G31" s="422">
        <v>14</v>
      </c>
      <c r="H31" s="422">
        <v>13006</v>
      </c>
      <c r="I31" s="418"/>
      <c r="J31" s="418">
        <v>929</v>
      </c>
      <c r="K31" s="422">
        <v>9</v>
      </c>
      <c r="L31" s="422">
        <v>8361</v>
      </c>
      <c r="M31" s="418"/>
      <c r="N31" s="418">
        <v>929</v>
      </c>
      <c r="O31" s="422">
        <v>3</v>
      </c>
      <c r="P31" s="422">
        <v>2787</v>
      </c>
      <c r="Q31" s="487"/>
      <c r="R31" s="423">
        <v>929</v>
      </c>
    </row>
    <row r="32" spans="1:18" ht="14.45" customHeight="1" x14ac:dyDescent="0.2">
      <c r="A32" s="417"/>
      <c r="B32" s="418" t="s">
        <v>1038</v>
      </c>
      <c r="C32" s="418" t="s">
        <v>439</v>
      </c>
      <c r="D32" s="418" t="s">
        <v>1039</v>
      </c>
      <c r="E32" s="418" t="s">
        <v>1066</v>
      </c>
      <c r="F32" s="418"/>
      <c r="G32" s="422">
        <v>105</v>
      </c>
      <c r="H32" s="422">
        <v>210000</v>
      </c>
      <c r="I32" s="418"/>
      <c r="J32" s="418">
        <v>2000</v>
      </c>
      <c r="K32" s="422">
        <v>54</v>
      </c>
      <c r="L32" s="422">
        <v>108000</v>
      </c>
      <c r="M32" s="418"/>
      <c r="N32" s="418">
        <v>2000</v>
      </c>
      <c r="O32" s="422">
        <v>19</v>
      </c>
      <c r="P32" s="422">
        <v>38000</v>
      </c>
      <c r="Q32" s="487"/>
      <c r="R32" s="423">
        <v>2000</v>
      </c>
    </row>
    <row r="33" spans="1:18" ht="14.45" customHeight="1" x14ac:dyDescent="0.2">
      <c r="A33" s="417"/>
      <c r="B33" s="418" t="s">
        <v>1038</v>
      </c>
      <c r="C33" s="418" t="s">
        <v>439</v>
      </c>
      <c r="D33" s="418" t="s">
        <v>1039</v>
      </c>
      <c r="E33" s="418" t="s">
        <v>1067</v>
      </c>
      <c r="F33" s="418"/>
      <c r="G33" s="422">
        <v>28</v>
      </c>
      <c r="H33" s="422">
        <v>56672</v>
      </c>
      <c r="I33" s="418"/>
      <c r="J33" s="418">
        <v>2024</v>
      </c>
      <c r="K33" s="422">
        <v>32</v>
      </c>
      <c r="L33" s="422">
        <v>64768</v>
      </c>
      <c r="M33" s="418"/>
      <c r="N33" s="418">
        <v>2024</v>
      </c>
      <c r="O33" s="422">
        <v>5</v>
      </c>
      <c r="P33" s="422">
        <v>10120</v>
      </c>
      <c r="Q33" s="487"/>
      <c r="R33" s="423">
        <v>2024</v>
      </c>
    </row>
    <row r="34" spans="1:18" ht="14.45" customHeight="1" x14ac:dyDescent="0.2">
      <c r="A34" s="417"/>
      <c r="B34" s="418" t="s">
        <v>1038</v>
      </c>
      <c r="C34" s="418" t="s">
        <v>439</v>
      </c>
      <c r="D34" s="418" t="s">
        <v>1039</v>
      </c>
      <c r="E34" s="418" t="s">
        <v>1068</v>
      </c>
      <c r="F34" s="418"/>
      <c r="G34" s="422">
        <v>6</v>
      </c>
      <c r="H34" s="422">
        <v>12060</v>
      </c>
      <c r="I34" s="418"/>
      <c r="J34" s="418">
        <v>2010</v>
      </c>
      <c r="K34" s="422">
        <v>7</v>
      </c>
      <c r="L34" s="422">
        <v>14070</v>
      </c>
      <c r="M34" s="418"/>
      <c r="N34" s="418">
        <v>2010</v>
      </c>
      <c r="O34" s="422"/>
      <c r="P34" s="422"/>
      <c r="Q34" s="487"/>
      <c r="R34" s="423"/>
    </row>
    <row r="35" spans="1:18" ht="14.45" customHeight="1" x14ac:dyDescent="0.2">
      <c r="A35" s="417"/>
      <c r="B35" s="418" t="s">
        <v>1038</v>
      </c>
      <c r="C35" s="418" t="s">
        <v>439</v>
      </c>
      <c r="D35" s="418" t="s">
        <v>1039</v>
      </c>
      <c r="E35" s="418" t="s">
        <v>1069</v>
      </c>
      <c r="F35" s="418"/>
      <c r="G35" s="422">
        <v>5</v>
      </c>
      <c r="H35" s="422">
        <v>10730</v>
      </c>
      <c r="I35" s="418"/>
      <c r="J35" s="418">
        <v>2146</v>
      </c>
      <c r="K35" s="422">
        <v>5</v>
      </c>
      <c r="L35" s="422">
        <v>10730</v>
      </c>
      <c r="M35" s="418"/>
      <c r="N35" s="418">
        <v>2146</v>
      </c>
      <c r="O35" s="422"/>
      <c r="P35" s="422"/>
      <c r="Q35" s="487"/>
      <c r="R35" s="423"/>
    </row>
    <row r="36" spans="1:18" ht="14.45" customHeight="1" x14ac:dyDescent="0.2">
      <c r="A36" s="417"/>
      <c r="B36" s="418" t="s">
        <v>1038</v>
      </c>
      <c r="C36" s="418" t="s">
        <v>439</v>
      </c>
      <c r="D36" s="418" t="s">
        <v>1039</v>
      </c>
      <c r="E36" s="418" t="s">
        <v>1070</v>
      </c>
      <c r="F36" s="418"/>
      <c r="G36" s="422">
        <v>5</v>
      </c>
      <c r="H36" s="422">
        <v>6230</v>
      </c>
      <c r="I36" s="418"/>
      <c r="J36" s="418">
        <v>1246</v>
      </c>
      <c r="K36" s="422">
        <v>4</v>
      </c>
      <c r="L36" s="422">
        <v>4984</v>
      </c>
      <c r="M36" s="418"/>
      <c r="N36" s="418">
        <v>1246</v>
      </c>
      <c r="O36" s="422">
        <v>1</v>
      </c>
      <c r="P36" s="422">
        <v>1246</v>
      </c>
      <c r="Q36" s="487"/>
      <c r="R36" s="423">
        <v>1246</v>
      </c>
    </row>
    <row r="37" spans="1:18" ht="14.45" customHeight="1" x14ac:dyDescent="0.2">
      <c r="A37" s="417"/>
      <c r="B37" s="418" t="s">
        <v>1038</v>
      </c>
      <c r="C37" s="418" t="s">
        <v>439</v>
      </c>
      <c r="D37" s="418" t="s">
        <v>1039</v>
      </c>
      <c r="E37" s="418" t="s">
        <v>1071</v>
      </c>
      <c r="F37" s="418"/>
      <c r="G37" s="422">
        <v>2</v>
      </c>
      <c r="H37" s="422">
        <v>2690</v>
      </c>
      <c r="I37" s="418"/>
      <c r="J37" s="418">
        <v>1345</v>
      </c>
      <c r="K37" s="422">
        <v>3</v>
      </c>
      <c r="L37" s="422">
        <v>4035</v>
      </c>
      <c r="M37" s="418"/>
      <c r="N37" s="418">
        <v>1345</v>
      </c>
      <c r="O37" s="422">
        <v>1</v>
      </c>
      <c r="P37" s="422">
        <v>1345</v>
      </c>
      <c r="Q37" s="487"/>
      <c r="R37" s="423">
        <v>1345</v>
      </c>
    </row>
    <row r="38" spans="1:18" ht="14.45" customHeight="1" x14ac:dyDescent="0.2">
      <c r="A38" s="417"/>
      <c r="B38" s="418" t="s">
        <v>1038</v>
      </c>
      <c r="C38" s="418" t="s">
        <v>439</v>
      </c>
      <c r="D38" s="418" t="s">
        <v>1039</v>
      </c>
      <c r="E38" s="418" t="s">
        <v>1072</v>
      </c>
      <c r="F38" s="418"/>
      <c r="G38" s="422">
        <v>90</v>
      </c>
      <c r="H38" s="422">
        <v>351000</v>
      </c>
      <c r="I38" s="418"/>
      <c r="J38" s="418">
        <v>3900</v>
      </c>
      <c r="K38" s="422">
        <v>83</v>
      </c>
      <c r="L38" s="422">
        <v>406500</v>
      </c>
      <c r="M38" s="418"/>
      <c r="N38" s="418">
        <v>4897.5903614457829</v>
      </c>
      <c r="O38" s="422">
        <v>14</v>
      </c>
      <c r="P38" s="422">
        <v>70000</v>
      </c>
      <c r="Q38" s="487"/>
      <c r="R38" s="423">
        <v>5000</v>
      </c>
    </row>
    <row r="39" spans="1:18" ht="14.45" customHeight="1" x14ac:dyDescent="0.2">
      <c r="A39" s="417"/>
      <c r="B39" s="418" t="s">
        <v>1038</v>
      </c>
      <c r="C39" s="418" t="s">
        <v>439</v>
      </c>
      <c r="D39" s="418" t="s">
        <v>1039</v>
      </c>
      <c r="E39" s="418" t="s">
        <v>1073</v>
      </c>
      <c r="F39" s="418"/>
      <c r="G39" s="422">
        <v>42</v>
      </c>
      <c r="H39" s="422">
        <v>163800</v>
      </c>
      <c r="I39" s="418"/>
      <c r="J39" s="418">
        <v>3900</v>
      </c>
      <c r="K39" s="422">
        <v>56</v>
      </c>
      <c r="L39" s="422">
        <v>273200</v>
      </c>
      <c r="M39" s="418"/>
      <c r="N39" s="418">
        <v>4878.5714285714284</v>
      </c>
      <c r="O39" s="422">
        <v>10</v>
      </c>
      <c r="P39" s="422">
        <v>50000</v>
      </c>
      <c r="Q39" s="487"/>
      <c r="R39" s="423">
        <v>5000</v>
      </c>
    </row>
    <row r="40" spans="1:18" ht="14.45" customHeight="1" x14ac:dyDescent="0.2">
      <c r="A40" s="417"/>
      <c r="B40" s="418" t="s">
        <v>1038</v>
      </c>
      <c r="C40" s="418" t="s">
        <v>439</v>
      </c>
      <c r="D40" s="418" t="s">
        <v>1039</v>
      </c>
      <c r="E40" s="418" t="s">
        <v>1074</v>
      </c>
      <c r="F40" s="418"/>
      <c r="G40" s="422">
        <v>4</v>
      </c>
      <c r="H40" s="422">
        <v>5404</v>
      </c>
      <c r="I40" s="418"/>
      <c r="J40" s="418">
        <v>1351</v>
      </c>
      <c r="K40" s="422">
        <v>2</v>
      </c>
      <c r="L40" s="422">
        <v>2702</v>
      </c>
      <c r="M40" s="418"/>
      <c r="N40" s="418">
        <v>1351</v>
      </c>
      <c r="O40" s="422"/>
      <c r="P40" s="422"/>
      <c r="Q40" s="487"/>
      <c r="R40" s="423"/>
    </row>
    <row r="41" spans="1:18" ht="14.45" customHeight="1" x14ac:dyDescent="0.2">
      <c r="A41" s="417"/>
      <c r="B41" s="418" t="s">
        <v>1038</v>
      </c>
      <c r="C41" s="418" t="s">
        <v>439</v>
      </c>
      <c r="D41" s="418" t="s">
        <v>1039</v>
      </c>
      <c r="E41" s="418" t="s">
        <v>1075</v>
      </c>
      <c r="F41" s="418"/>
      <c r="G41" s="422">
        <v>36</v>
      </c>
      <c r="H41" s="422">
        <v>5904</v>
      </c>
      <c r="I41" s="418"/>
      <c r="J41" s="418">
        <v>164</v>
      </c>
      <c r="K41" s="422">
        <v>32</v>
      </c>
      <c r="L41" s="422">
        <v>5248</v>
      </c>
      <c r="M41" s="418"/>
      <c r="N41" s="418">
        <v>164</v>
      </c>
      <c r="O41" s="422">
        <v>6</v>
      </c>
      <c r="P41" s="422">
        <v>984</v>
      </c>
      <c r="Q41" s="487"/>
      <c r="R41" s="423">
        <v>164</v>
      </c>
    </row>
    <row r="42" spans="1:18" ht="14.45" customHeight="1" x14ac:dyDescent="0.2">
      <c r="A42" s="417"/>
      <c r="B42" s="418" t="s">
        <v>1038</v>
      </c>
      <c r="C42" s="418" t="s">
        <v>439</v>
      </c>
      <c r="D42" s="418" t="s">
        <v>1039</v>
      </c>
      <c r="E42" s="418" t="s">
        <v>1076</v>
      </c>
      <c r="F42" s="418"/>
      <c r="G42" s="422">
        <v>73</v>
      </c>
      <c r="H42" s="422">
        <v>16425</v>
      </c>
      <c r="I42" s="418"/>
      <c r="J42" s="418">
        <v>225</v>
      </c>
      <c r="K42" s="422">
        <v>106</v>
      </c>
      <c r="L42" s="422">
        <v>23850</v>
      </c>
      <c r="M42" s="418"/>
      <c r="N42" s="418">
        <v>225</v>
      </c>
      <c r="O42" s="422">
        <v>17</v>
      </c>
      <c r="P42" s="422">
        <v>3825</v>
      </c>
      <c r="Q42" s="487"/>
      <c r="R42" s="423">
        <v>225</v>
      </c>
    </row>
    <row r="43" spans="1:18" ht="14.45" customHeight="1" x14ac:dyDescent="0.2">
      <c r="A43" s="417"/>
      <c r="B43" s="418" t="s">
        <v>1038</v>
      </c>
      <c r="C43" s="418" t="s">
        <v>439</v>
      </c>
      <c r="D43" s="418" t="s">
        <v>1039</v>
      </c>
      <c r="E43" s="418" t="s">
        <v>1077</v>
      </c>
      <c r="F43" s="418"/>
      <c r="G43" s="422">
        <v>17</v>
      </c>
      <c r="H43" s="422">
        <v>6171</v>
      </c>
      <c r="I43" s="418"/>
      <c r="J43" s="418">
        <v>363</v>
      </c>
      <c r="K43" s="422">
        <v>28</v>
      </c>
      <c r="L43" s="422">
        <v>10164</v>
      </c>
      <c r="M43" s="418"/>
      <c r="N43" s="418">
        <v>363</v>
      </c>
      <c r="O43" s="422">
        <v>8</v>
      </c>
      <c r="P43" s="422">
        <v>2904</v>
      </c>
      <c r="Q43" s="487"/>
      <c r="R43" s="423">
        <v>363</v>
      </c>
    </row>
    <row r="44" spans="1:18" ht="14.45" customHeight="1" x14ac:dyDescent="0.2">
      <c r="A44" s="417"/>
      <c r="B44" s="418" t="s">
        <v>1038</v>
      </c>
      <c r="C44" s="418" t="s">
        <v>439</v>
      </c>
      <c r="D44" s="418" t="s">
        <v>1039</v>
      </c>
      <c r="E44" s="418" t="s">
        <v>1078</v>
      </c>
      <c r="F44" s="418"/>
      <c r="G44" s="422">
        <v>33</v>
      </c>
      <c r="H44" s="422">
        <v>19371</v>
      </c>
      <c r="I44" s="418"/>
      <c r="J44" s="418">
        <v>587</v>
      </c>
      <c r="K44" s="422">
        <v>29</v>
      </c>
      <c r="L44" s="422">
        <v>17023</v>
      </c>
      <c r="M44" s="418"/>
      <c r="N44" s="418">
        <v>587</v>
      </c>
      <c r="O44" s="422">
        <v>7</v>
      </c>
      <c r="P44" s="422">
        <v>4109</v>
      </c>
      <c r="Q44" s="487"/>
      <c r="R44" s="423">
        <v>587</v>
      </c>
    </row>
    <row r="45" spans="1:18" ht="14.45" customHeight="1" x14ac:dyDescent="0.2">
      <c r="A45" s="417"/>
      <c r="B45" s="418" t="s">
        <v>1038</v>
      </c>
      <c r="C45" s="418" t="s">
        <v>439</v>
      </c>
      <c r="D45" s="418" t="s">
        <v>1039</v>
      </c>
      <c r="E45" s="418" t="s">
        <v>1079</v>
      </c>
      <c r="F45" s="418"/>
      <c r="G45" s="422">
        <v>4</v>
      </c>
      <c r="H45" s="422">
        <v>2400</v>
      </c>
      <c r="I45" s="418"/>
      <c r="J45" s="418">
        <v>600</v>
      </c>
      <c r="K45" s="422">
        <v>12</v>
      </c>
      <c r="L45" s="422">
        <v>7200</v>
      </c>
      <c r="M45" s="418"/>
      <c r="N45" s="418">
        <v>600</v>
      </c>
      <c r="O45" s="422">
        <v>1</v>
      </c>
      <c r="P45" s="422">
        <v>600</v>
      </c>
      <c r="Q45" s="487"/>
      <c r="R45" s="423">
        <v>600</v>
      </c>
    </row>
    <row r="46" spans="1:18" ht="14.45" customHeight="1" x14ac:dyDescent="0.2">
      <c r="A46" s="417"/>
      <c r="B46" s="418" t="s">
        <v>1038</v>
      </c>
      <c r="C46" s="418" t="s">
        <v>439</v>
      </c>
      <c r="D46" s="418" t="s">
        <v>1039</v>
      </c>
      <c r="E46" s="418" t="s">
        <v>1080</v>
      </c>
      <c r="F46" s="418"/>
      <c r="G46" s="422">
        <v>1</v>
      </c>
      <c r="H46" s="422">
        <v>4231</v>
      </c>
      <c r="I46" s="418"/>
      <c r="J46" s="418">
        <v>4231</v>
      </c>
      <c r="K46" s="422">
        <v>4</v>
      </c>
      <c r="L46" s="422">
        <v>16924</v>
      </c>
      <c r="M46" s="418"/>
      <c r="N46" s="418">
        <v>4231</v>
      </c>
      <c r="O46" s="422"/>
      <c r="P46" s="422"/>
      <c r="Q46" s="487"/>
      <c r="R46" s="423"/>
    </row>
    <row r="47" spans="1:18" ht="14.45" customHeight="1" x14ac:dyDescent="0.2">
      <c r="A47" s="417"/>
      <c r="B47" s="418" t="s">
        <v>1038</v>
      </c>
      <c r="C47" s="418" t="s">
        <v>439</v>
      </c>
      <c r="D47" s="418" t="s">
        <v>1039</v>
      </c>
      <c r="E47" s="418" t="s">
        <v>1081</v>
      </c>
      <c r="F47" s="418"/>
      <c r="G47" s="422">
        <v>12</v>
      </c>
      <c r="H47" s="422">
        <v>12096</v>
      </c>
      <c r="I47" s="418"/>
      <c r="J47" s="418">
        <v>1008</v>
      </c>
      <c r="K47" s="422">
        <v>4</v>
      </c>
      <c r="L47" s="422">
        <v>4032</v>
      </c>
      <c r="M47" s="418"/>
      <c r="N47" s="418">
        <v>1008</v>
      </c>
      <c r="O47" s="422"/>
      <c r="P47" s="422"/>
      <c r="Q47" s="487"/>
      <c r="R47" s="423"/>
    </row>
    <row r="48" spans="1:18" ht="14.45" customHeight="1" x14ac:dyDescent="0.2">
      <c r="A48" s="417"/>
      <c r="B48" s="418" t="s">
        <v>1038</v>
      </c>
      <c r="C48" s="418" t="s">
        <v>439</v>
      </c>
      <c r="D48" s="418" t="s">
        <v>1039</v>
      </c>
      <c r="E48" s="418" t="s">
        <v>1082</v>
      </c>
      <c r="F48" s="418"/>
      <c r="G48" s="422">
        <v>10</v>
      </c>
      <c r="H48" s="422">
        <v>7450</v>
      </c>
      <c r="I48" s="418"/>
      <c r="J48" s="418">
        <v>745</v>
      </c>
      <c r="K48" s="422">
        <v>2</v>
      </c>
      <c r="L48" s="422">
        <v>1490</v>
      </c>
      <c r="M48" s="418"/>
      <c r="N48" s="418">
        <v>745</v>
      </c>
      <c r="O48" s="422"/>
      <c r="P48" s="422"/>
      <c r="Q48" s="487"/>
      <c r="R48" s="423"/>
    </row>
    <row r="49" spans="1:18" ht="14.45" customHeight="1" x14ac:dyDescent="0.2">
      <c r="A49" s="417"/>
      <c r="B49" s="418" t="s">
        <v>1038</v>
      </c>
      <c r="C49" s="418" t="s">
        <v>439</v>
      </c>
      <c r="D49" s="418" t="s">
        <v>1039</v>
      </c>
      <c r="E49" s="418" t="s">
        <v>1083</v>
      </c>
      <c r="F49" s="418"/>
      <c r="G49" s="422">
        <v>22</v>
      </c>
      <c r="H49" s="422">
        <v>12342</v>
      </c>
      <c r="I49" s="418"/>
      <c r="J49" s="418">
        <v>561</v>
      </c>
      <c r="K49" s="422"/>
      <c r="L49" s="422"/>
      <c r="M49" s="418"/>
      <c r="N49" s="418"/>
      <c r="O49" s="422">
        <v>2</v>
      </c>
      <c r="P49" s="422">
        <v>1122</v>
      </c>
      <c r="Q49" s="487"/>
      <c r="R49" s="423">
        <v>561</v>
      </c>
    </row>
    <row r="50" spans="1:18" ht="14.45" customHeight="1" x14ac:dyDescent="0.2">
      <c r="A50" s="417"/>
      <c r="B50" s="418" t="s">
        <v>1038</v>
      </c>
      <c r="C50" s="418" t="s">
        <v>439</v>
      </c>
      <c r="D50" s="418" t="s">
        <v>1039</v>
      </c>
      <c r="E50" s="418" t="s">
        <v>1084</v>
      </c>
      <c r="F50" s="418"/>
      <c r="G50" s="422">
        <v>1</v>
      </c>
      <c r="H50" s="422">
        <v>1122</v>
      </c>
      <c r="I50" s="418"/>
      <c r="J50" s="418">
        <v>1122</v>
      </c>
      <c r="K50" s="422">
        <v>1</v>
      </c>
      <c r="L50" s="422">
        <v>1122</v>
      </c>
      <c r="M50" s="418"/>
      <c r="N50" s="418">
        <v>1122</v>
      </c>
      <c r="O50" s="422"/>
      <c r="P50" s="422"/>
      <c r="Q50" s="487"/>
      <c r="R50" s="423"/>
    </row>
    <row r="51" spans="1:18" ht="14.45" customHeight="1" x14ac:dyDescent="0.2">
      <c r="A51" s="417"/>
      <c r="B51" s="418" t="s">
        <v>1038</v>
      </c>
      <c r="C51" s="418" t="s">
        <v>439</v>
      </c>
      <c r="D51" s="418" t="s">
        <v>1039</v>
      </c>
      <c r="E51" s="418" t="s">
        <v>1085</v>
      </c>
      <c r="F51" s="418"/>
      <c r="G51" s="422">
        <v>4</v>
      </c>
      <c r="H51" s="422">
        <v>3468</v>
      </c>
      <c r="I51" s="418"/>
      <c r="J51" s="418">
        <v>867</v>
      </c>
      <c r="K51" s="422"/>
      <c r="L51" s="422"/>
      <c r="M51" s="418"/>
      <c r="N51" s="418"/>
      <c r="O51" s="422"/>
      <c r="P51" s="422"/>
      <c r="Q51" s="487"/>
      <c r="R51" s="423"/>
    </row>
    <row r="52" spans="1:18" ht="14.45" customHeight="1" x14ac:dyDescent="0.2">
      <c r="A52" s="417"/>
      <c r="B52" s="418" t="s">
        <v>1038</v>
      </c>
      <c r="C52" s="418" t="s">
        <v>439</v>
      </c>
      <c r="D52" s="418" t="s">
        <v>1039</v>
      </c>
      <c r="E52" s="418" t="s">
        <v>1086</v>
      </c>
      <c r="F52" s="418"/>
      <c r="G52" s="422">
        <v>1</v>
      </c>
      <c r="H52" s="422">
        <v>550</v>
      </c>
      <c r="I52" s="418"/>
      <c r="J52" s="418">
        <v>550</v>
      </c>
      <c r="K52" s="422">
        <v>1</v>
      </c>
      <c r="L52" s="422">
        <v>550</v>
      </c>
      <c r="M52" s="418"/>
      <c r="N52" s="418">
        <v>550</v>
      </c>
      <c r="O52" s="422"/>
      <c r="P52" s="422"/>
      <c r="Q52" s="487"/>
      <c r="R52" s="423"/>
    </row>
    <row r="53" spans="1:18" ht="14.45" customHeight="1" x14ac:dyDescent="0.2">
      <c r="A53" s="417"/>
      <c r="B53" s="418" t="s">
        <v>1038</v>
      </c>
      <c r="C53" s="418" t="s">
        <v>439</v>
      </c>
      <c r="D53" s="418" t="s">
        <v>1039</v>
      </c>
      <c r="E53" s="418" t="s">
        <v>1087</v>
      </c>
      <c r="F53" s="418"/>
      <c r="G53" s="422"/>
      <c r="H53" s="422"/>
      <c r="I53" s="418"/>
      <c r="J53" s="418"/>
      <c r="K53" s="422">
        <v>6</v>
      </c>
      <c r="L53" s="422">
        <v>8370</v>
      </c>
      <c r="M53" s="418"/>
      <c r="N53" s="418">
        <v>1395</v>
      </c>
      <c r="O53" s="422">
        <v>2</v>
      </c>
      <c r="P53" s="422">
        <v>2790</v>
      </c>
      <c r="Q53" s="487"/>
      <c r="R53" s="423">
        <v>1395</v>
      </c>
    </row>
    <row r="54" spans="1:18" ht="14.45" customHeight="1" x14ac:dyDescent="0.2">
      <c r="A54" s="417"/>
      <c r="B54" s="418" t="s">
        <v>1038</v>
      </c>
      <c r="C54" s="418" t="s">
        <v>439</v>
      </c>
      <c r="D54" s="418" t="s">
        <v>1039</v>
      </c>
      <c r="E54" s="418" t="s">
        <v>1088</v>
      </c>
      <c r="F54" s="418"/>
      <c r="G54" s="422">
        <v>8</v>
      </c>
      <c r="H54" s="422">
        <v>4152</v>
      </c>
      <c r="I54" s="418"/>
      <c r="J54" s="418">
        <v>519</v>
      </c>
      <c r="K54" s="422">
        <v>1</v>
      </c>
      <c r="L54" s="422">
        <v>519</v>
      </c>
      <c r="M54" s="418"/>
      <c r="N54" s="418">
        <v>519</v>
      </c>
      <c r="O54" s="422"/>
      <c r="P54" s="422"/>
      <c r="Q54" s="487"/>
      <c r="R54" s="423"/>
    </row>
    <row r="55" spans="1:18" ht="14.45" customHeight="1" x14ac:dyDescent="0.2">
      <c r="A55" s="417"/>
      <c r="B55" s="418" t="s">
        <v>1038</v>
      </c>
      <c r="C55" s="418" t="s">
        <v>439</v>
      </c>
      <c r="D55" s="418" t="s">
        <v>1039</v>
      </c>
      <c r="E55" s="418" t="s">
        <v>1089</v>
      </c>
      <c r="F55" s="418"/>
      <c r="G55" s="422">
        <v>1</v>
      </c>
      <c r="H55" s="422">
        <v>1326</v>
      </c>
      <c r="I55" s="418"/>
      <c r="J55" s="418">
        <v>1326</v>
      </c>
      <c r="K55" s="422">
        <v>3</v>
      </c>
      <c r="L55" s="422">
        <v>3978</v>
      </c>
      <c r="M55" s="418"/>
      <c r="N55" s="418">
        <v>1326</v>
      </c>
      <c r="O55" s="422">
        <v>1</v>
      </c>
      <c r="P55" s="422">
        <v>1326</v>
      </c>
      <c r="Q55" s="487"/>
      <c r="R55" s="423">
        <v>1326</v>
      </c>
    </row>
    <row r="56" spans="1:18" ht="14.45" customHeight="1" x14ac:dyDescent="0.2">
      <c r="A56" s="417"/>
      <c r="B56" s="418" t="s">
        <v>1038</v>
      </c>
      <c r="C56" s="418" t="s">
        <v>439</v>
      </c>
      <c r="D56" s="418" t="s">
        <v>1039</v>
      </c>
      <c r="E56" s="418" t="s">
        <v>1090</v>
      </c>
      <c r="F56" s="418"/>
      <c r="G56" s="422">
        <v>9</v>
      </c>
      <c r="H56" s="422">
        <v>3645</v>
      </c>
      <c r="I56" s="418"/>
      <c r="J56" s="418">
        <v>405</v>
      </c>
      <c r="K56" s="422">
        <v>7</v>
      </c>
      <c r="L56" s="422">
        <v>2835</v>
      </c>
      <c r="M56" s="418"/>
      <c r="N56" s="418">
        <v>405</v>
      </c>
      <c r="O56" s="422">
        <v>7</v>
      </c>
      <c r="P56" s="422">
        <v>2835</v>
      </c>
      <c r="Q56" s="487"/>
      <c r="R56" s="423">
        <v>405</v>
      </c>
    </row>
    <row r="57" spans="1:18" ht="14.45" customHeight="1" x14ac:dyDescent="0.2">
      <c r="A57" s="417"/>
      <c r="B57" s="418" t="s">
        <v>1038</v>
      </c>
      <c r="C57" s="418" t="s">
        <v>439</v>
      </c>
      <c r="D57" s="418" t="s">
        <v>1039</v>
      </c>
      <c r="E57" s="418" t="s">
        <v>1091</v>
      </c>
      <c r="F57" s="418"/>
      <c r="G57" s="422">
        <v>11</v>
      </c>
      <c r="H57" s="422">
        <v>6050</v>
      </c>
      <c r="I57" s="418"/>
      <c r="J57" s="418">
        <v>550</v>
      </c>
      <c r="K57" s="422">
        <v>0</v>
      </c>
      <c r="L57" s="422">
        <v>0</v>
      </c>
      <c r="M57" s="418"/>
      <c r="N57" s="418"/>
      <c r="O57" s="422"/>
      <c r="P57" s="422"/>
      <c r="Q57" s="487"/>
      <c r="R57" s="423"/>
    </row>
    <row r="58" spans="1:18" ht="14.45" customHeight="1" x14ac:dyDescent="0.2">
      <c r="A58" s="417"/>
      <c r="B58" s="418" t="s">
        <v>1038</v>
      </c>
      <c r="C58" s="418" t="s">
        <v>439</v>
      </c>
      <c r="D58" s="418" t="s">
        <v>1039</v>
      </c>
      <c r="E58" s="418" t="s">
        <v>1092</v>
      </c>
      <c r="F58" s="418"/>
      <c r="G58" s="422">
        <v>11</v>
      </c>
      <c r="H58" s="422">
        <v>0</v>
      </c>
      <c r="I58" s="418"/>
      <c r="J58" s="418">
        <v>0</v>
      </c>
      <c r="K58" s="422">
        <v>7</v>
      </c>
      <c r="L58" s="422">
        <v>0</v>
      </c>
      <c r="M58" s="418"/>
      <c r="N58" s="418">
        <v>0</v>
      </c>
      <c r="O58" s="422">
        <v>0</v>
      </c>
      <c r="P58" s="422">
        <v>0</v>
      </c>
      <c r="Q58" s="487"/>
      <c r="R58" s="423"/>
    </row>
    <row r="59" spans="1:18" ht="14.45" customHeight="1" x14ac:dyDescent="0.2">
      <c r="A59" s="417"/>
      <c r="B59" s="418" t="s">
        <v>1038</v>
      </c>
      <c r="C59" s="418" t="s">
        <v>439</v>
      </c>
      <c r="D59" s="418" t="s">
        <v>1039</v>
      </c>
      <c r="E59" s="418" t="s">
        <v>1093</v>
      </c>
      <c r="F59" s="418"/>
      <c r="G59" s="422">
        <v>1</v>
      </c>
      <c r="H59" s="422">
        <v>0</v>
      </c>
      <c r="I59" s="418"/>
      <c r="J59" s="418">
        <v>0</v>
      </c>
      <c r="K59" s="422">
        <v>4</v>
      </c>
      <c r="L59" s="422">
        <v>0</v>
      </c>
      <c r="M59" s="418"/>
      <c r="N59" s="418">
        <v>0</v>
      </c>
      <c r="O59" s="422"/>
      <c r="P59" s="422"/>
      <c r="Q59" s="487"/>
      <c r="R59" s="423"/>
    </row>
    <row r="60" spans="1:18" ht="14.45" customHeight="1" x14ac:dyDescent="0.2">
      <c r="A60" s="417"/>
      <c r="B60" s="418" t="s">
        <v>1038</v>
      </c>
      <c r="C60" s="418" t="s">
        <v>439</v>
      </c>
      <c r="D60" s="418" t="s">
        <v>1039</v>
      </c>
      <c r="E60" s="418" t="s">
        <v>1094</v>
      </c>
      <c r="F60" s="418"/>
      <c r="G60" s="422">
        <v>1</v>
      </c>
      <c r="H60" s="422">
        <v>0</v>
      </c>
      <c r="I60" s="418"/>
      <c r="J60" s="418">
        <v>0</v>
      </c>
      <c r="K60" s="422"/>
      <c r="L60" s="422"/>
      <c r="M60" s="418"/>
      <c r="N60" s="418"/>
      <c r="O60" s="422"/>
      <c r="P60" s="422"/>
      <c r="Q60" s="487"/>
      <c r="R60" s="423"/>
    </row>
    <row r="61" spans="1:18" ht="14.45" customHeight="1" x14ac:dyDescent="0.2">
      <c r="A61" s="417"/>
      <c r="B61" s="418" t="s">
        <v>1038</v>
      </c>
      <c r="C61" s="418" t="s">
        <v>439</v>
      </c>
      <c r="D61" s="418" t="s">
        <v>1039</v>
      </c>
      <c r="E61" s="418" t="s">
        <v>1095</v>
      </c>
      <c r="F61" s="418"/>
      <c r="G61" s="422">
        <v>0</v>
      </c>
      <c r="H61" s="422">
        <v>0</v>
      </c>
      <c r="I61" s="418"/>
      <c r="J61" s="418"/>
      <c r="K61" s="422">
        <v>0</v>
      </c>
      <c r="L61" s="422">
        <v>0</v>
      </c>
      <c r="M61" s="418"/>
      <c r="N61" s="418"/>
      <c r="O61" s="422"/>
      <c r="P61" s="422"/>
      <c r="Q61" s="487"/>
      <c r="R61" s="423"/>
    </row>
    <row r="62" spans="1:18" ht="14.45" customHeight="1" x14ac:dyDescent="0.2">
      <c r="A62" s="417"/>
      <c r="B62" s="418" t="s">
        <v>1038</v>
      </c>
      <c r="C62" s="418" t="s">
        <v>439</v>
      </c>
      <c r="D62" s="418" t="s">
        <v>1039</v>
      </c>
      <c r="E62" s="418" t="s">
        <v>1096</v>
      </c>
      <c r="F62" s="418"/>
      <c r="G62" s="422">
        <v>1</v>
      </c>
      <c r="H62" s="422">
        <v>0</v>
      </c>
      <c r="I62" s="418"/>
      <c r="J62" s="418">
        <v>0</v>
      </c>
      <c r="K62" s="422"/>
      <c r="L62" s="422"/>
      <c r="M62" s="418"/>
      <c r="N62" s="418"/>
      <c r="O62" s="422"/>
      <c r="P62" s="422"/>
      <c r="Q62" s="487"/>
      <c r="R62" s="423"/>
    </row>
    <row r="63" spans="1:18" ht="14.45" customHeight="1" x14ac:dyDescent="0.2">
      <c r="A63" s="417"/>
      <c r="B63" s="418" t="s">
        <v>1038</v>
      </c>
      <c r="C63" s="418" t="s">
        <v>439</v>
      </c>
      <c r="D63" s="418" t="s">
        <v>1039</v>
      </c>
      <c r="E63" s="418" t="s">
        <v>1097</v>
      </c>
      <c r="F63" s="418"/>
      <c r="G63" s="422">
        <v>2</v>
      </c>
      <c r="H63" s="422">
        <v>0</v>
      </c>
      <c r="I63" s="418"/>
      <c r="J63" s="418">
        <v>0</v>
      </c>
      <c r="K63" s="422"/>
      <c r="L63" s="422"/>
      <c r="M63" s="418"/>
      <c r="N63" s="418"/>
      <c r="O63" s="422"/>
      <c r="P63" s="422"/>
      <c r="Q63" s="487"/>
      <c r="R63" s="423"/>
    </row>
    <row r="64" spans="1:18" ht="14.45" customHeight="1" x14ac:dyDescent="0.2">
      <c r="A64" s="417"/>
      <c r="B64" s="418" t="s">
        <v>1038</v>
      </c>
      <c r="C64" s="418" t="s">
        <v>439</v>
      </c>
      <c r="D64" s="418" t="s">
        <v>1039</v>
      </c>
      <c r="E64" s="418" t="s">
        <v>1098</v>
      </c>
      <c r="F64" s="418"/>
      <c r="G64" s="422">
        <v>2</v>
      </c>
      <c r="H64" s="422">
        <v>1100</v>
      </c>
      <c r="I64" s="418"/>
      <c r="J64" s="418">
        <v>550</v>
      </c>
      <c r="K64" s="422"/>
      <c r="L64" s="422"/>
      <c r="M64" s="418"/>
      <c r="N64" s="418"/>
      <c r="O64" s="422"/>
      <c r="P64" s="422"/>
      <c r="Q64" s="487"/>
      <c r="R64" s="423"/>
    </row>
    <row r="65" spans="1:18" ht="14.45" customHeight="1" x14ac:dyDescent="0.2">
      <c r="A65" s="417"/>
      <c r="B65" s="418" t="s">
        <v>1038</v>
      </c>
      <c r="C65" s="418" t="s">
        <v>439</v>
      </c>
      <c r="D65" s="418" t="s">
        <v>1039</v>
      </c>
      <c r="E65" s="418" t="s">
        <v>1099</v>
      </c>
      <c r="F65" s="418"/>
      <c r="G65" s="422">
        <v>3</v>
      </c>
      <c r="H65" s="422">
        <v>1633</v>
      </c>
      <c r="I65" s="418"/>
      <c r="J65" s="418">
        <v>544.33333333333337</v>
      </c>
      <c r="K65" s="422"/>
      <c r="L65" s="422"/>
      <c r="M65" s="418"/>
      <c r="N65" s="418"/>
      <c r="O65" s="422"/>
      <c r="P65" s="422"/>
      <c r="Q65" s="487"/>
      <c r="R65" s="423"/>
    </row>
    <row r="66" spans="1:18" ht="14.45" customHeight="1" x14ac:dyDescent="0.2">
      <c r="A66" s="417"/>
      <c r="B66" s="418" t="s">
        <v>1038</v>
      </c>
      <c r="C66" s="418" t="s">
        <v>439</v>
      </c>
      <c r="D66" s="418" t="s">
        <v>1039</v>
      </c>
      <c r="E66" s="418" t="s">
        <v>1100</v>
      </c>
      <c r="F66" s="418"/>
      <c r="G66" s="422">
        <v>1</v>
      </c>
      <c r="H66" s="422">
        <v>2490</v>
      </c>
      <c r="I66" s="418"/>
      <c r="J66" s="418">
        <v>2490</v>
      </c>
      <c r="K66" s="422"/>
      <c r="L66" s="422"/>
      <c r="M66" s="418"/>
      <c r="N66" s="418"/>
      <c r="O66" s="422"/>
      <c r="P66" s="422"/>
      <c r="Q66" s="487"/>
      <c r="R66" s="423"/>
    </row>
    <row r="67" spans="1:18" ht="14.45" customHeight="1" x14ac:dyDescent="0.2">
      <c r="A67" s="417"/>
      <c r="B67" s="418" t="s">
        <v>1038</v>
      </c>
      <c r="C67" s="418" t="s">
        <v>439</v>
      </c>
      <c r="D67" s="418" t="s">
        <v>1039</v>
      </c>
      <c r="E67" s="418" t="s">
        <v>1101</v>
      </c>
      <c r="F67" s="418"/>
      <c r="G67" s="422"/>
      <c r="H67" s="422"/>
      <c r="I67" s="418"/>
      <c r="J67" s="418"/>
      <c r="K67" s="422">
        <v>1</v>
      </c>
      <c r="L67" s="422">
        <v>353</v>
      </c>
      <c r="M67" s="418"/>
      <c r="N67" s="418">
        <v>353</v>
      </c>
      <c r="O67" s="422">
        <v>1</v>
      </c>
      <c r="P67" s="422">
        <v>353</v>
      </c>
      <c r="Q67" s="487"/>
      <c r="R67" s="423">
        <v>353</v>
      </c>
    </row>
    <row r="68" spans="1:18" ht="14.45" customHeight="1" x14ac:dyDescent="0.2">
      <c r="A68" s="417"/>
      <c r="B68" s="418" t="s">
        <v>1038</v>
      </c>
      <c r="C68" s="418" t="s">
        <v>439</v>
      </c>
      <c r="D68" s="418" t="s">
        <v>1039</v>
      </c>
      <c r="E68" s="418" t="s">
        <v>1102</v>
      </c>
      <c r="F68" s="418"/>
      <c r="G68" s="422">
        <v>4</v>
      </c>
      <c r="H68" s="422">
        <v>1400</v>
      </c>
      <c r="I68" s="418"/>
      <c r="J68" s="418">
        <v>350</v>
      </c>
      <c r="K68" s="422"/>
      <c r="L68" s="422"/>
      <c r="M68" s="418"/>
      <c r="N68" s="418"/>
      <c r="O68" s="422"/>
      <c r="P68" s="422"/>
      <c r="Q68" s="487"/>
      <c r="R68" s="423"/>
    </row>
    <row r="69" spans="1:18" ht="14.45" customHeight="1" x14ac:dyDescent="0.2">
      <c r="A69" s="417"/>
      <c r="B69" s="418" t="s">
        <v>1038</v>
      </c>
      <c r="C69" s="418" t="s">
        <v>439</v>
      </c>
      <c r="D69" s="418" t="s">
        <v>1039</v>
      </c>
      <c r="E69" s="418" t="s">
        <v>1103</v>
      </c>
      <c r="F69" s="418"/>
      <c r="G69" s="422">
        <v>5</v>
      </c>
      <c r="H69" s="422">
        <v>6300</v>
      </c>
      <c r="I69" s="418"/>
      <c r="J69" s="418">
        <v>1260</v>
      </c>
      <c r="K69" s="422">
        <v>3</v>
      </c>
      <c r="L69" s="422">
        <v>3780</v>
      </c>
      <c r="M69" s="418"/>
      <c r="N69" s="418">
        <v>1260</v>
      </c>
      <c r="O69" s="422">
        <v>1</v>
      </c>
      <c r="P69" s="422">
        <v>1260</v>
      </c>
      <c r="Q69" s="487"/>
      <c r="R69" s="423">
        <v>1260</v>
      </c>
    </row>
    <row r="70" spans="1:18" ht="14.45" customHeight="1" x14ac:dyDescent="0.2">
      <c r="A70" s="417"/>
      <c r="B70" s="418" t="s">
        <v>1038</v>
      </c>
      <c r="C70" s="418" t="s">
        <v>439</v>
      </c>
      <c r="D70" s="418" t="s">
        <v>1039</v>
      </c>
      <c r="E70" s="418" t="s">
        <v>1104</v>
      </c>
      <c r="F70" s="418"/>
      <c r="G70" s="422">
        <v>1</v>
      </c>
      <c r="H70" s="422">
        <v>0</v>
      </c>
      <c r="I70" s="418"/>
      <c r="J70" s="418">
        <v>0</v>
      </c>
      <c r="K70" s="422"/>
      <c r="L70" s="422"/>
      <c r="M70" s="418"/>
      <c r="N70" s="418"/>
      <c r="O70" s="422"/>
      <c r="P70" s="422"/>
      <c r="Q70" s="487"/>
      <c r="R70" s="423"/>
    </row>
    <row r="71" spans="1:18" ht="14.45" customHeight="1" x14ac:dyDescent="0.2">
      <c r="A71" s="417"/>
      <c r="B71" s="418" t="s">
        <v>1038</v>
      </c>
      <c r="C71" s="418" t="s">
        <v>439</v>
      </c>
      <c r="D71" s="418" t="s">
        <v>1039</v>
      </c>
      <c r="E71" s="418" t="s">
        <v>1105</v>
      </c>
      <c r="F71" s="418"/>
      <c r="G71" s="422">
        <v>0</v>
      </c>
      <c r="H71" s="422">
        <v>0</v>
      </c>
      <c r="I71" s="418"/>
      <c r="J71" s="418"/>
      <c r="K71" s="422"/>
      <c r="L71" s="422"/>
      <c r="M71" s="418"/>
      <c r="N71" s="418"/>
      <c r="O71" s="422"/>
      <c r="P71" s="422"/>
      <c r="Q71" s="487"/>
      <c r="R71" s="423"/>
    </row>
    <row r="72" spans="1:18" ht="14.45" customHeight="1" x14ac:dyDescent="0.2">
      <c r="A72" s="417"/>
      <c r="B72" s="418" t="s">
        <v>1038</v>
      </c>
      <c r="C72" s="418" t="s">
        <v>439</v>
      </c>
      <c r="D72" s="418" t="s">
        <v>1039</v>
      </c>
      <c r="E72" s="418" t="s">
        <v>1106</v>
      </c>
      <c r="F72" s="418"/>
      <c r="G72" s="422"/>
      <c r="H72" s="422"/>
      <c r="I72" s="418"/>
      <c r="J72" s="418"/>
      <c r="K72" s="422"/>
      <c r="L72" s="422"/>
      <c r="M72" s="418"/>
      <c r="N72" s="418"/>
      <c r="O72" s="422">
        <v>1</v>
      </c>
      <c r="P72" s="422">
        <v>4150</v>
      </c>
      <c r="Q72" s="487"/>
      <c r="R72" s="423">
        <v>4150</v>
      </c>
    </row>
    <row r="73" spans="1:18" ht="14.45" customHeight="1" x14ac:dyDescent="0.2">
      <c r="A73" s="417"/>
      <c r="B73" s="418" t="s">
        <v>1038</v>
      </c>
      <c r="C73" s="418" t="s">
        <v>439</v>
      </c>
      <c r="D73" s="418" t="s">
        <v>1039</v>
      </c>
      <c r="E73" s="418" t="s">
        <v>1107</v>
      </c>
      <c r="F73" s="418"/>
      <c r="G73" s="422"/>
      <c r="H73" s="422"/>
      <c r="I73" s="418"/>
      <c r="J73" s="418"/>
      <c r="K73" s="422"/>
      <c r="L73" s="422"/>
      <c r="M73" s="418"/>
      <c r="N73" s="418"/>
      <c r="O73" s="422">
        <v>1</v>
      </c>
      <c r="P73" s="422">
        <v>745</v>
      </c>
      <c r="Q73" s="487"/>
      <c r="R73" s="423">
        <v>745</v>
      </c>
    </row>
    <row r="74" spans="1:18" ht="14.45" customHeight="1" x14ac:dyDescent="0.2">
      <c r="A74" s="417"/>
      <c r="B74" s="418" t="s">
        <v>1038</v>
      </c>
      <c r="C74" s="418" t="s">
        <v>439</v>
      </c>
      <c r="D74" s="418" t="s">
        <v>1039</v>
      </c>
      <c r="E74" s="418" t="s">
        <v>1108</v>
      </c>
      <c r="F74" s="418"/>
      <c r="G74" s="422">
        <v>1</v>
      </c>
      <c r="H74" s="422">
        <v>592</v>
      </c>
      <c r="I74" s="418"/>
      <c r="J74" s="418">
        <v>592</v>
      </c>
      <c r="K74" s="422"/>
      <c r="L74" s="422"/>
      <c r="M74" s="418"/>
      <c r="N74" s="418"/>
      <c r="O74" s="422"/>
      <c r="P74" s="422"/>
      <c r="Q74" s="487"/>
      <c r="R74" s="423"/>
    </row>
    <row r="75" spans="1:18" ht="14.45" customHeight="1" x14ac:dyDescent="0.2">
      <c r="A75" s="417"/>
      <c r="B75" s="418" t="s">
        <v>1038</v>
      </c>
      <c r="C75" s="418" t="s">
        <v>439</v>
      </c>
      <c r="D75" s="418" t="s">
        <v>1039</v>
      </c>
      <c r="E75" s="418" t="s">
        <v>1109</v>
      </c>
      <c r="F75" s="418"/>
      <c r="G75" s="422"/>
      <c r="H75" s="422"/>
      <c r="I75" s="418"/>
      <c r="J75" s="418"/>
      <c r="K75" s="422">
        <v>1</v>
      </c>
      <c r="L75" s="422">
        <v>429</v>
      </c>
      <c r="M75" s="418"/>
      <c r="N75" s="418">
        <v>429</v>
      </c>
      <c r="O75" s="422"/>
      <c r="P75" s="422"/>
      <c r="Q75" s="487"/>
      <c r="R75" s="423"/>
    </row>
    <row r="76" spans="1:18" ht="14.45" customHeight="1" x14ac:dyDescent="0.2">
      <c r="A76" s="417"/>
      <c r="B76" s="418" t="s">
        <v>1038</v>
      </c>
      <c r="C76" s="418" t="s">
        <v>439</v>
      </c>
      <c r="D76" s="418" t="s">
        <v>1039</v>
      </c>
      <c r="E76" s="418" t="s">
        <v>1110</v>
      </c>
      <c r="F76" s="418"/>
      <c r="G76" s="422"/>
      <c r="H76" s="422"/>
      <c r="I76" s="418"/>
      <c r="J76" s="418"/>
      <c r="K76" s="422">
        <v>2</v>
      </c>
      <c r="L76" s="422">
        <v>0</v>
      </c>
      <c r="M76" s="418"/>
      <c r="N76" s="418">
        <v>0</v>
      </c>
      <c r="O76" s="422"/>
      <c r="P76" s="422"/>
      <c r="Q76" s="487"/>
      <c r="R76" s="423"/>
    </row>
    <row r="77" spans="1:18" ht="14.45" customHeight="1" x14ac:dyDescent="0.2">
      <c r="A77" s="417"/>
      <c r="B77" s="418" t="s">
        <v>1038</v>
      </c>
      <c r="C77" s="418" t="s">
        <v>439</v>
      </c>
      <c r="D77" s="418" t="s">
        <v>1039</v>
      </c>
      <c r="E77" s="418" t="s">
        <v>1111</v>
      </c>
      <c r="F77" s="418"/>
      <c r="G77" s="422"/>
      <c r="H77" s="422"/>
      <c r="I77" s="418"/>
      <c r="J77" s="418"/>
      <c r="K77" s="422">
        <v>1</v>
      </c>
      <c r="L77" s="422">
        <v>1531</v>
      </c>
      <c r="M77" s="418"/>
      <c r="N77" s="418">
        <v>1531</v>
      </c>
      <c r="O77" s="422"/>
      <c r="P77" s="422"/>
      <c r="Q77" s="487"/>
      <c r="R77" s="423"/>
    </row>
    <row r="78" spans="1:18" ht="14.45" customHeight="1" x14ac:dyDescent="0.2">
      <c r="A78" s="417"/>
      <c r="B78" s="418" t="s">
        <v>1038</v>
      </c>
      <c r="C78" s="418" t="s">
        <v>439</v>
      </c>
      <c r="D78" s="418" t="s">
        <v>1039</v>
      </c>
      <c r="E78" s="418" t="s">
        <v>1112</v>
      </c>
      <c r="F78" s="418"/>
      <c r="G78" s="422"/>
      <c r="H78" s="422"/>
      <c r="I78" s="418"/>
      <c r="J78" s="418"/>
      <c r="K78" s="422">
        <v>2</v>
      </c>
      <c r="L78" s="422">
        <v>1506</v>
      </c>
      <c r="M78" s="418"/>
      <c r="N78" s="418">
        <v>753</v>
      </c>
      <c r="O78" s="422"/>
      <c r="P78" s="422"/>
      <c r="Q78" s="487"/>
      <c r="R78" s="423"/>
    </row>
    <row r="79" spans="1:18" ht="14.45" customHeight="1" x14ac:dyDescent="0.2">
      <c r="A79" s="417"/>
      <c r="B79" s="418" t="s">
        <v>1038</v>
      </c>
      <c r="C79" s="418" t="s">
        <v>439</v>
      </c>
      <c r="D79" s="418" t="s">
        <v>1039</v>
      </c>
      <c r="E79" s="418" t="s">
        <v>1113</v>
      </c>
      <c r="F79" s="418"/>
      <c r="G79" s="422"/>
      <c r="H79" s="422"/>
      <c r="I79" s="418"/>
      <c r="J79" s="418"/>
      <c r="K79" s="422"/>
      <c r="L79" s="422"/>
      <c r="M79" s="418"/>
      <c r="N79" s="418"/>
      <c r="O79" s="422">
        <v>1</v>
      </c>
      <c r="P79" s="422">
        <v>4150</v>
      </c>
      <c r="Q79" s="487"/>
      <c r="R79" s="423">
        <v>4150</v>
      </c>
    </row>
    <row r="80" spans="1:18" ht="14.45" customHeight="1" x14ac:dyDescent="0.2">
      <c r="A80" s="417"/>
      <c r="B80" s="418" t="s">
        <v>1038</v>
      </c>
      <c r="C80" s="418" t="s">
        <v>439</v>
      </c>
      <c r="D80" s="418" t="s">
        <v>1039</v>
      </c>
      <c r="E80" s="418" t="s">
        <v>1114</v>
      </c>
      <c r="F80" s="418"/>
      <c r="G80" s="422"/>
      <c r="H80" s="422"/>
      <c r="I80" s="418"/>
      <c r="J80" s="418"/>
      <c r="K80" s="422">
        <v>1</v>
      </c>
      <c r="L80" s="422">
        <v>369</v>
      </c>
      <c r="M80" s="418"/>
      <c r="N80" s="418">
        <v>369</v>
      </c>
      <c r="O80" s="422"/>
      <c r="P80" s="422"/>
      <c r="Q80" s="487"/>
      <c r="R80" s="423"/>
    </row>
    <row r="81" spans="1:18" ht="14.45" customHeight="1" x14ac:dyDescent="0.2">
      <c r="A81" s="417"/>
      <c r="B81" s="418" t="s">
        <v>1038</v>
      </c>
      <c r="C81" s="418" t="s">
        <v>439</v>
      </c>
      <c r="D81" s="418" t="s">
        <v>1039</v>
      </c>
      <c r="E81" s="418" t="s">
        <v>1115</v>
      </c>
      <c r="F81" s="418"/>
      <c r="G81" s="422"/>
      <c r="H81" s="422"/>
      <c r="I81" s="418"/>
      <c r="J81" s="418"/>
      <c r="K81" s="422">
        <v>1</v>
      </c>
      <c r="L81" s="422">
        <v>2502</v>
      </c>
      <c r="M81" s="418"/>
      <c r="N81" s="418">
        <v>2502</v>
      </c>
      <c r="O81" s="422"/>
      <c r="P81" s="422"/>
      <c r="Q81" s="487"/>
      <c r="R81" s="423"/>
    </row>
    <row r="82" spans="1:18" ht="14.45" customHeight="1" x14ac:dyDescent="0.2">
      <c r="A82" s="417"/>
      <c r="B82" s="418" t="s">
        <v>1038</v>
      </c>
      <c r="C82" s="418" t="s">
        <v>439</v>
      </c>
      <c r="D82" s="418" t="s">
        <v>1039</v>
      </c>
      <c r="E82" s="418" t="s">
        <v>1116</v>
      </c>
      <c r="F82" s="418"/>
      <c r="G82" s="422"/>
      <c r="H82" s="422"/>
      <c r="I82" s="418"/>
      <c r="J82" s="418"/>
      <c r="K82" s="422">
        <v>0</v>
      </c>
      <c r="L82" s="422">
        <v>0</v>
      </c>
      <c r="M82" s="418"/>
      <c r="N82" s="418"/>
      <c r="O82" s="422"/>
      <c r="P82" s="422"/>
      <c r="Q82" s="487"/>
      <c r="R82" s="423"/>
    </row>
    <row r="83" spans="1:18" ht="14.45" customHeight="1" x14ac:dyDescent="0.2">
      <c r="A83" s="417"/>
      <c r="B83" s="418" t="s">
        <v>1038</v>
      </c>
      <c r="C83" s="418" t="s">
        <v>439</v>
      </c>
      <c r="D83" s="418" t="s">
        <v>1117</v>
      </c>
      <c r="E83" s="418" t="s">
        <v>1118</v>
      </c>
      <c r="F83" s="418" t="s">
        <v>1119</v>
      </c>
      <c r="G83" s="422">
        <v>9</v>
      </c>
      <c r="H83" s="422">
        <v>4580.0099999999993</v>
      </c>
      <c r="I83" s="418"/>
      <c r="J83" s="418">
        <v>508.88999999999993</v>
      </c>
      <c r="K83" s="422">
        <v>7</v>
      </c>
      <c r="L83" s="422">
        <v>4012.2200000000003</v>
      </c>
      <c r="M83" s="418"/>
      <c r="N83" s="418">
        <v>573.1742857142857</v>
      </c>
      <c r="O83" s="422">
        <v>1</v>
      </c>
      <c r="P83" s="422">
        <v>550</v>
      </c>
      <c r="Q83" s="487"/>
      <c r="R83" s="423">
        <v>550</v>
      </c>
    </row>
    <row r="84" spans="1:18" ht="14.45" customHeight="1" x14ac:dyDescent="0.2">
      <c r="A84" s="417"/>
      <c r="B84" s="418" t="s">
        <v>1038</v>
      </c>
      <c r="C84" s="418" t="s">
        <v>439</v>
      </c>
      <c r="D84" s="418" t="s">
        <v>1117</v>
      </c>
      <c r="E84" s="418" t="s">
        <v>1120</v>
      </c>
      <c r="F84" s="418" t="s">
        <v>1121</v>
      </c>
      <c r="G84" s="422">
        <v>1723</v>
      </c>
      <c r="H84" s="422">
        <v>134011.10999999999</v>
      </c>
      <c r="I84" s="418"/>
      <c r="J84" s="418">
        <v>77.777777132907715</v>
      </c>
      <c r="K84" s="422">
        <v>2043</v>
      </c>
      <c r="L84" s="422">
        <v>180712.22</v>
      </c>
      <c r="M84" s="418"/>
      <c r="N84" s="418">
        <v>88.454341654429754</v>
      </c>
      <c r="O84" s="422">
        <v>491</v>
      </c>
      <c r="P84" s="422">
        <v>40916.660000000003</v>
      </c>
      <c r="Q84" s="487"/>
      <c r="R84" s="423">
        <v>83.333319755600826</v>
      </c>
    </row>
    <row r="85" spans="1:18" ht="14.45" customHeight="1" x14ac:dyDescent="0.2">
      <c r="A85" s="417"/>
      <c r="B85" s="418" t="s">
        <v>1038</v>
      </c>
      <c r="C85" s="418" t="s">
        <v>439</v>
      </c>
      <c r="D85" s="418" t="s">
        <v>1117</v>
      </c>
      <c r="E85" s="418" t="s">
        <v>1122</v>
      </c>
      <c r="F85" s="418" t="s">
        <v>1123</v>
      </c>
      <c r="G85" s="422">
        <v>51</v>
      </c>
      <c r="H85" s="422">
        <v>12750</v>
      </c>
      <c r="I85" s="418"/>
      <c r="J85" s="418">
        <v>250</v>
      </c>
      <c r="K85" s="422">
        <v>62</v>
      </c>
      <c r="L85" s="422">
        <v>16146.660000000002</v>
      </c>
      <c r="M85" s="418"/>
      <c r="N85" s="418">
        <v>260.43</v>
      </c>
      <c r="O85" s="422">
        <v>14</v>
      </c>
      <c r="P85" s="422">
        <v>3577.7799999999997</v>
      </c>
      <c r="Q85" s="487"/>
      <c r="R85" s="423">
        <v>255.55571428571426</v>
      </c>
    </row>
    <row r="86" spans="1:18" ht="14.45" customHeight="1" x14ac:dyDescent="0.2">
      <c r="A86" s="417"/>
      <c r="B86" s="418" t="s">
        <v>1038</v>
      </c>
      <c r="C86" s="418" t="s">
        <v>439</v>
      </c>
      <c r="D86" s="418" t="s">
        <v>1117</v>
      </c>
      <c r="E86" s="418" t="s">
        <v>1124</v>
      </c>
      <c r="F86" s="418" t="s">
        <v>1125</v>
      </c>
      <c r="G86" s="422"/>
      <c r="H86" s="422"/>
      <c r="I86" s="418"/>
      <c r="J86" s="418"/>
      <c r="K86" s="422">
        <v>4</v>
      </c>
      <c r="L86" s="422">
        <v>1222.22</v>
      </c>
      <c r="M86" s="418"/>
      <c r="N86" s="418">
        <v>305.55500000000001</v>
      </c>
      <c r="O86" s="422"/>
      <c r="P86" s="422"/>
      <c r="Q86" s="487"/>
      <c r="R86" s="423"/>
    </row>
    <row r="87" spans="1:18" ht="14.45" customHeight="1" x14ac:dyDescent="0.2">
      <c r="A87" s="417"/>
      <c r="B87" s="418" t="s">
        <v>1038</v>
      </c>
      <c r="C87" s="418" t="s">
        <v>439</v>
      </c>
      <c r="D87" s="418" t="s">
        <v>1117</v>
      </c>
      <c r="E87" s="418" t="s">
        <v>1126</v>
      </c>
      <c r="F87" s="418" t="s">
        <v>1127</v>
      </c>
      <c r="G87" s="422">
        <v>348</v>
      </c>
      <c r="H87" s="422">
        <v>40600</v>
      </c>
      <c r="I87" s="418"/>
      <c r="J87" s="418">
        <v>116.66666666666667</v>
      </c>
      <c r="K87" s="422">
        <v>332</v>
      </c>
      <c r="L87" s="422">
        <v>47106.66</v>
      </c>
      <c r="M87" s="418"/>
      <c r="N87" s="418">
        <v>141.88753012048193</v>
      </c>
      <c r="O87" s="422">
        <v>82</v>
      </c>
      <c r="P87" s="422">
        <v>10933.32</v>
      </c>
      <c r="Q87" s="487"/>
      <c r="R87" s="423">
        <v>133.33317073170733</v>
      </c>
    </row>
    <row r="88" spans="1:18" ht="14.45" customHeight="1" x14ac:dyDescent="0.2">
      <c r="A88" s="417"/>
      <c r="B88" s="418" t="s">
        <v>1038</v>
      </c>
      <c r="C88" s="418" t="s">
        <v>439</v>
      </c>
      <c r="D88" s="418" t="s">
        <v>1117</v>
      </c>
      <c r="E88" s="418" t="s">
        <v>1128</v>
      </c>
      <c r="F88" s="418" t="s">
        <v>1129</v>
      </c>
      <c r="G88" s="422"/>
      <c r="H88" s="422"/>
      <c r="I88" s="418"/>
      <c r="J88" s="418"/>
      <c r="K88" s="422">
        <v>3</v>
      </c>
      <c r="L88" s="422">
        <v>3040</v>
      </c>
      <c r="M88" s="418"/>
      <c r="N88" s="418">
        <v>1013.3333333333334</v>
      </c>
      <c r="O88" s="422">
        <v>3</v>
      </c>
      <c r="P88" s="422">
        <v>2650</v>
      </c>
      <c r="Q88" s="487"/>
      <c r="R88" s="423">
        <v>883.33333333333337</v>
      </c>
    </row>
    <row r="89" spans="1:18" ht="14.45" customHeight="1" x14ac:dyDescent="0.2">
      <c r="A89" s="417"/>
      <c r="B89" s="418" t="s">
        <v>1038</v>
      </c>
      <c r="C89" s="418" t="s">
        <v>439</v>
      </c>
      <c r="D89" s="418" t="s">
        <v>1117</v>
      </c>
      <c r="E89" s="418" t="s">
        <v>1130</v>
      </c>
      <c r="F89" s="418" t="s">
        <v>1131</v>
      </c>
      <c r="G89" s="422">
        <v>701</v>
      </c>
      <c r="H89" s="422">
        <v>385550</v>
      </c>
      <c r="I89" s="418"/>
      <c r="J89" s="418">
        <v>550</v>
      </c>
      <c r="K89" s="422">
        <v>635</v>
      </c>
      <c r="L89" s="422">
        <v>369222.22000000003</v>
      </c>
      <c r="M89" s="418"/>
      <c r="N89" s="418">
        <v>581.45231496063002</v>
      </c>
      <c r="O89" s="422">
        <v>82</v>
      </c>
      <c r="P89" s="422">
        <v>51933.34</v>
      </c>
      <c r="Q89" s="487"/>
      <c r="R89" s="423">
        <v>633.33341463414627</v>
      </c>
    </row>
    <row r="90" spans="1:18" ht="14.45" customHeight="1" x14ac:dyDescent="0.2">
      <c r="A90" s="417"/>
      <c r="B90" s="418" t="s">
        <v>1038</v>
      </c>
      <c r="C90" s="418" t="s">
        <v>439</v>
      </c>
      <c r="D90" s="418" t="s">
        <v>1117</v>
      </c>
      <c r="E90" s="418" t="s">
        <v>1132</v>
      </c>
      <c r="F90" s="418" t="s">
        <v>1133</v>
      </c>
      <c r="G90" s="422">
        <v>1</v>
      </c>
      <c r="H90" s="422">
        <v>294.44</v>
      </c>
      <c r="I90" s="418"/>
      <c r="J90" s="418">
        <v>294.44</v>
      </c>
      <c r="K90" s="422">
        <v>1</v>
      </c>
      <c r="L90" s="422">
        <v>300</v>
      </c>
      <c r="M90" s="418"/>
      <c r="N90" s="418">
        <v>300</v>
      </c>
      <c r="O90" s="422"/>
      <c r="P90" s="422"/>
      <c r="Q90" s="487"/>
      <c r="R90" s="423"/>
    </row>
    <row r="91" spans="1:18" ht="14.45" customHeight="1" x14ac:dyDescent="0.2">
      <c r="A91" s="417"/>
      <c r="B91" s="418" t="s">
        <v>1038</v>
      </c>
      <c r="C91" s="418" t="s">
        <v>439</v>
      </c>
      <c r="D91" s="418" t="s">
        <v>1117</v>
      </c>
      <c r="E91" s="418" t="s">
        <v>1132</v>
      </c>
      <c r="F91" s="418" t="s">
        <v>1134</v>
      </c>
      <c r="G91" s="422"/>
      <c r="H91" s="422"/>
      <c r="I91" s="418"/>
      <c r="J91" s="418"/>
      <c r="K91" s="422">
        <v>1</v>
      </c>
      <c r="L91" s="422">
        <v>300</v>
      </c>
      <c r="M91" s="418"/>
      <c r="N91" s="418">
        <v>300</v>
      </c>
      <c r="O91" s="422"/>
      <c r="P91" s="422"/>
      <c r="Q91" s="487"/>
      <c r="R91" s="423"/>
    </row>
    <row r="92" spans="1:18" ht="14.45" customHeight="1" x14ac:dyDescent="0.2">
      <c r="A92" s="417"/>
      <c r="B92" s="418" t="s">
        <v>1038</v>
      </c>
      <c r="C92" s="418" t="s">
        <v>439</v>
      </c>
      <c r="D92" s="418" t="s">
        <v>1117</v>
      </c>
      <c r="E92" s="418" t="s">
        <v>1135</v>
      </c>
      <c r="F92" s="418"/>
      <c r="G92" s="422">
        <v>2</v>
      </c>
      <c r="H92" s="422">
        <v>66.66</v>
      </c>
      <c r="I92" s="418"/>
      <c r="J92" s="418">
        <v>33.33</v>
      </c>
      <c r="K92" s="422"/>
      <c r="L92" s="422"/>
      <c r="M92" s="418"/>
      <c r="N92" s="418"/>
      <c r="O92" s="422"/>
      <c r="P92" s="422"/>
      <c r="Q92" s="487"/>
      <c r="R92" s="423"/>
    </row>
    <row r="93" spans="1:18" ht="14.45" customHeight="1" x14ac:dyDescent="0.2">
      <c r="A93" s="417"/>
      <c r="B93" s="418" t="s">
        <v>1038</v>
      </c>
      <c r="C93" s="418" t="s">
        <v>439</v>
      </c>
      <c r="D93" s="418" t="s">
        <v>1117</v>
      </c>
      <c r="E93" s="418" t="s">
        <v>1136</v>
      </c>
      <c r="F93" s="418" t="s">
        <v>1137</v>
      </c>
      <c r="G93" s="422">
        <v>260</v>
      </c>
      <c r="H93" s="422">
        <v>108622.22</v>
      </c>
      <c r="I93" s="418"/>
      <c r="J93" s="418">
        <v>417.77776923076925</v>
      </c>
      <c r="K93" s="422">
        <v>218</v>
      </c>
      <c r="L93" s="422">
        <v>94900.01</v>
      </c>
      <c r="M93" s="418"/>
      <c r="N93" s="418">
        <v>435.3211467889908</v>
      </c>
      <c r="O93" s="422">
        <v>29</v>
      </c>
      <c r="P93" s="422">
        <v>12276.66</v>
      </c>
      <c r="Q93" s="487"/>
      <c r="R93" s="423">
        <v>423.33310344827584</v>
      </c>
    </row>
    <row r="94" spans="1:18" ht="14.45" customHeight="1" x14ac:dyDescent="0.2">
      <c r="A94" s="417"/>
      <c r="B94" s="418" t="s">
        <v>1038</v>
      </c>
      <c r="C94" s="418" t="s">
        <v>439</v>
      </c>
      <c r="D94" s="418" t="s">
        <v>1117</v>
      </c>
      <c r="E94" s="418" t="s">
        <v>1138</v>
      </c>
      <c r="F94" s="418" t="s">
        <v>1139</v>
      </c>
      <c r="G94" s="422">
        <v>248</v>
      </c>
      <c r="H94" s="422">
        <v>55111.11</v>
      </c>
      <c r="I94" s="418"/>
      <c r="J94" s="418">
        <v>222.22221774193548</v>
      </c>
      <c r="K94" s="422">
        <v>265</v>
      </c>
      <c r="L94" s="422">
        <v>97605.540000000008</v>
      </c>
      <c r="M94" s="418"/>
      <c r="N94" s="418">
        <v>368.32279245283024</v>
      </c>
      <c r="O94" s="422">
        <v>81</v>
      </c>
      <c r="P94" s="422">
        <v>31500</v>
      </c>
      <c r="Q94" s="487"/>
      <c r="R94" s="423">
        <v>388.88888888888891</v>
      </c>
    </row>
    <row r="95" spans="1:18" ht="14.45" customHeight="1" x14ac:dyDescent="0.2">
      <c r="A95" s="417"/>
      <c r="B95" s="418" t="s">
        <v>1038</v>
      </c>
      <c r="C95" s="418" t="s">
        <v>439</v>
      </c>
      <c r="D95" s="418" t="s">
        <v>1117</v>
      </c>
      <c r="E95" s="418" t="s">
        <v>1140</v>
      </c>
      <c r="F95" s="418" t="s">
        <v>1141</v>
      </c>
      <c r="G95" s="422">
        <v>18</v>
      </c>
      <c r="H95" s="422">
        <v>10500</v>
      </c>
      <c r="I95" s="418"/>
      <c r="J95" s="418">
        <v>583.33333333333337</v>
      </c>
      <c r="K95" s="422">
        <v>50</v>
      </c>
      <c r="L95" s="422">
        <v>34322.22</v>
      </c>
      <c r="M95" s="418"/>
      <c r="N95" s="418">
        <v>686.44439999999997</v>
      </c>
      <c r="O95" s="422">
        <v>8</v>
      </c>
      <c r="P95" s="422">
        <v>5333.33</v>
      </c>
      <c r="Q95" s="487"/>
      <c r="R95" s="423">
        <v>666.66624999999999</v>
      </c>
    </row>
    <row r="96" spans="1:18" ht="14.45" customHeight="1" x14ac:dyDescent="0.2">
      <c r="A96" s="417"/>
      <c r="B96" s="418" t="s">
        <v>1038</v>
      </c>
      <c r="C96" s="418" t="s">
        <v>439</v>
      </c>
      <c r="D96" s="418" t="s">
        <v>1117</v>
      </c>
      <c r="E96" s="418" t="s">
        <v>1142</v>
      </c>
      <c r="F96" s="418" t="s">
        <v>1143</v>
      </c>
      <c r="G96" s="422">
        <v>248</v>
      </c>
      <c r="H96" s="422">
        <v>115733.33</v>
      </c>
      <c r="I96" s="418"/>
      <c r="J96" s="418">
        <v>466.66665322580644</v>
      </c>
      <c r="K96" s="422">
        <v>173</v>
      </c>
      <c r="L96" s="422">
        <v>90066.67</v>
      </c>
      <c r="M96" s="418"/>
      <c r="N96" s="418">
        <v>520.61658959537567</v>
      </c>
      <c r="O96" s="422">
        <v>11</v>
      </c>
      <c r="P96" s="422">
        <v>5561.1100000000006</v>
      </c>
      <c r="Q96" s="487"/>
      <c r="R96" s="423">
        <v>505.55545454545461</v>
      </c>
    </row>
    <row r="97" spans="1:18" ht="14.45" customHeight="1" x14ac:dyDescent="0.2">
      <c r="A97" s="417"/>
      <c r="B97" s="418" t="s">
        <v>1038</v>
      </c>
      <c r="C97" s="418" t="s">
        <v>439</v>
      </c>
      <c r="D97" s="418" t="s">
        <v>1117</v>
      </c>
      <c r="E97" s="418" t="s">
        <v>1144</v>
      </c>
      <c r="F97" s="418" t="s">
        <v>1145</v>
      </c>
      <c r="G97" s="422">
        <v>267</v>
      </c>
      <c r="H97" s="422">
        <v>16316.66</v>
      </c>
      <c r="I97" s="418"/>
      <c r="J97" s="418">
        <v>61.111086142322094</v>
      </c>
      <c r="K97" s="422">
        <v>271</v>
      </c>
      <c r="L97" s="422">
        <v>18846.660000000003</v>
      </c>
      <c r="M97" s="418"/>
      <c r="N97" s="418">
        <v>69.544870848708499</v>
      </c>
      <c r="O97" s="422">
        <v>31</v>
      </c>
      <c r="P97" s="422">
        <v>2066.65</v>
      </c>
      <c r="Q97" s="487"/>
      <c r="R97" s="423">
        <v>66.66612903225807</v>
      </c>
    </row>
    <row r="98" spans="1:18" ht="14.45" customHeight="1" x14ac:dyDescent="0.2">
      <c r="A98" s="417"/>
      <c r="B98" s="418" t="s">
        <v>1038</v>
      </c>
      <c r="C98" s="418" t="s">
        <v>439</v>
      </c>
      <c r="D98" s="418" t="s">
        <v>1117</v>
      </c>
      <c r="E98" s="418" t="s">
        <v>1146</v>
      </c>
      <c r="F98" s="418" t="s">
        <v>1147</v>
      </c>
      <c r="G98" s="422">
        <v>242</v>
      </c>
      <c r="H98" s="422">
        <v>30922.210000000003</v>
      </c>
      <c r="I98" s="418"/>
      <c r="J98" s="418">
        <v>127.77772727272729</v>
      </c>
      <c r="K98" s="422">
        <v>175</v>
      </c>
      <c r="L98" s="422">
        <v>30131.11</v>
      </c>
      <c r="M98" s="418"/>
      <c r="N98" s="418">
        <v>172.17777142857142</v>
      </c>
      <c r="O98" s="422"/>
      <c r="P98" s="422"/>
      <c r="Q98" s="487"/>
      <c r="R98" s="423"/>
    </row>
    <row r="99" spans="1:18" ht="14.45" customHeight="1" x14ac:dyDescent="0.2">
      <c r="A99" s="417"/>
      <c r="B99" s="418" t="s">
        <v>1038</v>
      </c>
      <c r="C99" s="418" t="s">
        <v>439</v>
      </c>
      <c r="D99" s="418" t="s">
        <v>1117</v>
      </c>
      <c r="E99" s="418" t="s">
        <v>1146</v>
      </c>
      <c r="F99" s="418" t="s">
        <v>1148</v>
      </c>
      <c r="G99" s="422">
        <v>108</v>
      </c>
      <c r="H99" s="422">
        <v>13800.01</v>
      </c>
      <c r="I99" s="418"/>
      <c r="J99" s="418">
        <v>127.77787037037037</v>
      </c>
      <c r="K99" s="422">
        <v>85</v>
      </c>
      <c r="L99" s="422">
        <v>13974.44</v>
      </c>
      <c r="M99" s="418"/>
      <c r="N99" s="418">
        <v>164.40517647058823</v>
      </c>
      <c r="O99" s="422">
        <v>89</v>
      </c>
      <c r="P99" s="422">
        <v>14338.880000000001</v>
      </c>
      <c r="Q99" s="487"/>
      <c r="R99" s="423">
        <v>161.11101123595506</v>
      </c>
    </row>
    <row r="100" spans="1:18" ht="14.45" customHeight="1" x14ac:dyDescent="0.2">
      <c r="A100" s="417"/>
      <c r="B100" s="418" t="s">
        <v>1038</v>
      </c>
      <c r="C100" s="418" t="s">
        <v>439</v>
      </c>
      <c r="D100" s="418" t="s">
        <v>1117</v>
      </c>
      <c r="E100" s="418" t="s">
        <v>1149</v>
      </c>
      <c r="F100" s="418" t="s">
        <v>1150</v>
      </c>
      <c r="G100" s="422">
        <v>71</v>
      </c>
      <c r="H100" s="422">
        <v>5443.34</v>
      </c>
      <c r="I100" s="418"/>
      <c r="J100" s="418">
        <v>76.666760563380279</v>
      </c>
      <c r="K100" s="422">
        <v>87</v>
      </c>
      <c r="L100" s="422">
        <v>19473.330000000002</v>
      </c>
      <c r="M100" s="418"/>
      <c r="N100" s="418">
        <v>223.83137931034486</v>
      </c>
      <c r="O100" s="422">
        <v>38</v>
      </c>
      <c r="P100" s="422">
        <v>7811.11</v>
      </c>
      <c r="Q100" s="487"/>
      <c r="R100" s="423">
        <v>205.55552631578948</v>
      </c>
    </row>
    <row r="101" spans="1:18" ht="14.45" customHeight="1" x14ac:dyDescent="0.2">
      <c r="A101" s="417"/>
      <c r="B101" s="418" t="s">
        <v>1038</v>
      </c>
      <c r="C101" s="418" t="s">
        <v>439</v>
      </c>
      <c r="D101" s="418" t="s">
        <v>1117</v>
      </c>
      <c r="E101" s="418" t="s">
        <v>1151</v>
      </c>
      <c r="F101" s="418" t="s">
        <v>1152</v>
      </c>
      <c r="G101" s="422">
        <v>1323</v>
      </c>
      <c r="H101" s="422">
        <v>0</v>
      </c>
      <c r="I101" s="418"/>
      <c r="J101" s="418">
        <v>0</v>
      </c>
      <c r="K101" s="422">
        <v>986</v>
      </c>
      <c r="L101" s="422">
        <v>0</v>
      </c>
      <c r="M101" s="418"/>
      <c r="N101" s="418">
        <v>0</v>
      </c>
      <c r="O101" s="422">
        <v>200</v>
      </c>
      <c r="P101" s="422">
        <v>0</v>
      </c>
      <c r="Q101" s="487"/>
      <c r="R101" s="423">
        <v>0</v>
      </c>
    </row>
    <row r="102" spans="1:18" ht="14.45" customHeight="1" x14ac:dyDescent="0.2">
      <c r="A102" s="417"/>
      <c r="B102" s="418" t="s">
        <v>1038</v>
      </c>
      <c r="C102" s="418" t="s">
        <v>439</v>
      </c>
      <c r="D102" s="418" t="s">
        <v>1117</v>
      </c>
      <c r="E102" s="418" t="s">
        <v>1153</v>
      </c>
      <c r="F102" s="418" t="s">
        <v>1154</v>
      </c>
      <c r="G102" s="422">
        <v>364</v>
      </c>
      <c r="H102" s="422">
        <v>111222.22</v>
      </c>
      <c r="I102" s="418"/>
      <c r="J102" s="418">
        <v>305.55554945054945</v>
      </c>
      <c r="K102" s="422">
        <v>378</v>
      </c>
      <c r="L102" s="422">
        <v>123522.23</v>
      </c>
      <c r="M102" s="418"/>
      <c r="N102" s="418">
        <v>326.77838624338625</v>
      </c>
      <c r="O102" s="422">
        <v>83</v>
      </c>
      <c r="P102" s="422">
        <v>25822.22</v>
      </c>
      <c r="Q102" s="487"/>
      <c r="R102" s="423">
        <v>311.11108433734944</v>
      </c>
    </row>
    <row r="103" spans="1:18" ht="14.45" customHeight="1" x14ac:dyDescent="0.2">
      <c r="A103" s="417"/>
      <c r="B103" s="418" t="s">
        <v>1038</v>
      </c>
      <c r="C103" s="418" t="s">
        <v>439</v>
      </c>
      <c r="D103" s="418" t="s">
        <v>1117</v>
      </c>
      <c r="E103" s="418" t="s">
        <v>1155</v>
      </c>
      <c r="F103" s="418" t="s">
        <v>1156</v>
      </c>
      <c r="G103" s="422">
        <v>104</v>
      </c>
      <c r="H103" s="422">
        <v>3466.67</v>
      </c>
      <c r="I103" s="418"/>
      <c r="J103" s="418">
        <v>33.333365384615384</v>
      </c>
      <c r="K103" s="422"/>
      <c r="L103" s="422"/>
      <c r="M103" s="418"/>
      <c r="N103" s="418"/>
      <c r="O103" s="422"/>
      <c r="P103" s="422"/>
      <c r="Q103" s="487"/>
      <c r="R103" s="423"/>
    </row>
    <row r="104" spans="1:18" ht="14.45" customHeight="1" x14ac:dyDescent="0.2">
      <c r="A104" s="417"/>
      <c r="B104" s="418" t="s">
        <v>1038</v>
      </c>
      <c r="C104" s="418" t="s">
        <v>439</v>
      </c>
      <c r="D104" s="418" t="s">
        <v>1117</v>
      </c>
      <c r="E104" s="418" t="s">
        <v>1157</v>
      </c>
      <c r="F104" s="418" t="s">
        <v>1158</v>
      </c>
      <c r="G104" s="422">
        <v>789</v>
      </c>
      <c r="H104" s="422">
        <v>359433.34</v>
      </c>
      <c r="I104" s="418"/>
      <c r="J104" s="418">
        <v>455.55556400506975</v>
      </c>
      <c r="K104" s="422">
        <v>949</v>
      </c>
      <c r="L104" s="422">
        <v>465518.89</v>
      </c>
      <c r="M104" s="418"/>
      <c r="N104" s="418">
        <v>490.53623814541623</v>
      </c>
      <c r="O104" s="422">
        <v>266</v>
      </c>
      <c r="P104" s="422">
        <v>122655.54</v>
      </c>
      <c r="Q104" s="487"/>
      <c r="R104" s="423">
        <v>461.1110526315789</v>
      </c>
    </row>
    <row r="105" spans="1:18" ht="14.45" customHeight="1" x14ac:dyDescent="0.2">
      <c r="A105" s="417"/>
      <c r="B105" s="418" t="s">
        <v>1038</v>
      </c>
      <c r="C105" s="418" t="s">
        <v>439</v>
      </c>
      <c r="D105" s="418" t="s">
        <v>1117</v>
      </c>
      <c r="E105" s="418" t="s">
        <v>1159</v>
      </c>
      <c r="F105" s="418" t="s">
        <v>1160</v>
      </c>
      <c r="G105" s="422">
        <v>2</v>
      </c>
      <c r="H105" s="422">
        <v>117.78</v>
      </c>
      <c r="I105" s="418"/>
      <c r="J105" s="418">
        <v>58.89</v>
      </c>
      <c r="K105" s="422"/>
      <c r="L105" s="422"/>
      <c r="M105" s="418"/>
      <c r="N105" s="418"/>
      <c r="O105" s="422"/>
      <c r="P105" s="422"/>
      <c r="Q105" s="487"/>
      <c r="R105" s="423"/>
    </row>
    <row r="106" spans="1:18" ht="14.45" customHeight="1" x14ac:dyDescent="0.2">
      <c r="A106" s="417"/>
      <c r="B106" s="418" t="s">
        <v>1038</v>
      </c>
      <c r="C106" s="418" t="s">
        <v>439</v>
      </c>
      <c r="D106" s="418" t="s">
        <v>1117</v>
      </c>
      <c r="E106" s="418" t="s">
        <v>1161</v>
      </c>
      <c r="F106" s="418" t="s">
        <v>1162</v>
      </c>
      <c r="G106" s="422">
        <v>266</v>
      </c>
      <c r="H106" s="422">
        <v>20688.89</v>
      </c>
      <c r="I106" s="418"/>
      <c r="J106" s="418">
        <v>77.777781954887217</v>
      </c>
      <c r="K106" s="422">
        <v>269</v>
      </c>
      <c r="L106" s="422">
        <v>27052.219999999998</v>
      </c>
      <c r="M106" s="418"/>
      <c r="N106" s="418">
        <v>100.56587360594794</v>
      </c>
      <c r="O106" s="422"/>
      <c r="P106" s="422"/>
      <c r="Q106" s="487"/>
      <c r="R106" s="423"/>
    </row>
    <row r="107" spans="1:18" ht="14.45" customHeight="1" x14ac:dyDescent="0.2">
      <c r="A107" s="417"/>
      <c r="B107" s="418" t="s">
        <v>1038</v>
      </c>
      <c r="C107" s="418" t="s">
        <v>439</v>
      </c>
      <c r="D107" s="418" t="s">
        <v>1117</v>
      </c>
      <c r="E107" s="418" t="s">
        <v>1161</v>
      </c>
      <c r="F107" s="418" t="s">
        <v>1163</v>
      </c>
      <c r="G107" s="422">
        <v>113</v>
      </c>
      <c r="H107" s="422">
        <v>8788.89</v>
      </c>
      <c r="I107" s="418"/>
      <c r="J107" s="418">
        <v>77.77778761061947</v>
      </c>
      <c r="K107" s="422">
        <v>127</v>
      </c>
      <c r="L107" s="422">
        <v>12283.34</v>
      </c>
      <c r="M107" s="418"/>
      <c r="N107" s="418">
        <v>96.719212598425202</v>
      </c>
      <c r="O107" s="422">
        <v>85</v>
      </c>
      <c r="P107" s="422">
        <v>8027.7699999999995</v>
      </c>
      <c r="Q107" s="487"/>
      <c r="R107" s="423">
        <v>94.444352941176462</v>
      </c>
    </row>
    <row r="108" spans="1:18" ht="14.45" customHeight="1" x14ac:dyDescent="0.2">
      <c r="A108" s="417"/>
      <c r="B108" s="418" t="s">
        <v>1038</v>
      </c>
      <c r="C108" s="418" t="s">
        <v>439</v>
      </c>
      <c r="D108" s="418" t="s">
        <v>1117</v>
      </c>
      <c r="E108" s="418" t="s">
        <v>1164</v>
      </c>
      <c r="F108" s="418" t="s">
        <v>1165</v>
      </c>
      <c r="G108" s="422">
        <v>0</v>
      </c>
      <c r="H108" s="422">
        <v>0</v>
      </c>
      <c r="I108" s="418"/>
      <c r="J108" s="418"/>
      <c r="K108" s="422">
        <v>0</v>
      </c>
      <c r="L108" s="422">
        <v>0</v>
      </c>
      <c r="M108" s="418"/>
      <c r="N108" s="418"/>
      <c r="O108" s="422"/>
      <c r="P108" s="422"/>
      <c r="Q108" s="487"/>
      <c r="R108" s="423"/>
    </row>
    <row r="109" spans="1:18" ht="14.45" customHeight="1" x14ac:dyDescent="0.2">
      <c r="A109" s="417"/>
      <c r="B109" s="418" t="s">
        <v>1038</v>
      </c>
      <c r="C109" s="418" t="s">
        <v>439</v>
      </c>
      <c r="D109" s="418" t="s">
        <v>1117</v>
      </c>
      <c r="E109" s="418" t="s">
        <v>1166</v>
      </c>
      <c r="F109" s="418" t="s">
        <v>1167</v>
      </c>
      <c r="G109" s="422">
        <v>5</v>
      </c>
      <c r="H109" s="422">
        <v>1350</v>
      </c>
      <c r="I109" s="418"/>
      <c r="J109" s="418">
        <v>270</v>
      </c>
      <c r="K109" s="422"/>
      <c r="L109" s="422"/>
      <c r="M109" s="418"/>
      <c r="N109" s="418"/>
      <c r="O109" s="422"/>
      <c r="P109" s="422"/>
      <c r="Q109" s="487"/>
      <c r="R109" s="423"/>
    </row>
    <row r="110" spans="1:18" ht="14.45" customHeight="1" x14ac:dyDescent="0.2">
      <c r="A110" s="417"/>
      <c r="B110" s="418" t="s">
        <v>1038</v>
      </c>
      <c r="C110" s="418" t="s">
        <v>439</v>
      </c>
      <c r="D110" s="418" t="s">
        <v>1117</v>
      </c>
      <c r="E110" s="418" t="s">
        <v>1168</v>
      </c>
      <c r="F110" s="418" t="s">
        <v>1169</v>
      </c>
      <c r="G110" s="422">
        <v>788</v>
      </c>
      <c r="H110" s="422">
        <v>74422.23</v>
      </c>
      <c r="I110" s="418"/>
      <c r="J110" s="418">
        <v>94.444454314720801</v>
      </c>
      <c r="K110" s="422">
        <v>718</v>
      </c>
      <c r="L110" s="422">
        <v>83594.44</v>
      </c>
      <c r="M110" s="418"/>
      <c r="N110" s="418">
        <v>116.42679665738162</v>
      </c>
      <c r="O110" s="422">
        <v>167</v>
      </c>
      <c r="P110" s="422">
        <v>18555.54</v>
      </c>
      <c r="Q110" s="487"/>
      <c r="R110" s="423">
        <v>111.11101796407186</v>
      </c>
    </row>
    <row r="111" spans="1:18" ht="14.45" customHeight="1" x14ac:dyDescent="0.2">
      <c r="A111" s="417"/>
      <c r="B111" s="418" t="s">
        <v>1038</v>
      </c>
      <c r="C111" s="418" t="s">
        <v>439</v>
      </c>
      <c r="D111" s="418" t="s">
        <v>1117</v>
      </c>
      <c r="E111" s="418" t="s">
        <v>1170</v>
      </c>
      <c r="F111" s="418" t="s">
        <v>1171</v>
      </c>
      <c r="G111" s="422">
        <v>323</v>
      </c>
      <c r="H111" s="422">
        <v>13996.66</v>
      </c>
      <c r="I111" s="418"/>
      <c r="J111" s="418">
        <v>43.333312693498449</v>
      </c>
      <c r="K111" s="422">
        <v>243</v>
      </c>
      <c r="L111" s="422">
        <v>17170</v>
      </c>
      <c r="M111" s="418"/>
      <c r="N111" s="418">
        <v>70.658436213991763</v>
      </c>
      <c r="O111" s="422">
        <v>43</v>
      </c>
      <c r="P111" s="422">
        <v>2866.67</v>
      </c>
      <c r="Q111" s="487"/>
      <c r="R111" s="423">
        <v>66.666744186046515</v>
      </c>
    </row>
    <row r="112" spans="1:18" ht="14.45" customHeight="1" x14ac:dyDescent="0.2">
      <c r="A112" s="417"/>
      <c r="B112" s="418" t="s">
        <v>1038</v>
      </c>
      <c r="C112" s="418" t="s">
        <v>439</v>
      </c>
      <c r="D112" s="418" t="s">
        <v>1117</v>
      </c>
      <c r="E112" s="418" t="s">
        <v>1172</v>
      </c>
      <c r="F112" s="418" t="s">
        <v>1173</v>
      </c>
      <c r="G112" s="422"/>
      <c r="H112" s="422"/>
      <c r="I112" s="418"/>
      <c r="J112" s="418"/>
      <c r="K112" s="422">
        <v>2</v>
      </c>
      <c r="L112" s="422">
        <v>344.44</v>
      </c>
      <c r="M112" s="418"/>
      <c r="N112" s="418">
        <v>172.22</v>
      </c>
      <c r="O112" s="422">
        <v>2</v>
      </c>
      <c r="P112" s="422">
        <v>300</v>
      </c>
      <c r="Q112" s="487"/>
      <c r="R112" s="423">
        <v>150</v>
      </c>
    </row>
    <row r="113" spans="1:18" ht="14.45" customHeight="1" x14ac:dyDescent="0.2">
      <c r="A113" s="417"/>
      <c r="B113" s="418" t="s">
        <v>1038</v>
      </c>
      <c r="C113" s="418" t="s">
        <v>439</v>
      </c>
      <c r="D113" s="418" t="s">
        <v>1117</v>
      </c>
      <c r="E113" s="418" t="s">
        <v>1174</v>
      </c>
      <c r="F113" s="418"/>
      <c r="G113" s="422">
        <v>1</v>
      </c>
      <c r="H113" s="422">
        <v>201.11</v>
      </c>
      <c r="I113" s="418"/>
      <c r="J113" s="418">
        <v>201.11</v>
      </c>
      <c r="K113" s="422"/>
      <c r="L113" s="422"/>
      <c r="M113" s="418"/>
      <c r="N113" s="418"/>
      <c r="O113" s="422"/>
      <c r="P113" s="422"/>
      <c r="Q113" s="487"/>
      <c r="R113" s="423"/>
    </row>
    <row r="114" spans="1:18" ht="14.45" customHeight="1" x14ac:dyDescent="0.2">
      <c r="A114" s="417"/>
      <c r="B114" s="418" t="s">
        <v>1038</v>
      </c>
      <c r="C114" s="418" t="s">
        <v>439</v>
      </c>
      <c r="D114" s="418" t="s">
        <v>1117</v>
      </c>
      <c r="E114" s="418" t="s">
        <v>1175</v>
      </c>
      <c r="F114" s="418" t="s">
        <v>1176</v>
      </c>
      <c r="G114" s="422">
        <v>8</v>
      </c>
      <c r="H114" s="422">
        <v>3466.66</v>
      </c>
      <c r="I114" s="418"/>
      <c r="J114" s="418">
        <v>433.33249999999998</v>
      </c>
      <c r="K114" s="422">
        <v>9</v>
      </c>
      <c r="L114" s="422">
        <v>4207.78</v>
      </c>
      <c r="M114" s="418"/>
      <c r="N114" s="418">
        <v>467.5311111111111</v>
      </c>
      <c r="O114" s="422">
        <v>2</v>
      </c>
      <c r="P114" s="422">
        <v>988.89</v>
      </c>
      <c r="Q114" s="487"/>
      <c r="R114" s="423">
        <v>494.44499999999999</v>
      </c>
    </row>
    <row r="115" spans="1:18" ht="14.45" customHeight="1" x14ac:dyDescent="0.2">
      <c r="A115" s="417"/>
      <c r="B115" s="418" t="s">
        <v>1038</v>
      </c>
      <c r="C115" s="418" t="s">
        <v>439</v>
      </c>
      <c r="D115" s="418" t="s">
        <v>1117</v>
      </c>
      <c r="E115" s="418" t="s">
        <v>1177</v>
      </c>
      <c r="F115" s="418" t="s">
        <v>1178</v>
      </c>
      <c r="G115" s="422"/>
      <c r="H115" s="422"/>
      <c r="I115" s="418"/>
      <c r="J115" s="418"/>
      <c r="K115" s="422">
        <v>0</v>
      </c>
      <c r="L115" s="422">
        <v>0</v>
      </c>
      <c r="M115" s="418"/>
      <c r="N115" s="418"/>
      <c r="O115" s="422"/>
      <c r="P115" s="422"/>
      <c r="Q115" s="487"/>
      <c r="R115" s="423"/>
    </row>
    <row r="116" spans="1:18" ht="14.45" customHeight="1" x14ac:dyDescent="0.2">
      <c r="A116" s="417"/>
      <c r="B116" s="418" t="s">
        <v>1038</v>
      </c>
      <c r="C116" s="418" t="s">
        <v>439</v>
      </c>
      <c r="D116" s="418" t="s">
        <v>1117</v>
      </c>
      <c r="E116" s="418" t="s">
        <v>1179</v>
      </c>
      <c r="F116" s="418" t="s">
        <v>1180</v>
      </c>
      <c r="G116" s="422">
        <v>1</v>
      </c>
      <c r="H116" s="422">
        <v>133.33000000000001</v>
      </c>
      <c r="I116" s="418"/>
      <c r="J116" s="418">
        <v>133.33000000000001</v>
      </c>
      <c r="K116" s="422">
        <v>6</v>
      </c>
      <c r="L116" s="422">
        <v>1058.8899999999999</v>
      </c>
      <c r="M116" s="418"/>
      <c r="N116" s="418">
        <v>176.48166666666665</v>
      </c>
      <c r="O116" s="422">
        <v>1</v>
      </c>
      <c r="P116" s="422">
        <v>172.22</v>
      </c>
      <c r="Q116" s="487"/>
      <c r="R116" s="423">
        <v>172.22</v>
      </c>
    </row>
    <row r="117" spans="1:18" ht="14.45" customHeight="1" x14ac:dyDescent="0.2">
      <c r="A117" s="417"/>
      <c r="B117" s="418" t="s">
        <v>1038</v>
      </c>
      <c r="C117" s="418" t="s">
        <v>439</v>
      </c>
      <c r="D117" s="418" t="s">
        <v>1117</v>
      </c>
      <c r="E117" s="418" t="s">
        <v>1181</v>
      </c>
      <c r="F117" s="418" t="s">
        <v>1182</v>
      </c>
      <c r="G117" s="422">
        <v>49</v>
      </c>
      <c r="H117" s="422">
        <v>2395.56</v>
      </c>
      <c r="I117" s="418"/>
      <c r="J117" s="418">
        <v>48.888979591836737</v>
      </c>
      <c r="K117" s="422">
        <v>32</v>
      </c>
      <c r="L117" s="422">
        <v>2511.11</v>
      </c>
      <c r="M117" s="418"/>
      <c r="N117" s="418">
        <v>78.472187500000004</v>
      </c>
      <c r="O117" s="422">
        <v>1</v>
      </c>
      <c r="P117" s="422">
        <v>72.22</v>
      </c>
      <c r="Q117" s="487"/>
      <c r="R117" s="423">
        <v>72.22</v>
      </c>
    </row>
    <row r="118" spans="1:18" ht="14.45" customHeight="1" x14ac:dyDescent="0.2">
      <c r="A118" s="417"/>
      <c r="B118" s="418" t="s">
        <v>1038</v>
      </c>
      <c r="C118" s="418" t="s">
        <v>439</v>
      </c>
      <c r="D118" s="418" t="s">
        <v>1117</v>
      </c>
      <c r="E118" s="418" t="s">
        <v>1183</v>
      </c>
      <c r="F118" s="418" t="s">
        <v>1184</v>
      </c>
      <c r="G118" s="422">
        <v>14</v>
      </c>
      <c r="H118" s="422">
        <v>4822.21</v>
      </c>
      <c r="I118" s="418"/>
      <c r="J118" s="418">
        <v>344.44357142857143</v>
      </c>
      <c r="K118" s="422">
        <v>49</v>
      </c>
      <c r="L118" s="422">
        <v>19790.009999999998</v>
      </c>
      <c r="M118" s="418"/>
      <c r="N118" s="418">
        <v>403.87775510204079</v>
      </c>
      <c r="O118" s="422"/>
      <c r="P118" s="422"/>
      <c r="Q118" s="487"/>
      <c r="R118" s="423"/>
    </row>
    <row r="119" spans="1:18" ht="14.45" customHeight="1" x14ac:dyDescent="0.2">
      <c r="A119" s="417"/>
      <c r="B119" s="418" t="s">
        <v>1038</v>
      </c>
      <c r="C119" s="418" t="s">
        <v>439</v>
      </c>
      <c r="D119" s="418" t="s">
        <v>1117</v>
      </c>
      <c r="E119" s="418" t="s">
        <v>1185</v>
      </c>
      <c r="F119" s="418" t="s">
        <v>1186</v>
      </c>
      <c r="G119" s="422">
        <v>31</v>
      </c>
      <c r="H119" s="422">
        <v>9058.8799999999992</v>
      </c>
      <c r="I119" s="418"/>
      <c r="J119" s="418">
        <v>292.22193548387094</v>
      </c>
      <c r="K119" s="422">
        <v>20</v>
      </c>
      <c r="L119" s="422">
        <v>6755.55</v>
      </c>
      <c r="M119" s="418"/>
      <c r="N119" s="418">
        <v>337.77750000000003</v>
      </c>
      <c r="O119" s="422"/>
      <c r="P119" s="422"/>
      <c r="Q119" s="487"/>
      <c r="R119" s="423"/>
    </row>
    <row r="120" spans="1:18" ht="14.45" customHeight="1" x14ac:dyDescent="0.2">
      <c r="A120" s="417"/>
      <c r="B120" s="418" t="s">
        <v>1038</v>
      </c>
      <c r="C120" s="418" t="s">
        <v>439</v>
      </c>
      <c r="D120" s="418" t="s">
        <v>1117</v>
      </c>
      <c r="E120" s="418" t="s">
        <v>1187</v>
      </c>
      <c r="F120" s="418" t="s">
        <v>1188</v>
      </c>
      <c r="G120" s="422">
        <v>34</v>
      </c>
      <c r="H120" s="422">
        <v>7555.5499999999993</v>
      </c>
      <c r="I120" s="418"/>
      <c r="J120" s="418">
        <v>222.22205882352938</v>
      </c>
      <c r="K120" s="422">
        <v>28</v>
      </c>
      <c r="L120" s="422">
        <v>11044.439999999999</v>
      </c>
      <c r="M120" s="418"/>
      <c r="N120" s="418">
        <v>394.44428571428568</v>
      </c>
      <c r="O120" s="422"/>
      <c r="P120" s="422"/>
      <c r="Q120" s="487"/>
      <c r="R120" s="423"/>
    </row>
    <row r="121" spans="1:18" ht="14.45" customHeight="1" x14ac:dyDescent="0.2">
      <c r="A121" s="417"/>
      <c r="B121" s="418" t="s">
        <v>1038</v>
      </c>
      <c r="C121" s="418" t="s">
        <v>439</v>
      </c>
      <c r="D121" s="418" t="s">
        <v>1117</v>
      </c>
      <c r="E121" s="418" t="s">
        <v>1189</v>
      </c>
      <c r="F121" s="418" t="s">
        <v>1190</v>
      </c>
      <c r="G121" s="422"/>
      <c r="H121" s="422"/>
      <c r="I121" s="418"/>
      <c r="J121" s="418"/>
      <c r="K121" s="422">
        <v>2</v>
      </c>
      <c r="L121" s="422">
        <v>297.77999999999997</v>
      </c>
      <c r="M121" s="418"/>
      <c r="N121" s="418">
        <v>148.88999999999999</v>
      </c>
      <c r="O121" s="422"/>
      <c r="P121" s="422"/>
      <c r="Q121" s="487"/>
      <c r="R121" s="423"/>
    </row>
    <row r="122" spans="1:18" ht="14.45" customHeight="1" x14ac:dyDescent="0.2">
      <c r="A122" s="417"/>
      <c r="B122" s="418" t="s">
        <v>1038</v>
      </c>
      <c r="C122" s="418" t="s">
        <v>439</v>
      </c>
      <c r="D122" s="418" t="s">
        <v>1117</v>
      </c>
      <c r="E122" s="418" t="s">
        <v>1191</v>
      </c>
      <c r="F122" s="418"/>
      <c r="G122" s="422">
        <v>1</v>
      </c>
      <c r="H122" s="422">
        <v>550</v>
      </c>
      <c r="I122" s="418"/>
      <c r="J122" s="418">
        <v>550</v>
      </c>
      <c r="K122" s="422"/>
      <c r="L122" s="422"/>
      <c r="M122" s="418"/>
      <c r="N122" s="418"/>
      <c r="O122" s="422"/>
      <c r="P122" s="422"/>
      <c r="Q122" s="487"/>
      <c r="R122" s="423"/>
    </row>
    <row r="123" spans="1:18" ht="14.45" customHeight="1" x14ac:dyDescent="0.2">
      <c r="A123" s="417"/>
      <c r="B123" s="418" t="s">
        <v>1038</v>
      </c>
      <c r="C123" s="418" t="s">
        <v>439</v>
      </c>
      <c r="D123" s="418" t="s">
        <v>1117</v>
      </c>
      <c r="E123" s="418" t="s">
        <v>1192</v>
      </c>
      <c r="F123" s="418" t="s">
        <v>1193</v>
      </c>
      <c r="G123" s="422">
        <v>52</v>
      </c>
      <c r="H123" s="422">
        <v>6066.67</v>
      </c>
      <c r="I123" s="418"/>
      <c r="J123" s="418">
        <v>116.66673076923077</v>
      </c>
      <c r="K123" s="422">
        <v>16</v>
      </c>
      <c r="L123" s="422">
        <v>2600</v>
      </c>
      <c r="M123" s="418"/>
      <c r="N123" s="418">
        <v>162.5</v>
      </c>
      <c r="O123" s="422">
        <v>6</v>
      </c>
      <c r="P123" s="422">
        <v>900</v>
      </c>
      <c r="Q123" s="487"/>
      <c r="R123" s="423">
        <v>150</v>
      </c>
    </row>
    <row r="124" spans="1:18" ht="14.45" customHeight="1" x14ac:dyDescent="0.2">
      <c r="A124" s="417"/>
      <c r="B124" s="418" t="s">
        <v>1038</v>
      </c>
      <c r="C124" s="418" t="s">
        <v>439</v>
      </c>
      <c r="D124" s="418" t="s">
        <v>1117</v>
      </c>
      <c r="E124" s="418" t="s">
        <v>1194</v>
      </c>
      <c r="F124" s="418" t="s">
        <v>1195</v>
      </c>
      <c r="G124" s="422"/>
      <c r="H124" s="422"/>
      <c r="I124" s="418"/>
      <c r="J124" s="418"/>
      <c r="K124" s="422">
        <v>162</v>
      </c>
      <c r="L124" s="422">
        <v>9946.6699999999983</v>
      </c>
      <c r="M124" s="418"/>
      <c r="N124" s="418">
        <v>61.399197530864186</v>
      </c>
      <c r="O124" s="422">
        <v>3</v>
      </c>
      <c r="P124" s="422">
        <v>200</v>
      </c>
      <c r="Q124" s="487"/>
      <c r="R124" s="423">
        <v>66.666666666666671</v>
      </c>
    </row>
    <row r="125" spans="1:18" ht="14.45" customHeight="1" x14ac:dyDescent="0.2">
      <c r="A125" s="417"/>
      <c r="B125" s="418" t="s">
        <v>1038</v>
      </c>
      <c r="C125" s="418" t="s">
        <v>1031</v>
      </c>
      <c r="D125" s="418" t="s">
        <v>1039</v>
      </c>
      <c r="E125" s="418" t="s">
        <v>1057</v>
      </c>
      <c r="F125" s="418"/>
      <c r="G125" s="422"/>
      <c r="H125" s="422"/>
      <c r="I125" s="418"/>
      <c r="J125" s="418"/>
      <c r="K125" s="422">
        <v>2</v>
      </c>
      <c r="L125" s="422">
        <v>1122</v>
      </c>
      <c r="M125" s="418"/>
      <c r="N125" s="418">
        <v>561</v>
      </c>
      <c r="O125" s="422"/>
      <c r="P125" s="422"/>
      <c r="Q125" s="487"/>
      <c r="R125" s="423"/>
    </row>
    <row r="126" spans="1:18" ht="14.45" customHeight="1" x14ac:dyDescent="0.2">
      <c r="A126" s="417"/>
      <c r="B126" s="418" t="s">
        <v>1038</v>
      </c>
      <c r="C126" s="418" t="s">
        <v>1031</v>
      </c>
      <c r="D126" s="418" t="s">
        <v>1117</v>
      </c>
      <c r="E126" s="418" t="s">
        <v>1118</v>
      </c>
      <c r="F126" s="418" t="s">
        <v>1119</v>
      </c>
      <c r="G126" s="422">
        <v>141</v>
      </c>
      <c r="H126" s="422">
        <v>71753.34</v>
      </c>
      <c r="I126" s="418"/>
      <c r="J126" s="418">
        <v>508.88893617021273</v>
      </c>
      <c r="K126" s="422">
        <v>119</v>
      </c>
      <c r="L126" s="422">
        <v>69586.67</v>
      </c>
      <c r="M126" s="418"/>
      <c r="N126" s="418">
        <v>584.76193277310927</v>
      </c>
      <c r="O126" s="422">
        <v>21</v>
      </c>
      <c r="P126" s="422">
        <v>11550</v>
      </c>
      <c r="Q126" s="487"/>
      <c r="R126" s="423">
        <v>550</v>
      </c>
    </row>
    <row r="127" spans="1:18" ht="14.45" customHeight="1" x14ac:dyDescent="0.2">
      <c r="A127" s="417"/>
      <c r="B127" s="418" t="s">
        <v>1038</v>
      </c>
      <c r="C127" s="418" t="s">
        <v>1031</v>
      </c>
      <c r="D127" s="418" t="s">
        <v>1117</v>
      </c>
      <c r="E127" s="418" t="s">
        <v>1196</v>
      </c>
      <c r="F127" s="418" t="s">
        <v>1137</v>
      </c>
      <c r="G127" s="422">
        <v>814</v>
      </c>
      <c r="H127" s="422">
        <v>407000</v>
      </c>
      <c r="I127" s="418"/>
      <c r="J127" s="418">
        <v>500</v>
      </c>
      <c r="K127" s="422">
        <v>792</v>
      </c>
      <c r="L127" s="422">
        <v>429210</v>
      </c>
      <c r="M127" s="418"/>
      <c r="N127" s="418">
        <v>541.93181818181813</v>
      </c>
      <c r="O127" s="422">
        <v>204</v>
      </c>
      <c r="P127" s="422">
        <v>103133.32</v>
      </c>
      <c r="Q127" s="487"/>
      <c r="R127" s="423">
        <v>505.55549019607844</v>
      </c>
    </row>
    <row r="128" spans="1:18" ht="14.45" customHeight="1" x14ac:dyDescent="0.2">
      <c r="A128" s="417"/>
      <c r="B128" s="418" t="s">
        <v>1038</v>
      </c>
      <c r="C128" s="418" t="s">
        <v>1031</v>
      </c>
      <c r="D128" s="418" t="s">
        <v>1117</v>
      </c>
      <c r="E128" s="418" t="s">
        <v>1197</v>
      </c>
      <c r="F128" s="418" t="s">
        <v>1198</v>
      </c>
      <c r="G128" s="422">
        <v>165</v>
      </c>
      <c r="H128" s="422">
        <v>17416.66</v>
      </c>
      <c r="I128" s="418"/>
      <c r="J128" s="418">
        <v>105.55551515151515</v>
      </c>
      <c r="K128" s="422">
        <v>6</v>
      </c>
      <c r="L128" s="422">
        <v>785.56</v>
      </c>
      <c r="M128" s="418"/>
      <c r="N128" s="418">
        <v>130.92666666666665</v>
      </c>
      <c r="O128" s="422"/>
      <c r="P128" s="422"/>
      <c r="Q128" s="487"/>
      <c r="R128" s="423"/>
    </row>
    <row r="129" spans="1:18" ht="14.45" customHeight="1" x14ac:dyDescent="0.2">
      <c r="A129" s="417"/>
      <c r="B129" s="418" t="s">
        <v>1038</v>
      </c>
      <c r="C129" s="418" t="s">
        <v>1031</v>
      </c>
      <c r="D129" s="418" t="s">
        <v>1117</v>
      </c>
      <c r="E129" s="418" t="s">
        <v>1120</v>
      </c>
      <c r="F129" s="418" t="s">
        <v>1121</v>
      </c>
      <c r="G129" s="422">
        <v>7415</v>
      </c>
      <c r="H129" s="422">
        <v>576722.2300000001</v>
      </c>
      <c r="I129" s="418"/>
      <c r="J129" s="418">
        <v>77.777778826702644</v>
      </c>
      <c r="K129" s="422">
        <v>7286</v>
      </c>
      <c r="L129" s="422">
        <v>648575.56000000006</v>
      </c>
      <c r="M129" s="418"/>
      <c r="N129" s="418">
        <v>89.016684051605822</v>
      </c>
      <c r="O129" s="422">
        <v>1447</v>
      </c>
      <c r="P129" s="422">
        <v>120583.34</v>
      </c>
      <c r="Q129" s="487"/>
      <c r="R129" s="423">
        <v>83.333337940566693</v>
      </c>
    </row>
    <row r="130" spans="1:18" ht="14.45" customHeight="1" x14ac:dyDescent="0.2">
      <c r="A130" s="417"/>
      <c r="B130" s="418" t="s">
        <v>1038</v>
      </c>
      <c r="C130" s="418" t="s">
        <v>1031</v>
      </c>
      <c r="D130" s="418" t="s">
        <v>1117</v>
      </c>
      <c r="E130" s="418" t="s">
        <v>1122</v>
      </c>
      <c r="F130" s="418" t="s">
        <v>1123</v>
      </c>
      <c r="G130" s="422">
        <v>52</v>
      </c>
      <c r="H130" s="422">
        <v>13000</v>
      </c>
      <c r="I130" s="418"/>
      <c r="J130" s="418">
        <v>250</v>
      </c>
      <c r="K130" s="422">
        <v>94</v>
      </c>
      <c r="L130" s="422">
        <v>25420.01</v>
      </c>
      <c r="M130" s="418"/>
      <c r="N130" s="418">
        <v>270.4256382978723</v>
      </c>
      <c r="O130" s="422">
        <v>26</v>
      </c>
      <c r="P130" s="422">
        <v>6644.4500000000007</v>
      </c>
      <c r="Q130" s="487"/>
      <c r="R130" s="423">
        <v>255.55576923076927</v>
      </c>
    </row>
    <row r="131" spans="1:18" ht="14.45" customHeight="1" x14ac:dyDescent="0.2">
      <c r="A131" s="417"/>
      <c r="B131" s="418" t="s">
        <v>1038</v>
      </c>
      <c r="C131" s="418" t="s">
        <v>1031</v>
      </c>
      <c r="D131" s="418" t="s">
        <v>1117</v>
      </c>
      <c r="E131" s="418" t="s">
        <v>1124</v>
      </c>
      <c r="F131" s="418" t="s">
        <v>1125</v>
      </c>
      <c r="G131" s="422">
        <v>1</v>
      </c>
      <c r="H131" s="422">
        <v>300</v>
      </c>
      <c r="I131" s="418"/>
      <c r="J131" s="418">
        <v>300</v>
      </c>
      <c r="K131" s="422"/>
      <c r="L131" s="422"/>
      <c r="M131" s="418"/>
      <c r="N131" s="418"/>
      <c r="O131" s="422"/>
      <c r="P131" s="422"/>
      <c r="Q131" s="487"/>
      <c r="R131" s="423"/>
    </row>
    <row r="132" spans="1:18" ht="14.45" customHeight="1" x14ac:dyDescent="0.2">
      <c r="A132" s="417"/>
      <c r="B132" s="418" t="s">
        <v>1038</v>
      </c>
      <c r="C132" s="418" t="s">
        <v>1031</v>
      </c>
      <c r="D132" s="418" t="s">
        <v>1117</v>
      </c>
      <c r="E132" s="418" t="s">
        <v>1126</v>
      </c>
      <c r="F132" s="418" t="s">
        <v>1127</v>
      </c>
      <c r="G132" s="422">
        <v>1581</v>
      </c>
      <c r="H132" s="422">
        <v>184449.98999999996</v>
      </c>
      <c r="I132" s="418"/>
      <c r="J132" s="418">
        <v>116.66666034155595</v>
      </c>
      <c r="K132" s="422">
        <v>1588</v>
      </c>
      <c r="L132" s="422">
        <v>222633.34000000003</v>
      </c>
      <c r="M132" s="418"/>
      <c r="N132" s="418">
        <v>140.19731738035267</v>
      </c>
      <c r="O132" s="422">
        <v>341</v>
      </c>
      <c r="P132" s="422">
        <v>45466.66</v>
      </c>
      <c r="Q132" s="487"/>
      <c r="R132" s="423">
        <v>133.33331378299121</v>
      </c>
    </row>
    <row r="133" spans="1:18" ht="14.45" customHeight="1" x14ac:dyDescent="0.2">
      <c r="A133" s="417"/>
      <c r="B133" s="418" t="s">
        <v>1038</v>
      </c>
      <c r="C133" s="418" t="s">
        <v>1031</v>
      </c>
      <c r="D133" s="418" t="s">
        <v>1117</v>
      </c>
      <c r="E133" s="418" t="s">
        <v>1128</v>
      </c>
      <c r="F133" s="418" t="s">
        <v>1129</v>
      </c>
      <c r="G133" s="422">
        <v>5</v>
      </c>
      <c r="H133" s="422">
        <v>2777.78</v>
      </c>
      <c r="I133" s="418"/>
      <c r="J133" s="418">
        <v>555.55600000000004</v>
      </c>
      <c r="K133" s="422">
        <v>13</v>
      </c>
      <c r="L133" s="422">
        <v>11613.34</v>
      </c>
      <c r="M133" s="418"/>
      <c r="N133" s="418">
        <v>893.33384615384614</v>
      </c>
      <c r="O133" s="422">
        <v>2</v>
      </c>
      <c r="P133" s="422">
        <v>1766.67</v>
      </c>
      <c r="Q133" s="487"/>
      <c r="R133" s="423">
        <v>883.33500000000004</v>
      </c>
    </row>
    <row r="134" spans="1:18" ht="14.45" customHeight="1" x14ac:dyDescent="0.2">
      <c r="A134" s="417"/>
      <c r="B134" s="418" t="s">
        <v>1038</v>
      </c>
      <c r="C134" s="418" t="s">
        <v>1031</v>
      </c>
      <c r="D134" s="418" t="s">
        <v>1117</v>
      </c>
      <c r="E134" s="418" t="s">
        <v>1130</v>
      </c>
      <c r="F134" s="418" t="s">
        <v>1131</v>
      </c>
      <c r="G134" s="422">
        <v>2672</v>
      </c>
      <c r="H134" s="422">
        <v>1469600</v>
      </c>
      <c r="I134" s="418"/>
      <c r="J134" s="418">
        <v>550</v>
      </c>
      <c r="K134" s="422">
        <v>2425</v>
      </c>
      <c r="L134" s="422">
        <v>1431582.23</v>
      </c>
      <c r="M134" s="418"/>
      <c r="N134" s="418">
        <v>590.34318762886596</v>
      </c>
      <c r="O134" s="422">
        <v>647</v>
      </c>
      <c r="P134" s="422">
        <v>409766.66000000003</v>
      </c>
      <c r="Q134" s="487"/>
      <c r="R134" s="423">
        <v>633.3333230293664</v>
      </c>
    </row>
    <row r="135" spans="1:18" ht="14.45" customHeight="1" x14ac:dyDescent="0.2">
      <c r="A135" s="417"/>
      <c r="B135" s="418" t="s">
        <v>1038</v>
      </c>
      <c r="C135" s="418" t="s">
        <v>1031</v>
      </c>
      <c r="D135" s="418" t="s">
        <v>1117</v>
      </c>
      <c r="E135" s="418" t="s">
        <v>1132</v>
      </c>
      <c r="F135" s="418" t="s">
        <v>1133</v>
      </c>
      <c r="G135" s="422">
        <v>224</v>
      </c>
      <c r="H135" s="422">
        <v>65955.55</v>
      </c>
      <c r="I135" s="418"/>
      <c r="J135" s="418">
        <v>294.44441964285716</v>
      </c>
      <c r="K135" s="422">
        <v>32</v>
      </c>
      <c r="L135" s="422">
        <v>10399.99</v>
      </c>
      <c r="M135" s="418"/>
      <c r="N135" s="418">
        <v>324.99968749999999</v>
      </c>
      <c r="O135" s="422"/>
      <c r="P135" s="422"/>
      <c r="Q135" s="487"/>
      <c r="R135" s="423"/>
    </row>
    <row r="136" spans="1:18" ht="14.45" customHeight="1" x14ac:dyDescent="0.2">
      <c r="A136" s="417"/>
      <c r="B136" s="418" t="s">
        <v>1038</v>
      </c>
      <c r="C136" s="418" t="s">
        <v>1031</v>
      </c>
      <c r="D136" s="418" t="s">
        <v>1117</v>
      </c>
      <c r="E136" s="418" t="s">
        <v>1132</v>
      </c>
      <c r="F136" s="418" t="s">
        <v>1134</v>
      </c>
      <c r="G136" s="422">
        <v>102</v>
      </c>
      <c r="H136" s="422">
        <v>30033.33</v>
      </c>
      <c r="I136" s="418"/>
      <c r="J136" s="418">
        <v>294.44441176470588</v>
      </c>
      <c r="K136" s="422">
        <v>7</v>
      </c>
      <c r="L136" s="422">
        <v>2144.44</v>
      </c>
      <c r="M136" s="418"/>
      <c r="N136" s="418">
        <v>306.34857142857146</v>
      </c>
      <c r="O136" s="422">
        <v>15</v>
      </c>
      <c r="P136" s="422">
        <v>4500</v>
      </c>
      <c r="Q136" s="487"/>
      <c r="R136" s="423">
        <v>300</v>
      </c>
    </row>
    <row r="137" spans="1:18" ht="14.45" customHeight="1" x14ac:dyDescent="0.2">
      <c r="A137" s="417"/>
      <c r="B137" s="418" t="s">
        <v>1038</v>
      </c>
      <c r="C137" s="418" t="s">
        <v>1031</v>
      </c>
      <c r="D137" s="418" t="s">
        <v>1117</v>
      </c>
      <c r="E137" s="418" t="s">
        <v>1135</v>
      </c>
      <c r="F137" s="418"/>
      <c r="G137" s="422">
        <v>5</v>
      </c>
      <c r="H137" s="422">
        <v>166.67000000000002</v>
      </c>
      <c r="I137" s="418"/>
      <c r="J137" s="418">
        <v>33.334000000000003</v>
      </c>
      <c r="K137" s="422"/>
      <c r="L137" s="422"/>
      <c r="M137" s="418"/>
      <c r="N137" s="418"/>
      <c r="O137" s="422"/>
      <c r="P137" s="422"/>
      <c r="Q137" s="487"/>
      <c r="R137" s="423"/>
    </row>
    <row r="138" spans="1:18" ht="14.45" customHeight="1" x14ac:dyDescent="0.2">
      <c r="A138" s="417"/>
      <c r="B138" s="418" t="s">
        <v>1038</v>
      </c>
      <c r="C138" s="418" t="s">
        <v>1031</v>
      </c>
      <c r="D138" s="418" t="s">
        <v>1117</v>
      </c>
      <c r="E138" s="418" t="s">
        <v>1136</v>
      </c>
      <c r="F138" s="418" t="s">
        <v>1137</v>
      </c>
      <c r="G138" s="422">
        <v>1073</v>
      </c>
      <c r="H138" s="422">
        <v>448275.55000000005</v>
      </c>
      <c r="I138" s="418"/>
      <c r="J138" s="418">
        <v>417.77777260018644</v>
      </c>
      <c r="K138" s="422">
        <v>867</v>
      </c>
      <c r="L138" s="422">
        <v>393723.34</v>
      </c>
      <c r="M138" s="418"/>
      <c r="N138" s="418">
        <v>454.12149942329876</v>
      </c>
      <c r="O138" s="422">
        <v>250</v>
      </c>
      <c r="P138" s="422">
        <v>105833.34</v>
      </c>
      <c r="Q138" s="487"/>
      <c r="R138" s="423">
        <v>423.33335999999997</v>
      </c>
    </row>
    <row r="139" spans="1:18" ht="14.45" customHeight="1" x14ac:dyDescent="0.2">
      <c r="A139" s="417"/>
      <c r="B139" s="418" t="s">
        <v>1038</v>
      </c>
      <c r="C139" s="418" t="s">
        <v>1031</v>
      </c>
      <c r="D139" s="418" t="s">
        <v>1117</v>
      </c>
      <c r="E139" s="418" t="s">
        <v>1138</v>
      </c>
      <c r="F139" s="418" t="s">
        <v>1139</v>
      </c>
      <c r="G139" s="422">
        <v>105</v>
      </c>
      <c r="H139" s="422">
        <v>23333.319999999996</v>
      </c>
      <c r="I139" s="418"/>
      <c r="J139" s="418">
        <v>222.22209523809519</v>
      </c>
      <c r="K139" s="422">
        <v>245</v>
      </c>
      <c r="L139" s="422">
        <v>88101.11</v>
      </c>
      <c r="M139" s="418"/>
      <c r="N139" s="418">
        <v>359.59636734693879</v>
      </c>
      <c r="O139" s="422">
        <v>14</v>
      </c>
      <c r="P139" s="422">
        <v>5444.45</v>
      </c>
      <c r="Q139" s="487"/>
      <c r="R139" s="423">
        <v>388.88928571428568</v>
      </c>
    </row>
    <row r="140" spans="1:18" ht="14.45" customHeight="1" x14ac:dyDescent="0.2">
      <c r="A140" s="417"/>
      <c r="B140" s="418" t="s">
        <v>1038</v>
      </c>
      <c r="C140" s="418" t="s">
        <v>1031</v>
      </c>
      <c r="D140" s="418" t="s">
        <v>1117</v>
      </c>
      <c r="E140" s="418" t="s">
        <v>1140</v>
      </c>
      <c r="F140" s="418" t="s">
        <v>1141</v>
      </c>
      <c r="G140" s="422">
        <v>68</v>
      </c>
      <c r="H140" s="422">
        <v>39666.659999999996</v>
      </c>
      <c r="I140" s="418"/>
      <c r="J140" s="418">
        <v>583.33323529411757</v>
      </c>
      <c r="K140" s="422">
        <v>104</v>
      </c>
      <c r="L140" s="422">
        <v>71508.87999999999</v>
      </c>
      <c r="M140" s="418"/>
      <c r="N140" s="418">
        <v>687.58538461538456</v>
      </c>
      <c r="O140" s="422">
        <v>29</v>
      </c>
      <c r="P140" s="422">
        <v>19333.34</v>
      </c>
      <c r="Q140" s="487"/>
      <c r="R140" s="423">
        <v>666.66689655172411</v>
      </c>
    </row>
    <row r="141" spans="1:18" ht="14.45" customHeight="1" x14ac:dyDescent="0.2">
      <c r="A141" s="417"/>
      <c r="B141" s="418" t="s">
        <v>1038</v>
      </c>
      <c r="C141" s="418" t="s">
        <v>1031</v>
      </c>
      <c r="D141" s="418" t="s">
        <v>1117</v>
      </c>
      <c r="E141" s="418" t="s">
        <v>1142</v>
      </c>
      <c r="F141" s="418" t="s">
        <v>1143</v>
      </c>
      <c r="G141" s="422">
        <v>17</v>
      </c>
      <c r="H141" s="422">
        <v>7933.33</v>
      </c>
      <c r="I141" s="418"/>
      <c r="J141" s="418">
        <v>466.66647058823531</v>
      </c>
      <c r="K141" s="422">
        <v>20</v>
      </c>
      <c r="L141" s="422">
        <v>10185.549999999999</v>
      </c>
      <c r="M141" s="418"/>
      <c r="N141" s="418">
        <v>509.27749999999997</v>
      </c>
      <c r="O141" s="422"/>
      <c r="P141" s="422"/>
      <c r="Q141" s="487"/>
      <c r="R141" s="423"/>
    </row>
    <row r="142" spans="1:18" ht="14.45" customHeight="1" x14ac:dyDescent="0.2">
      <c r="A142" s="417"/>
      <c r="B142" s="418" t="s">
        <v>1038</v>
      </c>
      <c r="C142" s="418" t="s">
        <v>1031</v>
      </c>
      <c r="D142" s="418" t="s">
        <v>1117</v>
      </c>
      <c r="E142" s="418" t="s">
        <v>1144</v>
      </c>
      <c r="F142" s="418" t="s">
        <v>1145</v>
      </c>
      <c r="G142" s="422">
        <v>105</v>
      </c>
      <c r="H142" s="422">
        <v>6416.66</v>
      </c>
      <c r="I142" s="418"/>
      <c r="J142" s="418">
        <v>61.111047619047618</v>
      </c>
      <c r="K142" s="422">
        <v>130</v>
      </c>
      <c r="L142" s="422">
        <v>8946.67</v>
      </c>
      <c r="M142" s="418"/>
      <c r="N142" s="418">
        <v>68.820538461538462</v>
      </c>
      <c r="O142" s="422">
        <v>16</v>
      </c>
      <c r="P142" s="422">
        <v>1066.67</v>
      </c>
      <c r="Q142" s="487"/>
      <c r="R142" s="423">
        <v>66.666875000000005</v>
      </c>
    </row>
    <row r="143" spans="1:18" ht="14.45" customHeight="1" x14ac:dyDescent="0.2">
      <c r="A143" s="417"/>
      <c r="B143" s="418" t="s">
        <v>1038</v>
      </c>
      <c r="C143" s="418" t="s">
        <v>1031</v>
      </c>
      <c r="D143" s="418" t="s">
        <v>1117</v>
      </c>
      <c r="E143" s="418" t="s">
        <v>1146</v>
      </c>
      <c r="F143" s="418" t="s">
        <v>1147</v>
      </c>
      <c r="G143" s="422">
        <v>10</v>
      </c>
      <c r="H143" s="422">
        <v>1277.78</v>
      </c>
      <c r="I143" s="418"/>
      <c r="J143" s="418">
        <v>127.77799999999999</v>
      </c>
      <c r="K143" s="422">
        <v>22</v>
      </c>
      <c r="L143" s="422">
        <v>3801.11</v>
      </c>
      <c r="M143" s="418"/>
      <c r="N143" s="418">
        <v>172.77772727272728</v>
      </c>
      <c r="O143" s="422"/>
      <c r="P143" s="422"/>
      <c r="Q143" s="487"/>
      <c r="R143" s="423"/>
    </row>
    <row r="144" spans="1:18" ht="14.45" customHeight="1" x14ac:dyDescent="0.2">
      <c r="A144" s="417"/>
      <c r="B144" s="418" t="s">
        <v>1038</v>
      </c>
      <c r="C144" s="418" t="s">
        <v>1031</v>
      </c>
      <c r="D144" s="418" t="s">
        <v>1117</v>
      </c>
      <c r="E144" s="418" t="s">
        <v>1146</v>
      </c>
      <c r="F144" s="418" t="s">
        <v>1148</v>
      </c>
      <c r="G144" s="422">
        <v>4</v>
      </c>
      <c r="H144" s="422">
        <v>511.11</v>
      </c>
      <c r="I144" s="418"/>
      <c r="J144" s="418">
        <v>127.7775</v>
      </c>
      <c r="K144" s="422">
        <v>8</v>
      </c>
      <c r="L144" s="422">
        <v>1312.23</v>
      </c>
      <c r="M144" s="418"/>
      <c r="N144" s="418">
        <v>164.02875</v>
      </c>
      <c r="O144" s="422">
        <v>4</v>
      </c>
      <c r="P144" s="422">
        <v>644.44000000000005</v>
      </c>
      <c r="Q144" s="487"/>
      <c r="R144" s="423">
        <v>161.11000000000001</v>
      </c>
    </row>
    <row r="145" spans="1:18" ht="14.45" customHeight="1" x14ac:dyDescent="0.2">
      <c r="A145" s="417"/>
      <c r="B145" s="418" t="s">
        <v>1038</v>
      </c>
      <c r="C145" s="418" t="s">
        <v>1031</v>
      </c>
      <c r="D145" s="418" t="s">
        <v>1117</v>
      </c>
      <c r="E145" s="418" t="s">
        <v>1151</v>
      </c>
      <c r="F145" s="418" t="s">
        <v>1152</v>
      </c>
      <c r="G145" s="422">
        <v>2</v>
      </c>
      <c r="H145" s="422">
        <v>0</v>
      </c>
      <c r="I145" s="418"/>
      <c r="J145" s="418">
        <v>0</v>
      </c>
      <c r="K145" s="422">
        <v>2</v>
      </c>
      <c r="L145" s="422">
        <v>0</v>
      </c>
      <c r="M145" s="418"/>
      <c r="N145" s="418">
        <v>0</v>
      </c>
      <c r="O145" s="422"/>
      <c r="P145" s="422"/>
      <c r="Q145" s="487"/>
      <c r="R145" s="423"/>
    </row>
    <row r="146" spans="1:18" ht="14.45" customHeight="1" x14ac:dyDescent="0.2">
      <c r="A146" s="417"/>
      <c r="B146" s="418" t="s">
        <v>1038</v>
      </c>
      <c r="C146" s="418" t="s">
        <v>1031</v>
      </c>
      <c r="D146" s="418" t="s">
        <v>1117</v>
      </c>
      <c r="E146" s="418" t="s">
        <v>1153</v>
      </c>
      <c r="F146" s="418" t="s">
        <v>1154</v>
      </c>
      <c r="G146" s="422">
        <v>985</v>
      </c>
      <c r="H146" s="422">
        <v>300972.23</v>
      </c>
      <c r="I146" s="418"/>
      <c r="J146" s="418">
        <v>305.55556345177661</v>
      </c>
      <c r="K146" s="422">
        <v>929</v>
      </c>
      <c r="L146" s="422">
        <v>306788.88</v>
      </c>
      <c r="M146" s="418"/>
      <c r="N146" s="418">
        <v>330.23560818083962</v>
      </c>
      <c r="O146" s="422">
        <v>196</v>
      </c>
      <c r="P146" s="422">
        <v>60977.789999999994</v>
      </c>
      <c r="Q146" s="487"/>
      <c r="R146" s="423">
        <v>311.11117346938772</v>
      </c>
    </row>
    <row r="147" spans="1:18" ht="14.45" customHeight="1" x14ac:dyDescent="0.2">
      <c r="A147" s="417"/>
      <c r="B147" s="418" t="s">
        <v>1038</v>
      </c>
      <c r="C147" s="418" t="s">
        <v>1031</v>
      </c>
      <c r="D147" s="418" t="s">
        <v>1117</v>
      </c>
      <c r="E147" s="418" t="s">
        <v>1155</v>
      </c>
      <c r="F147" s="418" t="s">
        <v>1156</v>
      </c>
      <c r="G147" s="422">
        <v>830</v>
      </c>
      <c r="H147" s="422">
        <v>27666.68</v>
      </c>
      <c r="I147" s="418"/>
      <c r="J147" s="418">
        <v>33.333349397590361</v>
      </c>
      <c r="K147" s="422"/>
      <c r="L147" s="422"/>
      <c r="M147" s="418"/>
      <c r="N147" s="418"/>
      <c r="O147" s="422"/>
      <c r="P147" s="422"/>
      <c r="Q147" s="487"/>
      <c r="R147" s="423"/>
    </row>
    <row r="148" spans="1:18" ht="14.45" customHeight="1" x14ac:dyDescent="0.2">
      <c r="A148" s="417"/>
      <c r="B148" s="418" t="s">
        <v>1038</v>
      </c>
      <c r="C148" s="418" t="s">
        <v>1031</v>
      </c>
      <c r="D148" s="418" t="s">
        <v>1117</v>
      </c>
      <c r="E148" s="418" t="s">
        <v>1157</v>
      </c>
      <c r="F148" s="418" t="s">
        <v>1158</v>
      </c>
      <c r="G148" s="422">
        <v>1130</v>
      </c>
      <c r="H148" s="422">
        <v>514777.79</v>
      </c>
      <c r="I148" s="418"/>
      <c r="J148" s="418">
        <v>455.55556637168138</v>
      </c>
      <c r="K148" s="422">
        <v>1593</v>
      </c>
      <c r="L148" s="422">
        <v>766744.45</v>
      </c>
      <c r="M148" s="418"/>
      <c r="N148" s="418">
        <v>481.32106089139984</v>
      </c>
      <c r="O148" s="422">
        <v>228</v>
      </c>
      <c r="P148" s="422">
        <v>105133.33</v>
      </c>
      <c r="Q148" s="487"/>
      <c r="R148" s="423">
        <v>461.11109649122807</v>
      </c>
    </row>
    <row r="149" spans="1:18" ht="14.45" customHeight="1" x14ac:dyDescent="0.2">
      <c r="A149" s="417"/>
      <c r="B149" s="418" t="s">
        <v>1038</v>
      </c>
      <c r="C149" s="418" t="s">
        <v>1031</v>
      </c>
      <c r="D149" s="418" t="s">
        <v>1117</v>
      </c>
      <c r="E149" s="418" t="s">
        <v>1161</v>
      </c>
      <c r="F149" s="418" t="s">
        <v>1162</v>
      </c>
      <c r="G149" s="422">
        <v>744</v>
      </c>
      <c r="H149" s="422">
        <v>57866.67</v>
      </c>
      <c r="I149" s="418"/>
      <c r="J149" s="418">
        <v>77.777782258064519</v>
      </c>
      <c r="K149" s="422">
        <v>643</v>
      </c>
      <c r="L149" s="422">
        <v>65162.239999999991</v>
      </c>
      <c r="M149" s="418"/>
      <c r="N149" s="418">
        <v>101.34096423017105</v>
      </c>
      <c r="O149" s="422"/>
      <c r="P149" s="422"/>
      <c r="Q149" s="487"/>
      <c r="R149" s="423"/>
    </row>
    <row r="150" spans="1:18" ht="14.45" customHeight="1" x14ac:dyDescent="0.2">
      <c r="A150" s="417"/>
      <c r="B150" s="418" t="s">
        <v>1038</v>
      </c>
      <c r="C150" s="418" t="s">
        <v>1031</v>
      </c>
      <c r="D150" s="418" t="s">
        <v>1117</v>
      </c>
      <c r="E150" s="418" t="s">
        <v>1161</v>
      </c>
      <c r="F150" s="418" t="s">
        <v>1163</v>
      </c>
      <c r="G150" s="422">
        <v>273</v>
      </c>
      <c r="H150" s="422">
        <v>21233.330000000005</v>
      </c>
      <c r="I150" s="418"/>
      <c r="J150" s="418">
        <v>77.777765567765584</v>
      </c>
      <c r="K150" s="422">
        <v>305</v>
      </c>
      <c r="L150" s="422">
        <v>30033.32</v>
      </c>
      <c r="M150" s="418"/>
      <c r="N150" s="418">
        <v>98.469901639344258</v>
      </c>
      <c r="O150" s="422">
        <v>201</v>
      </c>
      <c r="P150" s="422">
        <v>18983.330000000002</v>
      </c>
      <c r="Q150" s="487"/>
      <c r="R150" s="423">
        <v>94.444427860696521</v>
      </c>
    </row>
    <row r="151" spans="1:18" ht="14.45" customHeight="1" x14ac:dyDescent="0.2">
      <c r="A151" s="417"/>
      <c r="B151" s="418" t="s">
        <v>1038</v>
      </c>
      <c r="C151" s="418" t="s">
        <v>1031</v>
      </c>
      <c r="D151" s="418" t="s">
        <v>1117</v>
      </c>
      <c r="E151" s="418" t="s">
        <v>1166</v>
      </c>
      <c r="F151" s="418" t="s">
        <v>1167</v>
      </c>
      <c r="G151" s="422">
        <v>2</v>
      </c>
      <c r="H151" s="422">
        <v>540</v>
      </c>
      <c r="I151" s="418"/>
      <c r="J151" s="418">
        <v>270</v>
      </c>
      <c r="K151" s="422">
        <v>2</v>
      </c>
      <c r="L151" s="422">
        <v>666.67</v>
      </c>
      <c r="M151" s="418"/>
      <c r="N151" s="418">
        <v>333.33499999999998</v>
      </c>
      <c r="O151" s="422">
        <v>1</v>
      </c>
      <c r="P151" s="422">
        <v>333.33</v>
      </c>
      <c r="Q151" s="487"/>
      <c r="R151" s="423">
        <v>333.33</v>
      </c>
    </row>
    <row r="152" spans="1:18" ht="14.45" customHeight="1" x14ac:dyDescent="0.2">
      <c r="A152" s="417"/>
      <c r="B152" s="418" t="s">
        <v>1038</v>
      </c>
      <c r="C152" s="418" t="s">
        <v>1031</v>
      </c>
      <c r="D152" s="418" t="s">
        <v>1117</v>
      </c>
      <c r="E152" s="418" t="s">
        <v>1168</v>
      </c>
      <c r="F152" s="418" t="s">
        <v>1169</v>
      </c>
      <c r="G152" s="422">
        <v>1837</v>
      </c>
      <c r="H152" s="422">
        <v>173494.43000000002</v>
      </c>
      <c r="I152" s="418"/>
      <c r="J152" s="418">
        <v>94.444436581382703</v>
      </c>
      <c r="K152" s="422">
        <v>2126</v>
      </c>
      <c r="L152" s="422">
        <v>249022.21999999997</v>
      </c>
      <c r="M152" s="418"/>
      <c r="N152" s="418">
        <v>117.13180620884289</v>
      </c>
      <c r="O152" s="422">
        <v>506</v>
      </c>
      <c r="P152" s="422">
        <v>56222.22</v>
      </c>
      <c r="Q152" s="487"/>
      <c r="R152" s="423">
        <v>111.1111067193676</v>
      </c>
    </row>
    <row r="153" spans="1:18" ht="14.45" customHeight="1" x14ac:dyDescent="0.2">
      <c r="A153" s="417"/>
      <c r="B153" s="418" t="s">
        <v>1038</v>
      </c>
      <c r="C153" s="418" t="s">
        <v>1031</v>
      </c>
      <c r="D153" s="418" t="s">
        <v>1117</v>
      </c>
      <c r="E153" s="418" t="s">
        <v>1172</v>
      </c>
      <c r="F153" s="418" t="s">
        <v>1173</v>
      </c>
      <c r="G153" s="422">
        <v>12</v>
      </c>
      <c r="H153" s="422">
        <v>1160</v>
      </c>
      <c r="I153" s="418"/>
      <c r="J153" s="418">
        <v>96.666666666666671</v>
      </c>
      <c r="K153" s="422">
        <v>4</v>
      </c>
      <c r="L153" s="422">
        <v>644.44000000000005</v>
      </c>
      <c r="M153" s="418"/>
      <c r="N153" s="418">
        <v>161.11000000000001</v>
      </c>
      <c r="O153" s="422">
        <v>1</v>
      </c>
      <c r="P153" s="422">
        <v>150</v>
      </c>
      <c r="Q153" s="487"/>
      <c r="R153" s="423">
        <v>150</v>
      </c>
    </row>
    <row r="154" spans="1:18" ht="14.45" customHeight="1" x14ac:dyDescent="0.2">
      <c r="A154" s="417"/>
      <c r="B154" s="418" t="s">
        <v>1038</v>
      </c>
      <c r="C154" s="418" t="s">
        <v>1031</v>
      </c>
      <c r="D154" s="418" t="s">
        <v>1117</v>
      </c>
      <c r="E154" s="418" t="s">
        <v>1175</v>
      </c>
      <c r="F154" s="418" t="s">
        <v>1176</v>
      </c>
      <c r="G154" s="422">
        <v>9</v>
      </c>
      <c r="H154" s="422">
        <v>3900</v>
      </c>
      <c r="I154" s="418"/>
      <c r="J154" s="418">
        <v>433.33333333333331</v>
      </c>
      <c r="K154" s="422">
        <v>19</v>
      </c>
      <c r="L154" s="422">
        <v>8661.11</v>
      </c>
      <c r="M154" s="418"/>
      <c r="N154" s="418">
        <v>455.84789473684214</v>
      </c>
      <c r="O154" s="422">
        <v>5</v>
      </c>
      <c r="P154" s="422">
        <v>2472.21</v>
      </c>
      <c r="Q154" s="487"/>
      <c r="R154" s="423">
        <v>494.44200000000001</v>
      </c>
    </row>
    <row r="155" spans="1:18" ht="14.45" customHeight="1" x14ac:dyDescent="0.2">
      <c r="A155" s="417"/>
      <c r="B155" s="418" t="s">
        <v>1038</v>
      </c>
      <c r="C155" s="418" t="s">
        <v>1031</v>
      </c>
      <c r="D155" s="418" t="s">
        <v>1117</v>
      </c>
      <c r="E155" s="418" t="s">
        <v>1177</v>
      </c>
      <c r="F155" s="418" t="s">
        <v>1178</v>
      </c>
      <c r="G155" s="422">
        <v>24</v>
      </c>
      <c r="H155" s="422">
        <v>1813.33</v>
      </c>
      <c r="I155" s="418"/>
      <c r="J155" s="418">
        <v>75.555416666666659</v>
      </c>
      <c r="K155" s="422">
        <v>11</v>
      </c>
      <c r="L155" s="422">
        <v>1143.33</v>
      </c>
      <c r="M155" s="418"/>
      <c r="N155" s="418">
        <v>103.93909090909091</v>
      </c>
      <c r="O155" s="422">
        <v>5</v>
      </c>
      <c r="P155" s="422">
        <v>500</v>
      </c>
      <c r="Q155" s="487"/>
      <c r="R155" s="423">
        <v>100</v>
      </c>
    </row>
    <row r="156" spans="1:18" ht="14.45" customHeight="1" x14ac:dyDescent="0.2">
      <c r="A156" s="417"/>
      <c r="B156" s="418" t="s">
        <v>1038</v>
      </c>
      <c r="C156" s="418" t="s">
        <v>1031</v>
      </c>
      <c r="D156" s="418" t="s">
        <v>1117</v>
      </c>
      <c r="E156" s="418" t="s">
        <v>1179</v>
      </c>
      <c r="F156" s="418" t="s">
        <v>1180</v>
      </c>
      <c r="G156" s="422">
        <v>17</v>
      </c>
      <c r="H156" s="422">
        <v>2266.66</v>
      </c>
      <c r="I156" s="418"/>
      <c r="J156" s="418">
        <v>133.33294117647057</v>
      </c>
      <c r="K156" s="422">
        <v>35</v>
      </c>
      <c r="L156" s="422">
        <v>6257.7799999999988</v>
      </c>
      <c r="M156" s="418"/>
      <c r="N156" s="418">
        <v>178.79371428571426</v>
      </c>
      <c r="O156" s="422">
        <v>2</v>
      </c>
      <c r="P156" s="422">
        <v>344.44</v>
      </c>
      <c r="Q156" s="487"/>
      <c r="R156" s="423">
        <v>172.22</v>
      </c>
    </row>
    <row r="157" spans="1:18" ht="14.45" customHeight="1" x14ac:dyDescent="0.2">
      <c r="A157" s="417"/>
      <c r="B157" s="418" t="s">
        <v>1038</v>
      </c>
      <c r="C157" s="418" t="s">
        <v>1031</v>
      </c>
      <c r="D157" s="418" t="s">
        <v>1117</v>
      </c>
      <c r="E157" s="418" t="s">
        <v>1181</v>
      </c>
      <c r="F157" s="418" t="s">
        <v>1182</v>
      </c>
      <c r="G157" s="422">
        <v>21</v>
      </c>
      <c r="H157" s="422">
        <v>1026.6599999999999</v>
      </c>
      <c r="I157" s="418"/>
      <c r="J157" s="418">
        <v>48.888571428571424</v>
      </c>
      <c r="K157" s="422">
        <v>9</v>
      </c>
      <c r="L157" s="422">
        <v>705.56</v>
      </c>
      <c r="M157" s="418"/>
      <c r="N157" s="418">
        <v>78.395555555555546</v>
      </c>
      <c r="O157" s="422"/>
      <c r="P157" s="422"/>
      <c r="Q157" s="487"/>
      <c r="R157" s="423"/>
    </row>
    <row r="158" spans="1:18" ht="14.45" customHeight="1" x14ac:dyDescent="0.2">
      <c r="A158" s="417"/>
      <c r="B158" s="418" t="s">
        <v>1038</v>
      </c>
      <c r="C158" s="418" t="s">
        <v>1031</v>
      </c>
      <c r="D158" s="418" t="s">
        <v>1117</v>
      </c>
      <c r="E158" s="418" t="s">
        <v>1183</v>
      </c>
      <c r="F158" s="418" t="s">
        <v>1184</v>
      </c>
      <c r="G158" s="422"/>
      <c r="H158" s="422"/>
      <c r="I158" s="418"/>
      <c r="J158" s="418"/>
      <c r="K158" s="422">
        <v>2</v>
      </c>
      <c r="L158" s="422">
        <v>846.66000000000008</v>
      </c>
      <c r="M158" s="418"/>
      <c r="N158" s="418">
        <v>423.33000000000004</v>
      </c>
      <c r="O158" s="422"/>
      <c r="P158" s="422"/>
      <c r="Q158" s="487"/>
      <c r="R158" s="423"/>
    </row>
    <row r="159" spans="1:18" ht="14.45" customHeight="1" x14ac:dyDescent="0.2">
      <c r="A159" s="417"/>
      <c r="B159" s="418" t="s">
        <v>1038</v>
      </c>
      <c r="C159" s="418" t="s">
        <v>1031</v>
      </c>
      <c r="D159" s="418" t="s">
        <v>1117</v>
      </c>
      <c r="E159" s="418" t="s">
        <v>1185</v>
      </c>
      <c r="F159" s="418" t="s">
        <v>1186</v>
      </c>
      <c r="G159" s="422">
        <v>315</v>
      </c>
      <c r="H159" s="422">
        <v>92050</v>
      </c>
      <c r="I159" s="418"/>
      <c r="J159" s="418">
        <v>292.22222222222223</v>
      </c>
      <c r="K159" s="422">
        <v>126</v>
      </c>
      <c r="L159" s="422">
        <v>43075.55</v>
      </c>
      <c r="M159" s="418"/>
      <c r="N159" s="418">
        <v>341.86944444444447</v>
      </c>
      <c r="O159" s="422"/>
      <c r="P159" s="422"/>
      <c r="Q159" s="487"/>
      <c r="R159" s="423"/>
    </row>
    <row r="160" spans="1:18" ht="14.45" customHeight="1" x14ac:dyDescent="0.2">
      <c r="A160" s="417"/>
      <c r="B160" s="418" t="s">
        <v>1038</v>
      </c>
      <c r="C160" s="418" t="s">
        <v>1031</v>
      </c>
      <c r="D160" s="418" t="s">
        <v>1117</v>
      </c>
      <c r="E160" s="418" t="s">
        <v>1189</v>
      </c>
      <c r="F160" s="418" t="s">
        <v>1190</v>
      </c>
      <c r="G160" s="422">
        <v>6</v>
      </c>
      <c r="H160" s="422">
        <v>700</v>
      </c>
      <c r="I160" s="418"/>
      <c r="J160" s="418">
        <v>116.66666666666667</v>
      </c>
      <c r="K160" s="422">
        <v>4</v>
      </c>
      <c r="L160" s="422">
        <v>575.55999999999995</v>
      </c>
      <c r="M160" s="418"/>
      <c r="N160" s="418">
        <v>143.88999999999999</v>
      </c>
      <c r="O160" s="422">
        <v>3</v>
      </c>
      <c r="P160" s="422">
        <v>416.66999999999996</v>
      </c>
      <c r="Q160" s="487"/>
      <c r="R160" s="423">
        <v>138.88999999999999</v>
      </c>
    </row>
    <row r="161" spans="1:18" ht="14.45" customHeight="1" x14ac:dyDescent="0.2">
      <c r="A161" s="417"/>
      <c r="B161" s="418" t="s">
        <v>1038</v>
      </c>
      <c r="C161" s="418" t="s">
        <v>1031</v>
      </c>
      <c r="D161" s="418" t="s">
        <v>1117</v>
      </c>
      <c r="E161" s="418" t="s">
        <v>1199</v>
      </c>
      <c r="F161" s="418" t="s">
        <v>1200</v>
      </c>
      <c r="G161" s="422">
        <v>346</v>
      </c>
      <c r="H161" s="422">
        <v>124175.55</v>
      </c>
      <c r="I161" s="418"/>
      <c r="J161" s="418">
        <v>358.88887283236994</v>
      </c>
      <c r="K161" s="422">
        <v>143</v>
      </c>
      <c r="L161" s="422">
        <v>59582.22</v>
      </c>
      <c r="M161" s="418"/>
      <c r="N161" s="418">
        <v>416.65888111888114</v>
      </c>
      <c r="O161" s="422"/>
      <c r="P161" s="422"/>
      <c r="Q161" s="487"/>
      <c r="R161" s="423"/>
    </row>
    <row r="162" spans="1:18" ht="14.45" customHeight="1" x14ac:dyDescent="0.2">
      <c r="A162" s="417"/>
      <c r="B162" s="418" t="s">
        <v>1038</v>
      </c>
      <c r="C162" s="418" t="s">
        <v>1031</v>
      </c>
      <c r="D162" s="418" t="s">
        <v>1117</v>
      </c>
      <c r="E162" s="418" t="s">
        <v>1191</v>
      </c>
      <c r="F162" s="418"/>
      <c r="G162" s="422">
        <v>7</v>
      </c>
      <c r="H162" s="422">
        <v>3850</v>
      </c>
      <c r="I162" s="418"/>
      <c r="J162" s="418">
        <v>550</v>
      </c>
      <c r="K162" s="422"/>
      <c r="L162" s="422"/>
      <c r="M162" s="418"/>
      <c r="N162" s="418"/>
      <c r="O162" s="422"/>
      <c r="P162" s="422"/>
      <c r="Q162" s="487"/>
      <c r="R162" s="423"/>
    </row>
    <row r="163" spans="1:18" ht="14.45" customHeight="1" x14ac:dyDescent="0.2">
      <c r="A163" s="417"/>
      <c r="B163" s="418" t="s">
        <v>1038</v>
      </c>
      <c r="C163" s="418" t="s">
        <v>1031</v>
      </c>
      <c r="D163" s="418" t="s">
        <v>1117</v>
      </c>
      <c r="E163" s="418" t="s">
        <v>1192</v>
      </c>
      <c r="F163" s="418" t="s">
        <v>1193</v>
      </c>
      <c r="G163" s="422">
        <v>12</v>
      </c>
      <c r="H163" s="422">
        <v>1400.0100000000002</v>
      </c>
      <c r="I163" s="418"/>
      <c r="J163" s="418">
        <v>116.66750000000002</v>
      </c>
      <c r="K163" s="422">
        <v>25</v>
      </c>
      <c r="L163" s="422">
        <v>3883.32</v>
      </c>
      <c r="M163" s="418"/>
      <c r="N163" s="418">
        <v>155.33280000000002</v>
      </c>
      <c r="O163" s="422"/>
      <c r="P163" s="422"/>
      <c r="Q163" s="487"/>
      <c r="R163" s="423"/>
    </row>
    <row r="164" spans="1:18" ht="14.45" customHeight="1" x14ac:dyDescent="0.2">
      <c r="A164" s="417"/>
      <c r="B164" s="418" t="s">
        <v>1038</v>
      </c>
      <c r="C164" s="418" t="s">
        <v>1031</v>
      </c>
      <c r="D164" s="418" t="s">
        <v>1117</v>
      </c>
      <c r="E164" s="418" t="s">
        <v>1201</v>
      </c>
      <c r="F164" s="418" t="s">
        <v>1202</v>
      </c>
      <c r="G164" s="422">
        <v>149</v>
      </c>
      <c r="H164" s="422">
        <v>82446.67</v>
      </c>
      <c r="I164" s="418"/>
      <c r="J164" s="418">
        <v>553.33335570469796</v>
      </c>
      <c r="K164" s="422">
        <v>260</v>
      </c>
      <c r="L164" s="422">
        <v>155342.22999999998</v>
      </c>
      <c r="M164" s="418"/>
      <c r="N164" s="418">
        <v>597.47011538461527</v>
      </c>
      <c r="O164" s="422">
        <v>60</v>
      </c>
      <c r="P164" s="422">
        <v>33533.329999999994</v>
      </c>
      <c r="Q164" s="487"/>
      <c r="R164" s="423">
        <v>558.8888333333332</v>
      </c>
    </row>
    <row r="165" spans="1:18" ht="14.45" customHeight="1" x14ac:dyDescent="0.2">
      <c r="A165" s="417"/>
      <c r="B165" s="418" t="s">
        <v>1038</v>
      </c>
      <c r="C165" s="418" t="s">
        <v>1031</v>
      </c>
      <c r="D165" s="418" t="s">
        <v>1117</v>
      </c>
      <c r="E165" s="418" t="s">
        <v>1194</v>
      </c>
      <c r="F165" s="418" t="s">
        <v>1195</v>
      </c>
      <c r="G165" s="422"/>
      <c r="H165" s="422"/>
      <c r="I165" s="418"/>
      <c r="J165" s="418"/>
      <c r="K165" s="422">
        <v>616</v>
      </c>
      <c r="L165" s="422">
        <v>39271.11</v>
      </c>
      <c r="M165" s="418"/>
      <c r="N165" s="418">
        <v>63.751801948051948</v>
      </c>
      <c r="O165" s="422">
        <v>122</v>
      </c>
      <c r="P165" s="422">
        <v>8133.33</v>
      </c>
      <c r="Q165" s="487"/>
      <c r="R165" s="423">
        <v>66.666639344262293</v>
      </c>
    </row>
    <row r="166" spans="1:18" ht="14.45" customHeight="1" x14ac:dyDescent="0.2">
      <c r="A166" s="417"/>
      <c r="B166" s="418" t="s">
        <v>1038</v>
      </c>
      <c r="C166" s="418" t="s">
        <v>1031</v>
      </c>
      <c r="D166" s="418" t="s">
        <v>1117</v>
      </c>
      <c r="E166" s="418" t="s">
        <v>1203</v>
      </c>
      <c r="F166" s="418" t="s">
        <v>1134</v>
      </c>
      <c r="G166" s="422"/>
      <c r="H166" s="422"/>
      <c r="I166" s="418"/>
      <c r="J166" s="418"/>
      <c r="K166" s="422">
        <v>70</v>
      </c>
      <c r="L166" s="422">
        <v>21755.55</v>
      </c>
      <c r="M166" s="418"/>
      <c r="N166" s="418">
        <v>310.7935714285714</v>
      </c>
      <c r="O166" s="422">
        <v>72</v>
      </c>
      <c r="P166" s="422">
        <v>21600</v>
      </c>
      <c r="Q166" s="487"/>
      <c r="R166" s="423">
        <v>300</v>
      </c>
    </row>
    <row r="167" spans="1:18" ht="14.45" customHeight="1" x14ac:dyDescent="0.2">
      <c r="A167" s="417"/>
      <c r="B167" s="418" t="s">
        <v>1038</v>
      </c>
      <c r="C167" s="418" t="s">
        <v>1031</v>
      </c>
      <c r="D167" s="418" t="s">
        <v>1117</v>
      </c>
      <c r="E167" s="418" t="s">
        <v>1203</v>
      </c>
      <c r="F167" s="418" t="s">
        <v>1204</v>
      </c>
      <c r="G167" s="422"/>
      <c r="H167" s="422"/>
      <c r="I167" s="418"/>
      <c r="J167" s="418"/>
      <c r="K167" s="422">
        <v>223</v>
      </c>
      <c r="L167" s="422">
        <v>71433.33</v>
      </c>
      <c r="M167" s="418"/>
      <c r="N167" s="418">
        <v>320.32883408071751</v>
      </c>
      <c r="O167" s="422"/>
      <c r="P167" s="422"/>
      <c r="Q167" s="487"/>
      <c r="R167" s="423"/>
    </row>
    <row r="168" spans="1:18" ht="14.45" customHeight="1" x14ac:dyDescent="0.2">
      <c r="A168" s="417"/>
      <c r="B168" s="418" t="s">
        <v>1038</v>
      </c>
      <c r="C168" s="418" t="s">
        <v>1031</v>
      </c>
      <c r="D168" s="418" t="s">
        <v>1117</v>
      </c>
      <c r="E168" s="418" t="s">
        <v>1205</v>
      </c>
      <c r="F168" s="418" t="s">
        <v>1206</v>
      </c>
      <c r="G168" s="422"/>
      <c r="H168" s="422"/>
      <c r="I168" s="418"/>
      <c r="J168" s="418"/>
      <c r="K168" s="422">
        <v>2</v>
      </c>
      <c r="L168" s="422">
        <v>600</v>
      </c>
      <c r="M168" s="418"/>
      <c r="N168" s="418">
        <v>300</v>
      </c>
      <c r="O168" s="422"/>
      <c r="P168" s="422"/>
      <c r="Q168" s="487"/>
      <c r="R168" s="423"/>
    </row>
    <row r="169" spans="1:18" ht="14.45" customHeight="1" x14ac:dyDescent="0.2">
      <c r="A169" s="417"/>
      <c r="B169" s="418" t="s">
        <v>1038</v>
      </c>
      <c r="C169" s="418" t="s">
        <v>1032</v>
      </c>
      <c r="D169" s="418" t="s">
        <v>1039</v>
      </c>
      <c r="E169" s="418" t="s">
        <v>1040</v>
      </c>
      <c r="F169" s="418"/>
      <c r="G169" s="422"/>
      <c r="H169" s="422"/>
      <c r="I169" s="418"/>
      <c r="J169" s="418"/>
      <c r="K169" s="422">
        <v>1</v>
      </c>
      <c r="L169" s="422">
        <v>113</v>
      </c>
      <c r="M169" s="418"/>
      <c r="N169" s="418">
        <v>113</v>
      </c>
      <c r="O169" s="422"/>
      <c r="P169" s="422"/>
      <c r="Q169" s="487"/>
      <c r="R169" s="423"/>
    </row>
    <row r="170" spans="1:18" ht="14.45" customHeight="1" x14ac:dyDescent="0.2">
      <c r="A170" s="417"/>
      <c r="B170" s="418" t="s">
        <v>1038</v>
      </c>
      <c r="C170" s="418" t="s">
        <v>1032</v>
      </c>
      <c r="D170" s="418" t="s">
        <v>1039</v>
      </c>
      <c r="E170" s="418" t="s">
        <v>1041</v>
      </c>
      <c r="F170" s="418"/>
      <c r="G170" s="422"/>
      <c r="H170" s="422"/>
      <c r="I170" s="418"/>
      <c r="J170" s="418"/>
      <c r="K170" s="422"/>
      <c r="L170" s="422"/>
      <c r="M170" s="418"/>
      <c r="N170" s="418"/>
      <c r="O170" s="422">
        <v>1</v>
      </c>
      <c r="P170" s="422">
        <v>1657</v>
      </c>
      <c r="Q170" s="487"/>
      <c r="R170" s="423">
        <v>1657</v>
      </c>
    </row>
    <row r="171" spans="1:18" ht="14.45" customHeight="1" x14ac:dyDescent="0.2">
      <c r="A171" s="417"/>
      <c r="B171" s="418" t="s">
        <v>1038</v>
      </c>
      <c r="C171" s="418" t="s">
        <v>1032</v>
      </c>
      <c r="D171" s="418" t="s">
        <v>1039</v>
      </c>
      <c r="E171" s="418" t="s">
        <v>1207</v>
      </c>
      <c r="F171" s="418"/>
      <c r="G171" s="422">
        <v>3</v>
      </c>
      <c r="H171" s="422">
        <v>3537</v>
      </c>
      <c r="I171" s="418"/>
      <c r="J171" s="418">
        <v>1179</v>
      </c>
      <c r="K171" s="422">
        <v>1</v>
      </c>
      <c r="L171" s="422">
        <v>1179</v>
      </c>
      <c r="M171" s="418"/>
      <c r="N171" s="418">
        <v>1179</v>
      </c>
      <c r="O171" s="422">
        <v>1</v>
      </c>
      <c r="P171" s="422">
        <v>1179</v>
      </c>
      <c r="Q171" s="487"/>
      <c r="R171" s="423">
        <v>1179</v>
      </c>
    </row>
    <row r="172" spans="1:18" ht="14.45" customHeight="1" x14ac:dyDescent="0.2">
      <c r="A172" s="417"/>
      <c r="B172" s="418" t="s">
        <v>1038</v>
      </c>
      <c r="C172" s="418" t="s">
        <v>1032</v>
      </c>
      <c r="D172" s="418" t="s">
        <v>1039</v>
      </c>
      <c r="E172" s="418" t="s">
        <v>1208</v>
      </c>
      <c r="F172" s="418"/>
      <c r="G172" s="422">
        <v>1</v>
      </c>
      <c r="H172" s="422">
        <v>258</v>
      </c>
      <c r="I172" s="418"/>
      <c r="J172" s="418">
        <v>258</v>
      </c>
      <c r="K172" s="422"/>
      <c r="L172" s="422"/>
      <c r="M172" s="418"/>
      <c r="N172" s="418"/>
      <c r="O172" s="422"/>
      <c r="P172" s="422"/>
      <c r="Q172" s="487"/>
      <c r="R172" s="423"/>
    </row>
    <row r="173" spans="1:18" ht="14.45" customHeight="1" x14ac:dyDescent="0.2">
      <c r="A173" s="417"/>
      <c r="B173" s="418" t="s">
        <v>1038</v>
      </c>
      <c r="C173" s="418" t="s">
        <v>1032</v>
      </c>
      <c r="D173" s="418" t="s">
        <v>1039</v>
      </c>
      <c r="E173" s="418" t="s">
        <v>1209</v>
      </c>
      <c r="F173" s="418"/>
      <c r="G173" s="422">
        <v>2</v>
      </c>
      <c r="H173" s="422">
        <v>438</v>
      </c>
      <c r="I173" s="418"/>
      <c r="J173" s="418">
        <v>219</v>
      </c>
      <c r="K173" s="422">
        <v>1</v>
      </c>
      <c r="L173" s="422">
        <v>219</v>
      </c>
      <c r="M173" s="418"/>
      <c r="N173" s="418">
        <v>219</v>
      </c>
      <c r="O173" s="422">
        <v>1</v>
      </c>
      <c r="P173" s="422">
        <v>219</v>
      </c>
      <c r="Q173" s="487"/>
      <c r="R173" s="423">
        <v>219</v>
      </c>
    </row>
    <row r="174" spans="1:18" ht="14.45" customHeight="1" x14ac:dyDescent="0.2">
      <c r="A174" s="417"/>
      <c r="B174" s="418" t="s">
        <v>1038</v>
      </c>
      <c r="C174" s="418" t="s">
        <v>1032</v>
      </c>
      <c r="D174" s="418" t="s">
        <v>1039</v>
      </c>
      <c r="E174" s="418" t="s">
        <v>1210</v>
      </c>
      <c r="F174" s="418"/>
      <c r="G174" s="422">
        <v>8</v>
      </c>
      <c r="H174" s="422">
        <v>5936</v>
      </c>
      <c r="I174" s="418"/>
      <c r="J174" s="418">
        <v>742</v>
      </c>
      <c r="K174" s="422">
        <v>6</v>
      </c>
      <c r="L174" s="422">
        <v>4452</v>
      </c>
      <c r="M174" s="418"/>
      <c r="N174" s="418">
        <v>742</v>
      </c>
      <c r="O174" s="422">
        <v>5</v>
      </c>
      <c r="P174" s="422">
        <v>3710</v>
      </c>
      <c r="Q174" s="487"/>
      <c r="R174" s="423">
        <v>742</v>
      </c>
    </row>
    <row r="175" spans="1:18" ht="14.45" customHeight="1" x14ac:dyDescent="0.2">
      <c r="A175" s="417"/>
      <c r="B175" s="418" t="s">
        <v>1038</v>
      </c>
      <c r="C175" s="418" t="s">
        <v>1032</v>
      </c>
      <c r="D175" s="418" t="s">
        <v>1039</v>
      </c>
      <c r="E175" s="418" t="s">
        <v>1211</v>
      </c>
      <c r="F175" s="418"/>
      <c r="G175" s="422"/>
      <c r="H175" s="422"/>
      <c r="I175" s="418"/>
      <c r="J175" s="418"/>
      <c r="K175" s="422">
        <v>4</v>
      </c>
      <c r="L175" s="422">
        <v>3600</v>
      </c>
      <c r="M175" s="418"/>
      <c r="N175" s="418">
        <v>900</v>
      </c>
      <c r="O175" s="422"/>
      <c r="P175" s="422"/>
      <c r="Q175" s="487"/>
      <c r="R175" s="423"/>
    </row>
    <row r="176" spans="1:18" ht="14.45" customHeight="1" x14ac:dyDescent="0.2">
      <c r="A176" s="417"/>
      <c r="B176" s="418" t="s">
        <v>1038</v>
      </c>
      <c r="C176" s="418" t="s">
        <v>1032</v>
      </c>
      <c r="D176" s="418" t="s">
        <v>1117</v>
      </c>
      <c r="E176" s="418" t="s">
        <v>1118</v>
      </c>
      <c r="F176" s="418" t="s">
        <v>1119</v>
      </c>
      <c r="G176" s="422">
        <v>88</v>
      </c>
      <c r="H176" s="422">
        <v>44782.22</v>
      </c>
      <c r="I176" s="418"/>
      <c r="J176" s="418">
        <v>508.88886363636362</v>
      </c>
      <c r="K176" s="422">
        <v>146</v>
      </c>
      <c r="L176" s="422">
        <v>88005.540000000008</v>
      </c>
      <c r="M176" s="418"/>
      <c r="N176" s="418">
        <v>602.77767123287674</v>
      </c>
      <c r="O176" s="422">
        <v>37</v>
      </c>
      <c r="P176" s="422">
        <v>20350</v>
      </c>
      <c r="Q176" s="487"/>
      <c r="R176" s="423">
        <v>550</v>
      </c>
    </row>
    <row r="177" spans="1:18" ht="14.45" customHeight="1" x14ac:dyDescent="0.2">
      <c r="A177" s="417"/>
      <c r="B177" s="418" t="s">
        <v>1038</v>
      </c>
      <c r="C177" s="418" t="s">
        <v>1032</v>
      </c>
      <c r="D177" s="418" t="s">
        <v>1117</v>
      </c>
      <c r="E177" s="418" t="s">
        <v>1196</v>
      </c>
      <c r="F177" s="418" t="s">
        <v>1137</v>
      </c>
      <c r="G177" s="422">
        <v>201</v>
      </c>
      <c r="H177" s="422">
        <v>100500</v>
      </c>
      <c r="I177" s="418"/>
      <c r="J177" s="418">
        <v>500</v>
      </c>
      <c r="K177" s="422">
        <v>448</v>
      </c>
      <c r="L177" s="422">
        <v>240558.89</v>
      </c>
      <c r="M177" s="418"/>
      <c r="N177" s="418">
        <v>536.96180803571428</v>
      </c>
      <c r="O177" s="422">
        <v>111</v>
      </c>
      <c r="P177" s="422">
        <v>56116.67</v>
      </c>
      <c r="Q177" s="487"/>
      <c r="R177" s="423">
        <v>505.55558558558556</v>
      </c>
    </row>
    <row r="178" spans="1:18" ht="14.45" customHeight="1" x14ac:dyDescent="0.2">
      <c r="A178" s="417"/>
      <c r="B178" s="418" t="s">
        <v>1038</v>
      </c>
      <c r="C178" s="418" t="s">
        <v>1032</v>
      </c>
      <c r="D178" s="418" t="s">
        <v>1117</v>
      </c>
      <c r="E178" s="418" t="s">
        <v>1197</v>
      </c>
      <c r="F178" s="418" t="s">
        <v>1198</v>
      </c>
      <c r="G178" s="422">
        <v>1312</v>
      </c>
      <c r="H178" s="422">
        <v>138488.89000000001</v>
      </c>
      <c r="I178" s="418"/>
      <c r="J178" s="418">
        <v>105.55555640243904</v>
      </c>
      <c r="K178" s="422">
        <v>660</v>
      </c>
      <c r="L178" s="422">
        <v>89716.67</v>
      </c>
      <c r="M178" s="418"/>
      <c r="N178" s="418">
        <v>135.93434848484847</v>
      </c>
      <c r="O178" s="422">
        <v>150</v>
      </c>
      <c r="P178" s="422">
        <v>19166.669999999998</v>
      </c>
      <c r="Q178" s="487"/>
      <c r="R178" s="423">
        <v>127.77779999999998</v>
      </c>
    </row>
    <row r="179" spans="1:18" ht="14.45" customHeight="1" x14ac:dyDescent="0.2">
      <c r="A179" s="417"/>
      <c r="B179" s="418" t="s">
        <v>1038</v>
      </c>
      <c r="C179" s="418" t="s">
        <v>1032</v>
      </c>
      <c r="D179" s="418" t="s">
        <v>1117</v>
      </c>
      <c r="E179" s="418" t="s">
        <v>1120</v>
      </c>
      <c r="F179" s="418" t="s">
        <v>1121</v>
      </c>
      <c r="G179" s="422">
        <v>1109</v>
      </c>
      <c r="H179" s="422">
        <v>86255.56</v>
      </c>
      <c r="I179" s="418"/>
      <c r="J179" s="418">
        <v>77.77778178539225</v>
      </c>
      <c r="K179" s="422">
        <v>1497</v>
      </c>
      <c r="L179" s="422">
        <v>132731.10999999999</v>
      </c>
      <c r="M179" s="418"/>
      <c r="N179" s="418">
        <v>88.664736138944548</v>
      </c>
      <c r="O179" s="422">
        <v>411</v>
      </c>
      <c r="P179" s="422">
        <v>34250</v>
      </c>
      <c r="Q179" s="487"/>
      <c r="R179" s="423">
        <v>83.333333333333329</v>
      </c>
    </row>
    <row r="180" spans="1:18" ht="14.45" customHeight="1" x14ac:dyDescent="0.2">
      <c r="A180" s="417"/>
      <c r="B180" s="418" t="s">
        <v>1038</v>
      </c>
      <c r="C180" s="418" t="s">
        <v>1032</v>
      </c>
      <c r="D180" s="418" t="s">
        <v>1117</v>
      </c>
      <c r="E180" s="418" t="s">
        <v>1122</v>
      </c>
      <c r="F180" s="418" t="s">
        <v>1123</v>
      </c>
      <c r="G180" s="422"/>
      <c r="H180" s="422"/>
      <c r="I180" s="418"/>
      <c r="J180" s="418"/>
      <c r="K180" s="422">
        <v>47</v>
      </c>
      <c r="L180" s="422">
        <v>12804.45</v>
      </c>
      <c r="M180" s="418"/>
      <c r="N180" s="418">
        <v>272.43510638297874</v>
      </c>
      <c r="O180" s="422">
        <v>21</v>
      </c>
      <c r="P180" s="422">
        <v>5366.67</v>
      </c>
      <c r="Q180" s="487"/>
      <c r="R180" s="423">
        <v>255.55571428571429</v>
      </c>
    </row>
    <row r="181" spans="1:18" ht="14.45" customHeight="1" x14ac:dyDescent="0.2">
      <c r="A181" s="417"/>
      <c r="B181" s="418" t="s">
        <v>1038</v>
      </c>
      <c r="C181" s="418" t="s">
        <v>1032</v>
      </c>
      <c r="D181" s="418" t="s">
        <v>1117</v>
      </c>
      <c r="E181" s="418" t="s">
        <v>1124</v>
      </c>
      <c r="F181" s="418" t="s">
        <v>1125</v>
      </c>
      <c r="G181" s="422"/>
      <c r="H181" s="422"/>
      <c r="I181" s="418"/>
      <c r="J181" s="418"/>
      <c r="K181" s="422">
        <v>1</v>
      </c>
      <c r="L181" s="422">
        <v>305.56</v>
      </c>
      <c r="M181" s="418"/>
      <c r="N181" s="418">
        <v>305.56</v>
      </c>
      <c r="O181" s="422"/>
      <c r="P181" s="422"/>
      <c r="Q181" s="487"/>
      <c r="R181" s="423"/>
    </row>
    <row r="182" spans="1:18" ht="14.45" customHeight="1" x14ac:dyDescent="0.2">
      <c r="A182" s="417"/>
      <c r="B182" s="418" t="s">
        <v>1038</v>
      </c>
      <c r="C182" s="418" t="s">
        <v>1032</v>
      </c>
      <c r="D182" s="418" t="s">
        <v>1117</v>
      </c>
      <c r="E182" s="418" t="s">
        <v>1126</v>
      </c>
      <c r="F182" s="418" t="s">
        <v>1127</v>
      </c>
      <c r="G182" s="422">
        <v>561</v>
      </c>
      <c r="H182" s="422">
        <v>65449.990000000005</v>
      </c>
      <c r="I182" s="418"/>
      <c r="J182" s="418">
        <v>116.66664884135473</v>
      </c>
      <c r="K182" s="422">
        <v>582</v>
      </c>
      <c r="L182" s="422">
        <v>82600.009999999995</v>
      </c>
      <c r="M182" s="418"/>
      <c r="N182" s="418">
        <v>141.92441580756014</v>
      </c>
      <c r="O182" s="422">
        <v>144</v>
      </c>
      <c r="P182" s="422">
        <v>19200</v>
      </c>
      <c r="Q182" s="487"/>
      <c r="R182" s="423">
        <v>133.33333333333334</v>
      </c>
    </row>
    <row r="183" spans="1:18" ht="14.45" customHeight="1" x14ac:dyDescent="0.2">
      <c r="A183" s="417"/>
      <c r="B183" s="418" t="s">
        <v>1038</v>
      </c>
      <c r="C183" s="418" t="s">
        <v>1032</v>
      </c>
      <c r="D183" s="418" t="s">
        <v>1117</v>
      </c>
      <c r="E183" s="418" t="s">
        <v>1128</v>
      </c>
      <c r="F183" s="418" t="s">
        <v>1129</v>
      </c>
      <c r="G183" s="422">
        <v>128</v>
      </c>
      <c r="H183" s="422">
        <v>71111.12</v>
      </c>
      <c r="I183" s="418"/>
      <c r="J183" s="418">
        <v>555.55562499999996</v>
      </c>
      <c r="K183" s="422">
        <v>119</v>
      </c>
      <c r="L183" s="422">
        <v>112526.67</v>
      </c>
      <c r="M183" s="418"/>
      <c r="N183" s="418">
        <v>945.60226890756303</v>
      </c>
      <c r="O183" s="422">
        <v>24</v>
      </c>
      <c r="P183" s="422">
        <v>21199.989999999998</v>
      </c>
      <c r="Q183" s="487"/>
      <c r="R183" s="423">
        <v>883.33291666666662</v>
      </c>
    </row>
    <row r="184" spans="1:18" ht="14.45" customHeight="1" x14ac:dyDescent="0.2">
      <c r="A184" s="417"/>
      <c r="B184" s="418" t="s">
        <v>1038</v>
      </c>
      <c r="C184" s="418" t="s">
        <v>1032</v>
      </c>
      <c r="D184" s="418" t="s">
        <v>1117</v>
      </c>
      <c r="E184" s="418" t="s">
        <v>1130</v>
      </c>
      <c r="F184" s="418" t="s">
        <v>1131</v>
      </c>
      <c r="G184" s="422">
        <v>662</v>
      </c>
      <c r="H184" s="422">
        <v>364100</v>
      </c>
      <c r="I184" s="418"/>
      <c r="J184" s="418">
        <v>550</v>
      </c>
      <c r="K184" s="422">
        <v>848</v>
      </c>
      <c r="L184" s="422">
        <v>508686.66000000003</v>
      </c>
      <c r="M184" s="418"/>
      <c r="N184" s="418">
        <v>599.86634433962263</v>
      </c>
      <c r="O184" s="422">
        <v>338</v>
      </c>
      <c r="P184" s="422">
        <v>214066.66000000003</v>
      </c>
      <c r="Q184" s="487"/>
      <c r="R184" s="423">
        <v>633.3333136094675</v>
      </c>
    </row>
    <row r="185" spans="1:18" ht="14.45" customHeight="1" x14ac:dyDescent="0.2">
      <c r="A185" s="417"/>
      <c r="B185" s="418" t="s">
        <v>1038</v>
      </c>
      <c r="C185" s="418" t="s">
        <v>1032</v>
      </c>
      <c r="D185" s="418" t="s">
        <v>1117</v>
      </c>
      <c r="E185" s="418" t="s">
        <v>1132</v>
      </c>
      <c r="F185" s="418" t="s">
        <v>1133</v>
      </c>
      <c r="G185" s="422">
        <v>5</v>
      </c>
      <c r="H185" s="422">
        <v>1472.21</v>
      </c>
      <c r="I185" s="418"/>
      <c r="J185" s="418">
        <v>294.44200000000001</v>
      </c>
      <c r="K185" s="422">
        <v>1</v>
      </c>
      <c r="L185" s="422">
        <v>344.44</v>
      </c>
      <c r="M185" s="418"/>
      <c r="N185" s="418">
        <v>344.44</v>
      </c>
      <c r="O185" s="422"/>
      <c r="P185" s="422"/>
      <c r="Q185" s="487"/>
      <c r="R185" s="423"/>
    </row>
    <row r="186" spans="1:18" ht="14.45" customHeight="1" x14ac:dyDescent="0.2">
      <c r="A186" s="417"/>
      <c r="B186" s="418" t="s">
        <v>1038</v>
      </c>
      <c r="C186" s="418" t="s">
        <v>1032</v>
      </c>
      <c r="D186" s="418" t="s">
        <v>1117</v>
      </c>
      <c r="E186" s="418" t="s">
        <v>1132</v>
      </c>
      <c r="F186" s="418" t="s">
        <v>1134</v>
      </c>
      <c r="G186" s="422">
        <v>3</v>
      </c>
      <c r="H186" s="422">
        <v>883.32999999999993</v>
      </c>
      <c r="I186" s="418"/>
      <c r="J186" s="418">
        <v>294.44333333333333</v>
      </c>
      <c r="K186" s="422">
        <v>2</v>
      </c>
      <c r="L186" s="422">
        <v>688.89</v>
      </c>
      <c r="M186" s="418"/>
      <c r="N186" s="418">
        <v>344.44499999999999</v>
      </c>
      <c r="O186" s="422">
        <v>2</v>
      </c>
      <c r="P186" s="422">
        <v>600</v>
      </c>
      <c r="Q186" s="487"/>
      <c r="R186" s="423">
        <v>300</v>
      </c>
    </row>
    <row r="187" spans="1:18" ht="14.45" customHeight="1" x14ac:dyDescent="0.2">
      <c r="A187" s="417"/>
      <c r="B187" s="418" t="s">
        <v>1038</v>
      </c>
      <c r="C187" s="418" t="s">
        <v>1032</v>
      </c>
      <c r="D187" s="418" t="s">
        <v>1117</v>
      </c>
      <c r="E187" s="418" t="s">
        <v>1136</v>
      </c>
      <c r="F187" s="418" t="s">
        <v>1137</v>
      </c>
      <c r="G187" s="422">
        <v>2455</v>
      </c>
      <c r="H187" s="422">
        <v>1025644.45</v>
      </c>
      <c r="I187" s="418"/>
      <c r="J187" s="418">
        <v>417.77778004073321</v>
      </c>
      <c r="K187" s="422">
        <v>1655</v>
      </c>
      <c r="L187" s="422">
        <v>744047.77</v>
      </c>
      <c r="M187" s="418"/>
      <c r="N187" s="418">
        <v>449.57569184290031</v>
      </c>
      <c r="O187" s="422">
        <v>446</v>
      </c>
      <c r="P187" s="422">
        <v>188806.66000000003</v>
      </c>
      <c r="Q187" s="487"/>
      <c r="R187" s="423">
        <v>423.33331838565027</v>
      </c>
    </row>
    <row r="188" spans="1:18" ht="14.45" customHeight="1" x14ac:dyDescent="0.2">
      <c r="A188" s="417"/>
      <c r="B188" s="418" t="s">
        <v>1038</v>
      </c>
      <c r="C188" s="418" t="s">
        <v>1032</v>
      </c>
      <c r="D188" s="418" t="s">
        <v>1117</v>
      </c>
      <c r="E188" s="418" t="s">
        <v>1138</v>
      </c>
      <c r="F188" s="418" t="s">
        <v>1139</v>
      </c>
      <c r="G188" s="422">
        <v>268</v>
      </c>
      <c r="H188" s="422">
        <v>59555.560000000005</v>
      </c>
      <c r="I188" s="418"/>
      <c r="J188" s="418">
        <v>222.22223880597016</v>
      </c>
      <c r="K188" s="422">
        <v>417</v>
      </c>
      <c r="L188" s="422">
        <v>153974.44000000003</v>
      </c>
      <c r="M188" s="418"/>
      <c r="N188" s="418">
        <v>369.24326139088737</v>
      </c>
      <c r="O188" s="422">
        <v>82</v>
      </c>
      <c r="P188" s="422">
        <v>31888.9</v>
      </c>
      <c r="Q188" s="487"/>
      <c r="R188" s="423">
        <v>388.88902439024395</v>
      </c>
    </row>
    <row r="189" spans="1:18" ht="14.45" customHeight="1" x14ac:dyDescent="0.2">
      <c r="A189" s="417"/>
      <c r="B189" s="418" t="s">
        <v>1038</v>
      </c>
      <c r="C189" s="418" t="s">
        <v>1032</v>
      </c>
      <c r="D189" s="418" t="s">
        <v>1117</v>
      </c>
      <c r="E189" s="418" t="s">
        <v>1140</v>
      </c>
      <c r="F189" s="418" t="s">
        <v>1141</v>
      </c>
      <c r="G189" s="422">
        <v>217</v>
      </c>
      <c r="H189" s="422">
        <v>126583.34</v>
      </c>
      <c r="I189" s="418"/>
      <c r="J189" s="418">
        <v>583.33336405529951</v>
      </c>
      <c r="K189" s="422">
        <v>182</v>
      </c>
      <c r="L189" s="422">
        <v>128651.12</v>
      </c>
      <c r="M189" s="418"/>
      <c r="N189" s="418">
        <v>706.87428571428563</v>
      </c>
      <c r="O189" s="422">
        <v>46</v>
      </c>
      <c r="P189" s="422">
        <v>30666.67</v>
      </c>
      <c r="Q189" s="487"/>
      <c r="R189" s="423">
        <v>666.66673913043473</v>
      </c>
    </row>
    <row r="190" spans="1:18" ht="14.45" customHeight="1" x14ac:dyDescent="0.2">
      <c r="A190" s="417"/>
      <c r="B190" s="418" t="s">
        <v>1038</v>
      </c>
      <c r="C190" s="418" t="s">
        <v>1032</v>
      </c>
      <c r="D190" s="418" t="s">
        <v>1117</v>
      </c>
      <c r="E190" s="418" t="s">
        <v>1142</v>
      </c>
      <c r="F190" s="418" t="s">
        <v>1143</v>
      </c>
      <c r="G190" s="422">
        <v>78</v>
      </c>
      <c r="H190" s="422">
        <v>36400</v>
      </c>
      <c r="I190" s="418"/>
      <c r="J190" s="418">
        <v>466.66666666666669</v>
      </c>
      <c r="K190" s="422">
        <v>54</v>
      </c>
      <c r="L190" s="422">
        <v>28863.339999999997</v>
      </c>
      <c r="M190" s="418"/>
      <c r="N190" s="418">
        <v>534.50629629629623</v>
      </c>
      <c r="O190" s="422">
        <v>6</v>
      </c>
      <c r="P190" s="422">
        <v>3033.34</v>
      </c>
      <c r="Q190" s="487"/>
      <c r="R190" s="423">
        <v>505.55666666666667</v>
      </c>
    </row>
    <row r="191" spans="1:18" ht="14.45" customHeight="1" x14ac:dyDescent="0.2">
      <c r="A191" s="417"/>
      <c r="B191" s="418" t="s">
        <v>1038</v>
      </c>
      <c r="C191" s="418" t="s">
        <v>1032</v>
      </c>
      <c r="D191" s="418" t="s">
        <v>1117</v>
      </c>
      <c r="E191" s="418" t="s">
        <v>1212</v>
      </c>
      <c r="F191" s="418" t="s">
        <v>1143</v>
      </c>
      <c r="G191" s="422">
        <v>9</v>
      </c>
      <c r="H191" s="422">
        <v>9000</v>
      </c>
      <c r="I191" s="418"/>
      <c r="J191" s="418">
        <v>1000</v>
      </c>
      <c r="K191" s="422">
        <v>3</v>
      </c>
      <c r="L191" s="422">
        <v>3463.32</v>
      </c>
      <c r="M191" s="418"/>
      <c r="N191" s="418">
        <v>1154.44</v>
      </c>
      <c r="O191" s="422">
        <v>3</v>
      </c>
      <c r="P191" s="422">
        <v>3016.68</v>
      </c>
      <c r="Q191" s="487"/>
      <c r="R191" s="423">
        <v>1005.56</v>
      </c>
    </row>
    <row r="192" spans="1:18" ht="14.45" customHeight="1" x14ac:dyDescent="0.2">
      <c r="A192" s="417"/>
      <c r="B192" s="418" t="s">
        <v>1038</v>
      </c>
      <c r="C192" s="418" t="s">
        <v>1032</v>
      </c>
      <c r="D192" s="418" t="s">
        <v>1117</v>
      </c>
      <c r="E192" s="418" t="s">
        <v>1144</v>
      </c>
      <c r="F192" s="418" t="s">
        <v>1145</v>
      </c>
      <c r="G192" s="422">
        <v>457</v>
      </c>
      <c r="H192" s="422">
        <v>27927.77</v>
      </c>
      <c r="I192" s="418"/>
      <c r="J192" s="418">
        <v>61.111094091903723</v>
      </c>
      <c r="K192" s="422">
        <v>472</v>
      </c>
      <c r="L192" s="422">
        <v>33556.660000000003</v>
      </c>
      <c r="M192" s="418"/>
      <c r="N192" s="418">
        <v>71.094618644067808</v>
      </c>
      <c r="O192" s="422">
        <v>95</v>
      </c>
      <c r="P192" s="422">
        <v>6333.33</v>
      </c>
      <c r="Q192" s="487"/>
      <c r="R192" s="423">
        <v>66.666631578947374</v>
      </c>
    </row>
    <row r="193" spans="1:18" ht="14.45" customHeight="1" x14ac:dyDescent="0.2">
      <c r="A193" s="417"/>
      <c r="B193" s="418" t="s">
        <v>1038</v>
      </c>
      <c r="C193" s="418" t="s">
        <v>1032</v>
      </c>
      <c r="D193" s="418" t="s">
        <v>1117</v>
      </c>
      <c r="E193" s="418" t="s">
        <v>1151</v>
      </c>
      <c r="F193" s="418" t="s">
        <v>1152</v>
      </c>
      <c r="G193" s="422">
        <v>8</v>
      </c>
      <c r="H193" s="422">
        <v>0</v>
      </c>
      <c r="I193" s="418"/>
      <c r="J193" s="418">
        <v>0</v>
      </c>
      <c r="K193" s="422">
        <v>5</v>
      </c>
      <c r="L193" s="422">
        <v>0</v>
      </c>
      <c r="M193" s="418"/>
      <c r="N193" s="418">
        <v>0</v>
      </c>
      <c r="O193" s="422">
        <v>5</v>
      </c>
      <c r="P193" s="422">
        <v>0</v>
      </c>
      <c r="Q193" s="487"/>
      <c r="R193" s="423">
        <v>0</v>
      </c>
    </row>
    <row r="194" spans="1:18" ht="14.45" customHeight="1" x14ac:dyDescent="0.2">
      <c r="A194" s="417"/>
      <c r="B194" s="418" t="s">
        <v>1038</v>
      </c>
      <c r="C194" s="418" t="s">
        <v>1032</v>
      </c>
      <c r="D194" s="418" t="s">
        <v>1117</v>
      </c>
      <c r="E194" s="418" t="s">
        <v>1153</v>
      </c>
      <c r="F194" s="418" t="s">
        <v>1154</v>
      </c>
      <c r="G194" s="422">
        <v>601</v>
      </c>
      <c r="H194" s="422">
        <v>183638.9</v>
      </c>
      <c r="I194" s="418"/>
      <c r="J194" s="418">
        <v>305.55557404326123</v>
      </c>
      <c r="K194" s="422">
        <v>705</v>
      </c>
      <c r="L194" s="422">
        <v>230904.45</v>
      </c>
      <c r="M194" s="418"/>
      <c r="N194" s="418">
        <v>327.52404255319152</v>
      </c>
      <c r="O194" s="422">
        <v>136</v>
      </c>
      <c r="P194" s="422">
        <v>42311.100000000006</v>
      </c>
      <c r="Q194" s="487"/>
      <c r="R194" s="423">
        <v>311.11102941176478</v>
      </c>
    </row>
    <row r="195" spans="1:18" ht="14.45" customHeight="1" x14ac:dyDescent="0.2">
      <c r="A195" s="417"/>
      <c r="B195" s="418" t="s">
        <v>1038</v>
      </c>
      <c r="C195" s="418" t="s">
        <v>1032</v>
      </c>
      <c r="D195" s="418" t="s">
        <v>1117</v>
      </c>
      <c r="E195" s="418" t="s">
        <v>1155</v>
      </c>
      <c r="F195" s="418" t="s">
        <v>1156</v>
      </c>
      <c r="G195" s="422">
        <v>67</v>
      </c>
      <c r="H195" s="422">
        <v>2233.33</v>
      </c>
      <c r="I195" s="418"/>
      <c r="J195" s="418">
        <v>33.33328358208955</v>
      </c>
      <c r="K195" s="422"/>
      <c r="L195" s="422"/>
      <c r="M195" s="418"/>
      <c r="N195" s="418"/>
      <c r="O195" s="422"/>
      <c r="P195" s="422"/>
      <c r="Q195" s="487"/>
      <c r="R195" s="423"/>
    </row>
    <row r="196" spans="1:18" ht="14.45" customHeight="1" x14ac:dyDescent="0.2">
      <c r="A196" s="417"/>
      <c r="B196" s="418" t="s">
        <v>1038</v>
      </c>
      <c r="C196" s="418" t="s">
        <v>1032</v>
      </c>
      <c r="D196" s="418" t="s">
        <v>1117</v>
      </c>
      <c r="E196" s="418" t="s">
        <v>1157</v>
      </c>
      <c r="F196" s="418" t="s">
        <v>1158</v>
      </c>
      <c r="G196" s="422">
        <v>2247</v>
      </c>
      <c r="H196" s="422">
        <v>1023633.3299999998</v>
      </c>
      <c r="I196" s="418"/>
      <c r="J196" s="418">
        <v>455.55555407209607</v>
      </c>
      <c r="K196" s="422">
        <v>2295</v>
      </c>
      <c r="L196" s="422">
        <v>1116742.23</v>
      </c>
      <c r="M196" s="418"/>
      <c r="N196" s="418">
        <v>486.59792156862744</v>
      </c>
      <c r="O196" s="422">
        <v>619</v>
      </c>
      <c r="P196" s="422">
        <v>285427.78000000003</v>
      </c>
      <c r="Q196" s="487"/>
      <c r="R196" s="423">
        <v>461.11111470113087</v>
      </c>
    </row>
    <row r="197" spans="1:18" ht="14.45" customHeight="1" x14ac:dyDescent="0.2">
      <c r="A197" s="417"/>
      <c r="B197" s="418" t="s">
        <v>1038</v>
      </c>
      <c r="C197" s="418" t="s">
        <v>1032</v>
      </c>
      <c r="D197" s="418" t="s">
        <v>1117</v>
      </c>
      <c r="E197" s="418" t="s">
        <v>1161</v>
      </c>
      <c r="F197" s="418" t="s">
        <v>1162</v>
      </c>
      <c r="G197" s="422">
        <v>582</v>
      </c>
      <c r="H197" s="422">
        <v>45266.66</v>
      </c>
      <c r="I197" s="418"/>
      <c r="J197" s="418">
        <v>77.777766323024068</v>
      </c>
      <c r="K197" s="422">
        <v>661</v>
      </c>
      <c r="L197" s="422">
        <v>66558.89</v>
      </c>
      <c r="M197" s="418"/>
      <c r="N197" s="418">
        <v>100.69423600605144</v>
      </c>
      <c r="O197" s="422"/>
      <c r="P197" s="422"/>
      <c r="Q197" s="487"/>
      <c r="R197" s="423"/>
    </row>
    <row r="198" spans="1:18" ht="14.45" customHeight="1" x14ac:dyDescent="0.2">
      <c r="A198" s="417"/>
      <c r="B198" s="418" t="s">
        <v>1038</v>
      </c>
      <c r="C198" s="418" t="s">
        <v>1032</v>
      </c>
      <c r="D198" s="418" t="s">
        <v>1117</v>
      </c>
      <c r="E198" s="418" t="s">
        <v>1161</v>
      </c>
      <c r="F198" s="418" t="s">
        <v>1163</v>
      </c>
      <c r="G198" s="422">
        <v>237</v>
      </c>
      <c r="H198" s="422">
        <v>18433.350000000002</v>
      </c>
      <c r="I198" s="418"/>
      <c r="J198" s="418">
        <v>77.777848101265832</v>
      </c>
      <c r="K198" s="422">
        <v>323</v>
      </c>
      <c r="L198" s="422">
        <v>31487.78</v>
      </c>
      <c r="M198" s="418"/>
      <c r="N198" s="418">
        <v>97.485386996904026</v>
      </c>
      <c r="O198" s="422">
        <v>228</v>
      </c>
      <c r="P198" s="422">
        <v>21533.32</v>
      </c>
      <c r="Q198" s="487"/>
      <c r="R198" s="423">
        <v>94.444385964912286</v>
      </c>
    </row>
    <row r="199" spans="1:18" ht="14.45" customHeight="1" x14ac:dyDescent="0.2">
      <c r="A199" s="417"/>
      <c r="B199" s="418" t="s">
        <v>1038</v>
      </c>
      <c r="C199" s="418" t="s">
        <v>1032</v>
      </c>
      <c r="D199" s="418" t="s">
        <v>1117</v>
      </c>
      <c r="E199" s="418" t="s">
        <v>1213</v>
      </c>
      <c r="F199" s="418" t="s">
        <v>1214</v>
      </c>
      <c r="G199" s="422">
        <v>75</v>
      </c>
      <c r="H199" s="422">
        <v>52500</v>
      </c>
      <c r="I199" s="418"/>
      <c r="J199" s="418">
        <v>700</v>
      </c>
      <c r="K199" s="422">
        <v>58</v>
      </c>
      <c r="L199" s="422">
        <v>44368.880000000005</v>
      </c>
      <c r="M199" s="418"/>
      <c r="N199" s="418">
        <v>764.98068965517245</v>
      </c>
      <c r="O199" s="422">
        <v>24</v>
      </c>
      <c r="P199" s="422">
        <v>16933.330000000002</v>
      </c>
      <c r="Q199" s="487"/>
      <c r="R199" s="423">
        <v>705.5554166666667</v>
      </c>
    </row>
    <row r="200" spans="1:18" ht="14.45" customHeight="1" x14ac:dyDescent="0.2">
      <c r="A200" s="417"/>
      <c r="B200" s="418" t="s">
        <v>1038</v>
      </c>
      <c r="C200" s="418" t="s">
        <v>1032</v>
      </c>
      <c r="D200" s="418" t="s">
        <v>1117</v>
      </c>
      <c r="E200" s="418" t="s">
        <v>1166</v>
      </c>
      <c r="F200" s="418" t="s">
        <v>1167</v>
      </c>
      <c r="G200" s="422">
        <v>4</v>
      </c>
      <c r="H200" s="422">
        <v>1080</v>
      </c>
      <c r="I200" s="418"/>
      <c r="J200" s="418">
        <v>270</v>
      </c>
      <c r="K200" s="422">
        <v>3</v>
      </c>
      <c r="L200" s="422">
        <v>1146.67</v>
      </c>
      <c r="M200" s="418"/>
      <c r="N200" s="418">
        <v>382.22333333333336</v>
      </c>
      <c r="O200" s="422"/>
      <c r="P200" s="422"/>
      <c r="Q200" s="487"/>
      <c r="R200" s="423"/>
    </row>
    <row r="201" spans="1:18" ht="14.45" customHeight="1" x14ac:dyDescent="0.2">
      <c r="A201" s="417"/>
      <c r="B201" s="418" t="s">
        <v>1038</v>
      </c>
      <c r="C201" s="418" t="s">
        <v>1032</v>
      </c>
      <c r="D201" s="418" t="s">
        <v>1117</v>
      </c>
      <c r="E201" s="418" t="s">
        <v>1168</v>
      </c>
      <c r="F201" s="418" t="s">
        <v>1169</v>
      </c>
      <c r="G201" s="422">
        <v>1222</v>
      </c>
      <c r="H201" s="422">
        <v>115411.12</v>
      </c>
      <c r="I201" s="418"/>
      <c r="J201" s="418">
        <v>94.444451718494264</v>
      </c>
      <c r="K201" s="422">
        <v>1166</v>
      </c>
      <c r="L201" s="422">
        <v>138072.22</v>
      </c>
      <c r="M201" s="418"/>
      <c r="N201" s="418">
        <v>118.41528301886792</v>
      </c>
      <c r="O201" s="422">
        <v>315</v>
      </c>
      <c r="P201" s="422">
        <v>34999.990000000005</v>
      </c>
      <c r="Q201" s="487"/>
      <c r="R201" s="423">
        <v>111.11107936507938</v>
      </c>
    </row>
    <row r="202" spans="1:18" ht="14.45" customHeight="1" x14ac:dyDescent="0.2">
      <c r="A202" s="417"/>
      <c r="B202" s="418" t="s">
        <v>1038</v>
      </c>
      <c r="C202" s="418" t="s">
        <v>1032</v>
      </c>
      <c r="D202" s="418" t="s">
        <v>1117</v>
      </c>
      <c r="E202" s="418" t="s">
        <v>1172</v>
      </c>
      <c r="F202" s="418" t="s">
        <v>1173</v>
      </c>
      <c r="G202" s="422">
        <v>963</v>
      </c>
      <c r="H202" s="422">
        <v>93090</v>
      </c>
      <c r="I202" s="418"/>
      <c r="J202" s="418">
        <v>96.666666666666671</v>
      </c>
      <c r="K202" s="422">
        <v>824</v>
      </c>
      <c r="L202" s="422">
        <v>130911.12</v>
      </c>
      <c r="M202" s="418"/>
      <c r="N202" s="418">
        <v>158.87271844660194</v>
      </c>
      <c r="O202" s="422">
        <v>165</v>
      </c>
      <c r="P202" s="422">
        <v>24750</v>
      </c>
      <c r="Q202" s="487"/>
      <c r="R202" s="423">
        <v>150</v>
      </c>
    </row>
    <row r="203" spans="1:18" ht="14.45" customHeight="1" x14ac:dyDescent="0.2">
      <c r="A203" s="417"/>
      <c r="B203" s="418" t="s">
        <v>1038</v>
      </c>
      <c r="C203" s="418" t="s">
        <v>1032</v>
      </c>
      <c r="D203" s="418" t="s">
        <v>1117</v>
      </c>
      <c r="E203" s="418" t="s">
        <v>1175</v>
      </c>
      <c r="F203" s="418" t="s">
        <v>1176</v>
      </c>
      <c r="G203" s="422">
        <v>1290</v>
      </c>
      <c r="H203" s="422">
        <v>559000.01</v>
      </c>
      <c r="I203" s="418"/>
      <c r="J203" s="418">
        <v>433.33334108527134</v>
      </c>
      <c r="K203" s="422">
        <v>1297</v>
      </c>
      <c r="L203" s="422">
        <v>611450.01</v>
      </c>
      <c r="M203" s="418"/>
      <c r="N203" s="418">
        <v>471.43408635312261</v>
      </c>
      <c r="O203" s="422">
        <v>344</v>
      </c>
      <c r="P203" s="422">
        <v>170088.88</v>
      </c>
      <c r="Q203" s="487"/>
      <c r="R203" s="423">
        <v>494.44441860465116</v>
      </c>
    </row>
    <row r="204" spans="1:18" ht="14.45" customHeight="1" x14ac:dyDescent="0.2">
      <c r="A204" s="417"/>
      <c r="B204" s="418" t="s">
        <v>1038</v>
      </c>
      <c r="C204" s="418" t="s">
        <v>1032</v>
      </c>
      <c r="D204" s="418" t="s">
        <v>1117</v>
      </c>
      <c r="E204" s="418" t="s">
        <v>1177</v>
      </c>
      <c r="F204" s="418" t="s">
        <v>1178</v>
      </c>
      <c r="G204" s="422">
        <v>1820</v>
      </c>
      <c r="H204" s="422">
        <v>137511.11000000002</v>
      </c>
      <c r="I204" s="418"/>
      <c r="J204" s="418">
        <v>75.555554945054951</v>
      </c>
      <c r="K204" s="422">
        <v>1016</v>
      </c>
      <c r="L204" s="422">
        <v>108793.34</v>
      </c>
      <c r="M204" s="418"/>
      <c r="N204" s="418">
        <v>107.08005905511811</v>
      </c>
      <c r="O204" s="422">
        <v>330</v>
      </c>
      <c r="P204" s="422">
        <v>33000</v>
      </c>
      <c r="Q204" s="487"/>
      <c r="R204" s="423">
        <v>100</v>
      </c>
    </row>
    <row r="205" spans="1:18" ht="14.45" customHeight="1" x14ac:dyDescent="0.2">
      <c r="A205" s="417"/>
      <c r="B205" s="418" t="s">
        <v>1038</v>
      </c>
      <c r="C205" s="418" t="s">
        <v>1032</v>
      </c>
      <c r="D205" s="418" t="s">
        <v>1117</v>
      </c>
      <c r="E205" s="418" t="s">
        <v>1215</v>
      </c>
      <c r="F205" s="418" t="s">
        <v>1216</v>
      </c>
      <c r="G205" s="422">
        <v>194</v>
      </c>
      <c r="H205" s="422">
        <v>248966.66999999998</v>
      </c>
      <c r="I205" s="418"/>
      <c r="J205" s="418">
        <v>1283.3333505154637</v>
      </c>
      <c r="K205" s="422">
        <v>192</v>
      </c>
      <c r="L205" s="422">
        <v>276555.55</v>
      </c>
      <c r="M205" s="418"/>
      <c r="N205" s="418">
        <v>1440.3934895833333</v>
      </c>
      <c r="O205" s="422">
        <v>58</v>
      </c>
      <c r="P205" s="422">
        <v>83133.34</v>
      </c>
      <c r="Q205" s="487"/>
      <c r="R205" s="423">
        <v>1433.3334482758621</v>
      </c>
    </row>
    <row r="206" spans="1:18" ht="14.45" customHeight="1" x14ac:dyDescent="0.2">
      <c r="A206" s="417"/>
      <c r="B206" s="418" t="s">
        <v>1038</v>
      </c>
      <c r="C206" s="418" t="s">
        <v>1032</v>
      </c>
      <c r="D206" s="418" t="s">
        <v>1117</v>
      </c>
      <c r="E206" s="418" t="s">
        <v>1217</v>
      </c>
      <c r="F206" s="418" t="s">
        <v>1218</v>
      </c>
      <c r="G206" s="422">
        <v>1</v>
      </c>
      <c r="H206" s="422">
        <v>466.67</v>
      </c>
      <c r="I206" s="418"/>
      <c r="J206" s="418">
        <v>466.67</v>
      </c>
      <c r="K206" s="422">
        <v>6</v>
      </c>
      <c r="L206" s="422">
        <v>3256.6699999999996</v>
      </c>
      <c r="M206" s="418"/>
      <c r="N206" s="418">
        <v>542.77833333333331</v>
      </c>
      <c r="O206" s="422">
        <v>2</v>
      </c>
      <c r="P206" s="422">
        <v>1011.11</v>
      </c>
      <c r="Q206" s="487"/>
      <c r="R206" s="423">
        <v>505.55500000000001</v>
      </c>
    </row>
    <row r="207" spans="1:18" ht="14.45" customHeight="1" x14ac:dyDescent="0.2">
      <c r="A207" s="417"/>
      <c r="B207" s="418" t="s">
        <v>1038</v>
      </c>
      <c r="C207" s="418" t="s">
        <v>1032</v>
      </c>
      <c r="D207" s="418" t="s">
        <v>1117</v>
      </c>
      <c r="E207" s="418" t="s">
        <v>1179</v>
      </c>
      <c r="F207" s="418" t="s">
        <v>1180</v>
      </c>
      <c r="G207" s="422">
        <v>2</v>
      </c>
      <c r="H207" s="422">
        <v>266.66000000000003</v>
      </c>
      <c r="I207" s="418"/>
      <c r="J207" s="418">
        <v>133.33000000000001</v>
      </c>
      <c r="K207" s="422">
        <v>5</v>
      </c>
      <c r="L207" s="422">
        <v>886.66000000000008</v>
      </c>
      <c r="M207" s="418"/>
      <c r="N207" s="418">
        <v>177.33200000000002</v>
      </c>
      <c r="O207" s="422">
        <v>1</v>
      </c>
      <c r="P207" s="422">
        <v>172.22</v>
      </c>
      <c r="Q207" s="487"/>
      <c r="R207" s="423">
        <v>172.22</v>
      </c>
    </row>
    <row r="208" spans="1:18" ht="14.45" customHeight="1" x14ac:dyDescent="0.2">
      <c r="A208" s="417"/>
      <c r="B208" s="418" t="s">
        <v>1038</v>
      </c>
      <c r="C208" s="418" t="s">
        <v>1032</v>
      </c>
      <c r="D208" s="418" t="s">
        <v>1117</v>
      </c>
      <c r="E208" s="418" t="s">
        <v>1219</v>
      </c>
      <c r="F208" s="418" t="s">
        <v>1220</v>
      </c>
      <c r="G208" s="422">
        <v>1</v>
      </c>
      <c r="H208" s="422">
        <v>466.67</v>
      </c>
      <c r="I208" s="418"/>
      <c r="J208" s="418">
        <v>466.67</v>
      </c>
      <c r="K208" s="422"/>
      <c r="L208" s="422"/>
      <c r="M208" s="418"/>
      <c r="N208" s="418"/>
      <c r="O208" s="422"/>
      <c r="P208" s="422"/>
      <c r="Q208" s="487"/>
      <c r="R208" s="423"/>
    </row>
    <row r="209" spans="1:18" ht="14.45" customHeight="1" x14ac:dyDescent="0.2">
      <c r="A209" s="417"/>
      <c r="B209" s="418" t="s">
        <v>1038</v>
      </c>
      <c r="C209" s="418" t="s">
        <v>1032</v>
      </c>
      <c r="D209" s="418" t="s">
        <v>1117</v>
      </c>
      <c r="E209" s="418" t="s">
        <v>1183</v>
      </c>
      <c r="F209" s="418" t="s">
        <v>1184</v>
      </c>
      <c r="G209" s="422">
        <v>21</v>
      </c>
      <c r="H209" s="422">
        <v>7233.33</v>
      </c>
      <c r="I209" s="418"/>
      <c r="J209" s="418">
        <v>344.44428571428568</v>
      </c>
      <c r="K209" s="422">
        <v>10</v>
      </c>
      <c r="L209" s="422">
        <v>4002.21</v>
      </c>
      <c r="M209" s="418"/>
      <c r="N209" s="418">
        <v>400.221</v>
      </c>
      <c r="O209" s="422"/>
      <c r="P209" s="422"/>
      <c r="Q209" s="487"/>
      <c r="R209" s="423"/>
    </row>
    <row r="210" spans="1:18" ht="14.45" customHeight="1" x14ac:dyDescent="0.2">
      <c r="A210" s="417"/>
      <c r="B210" s="418" t="s">
        <v>1038</v>
      </c>
      <c r="C210" s="418" t="s">
        <v>1032</v>
      </c>
      <c r="D210" s="418" t="s">
        <v>1117</v>
      </c>
      <c r="E210" s="418" t="s">
        <v>1185</v>
      </c>
      <c r="F210" s="418" t="s">
        <v>1186</v>
      </c>
      <c r="G210" s="422">
        <v>32</v>
      </c>
      <c r="H210" s="422">
        <v>9351.11</v>
      </c>
      <c r="I210" s="418"/>
      <c r="J210" s="418">
        <v>292.22218750000002</v>
      </c>
      <c r="K210" s="422">
        <v>18</v>
      </c>
      <c r="L210" s="422">
        <v>6115.5500000000011</v>
      </c>
      <c r="M210" s="418"/>
      <c r="N210" s="418">
        <v>339.75277777777785</v>
      </c>
      <c r="O210" s="422">
        <v>1</v>
      </c>
      <c r="P210" s="422">
        <v>297.77999999999997</v>
      </c>
      <c r="Q210" s="487"/>
      <c r="R210" s="423">
        <v>297.77999999999997</v>
      </c>
    </row>
    <row r="211" spans="1:18" ht="14.45" customHeight="1" x14ac:dyDescent="0.2">
      <c r="A211" s="417"/>
      <c r="B211" s="418" t="s">
        <v>1038</v>
      </c>
      <c r="C211" s="418" t="s">
        <v>1032</v>
      </c>
      <c r="D211" s="418" t="s">
        <v>1117</v>
      </c>
      <c r="E211" s="418" t="s">
        <v>1189</v>
      </c>
      <c r="F211" s="418" t="s">
        <v>1190</v>
      </c>
      <c r="G211" s="422">
        <v>1037</v>
      </c>
      <c r="H211" s="422">
        <v>120983.34</v>
      </c>
      <c r="I211" s="418"/>
      <c r="J211" s="418">
        <v>116.66667309546769</v>
      </c>
      <c r="K211" s="422">
        <v>718</v>
      </c>
      <c r="L211" s="422">
        <v>106322.22</v>
      </c>
      <c r="M211" s="418"/>
      <c r="N211" s="418">
        <v>148.08108635097494</v>
      </c>
      <c r="O211" s="422">
        <v>196</v>
      </c>
      <c r="P211" s="422">
        <v>27222.230000000003</v>
      </c>
      <c r="Q211" s="487"/>
      <c r="R211" s="423">
        <v>138.88892857142858</v>
      </c>
    </row>
    <row r="212" spans="1:18" ht="14.45" customHeight="1" x14ac:dyDescent="0.2">
      <c r="A212" s="417"/>
      <c r="B212" s="418" t="s">
        <v>1038</v>
      </c>
      <c r="C212" s="418" t="s">
        <v>1032</v>
      </c>
      <c r="D212" s="418" t="s">
        <v>1117</v>
      </c>
      <c r="E212" s="418" t="s">
        <v>1199</v>
      </c>
      <c r="F212" s="418" t="s">
        <v>1200</v>
      </c>
      <c r="G212" s="422">
        <v>16</v>
      </c>
      <c r="H212" s="422">
        <v>5742.22</v>
      </c>
      <c r="I212" s="418"/>
      <c r="J212" s="418">
        <v>358.88875000000002</v>
      </c>
      <c r="K212" s="422">
        <v>10</v>
      </c>
      <c r="L212" s="422">
        <v>4177.7799999999988</v>
      </c>
      <c r="M212" s="418"/>
      <c r="N212" s="418">
        <v>417.77799999999991</v>
      </c>
      <c r="O212" s="422"/>
      <c r="P212" s="422"/>
      <c r="Q212" s="487"/>
      <c r="R212" s="423"/>
    </row>
    <row r="213" spans="1:18" ht="14.45" customHeight="1" x14ac:dyDescent="0.2">
      <c r="A213" s="417"/>
      <c r="B213" s="418" t="s">
        <v>1038</v>
      </c>
      <c r="C213" s="418" t="s">
        <v>1032</v>
      </c>
      <c r="D213" s="418" t="s">
        <v>1117</v>
      </c>
      <c r="E213" s="418" t="s">
        <v>1191</v>
      </c>
      <c r="F213" s="418"/>
      <c r="G213" s="422">
        <v>435</v>
      </c>
      <c r="H213" s="422">
        <v>239250</v>
      </c>
      <c r="I213" s="418"/>
      <c r="J213" s="418">
        <v>550</v>
      </c>
      <c r="K213" s="422"/>
      <c r="L213" s="422"/>
      <c r="M213" s="418"/>
      <c r="N213" s="418"/>
      <c r="O213" s="422"/>
      <c r="P213" s="422"/>
      <c r="Q213" s="487"/>
      <c r="R213" s="423"/>
    </row>
    <row r="214" spans="1:18" ht="14.45" customHeight="1" x14ac:dyDescent="0.2">
      <c r="A214" s="417"/>
      <c r="B214" s="418" t="s">
        <v>1038</v>
      </c>
      <c r="C214" s="418" t="s">
        <v>1032</v>
      </c>
      <c r="D214" s="418" t="s">
        <v>1117</v>
      </c>
      <c r="E214" s="418" t="s">
        <v>1192</v>
      </c>
      <c r="F214" s="418" t="s">
        <v>1193</v>
      </c>
      <c r="G214" s="422">
        <v>11</v>
      </c>
      <c r="H214" s="422">
        <v>1283.3400000000001</v>
      </c>
      <c r="I214" s="418"/>
      <c r="J214" s="418">
        <v>116.66727272727275</v>
      </c>
      <c r="K214" s="422">
        <v>2</v>
      </c>
      <c r="L214" s="422">
        <v>300</v>
      </c>
      <c r="M214" s="418"/>
      <c r="N214" s="418">
        <v>150</v>
      </c>
      <c r="O214" s="422"/>
      <c r="P214" s="422"/>
      <c r="Q214" s="487"/>
      <c r="R214" s="423"/>
    </row>
    <row r="215" spans="1:18" ht="14.45" customHeight="1" x14ac:dyDescent="0.2">
      <c r="A215" s="417"/>
      <c r="B215" s="418" t="s">
        <v>1038</v>
      </c>
      <c r="C215" s="418" t="s">
        <v>1032</v>
      </c>
      <c r="D215" s="418" t="s">
        <v>1117</v>
      </c>
      <c r="E215" s="418" t="s">
        <v>1201</v>
      </c>
      <c r="F215" s="418" t="s">
        <v>1202</v>
      </c>
      <c r="G215" s="422">
        <v>28</v>
      </c>
      <c r="H215" s="422">
        <v>15493.33</v>
      </c>
      <c r="I215" s="418"/>
      <c r="J215" s="418">
        <v>553.33321428571423</v>
      </c>
      <c r="K215" s="422">
        <v>109</v>
      </c>
      <c r="L215" s="422">
        <v>65030</v>
      </c>
      <c r="M215" s="418"/>
      <c r="N215" s="418">
        <v>596.60550458715602</v>
      </c>
      <c r="O215" s="422">
        <v>22</v>
      </c>
      <c r="P215" s="422">
        <v>12295.57</v>
      </c>
      <c r="Q215" s="487"/>
      <c r="R215" s="423">
        <v>558.88954545454544</v>
      </c>
    </row>
    <row r="216" spans="1:18" ht="14.45" customHeight="1" x14ac:dyDescent="0.2">
      <c r="A216" s="417"/>
      <c r="B216" s="418" t="s">
        <v>1038</v>
      </c>
      <c r="C216" s="418" t="s">
        <v>1032</v>
      </c>
      <c r="D216" s="418" t="s">
        <v>1117</v>
      </c>
      <c r="E216" s="418" t="s">
        <v>1194</v>
      </c>
      <c r="F216" s="418" t="s">
        <v>1195</v>
      </c>
      <c r="G216" s="422"/>
      <c r="H216" s="422"/>
      <c r="I216" s="418"/>
      <c r="J216" s="418"/>
      <c r="K216" s="422">
        <v>669</v>
      </c>
      <c r="L216" s="422">
        <v>41316.67</v>
      </c>
      <c r="M216" s="418"/>
      <c r="N216" s="418">
        <v>61.758849028400597</v>
      </c>
      <c r="O216" s="422">
        <v>124</v>
      </c>
      <c r="P216" s="422">
        <v>8266.67</v>
      </c>
      <c r="Q216" s="487"/>
      <c r="R216" s="423">
        <v>66.666693548387101</v>
      </c>
    </row>
    <row r="217" spans="1:18" ht="14.45" customHeight="1" x14ac:dyDescent="0.2">
      <c r="A217" s="417"/>
      <c r="B217" s="418" t="s">
        <v>1038</v>
      </c>
      <c r="C217" s="418" t="s">
        <v>1032</v>
      </c>
      <c r="D217" s="418" t="s">
        <v>1117</v>
      </c>
      <c r="E217" s="418" t="s">
        <v>1203</v>
      </c>
      <c r="F217" s="418" t="s">
        <v>1204</v>
      </c>
      <c r="G217" s="422"/>
      <c r="H217" s="422"/>
      <c r="I217" s="418"/>
      <c r="J217" s="418"/>
      <c r="K217" s="422">
        <v>3</v>
      </c>
      <c r="L217" s="422">
        <v>1033.33</v>
      </c>
      <c r="M217" s="418"/>
      <c r="N217" s="418">
        <v>344.44333333333333</v>
      </c>
      <c r="O217" s="422"/>
      <c r="P217" s="422"/>
      <c r="Q217" s="487"/>
      <c r="R217" s="423"/>
    </row>
    <row r="218" spans="1:18" ht="14.45" customHeight="1" x14ac:dyDescent="0.2">
      <c r="A218" s="417"/>
      <c r="B218" s="418" t="s">
        <v>1038</v>
      </c>
      <c r="C218" s="418" t="s">
        <v>1032</v>
      </c>
      <c r="D218" s="418" t="s">
        <v>1117</v>
      </c>
      <c r="E218" s="418" t="s">
        <v>1221</v>
      </c>
      <c r="F218" s="418" t="s">
        <v>1222</v>
      </c>
      <c r="G218" s="422"/>
      <c r="H218" s="422"/>
      <c r="I218" s="418"/>
      <c r="J218" s="418"/>
      <c r="K218" s="422">
        <v>353</v>
      </c>
      <c r="L218" s="422">
        <v>213822.22</v>
      </c>
      <c r="M218" s="418"/>
      <c r="N218" s="418">
        <v>605.7286685552408</v>
      </c>
      <c r="O218" s="422">
        <v>122</v>
      </c>
      <c r="P218" s="422">
        <v>68455.540000000008</v>
      </c>
      <c r="Q218" s="487"/>
      <c r="R218" s="423">
        <v>561.1109836065574</v>
      </c>
    </row>
    <row r="219" spans="1:18" ht="14.45" customHeight="1" x14ac:dyDescent="0.2">
      <c r="A219" s="417"/>
      <c r="B219" s="418" t="s">
        <v>1038</v>
      </c>
      <c r="C219" s="418" t="s">
        <v>1032</v>
      </c>
      <c r="D219" s="418" t="s">
        <v>1117</v>
      </c>
      <c r="E219" s="418" t="s">
        <v>1223</v>
      </c>
      <c r="F219" s="418" t="s">
        <v>1224</v>
      </c>
      <c r="G219" s="422"/>
      <c r="H219" s="422"/>
      <c r="I219" s="418"/>
      <c r="J219" s="418"/>
      <c r="K219" s="422">
        <v>2</v>
      </c>
      <c r="L219" s="422">
        <v>1443.33</v>
      </c>
      <c r="M219" s="418"/>
      <c r="N219" s="418">
        <v>721.66499999999996</v>
      </c>
      <c r="O219" s="422">
        <v>4</v>
      </c>
      <c r="P219" s="422">
        <v>2688.88</v>
      </c>
      <c r="Q219" s="487"/>
      <c r="R219" s="423">
        <v>672.22</v>
      </c>
    </row>
    <row r="220" spans="1:18" ht="14.45" customHeight="1" x14ac:dyDescent="0.2">
      <c r="A220" s="417"/>
      <c r="B220" s="418" t="s">
        <v>1038</v>
      </c>
      <c r="C220" s="418" t="s">
        <v>1032</v>
      </c>
      <c r="D220" s="418" t="s">
        <v>1117</v>
      </c>
      <c r="E220" s="418" t="s">
        <v>1205</v>
      </c>
      <c r="F220" s="418" t="s">
        <v>1206</v>
      </c>
      <c r="G220" s="422"/>
      <c r="H220" s="422"/>
      <c r="I220" s="418"/>
      <c r="J220" s="418"/>
      <c r="K220" s="422">
        <v>2</v>
      </c>
      <c r="L220" s="422">
        <v>644.44000000000005</v>
      </c>
      <c r="M220" s="418"/>
      <c r="N220" s="418">
        <v>322.22000000000003</v>
      </c>
      <c r="O220" s="422">
        <v>2</v>
      </c>
      <c r="P220" s="422">
        <v>600</v>
      </c>
      <c r="Q220" s="487"/>
      <c r="R220" s="423">
        <v>300</v>
      </c>
    </row>
    <row r="221" spans="1:18" ht="14.45" customHeight="1" x14ac:dyDescent="0.2">
      <c r="A221" s="417"/>
      <c r="B221" s="418" t="s">
        <v>1038</v>
      </c>
      <c r="C221" s="418" t="s">
        <v>1033</v>
      </c>
      <c r="D221" s="418" t="s">
        <v>1117</v>
      </c>
      <c r="E221" s="418" t="s">
        <v>1120</v>
      </c>
      <c r="F221" s="418" t="s">
        <v>1121</v>
      </c>
      <c r="G221" s="422">
        <v>1244</v>
      </c>
      <c r="H221" s="422">
        <v>96755.55</v>
      </c>
      <c r="I221" s="418"/>
      <c r="J221" s="418">
        <v>77.777773311897107</v>
      </c>
      <c r="K221" s="422">
        <v>1300</v>
      </c>
      <c r="L221" s="422">
        <v>112855.56</v>
      </c>
      <c r="M221" s="418"/>
      <c r="N221" s="418">
        <v>86.811969230769222</v>
      </c>
      <c r="O221" s="422">
        <v>100</v>
      </c>
      <c r="P221" s="422">
        <v>8333.33</v>
      </c>
      <c r="Q221" s="487"/>
      <c r="R221" s="423">
        <v>83.333299999999994</v>
      </c>
    </row>
    <row r="222" spans="1:18" ht="14.45" customHeight="1" x14ac:dyDescent="0.2">
      <c r="A222" s="417"/>
      <c r="B222" s="418" t="s">
        <v>1038</v>
      </c>
      <c r="C222" s="418" t="s">
        <v>1033</v>
      </c>
      <c r="D222" s="418" t="s">
        <v>1117</v>
      </c>
      <c r="E222" s="418" t="s">
        <v>1122</v>
      </c>
      <c r="F222" s="418" t="s">
        <v>1123</v>
      </c>
      <c r="G222" s="422">
        <v>21</v>
      </c>
      <c r="H222" s="422">
        <v>5250</v>
      </c>
      <c r="I222" s="418"/>
      <c r="J222" s="418">
        <v>250</v>
      </c>
      <c r="K222" s="422">
        <v>91</v>
      </c>
      <c r="L222" s="422">
        <v>24426.67</v>
      </c>
      <c r="M222" s="418"/>
      <c r="N222" s="418">
        <v>268.42494505494506</v>
      </c>
      <c r="O222" s="422">
        <v>11</v>
      </c>
      <c r="P222" s="422">
        <v>2811.12</v>
      </c>
      <c r="Q222" s="487"/>
      <c r="R222" s="423">
        <v>255.55636363636361</v>
      </c>
    </row>
    <row r="223" spans="1:18" ht="14.45" customHeight="1" x14ac:dyDescent="0.2">
      <c r="A223" s="417"/>
      <c r="B223" s="418" t="s">
        <v>1038</v>
      </c>
      <c r="C223" s="418" t="s">
        <v>1033</v>
      </c>
      <c r="D223" s="418" t="s">
        <v>1117</v>
      </c>
      <c r="E223" s="418" t="s">
        <v>1124</v>
      </c>
      <c r="F223" s="418" t="s">
        <v>1125</v>
      </c>
      <c r="G223" s="422">
        <v>1</v>
      </c>
      <c r="H223" s="422">
        <v>300</v>
      </c>
      <c r="I223" s="418"/>
      <c r="J223" s="418">
        <v>300</v>
      </c>
      <c r="K223" s="422"/>
      <c r="L223" s="422"/>
      <c r="M223" s="418"/>
      <c r="N223" s="418"/>
      <c r="O223" s="422"/>
      <c r="P223" s="422"/>
      <c r="Q223" s="487"/>
      <c r="R223" s="423"/>
    </row>
    <row r="224" spans="1:18" ht="14.45" customHeight="1" x14ac:dyDescent="0.2">
      <c r="A224" s="417"/>
      <c r="B224" s="418" t="s">
        <v>1038</v>
      </c>
      <c r="C224" s="418" t="s">
        <v>1033</v>
      </c>
      <c r="D224" s="418" t="s">
        <v>1117</v>
      </c>
      <c r="E224" s="418" t="s">
        <v>1126</v>
      </c>
      <c r="F224" s="418" t="s">
        <v>1127</v>
      </c>
      <c r="G224" s="422">
        <v>607</v>
      </c>
      <c r="H224" s="422">
        <v>70816.66</v>
      </c>
      <c r="I224" s="418"/>
      <c r="J224" s="418">
        <v>116.66665568369028</v>
      </c>
      <c r="K224" s="422">
        <v>861</v>
      </c>
      <c r="L224" s="422">
        <v>122639.99</v>
      </c>
      <c r="M224" s="418"/>
      <c r="N224" s="418">
        <v>142.43901277584206</v>
      </c>
      <c r="O224" s="422">
        <v>272</v>
      </c>
      <c r="P224" s="422">
        <v>36266.660000000003</v>
      </c>
      <c r="Q224" s="487"/>
      <c r="R224" s="423">
        <v>133.33330882352942</v>
      </c>
    </row>
    <row r="225" spans="1:18" ht="14.45" customHeight="1" x14ac:dyDescent="0.2">
      <c r="A225" s="417"/>
      <c r="B225" s="418" t="s">
        <v>1038</v>
      </c>
      <c r="C225" s="418" t="s">
        <v>1033</v>
      </c>
      <c r="D225" s="418" t="s">
        <v>1117</v>
      </c>
      <c r="E225" s="418" t="s">
        <v>1130</v>
      </c>
      <c r="F225" s="418" t="s">
        <v>1131</v>
      </c>
      <c r="G225" s="422"/>
      <c r="H225" s="422"/>
      <c r="I225" s="418"/>
      <c r="J225" s="418"/>
      <c r="K225" s="422">
        <v>23</v>
      </c>
      <c r="L225" s="422">
        <v>14668.880000000001</v>
      </c>
      <c r="M225" s="418"/>
      <c r="N225" s="418">
        <v>637.77739130434782</v>
      </c>
      <c r="O225" s="422">
        <v>8</v>
      </c>
      <c r="P225" s="422">
        <v>5066.67</v>
      </c>
      <c r="Q225" s="487"/>
      <c r="R225" s="423">
        <v>633.33375000000001</v>
      </c>
    </row>
    <row r="226" spans="1:18" ht="14.45" customHeight="1" x14ac:dyDescent="0.2">
      <c r="A226" s="417"/>
      <c r="B226" s="418" t="s">
        <v>1038</v>
      </c>
      <c r="C226" s="418" t="s">
        <v>1033</v>
      </c>
      <c r="D226" s="418" t="s">
        <v>1117</v>
      </c>
      <c r="E226" s="418" t="s">
        <v>1132</v>
      </c>
      <c r="F226" s="418" t="s">
        <v>1133</v>
      </c>
      <c r="G226" s="422"/>
      <c r="H226" s="422"/>
      <c r="I226" s="418"/>
      <c r="J226" s="418"/>
      <c r="K226" s="422">
        <v>1</v>
      </c>
      <c r="L226" s="422">
        <v>344.44</v>
      </c>
      <c r="M226" s="418"/>
      <c r="N226" s="418">
        <v>344.44</v>
      </c>
      <c r="O226" s="422"/>
      <c r="P226" s="422"/>
      <c r="Q226" s="487"/>
      <c r="R226" s="423"/>
    </row>
    <row r="227" spans="1:18" ht="14.45" customHeight="1" x14ac:dyDescent="0.2">
      <c r="A227" s="417"/>
      <c r="B227" s="418" t="s">
        <v>1038</v>
      </c>
      <c r="C227" s="418" t="s">
        <v>1033</v>
      </c>
      <c r="D227" s="418" t="s">
        <v>1117</v>
      </c>
      <c r="E227" s="418" t="s">
        <v>1225</v>
      </c>
      <c r="F227" s="418" t="s">
        <v>1226</v>
      </c>
      <c r="G227" s="422">
        <v>2025</v>
      </c>
      <c r="H227" s="422">
        <v>1575000</v>
      </c>
      <c r="I227" s="418"/>
      <c r="J227" s="418">
        <v>777.77777777777783</v>
      </c>
      <c r="K227" s="422">
        <v>1763</v>
      </c>
      <c r="L227" s="422">
        <v>1658326.67</v>
      </c>
      <c r="M227" s="418"/>
      <c r="N227" s="418">
        <v>940.62771979580259</v>
      </c>
      <c r="O227" s="422">
        <v>379</v>
      </c>
      <c r="P227" s="422">
        <v>360050</v>
      </c>
      <c r="Q227" s="487"/>
      <c r="R227" s="423">
        <v>950</v>
      </c>
    </row>
    <row r="228" spans="1:18" ht="14.45" customHeight="1" x14ac:dyDescent="0.2">
      <c r="A228" s="417"/>
      <c r="B228" s="418" t="s">
        <v>1038</v>
      </c>
      <c r="C228" s="418" t="s">
        <v>1033</v>
      </c>
      <c r="D228" s="418" t="s">
        <v>1117</v>
      </c>
      <c r="E228" s="418" t="s">
        <v>1227</v>
      </c>
      <c r="F228" s="418" t="s">
        <v>1228</v>
      </c>
      <c r="G228" s="422">
        <v>3849</v>
      </c>
      <c r="H228" s="422">
        <v>359239.99999999994</v>
      </c>
      <c r="I228" s="418"/>
      <c r="J228" s="418">
        <v>93.333333333333314</v>
      </c>
      <c r="K228" s="422">
        <v>5192</v>
      </c>
      <c r="L228" s="422">
        <v>548271.11</v>
      </c>
      <c r="M228" s="418"/>
      <c r="N228" s="418">
        <v>105.59921224961479</v>
      </c>
      <c r="O228" s="422">
        <v>1478</v>
      </c>
      <c r="P228" s="422">
        <v>146157.79</v>
      </c>
      <c r="Q228" s="487"/>
      <c r="R228" s="423">
        <v>98.888897158322067</v>
      </c>
    </row>
    <row r="229" spans="1:18" ht="14.45" customHeight="1" x14ac:dyDescent="0.2">
      <c r="A229" s="417"/>
      <c r="B229" s="418" t="s">
        <v>1038</v>
      </c>
      <c r="C229" s="418" t="s">
        <v>1033</v>
      </c>
      <c r="D229" s="418" t="s">
        <v>1117</v>
      </c>
      <c r="E229" s="418" t="s">
        <v>1229</v>
      </c>
      <c r="F229" s="418" t="s">
        <v>1230</v>
      </c>
      <c r="G229" s="422">
        <v>84</v>
      </c>
      <c r="H229" s="422">
        <v>56000.009999999995</v>
      </c>
      <c r="I229" s="418"/>
      <c r="J229" s="418">
        <v>666.66678571428565</v>
      </c>
      <c r="K229" s="422">
        <v>42</v>
      </c>
      <c r="L229" s="422">
        <v>29914.440000000002</v>
      </c>
      <c r="M229" s="418"/>
      <c r="N229" s="418">
        <v>712.24857142857149</v>
      </c>
      <c r="O229" s="422"/>
      <c r="P229" s="422"/>
      <c r="Q229" s="487"/>
      <c r="R229" s="423"/>
    </row>
    <row r="230" spans="1:18" ht="14.45" customHeight="1" x14ac:dyDescent="0.2">
      <c r="A230" s="417"/>
      <c r="B230" s="418" t="s">
        <v>1038</v>
      </c>
      <c r="C230" s="418" t="s">
        <v>1033</v>
      </c>
      <c r="D230" s="418" t="s">
        <v>1117</v>
      </c>
      <c r="E230" s="418" t="s">
        <v>1229</v>
      </c>
      <c r="F230" s="418" t="s">
        <v>1231</v>
      </c>
      <c r="G230" s="422">
        <v>35</v>
      </c>
      <c r="H230" s="422">
        <v>23333.339999999997</v>
      </c>
      <c r="I230" s="418"/>
      <c r="J230" s="418">
        <v>666.666857142857</v>
      </c>
      <c r="K230" s="422">
        <v>15</v>
      </c>
      <c r="L230" s="422">
        <v>10182.219999999999</v>
      </c>
      <c r="M230" s="418"/>
      <c r="N230" s="418">
        <v>678.81466666666665</v>
      </c>
      <c r="O230" s="422">
        <v>24</v>
      </c>
      <c r="P230" s="422">
        <v>16133.339999999998</v>
      </c>
      <c r="Q230" s="487"/>
      <c r="R230" s="423">
        <v>672.22249999999997</v>
      </c>
    </row>
    <row r="231" spans="1:18" ht="14.45" customHeight="1" x14ac:dyDescent="0.2">
      <c r="A231" s="417"/>
      <c r="B231" s="418" t="s">
        <v>1038</v>
      </c>
      <c r="C231" s="418" t="s">
        <v>1033</v>
      </c>
      <c r="D231" s="418" t="s">
        <v>1117</v>
      </c>
      <c r="E231" s="418" t="s">
        <v>1232</v>
      </c>
      <c r="F231" s="418" t="s">
        <v>1233</v>
      </c>
      <c r="G231" s="422">
        <v>282</v>
      </c>
      <c r="H231" s="422">
        <v>219333.32000000004</v>
      </c>
      <c r="I231" s="418"/>
      <c r="J231" s="418">
        <v>777.77773049645407</v>
      </c>
      <c r="K231" s="422">
        <v>300</v>
      </c>
      <c r="L231" s="422">
        <v>280340</v>
      </c>
      <c r="M231" s="418"/>
      <c r="N231" s="418">
        <v>934.4666666666667</v>
      </c>
      <c r="O231" s="422">
        <v>72</v>
      </c>
      <c r="P231" s="422">
        <v>68400</v>
      </c>
      <c r="Q231" s="487"/>
      <c r="R231" s="423">
        <v>950</v>
      </c>
    </row>
    <row r="232" spans="1:18" ht="14.45" customHeight="1" x14ac:dyDescent="0.2">
      <c r="A232" s="417"/>
      <c r="B232" s="418" t="s">
        <v>1038</v>
      </c>
      <c r="C232" s="418" t="s">
        <v>1033</v>
      </c>
      <c r="D232" s="418" t="s">
        <v>1117</v>
      </c>
      <c r="E232" s="418" t="s">
        <v>1234</v>
      </c>
      <c r="F232" s="418" t="s">
        <v>1235</v>
      </c>
      <c r="G232" s="422">
        <v>573</v>
      </c>
      <c r="H232" s="422">
        <v>190999.99999999997</v>
      </c>
      <c r="I232" s="418"/>
      <c r="J232" s="418">
        <v>333.33333333333326</v>
      </c>
      <c r="K232" s="422">
        <v>563</v>
      </c>
      <c r="L232" s="422">
        <v>200944.45</v>
      </c>
      <c r="M232" s="418"/>
      <c r="N232" s="418">
        <v>356.91731793960923</v>
      </c>
      <c r="O232" s="422">
        <v>78</v>
      </c>
      <c r="P232" s="422">
        <v>26433.34</v>
      </c>
      <c r="Q232" s="487"/>
      <c r="R232" s="423">
        <v>338.88897435897434</v>
      </c>
    </row>
    <row r="233" spans="1:18" ht="14.45" customHeight="1" x14ac:dyDescent="0.2">
      <c r="A233" s="417"/>
      <c r="B233" s="418" t="s">
        <v>1038</v>
      </c>
      <c r="C233" s="418" t="s">
        <v>1033</v>
      </c>
      <c r="D233" s="418" t="s">
        <v>1117</v>
      </c>
      <c r="E233" s="418" t="s">
        <v>1138</v>
      </c>
      <c r="F233" s="418" t="s">
        <v>1139</v>
      </c>
      <c r="G233" s="422">
        <v>181</v>
      </c>
      <c r="H233" s="422">
        <v>40222.229999999996</v>
      </c>
      <c r="I233" s="418"/>
      <c r="J233" s="418">
        <v>222.22226519337013</v>
      </c>
      <c r="K233" s="422">
        <v>224</v>
      </c>
      <c r="L233" s="422">
        <v>82744.44</v>
      </c>
      <c r="M233" s="418"/>
      <c r="N233" s="418">
        <v>369.39482142857145</v>
      </c>
      <c r="O233" s="422">
        <v>42</v>
      </c>
      <c r="P233" s="422">
        <v>16333.34</v>
      </c>
      <c r="Q233" s="487"/>
      <c r="R233" s="423">
        <v>388.88904761904763</v>
      </c>
    </row>
    <row r="234" spans="1:18" ht="14.45" customHeight="1" x14ac:dyDescent="0.2">
      <c r="A234" s="417"/>
      <c r="B234" s="418" t="s">
        <v>1038</v>
      </c>
      <c r="C234" s="418" t="s">
        <v>1033</v>
      </c>
      <c r="D234" s="418" t="s">
        <v>1117</v>
      </c>
      <c r="E234" s="418" t="s">
        <v>1140</v>
      </c>
      <c r="F234" s="418" t="s">
        <v>1141</v>
      </c>
      <c r="G234" s="422">
        <v>63</v>
      </c>
      <c r="H234" s="422">
        <v>36750.009999999995</v>
      </c>
      <c r="I234" s="418"/>
      <c r="J234" s="418">
        <v>583.33349206349203</v>
      </c>
      <c r="K234" s="422">
        <v>134</v>
      </c>
      <c r="L234" s="422">
        <v>97046.68</v>
      </c>
      <c r="M234" s="418"/>
      <c r="N234" s="418">
        <v>724.22895522388058</v>
      </c>
      <c r="O234" s="422">
        <v>38</v>
      </c>
      <c r="P234" s="422">
        <v>25333.33</v>
      </c>
      <c r="Q234" s="487"/>
      <c r="R234" s="423">
        <v>666.66657894736852</v>
      </c>
    </row>
    <row r="235" spans="1:18" ht="14.45" customHeight="1" x14ac:dyDescent="0.2">
      <c r="A235" s="417"/>
      <c r="B235" s="418" t="s">
        <v>1038</v>
      </c>
      <c r="C235" s="418" t="s">
        <v>1033</v>
      </c>
      <c r="D235" s="418" t="s">
        <v>1117</v>
      </c>
      <c r="E235" s="418" t="s">
        <v>1142</v>
      </c>
      <c r="F235" s="418" t="s">
        <v>1143</v>
      </c>
      <c r="G235" s="422">
        <v>57</v>
      </c>
      <c r="H235" s="422">
        <v>26600</v>
      </c>
      <c r="I235" s="418"/>
      <c r="J235" s="418">
        <v>466.66666666666669</v>
      </c>
      <c r="K235" s="422">
        <v>106</v>
      </c>
      <c r="L235" s="422">
        <v>56864.45</v>
      </c>
      <c r="M235" s="418"/>
      <c r="N235" s="418">
        <v>536.45707547169809</v>
      </c>
      <c r="O235" s="422">
        <v>11</v>
      </c>
      <c r="P235" s="422">
        <v>5561.12</v>
      </c>
      <c r="Q235" s="487"/>
      <c r="R235" s="423">
        <v>505.55636363636364</v>
      </c>
    </row>
    <row r="236" spans="1:18" ht="14.45" customHeight="1" x14ac:dyDescent="0.2">
      <c r="A236" s="417"/>
      <c r="B236" s="418" t="s">
        <v>1038</v>
      </c>
      <c r="C236" s="418" t="s">
        <v>1033</v>
      </c>
      <c r="D236" s="418" t="s">
        <v>1117</v>
      </c>
      <c r="E236" s="418" t="s">
        <v>1212</v>
      </c>
      <c r="F236" s="418" t="s">
        <v>1143</v>
      </c>
      <c r="G236" s="422">
        <v>54</v>
      </c>
      <c r="H236" s="422">
        <v>54000</v>
      </c>
      <c r="I236" s="418"/>
      <c r="J236" s="418">
        <v>1000</v>
      </c>
      <c r="K236" s="422">
        <v>23</v>
      </c>
      <c r="L236" s="422">
        <v>24318.890000000003</v>
      </c>
      <c r="M236" s="418"/>
      <c r="N236" s="418">
        <v>1057.3430434782611</v>
      </c>
      <c r="O236" s="422">
        <v>25</v>
      </c>
      <c r="P236" s="422">
        <v>25138.899999999998</v>
      </c>
      <c r="Q236" s="487"/>
      <c r="R236" s="423">
        <v>1005.5559999999999</v>
      </c>
    </row>
    <row r="237" spans="1:18" ht="14.45" customHeight="1" x14ac:dyDescent="0.2">
      <c r="A237" s="417"/>
      <c r="B237" s="418" t="s">
        <v>1038</v>
      </c>
      <c r="C237" s="418" t="s">
        <v>1033</v>
      </c>
      <c r="D237" s="418" t="s">
        <v>1117</v>
      </c>
      <c r="E237" s="418" t="s">
        <v>1144</v>
      </c>
      <c r="F237" s="418" t="s">
        <v>1145</v>
      </c>
      <c r="G237" s="422">
        <v>379</v>
      </c>
      <c r="H237" s="422">
        <v>23161.11</v>
      </c>
      <c r="I237" s="418"/>
      <c r="J237" s="418">
        <v>61.111108179419524</v>
      </c>
      <c r="K237" s="422">
        <v>295</v>
      </c>
      <c r="L237" s="422">
        <v>20716.659999999996</v>
      </c>
      <c r="M237" s="418"/>
      <c r="N237" s="418">
        <v>70.225966101694908</v>
      </c>
      <c r="O237" s="422">
        <v>84</v>
      </c>
      <c r="P237" s="422">
        <v>5600</v>
      </c>
      <c r="Q237" s="487"/>
      <c r="R237" s="423">
        <v>66.666666666666671</v>
      </c>
    </row>
    <row r="238" spans="1:18" ht="14.45" customHeight="1" x14ac:dyDescent="0.2">
      <c r="A238" s="417"/>
      <c r="B238" s="418" t="s">
        <v>1038</v>
      </c>
      <c r="C238" s="418" t="s">
        <v>1033</v>
      </c>
      <c r="D238" s="418" t="s">
        <v>1117</v>
      </c>
      <c r="E238" s="418" t="s">
        <v>1146</v>
      </c>
      <c r="F238" s="418" t="s">
        <v>1147</v>
      </c>
      <c r="G238" s="422">
        <v>2</v>
      </c>
      <c r="H238" s="422">
        <v>255.56</v>
      </c>
      <c r="I238" s="418"/>
      <c r="J238" s="418">
        <v>127.78</v>
      </c>
      <c r="K238" s="422"/>
      <c r="L238" s="422"/>
      <c r="M238" s="418"/>
      <c r="N238" s="418"/>
      <c r="O238" s="422"/>
      <c r="P238" s="422"/>
      <c r="Q238" s="487"/>
      <c r="R238" s="423"/>
    </row>
    <row r="239" spans="1:18" ht="14.45" customHeight="1" x14ac:dyDescent="0.2">
      <c r="A239" s="417"/>
      <c r="B239" s="418" t="s">
        <v>1038</v>
      </c>
      <c r="C239" s="418" t="s">
        <v>1033</v>
      </c>
      <c r="D239" s="418" t="s">
        <v>1117</v>
      </c>
      <c r="E239" s="418" t="s">
        <v>1146</v>
      </c>
      <c r="F239" s="418" t="s">
        <v>1148</v>
      </c>
      <c r="G239" s="422">
        <v>1</v>
      </c>
      <c r="H239" s="422">
        <v>127.78</v>
      </c>
      <c r="I239" s="418"/>
      <c r="J239" s="418">
        <v>127.78</v>
      </c>
      <c r="K239" s="422"/>
      <c r="L239" s="422"/>
      <c r="M239" s="418"/>
      <c r="N239" s="418"/>
      <c r="O239" s="422">
        <v>2</v>
      </c>
      <c r="P239" s="422">
        <v>322.22000000000003</v>
      </c>
      <c r="Q239" s="487"/>
      <c r="R239" s="423">
        <v>161.11000000000001</v>
      </c>
    </row>
    <row r="240" spans="1:18" ht="14.45" customHeight="1" x14ac:dyDescent="0.2">
      <c r="A240" s="417"/>
      <c r="B240" s="418" t="s">
        <v>1038</v>
      </c>
      <c r="C240" s="418" t="s">
        <v>1033</v>
      </c>
      <c r="D240" s="418" t="s">
        <v>1117</v>
      </c>
      <c r="E240" s="418" t="s">
        <v>1151</v>
      </c>
      <c r="F240" s="418" t="s">
        <v>1152</v>
      </c>
      <c r="G240" s="422"/>
      <c r="H240" s="422"/>
      <c r="I240" s="418"/>
      <c r="J240" s="418"/>
      <c r="K240" s="422"/>
      <c r="L240" s="422"/>
      <c r="M240" s="418"/>
      <c r="N240" s="418"/>
      <c r="O240" s="422">
        <v>1</v>
      </c>
      <c r="P240" s="422">
        <v>0</v>
      </c>
      <c r="Q240" s="487"/>
      <c r="R240" s="423">
        <v>0</v>
      </c>
    </row>
    <row r="241" spans="1:18" ht="14.45" customHeight="1" x14ac:dyDescent="0.2">
      <c r="A241" s="417"/>
      <c r="B241" s="418" t="s">
        <v>1038</v>
      </c>
      <c r="C241" s="418" t="s">
        <v>1033</v>
      </c>
      <c r="D241" s="418" t="s">
        <v>1117</v>
      </c>
      <c r="E241" s="418" t="s">
        <v>1153</v>
      </c>
      <c r="F241" s="418" t="s">
        <v>1154</v>
      </c>
      <c r="G241" s="422">
        <v>965</v>
      </c>
      <c r="H241" s="422">
        <v>294861.12</v>
      </c>
      <c r="I241" s="418"/>
      <c r="J241" s="418">
        <v>305.55556476683938</v>
      </c>
      <c r="K241" s="422">
        <v>853</v>
      </c>
      <c r="L241" s="422">
        <v>279363.33</v>
      </c>
      <c r="M241" s="418"/>
      <c r="N241" s="418">
        <v>327.50683470105514</v>
      </c>
      <c r="O241" s="422">
        <v>155</v>
      </c>
      <c r="P241" s="422">
        <v>48222.22</v>
      </c>
      <c r="Q241" s="487"/>
      <c r="R241" s="423">
        <v>311.11109677419358</v>
      </c>
    </row>
    <row r="242" spans="1:18" ht="14.45" customHeight="1" x14ac:dyDescent="0.2">
      <c r="A242" s="417"/>
      <c r="B242" s="418" t="s">
        <v>1038</v>
      </c>
      <c r="C242" s="418" t="s">
        <v>1033</v>
      </c>
      <c r="D242" s="418" t="s">
        <v>1117</v>
      </c>
      <c r="E242" s="418" t="s">
        <v>1155</v>
      </c>
      <c r="F242" s="418" t="s">
        <v>1156</v>
      </c>
      <c r="G242" s="422">
        <v>3736</v>
      </c>
      <c r="H242" s="422">
        <v>124533.34</v>
      </c>
      <c r="I242" s="418"/>
      <c r="J242" s="418">
        <v>33.333335117773018</v>
      </c>
      <c r="K242" s="422">
        <v>380</v>
      </c>
      <c r="L242" s="422">
        <v>12666.66</v>
      </c>
      <c r="M242" s="418"/>
      <c r="N242" s="418">
        <v>33.333315789473687</v>
      </c>
      <c r="O242" s="422"/>
      <c r="P242" s="422"/>
      <c r="Q242" s="487"/>
      <c r="R242" s="423"/>
    </row>
    <row r="243" spans="1:18" ht="14.45" customHeight="1" x14ac:dyDescent="0.2">
      <c r="A243" s="417"/>
      <c r="B243" s="418" t="s">
        <v>1038</v>
      </c>
      <c r="C243" s="418" t="s">
        <v>1033</v>
      </c>
      <c r="D243" s="418" t="s">
        <v>1117</v>
      </c>
      <c r="E243" s="418" t="s">
        <v>1157</v>
      </c>
      <c r="F243" s="418" t="s">
        <v>1158</v>
      </c>
      <c r="G243" s="422">
        <v>273</v>
      </c>
      <c r="H243" s="422">
        <v>124366.67</v>
      </c>
      <c r="I243" s="418"/>
      <c r="J243" s="418">
        <v>455.55556776556779</v>
      </c>
      <c r="K243" s="422">
        <v>261</v>
      </c>
      <c r="L243" s="422">
        <v>130245.56</v>
      </c>
      <c r="M243" s="418"/>
      <c r="N243" s="418">
        <v>499.02513409961682</v>
      </c>
      <c r="O243" s="422">
        <v>70</v>
      </c>
      <c r="P243" s="422">
        <v>32277.780000000002</v>
      </c>
      <c r="Q243" s="487"/>
      <c r="R243" s="423">
        <v>461.11114285714291</v>
      </c>
    </row>
    <row r="244" spans="1:18" ht="14.45" customHeight="1" x14ac:dyDescent="0.2">
      <c r="A244" s="417"/>
      <c r="B244" s="418" t="s">
        <v>1038</v>
      </c>
      <c r="C244" s="418" t="s">
        <v>1033</v>
      </c>
      <c r="D244" s="418" t="s">
        <v>1117</v>
      </c>
      <c r="E244" s="418" t="s">
        <v>1159</v>
      </c>
      <c r="F244" s="418" t="s">
        <v>1160</v>
      </c>
      <c r="G244" s="422">
        <v>363</v>
      </c>
      <c r="H244" s="422">
        <v>21376.67</v>
      </c>
      <c r="I244" s="418"/>
      <c r="J244" s="418">
        <v>58.888898071625341</v>
      </c>
      <c r="K244" s="422">
        <v>303</v>
      </c>
      <c r="L244" s="422">
        <v>37383.33</v>
      </c>
      <c r="M244" s="418"/>
      <c r="N244" s="418">
        <v>123.37732673267327</v>
      </c>
      <c r="O244" s="422">
        <v>62</v>
      </c>
      <c r="P244" s="422">
        <v>7233.33</v>
      </c>
      <c r="Q244" s="487"/>
      <c r="R244" s="423">
        <v>116.66661290322581</v>
      </c>
    </row>
    <row r="245" spans="1:18" ht="14.45" customHeight="1" x14ac:dyDescent="0.2">
      <c r="A245" s="417"/>
      <c r="B245" s="418" t="s">
        <v>1038</v>
      </c>
      <c r="C245" s="418" t="s">
        <v>1033</v>
      </c>
      <c r="D245" s="418" t="s">
        <v>1117</v>
      </c>
      <c r="E245" s="418" t="s">
        <v>1161</v>
      </c>
      <c r="F245" s="418" t="s">
        <v>1162</v>
      </c>
      <c r="G245" s="422">
        <v>539</v>
      </c>
      <c r="H245" s="422">
        <v>41922.229999999996</v>
      </c>
      <c r="I245" s="418"/>
      <c r="J245" s="418">
        <v>77.777792207792203</v>
      </c>
      <c r="K245" s="422">
        <v>504</v>
      </c>
      <c r="L245" s="422">
        <v>51095.56</v>
      </c>
      <c r="M245" s="418"/>
      <c r="N245" s="418">
        <v>101.38007936507935</v>
      </c>
      <c r="O245" s="422"/>
      <c r="P245" s="422"/>
      <c r="Q245" s="487"/>
      <c r="R245" s="423"/>
    </row>
    <row r="246" spans="1:18" ht="14.45" customHeight="1" x14ac:dyDescent="0.2">
      <c r="A246" s="417"/>
      <c r="B246" s="418" t="s">
        <v>1038</v>
      </c>
      <c r="C246" s="418" t="s">
        <v>1033</v>
      </c>
      <c r="D246" s="418" t="s">
        <v>1117</v>
      </c>
      <c r="E246" s="418" t="s">
        <v>1161</v>
      </c>
      <c r="F246" s="418" t="s">
        <v>1163</v>
      </c>
      <c r="G246" s="422">
        <v>224</v>
      </c>
      <c r="H246" s="422">
        <v>17422.22</v>
      </c>
      <c r="I246" s="418"/>
      <c r="J246" s="418">
        <v>77.777767857142862</v>
      </c>
      <c r="K246" s="422">
        <v>246</v>
      </c>
      <c r="L246" s="422">
        <v>23955.55</v>
      </c>
      <c r="M246" s="418"/>
      <c r="N246" s="418">
        <v>97.380284552845524</v>
      </c>
      <c r="O246" s="422">
        <v>149</v>
      </c>
      <c r="P246" s="422">
        <v>14072.230000000001</v>
      </c>
      <c r="Q246" s="487"/>
      <c r="R246" s="423">
        <v>94.444496644295313</v>
      </c>
    </row>
    <row r="247" spans="1:18" ht="14.45" customHeight="1" x14ac:dyDescent="0.2">
      <c r="A247" s="417"/>
      <c r="B247" s="418" t="s">
        <v>1038</v>
      </c>
      <c r="C247" s="418" t="s">
        <v>1033</v>
      </c>
      <c r="D247" s="418" t="s">
        <v>1117</v>
      </c>
      <c r="E247" s="418" t="s">
        <v>1213</v>
      </c>
      <c r="F247" s="418" t="s">
        <v>1214</v>
      </c>
      <c r="G247" s="422"/>
      <c r="H247" s="422"/>
      <c r="I247" s="418"/>
      <c r="J247" s="418"/>
      <c r="K247" s="422">
        <v>2</v>
      </c>
      <c r="L247" s="422">
        <v>1411.11</v>
      </c>
      <c r="M247" s="418"/>
      <c r="N247" s="418">
        <v>705.55499999999995</v>
      </c>
      <c r="O247" s="422"/>
      <c r="P247" s="422"/>
      <c r="Q247" s="487"/>
      <c r="R247" s="423"/>
    </row>
    <row r="248" spans="1:18" ht="14.45" customHeight="1" x14ac:dyDescent="0.2">
      <c r="A248" s="417"/>
      <c r="B248" s="418" t="s">
        <v>1038</v>
      </c>
      <c r="C248" s="418" t="s">
        <v>1033</v>
      </c>
      <c r="D248" s="418" t="s">
        <v>1117</v>
      </c>
      <c r="E248" s="418" t="s">
        <v>1236</v>
      </c>
      <c r="F248" s="418" t="s">
        <v>1237</v>
      </c>
      <c r="G248" s="422">
        <v>197</v>
      </c>
      <c r="H248" s="422">
        <v>218888.90000000002</v>
      </c>
      <c r="I248" s="418"/>
      <c r="J248" s="418">
        <v>1111.1111675126904</v>
      </c>
      <c r="K248" s="422">
        <v>153</v>
      </c>
      <c r="L248" s="422">
        <v>196362.21</v>
      </c>
      <c r="M248" s="418"/>
      <c r="N248" s="418">
        <v>1283.4131372549018</v>
      </c>
      <c r="O248" s="422">
        <v>70</v>
      </c>
      <c r="P248" s="422">
        <v>85944.45</v>
      </c>
      <c r="Q248" s="487"/>
      <c r="R248" s="423">
        <v>1227.7778571428571</v>
      </c>
    </row>
    <row r="249" spans="1:18" ht="14.45" customHeight="1" x14ac:dyDescent="0.2">
      <c r="A249" s="417"/>
      <c r="B249" s="418" t="s">
        <v>1038</v>
      </c>
      <c r="C249" s="418" t="s">
        <v>1033</v>
      </c>
      <c r="D249" s="418" t="s">
        <v>1117</v>
      </c>
      <c r="E249" s="418" t="s">
        <v>1166</v>
      </c>
      <c r="F249" s="418" t="s">
        <v>1167</v>
      </c>
      <c r="G249" s="422">
        <v>3662</v>
      </c>
      <c r="H249" s="422">
        <v>988740</v>
      </c>
      <c r="I249" s="418"/>
      <c r="J249" s="418">
        <v>270</v>
      </c>
      <c r="K249" s="422">
        <v>3572</v>
      </c>
      <c r="L249" s="422">
        <v>1264831.1100000001</v>
      </c>
      <c r="M249" s="418"/>
      <c r="N249" s="418">
        <v>354.09605543113105</v>
      </c>
      <c r="O249" s="422">
        <v>646</v>
      </c>
      <c r="P249" s="422">
        <v>215333.33000000002</v>
      </c>
      <c r="Q249" s="487"/>
      <c r="R249" s="423">
        <v>333.33332817337464</v>
      </c>
    </row>
    <row r="250" spans="1:18" ht="14.45" customHeight="1" x14ac:dyDescent="0.2">
      <c r="A250" s="417"/>
      <c r="B250" s="418" t="s">
        <v>1038</v>
      </c>
      <c r="C250" s="418" t="s">
        <v>1033</v>
      </c>
      <c r="D250" s="418" t="s">
        <v>1117</v>
      </c>
      <c r="E250" s="418" t="s">
        <v>1168</v>
      </c>
      <c r="F250" s="418" t="s">
        <v>1169</v>
      </c>
      <c r="G250" s="422">
        <v>1100</v>
      </c>
      <c r="H250" s="422">
        <v>103888.89</v>
      </c>
      <c r="I250" s="418"/>
      <c r="J250" s="418">
        <v>94.444445454545459</v>
      </c>
      <c r="K250" s="422">
        <v>1247</v>
      </c>
      <c r="L250" s="422">
        <v>146622.22</v>
      </c>
      <c r="M250" s="418"/>
      <c r="N250" s="418">
        <v>117.57996792301523</v>
      </c>
      <c r="O250" s="422">
        <v>307</v>
      </c>
      <c r="P250" s="422">
        <v>34111.119999999995</v>
      </c>
      <c r="Q250" s="487"/>
      <c r="R250" s="423">
        <v>111.11114006514657</v>
      </c>
    </row>
    <row r="251" spans="1:18" ht="14.45" customHeight="1" x14ac:dyDescent="0.2">
      <c r="A251" s="417"/>
      <c r="B251" s="418" t="s">
        <v>1038</v>
      </c>
      <c r="C251" s="418" t="s">
        <v>1033</v>
      </c>
      <c r="D251" s="418" t="s">
        <v>1117</v>
      </c>
      <c r="E251" s="418" t="s">
        <v>1170</v>
      </c>
      <c r="F251" s="418" t="s">
        <v>1171</v>
      </c>
      <c r="G251" s="422"/>
      <c r="H251" s="422"/>
      <c r="I251" s="418"/>
      <c r="J251" s="418"/>
      <c r="K251" s="422">
        <v>2</v>
      </c>
      <c r="L251" s="422">
        <v>153.34</v>
      </c>
      <c r="M251" s="418"/>
      <c r="N251" s="418">
        <v>76.67</v>
      </c>
      <c r="O251" s="422">
        <v>2</v>
      </c>
      <c r="P251" s="422">
        <v>133.33000000000001</v>
      </c>
      <c r="Q251" s="487"/>
      <c r="R251" s="423">
        <v>66.665000000000006</v>
      </c>
    </row>
    <row r="252" spans="1:18" ht="14.45" customHeight="1" x14ac:dyDescent="0.2">
      <c r="A252" s="417"/>
      <c r="B252" s="418" t="s">
        <v>1038</v>
      </c>
      <c r="C252" s="418" t="s">
        <v>1033</v>
      </c>
      <c r="D252" s="418" t="s">
        <v>1117</v>
      </c>
      <c r="E252" s="418" t="s">
        <v>1172</v>
      </c>
      <c r="F252" s="418" t="s">
        <v>1173</v>
      </c>
      <c r="G252" s="422">
        <v>1</v>
      </c>
      <c r="H252" s="422">
        <v>96.67</v>
      </c>
      <c r="I252" s="418"/>
      <c r="J252" s="418">
        <v>96.67</v>
      </c>
      <c r="K252" s="422">
        <v>2</v>
      </c>
      <c r="L252" s="422">
        <v>300</v>
      </c>
      <c r="M252" s="418"/>
      <c r="N252" s="418">
        <v>150</v>
      </c>
      <c r="O252" s="422"/>
      <c r="P252" s="422"/>
      <c r="Q252" s="487"/>
      <c r="R252" s="423"/>
    </row>
    <row r="253" spans="1:18" ht="14.45" customHeight="1" x14ac:dyDescent="0.2">
      <c r="A253" s="417"/>
      <c r="B253" s="418" t="s">
        <v>1038</v>
      </c>
      <c r="C253" s="418" t="s">
        <v>1033</v>
      </c>
      <c r="D253" s="418" t="s">
        <v>1117</v>
      </c>
      <c r="E253" s="418" t="s">
        <v>1238</v>
      </c>
      <c r="F253" s="418" t="s">
        <v>1239</v>
      </c>
      <c r="G253" s="422">
        <v>4</v>
      </c>
      <c r="H253" s="422">
        <v>1333.33</v>
      </c>
      <c r="I253" s="418"/>
      <c r="J253" s="418">
        <v>333.33249999999998</v>
      </c>
      <c r="K253" s="422"/>
      <c r="L253" s="422"/>
      <c r="M253" s="418"/>
      <c r="N253" s="418"/>
      <c r="O253" s="422"/>
      <c r="P253" s="422"/>
      <c r="Q253" s="487"/>
      <c r="R253" s="423"/>
    </row>
    <row r="254" spans="1:18" ht="14.45" customHeight="1" x14ac:dyDescent="0.2">
      <c r="A254" s="417"/>
      <c r="B254" s="418" t="s">
        <v>1038</v>
      </c>
      <c r="C254" s="418" t="s">
        <v>1033</v>
      </c>
      <c r="D254" s="418" t="s">
        <v>1117</v>
      </c>
      <c r="E254" s="418" t="s">
        <v>1177</v>
      </c>
      <c r="F254" s="418" t="s">
        <v>1178</v>
      </c>
      <c r="G254" s="422">
        <v>19</v>
      </c>
      <c r="H254" s="422">
        <v>1435.56</v>
      </c>
      <c r="I254" s="418"/>
      <c r="J254" s="418">
        <v>75.555789473684214</v>
      </c>
      <c r="K254" s="422">
        <v>4</v>
      </c>
      <c r="L254" s="422">
        <v>400</v>
      </c>
      <c r="M254" s="418"/>
      <c r="N254" s="418">
        <v>100</v>
      </c>
      <c r="O254" s="422"/>
      <c r="P254" s="422"/>
      <c r="Q254" s="487"/>
      <c r="R254" s="423"/>
    </row>
    <row r="255" spans="1:18" ht="14.45" customHeight="1" x14ac:dyDescent="0.2">
      <c r="A255" s="417"/>
      <c r="B255" s="418" t="s">
        <v>1038</v>
      </c>
      <c r="C255" s="418" t="s">
        <v>1033</v>
      </c>
      <c r="D255" s="418" t="s">
        <v>1117</v>
      </c>
      <c r="E255" s="418" t="s">
        <v>1215</v>
      </c>
      <c r="F255" s="418" t="s">
        <v>1216</v>
      </c>
      <c r="G255" s="422">
        <v>41</v>
      </c>
      <c r="H255" s="422">
        <v>52616.67</v>
      </c>
      <c r="I255" s="418"/>
      <c r="J255" s="418">
        <v>1283.3334146341463</v>
      </c>
      <c r="K255" s="422">
        <v>13</v>
      </c>
      <c r="L255" s="422">
        <v>19384.449999999997</v>
      </c>
      <c r="M255" s="418"/>
      <c r="N255" s="418">
        <v>1491.1115384615382</v>
      </c>
      <c r="O255" s="422">
        <v>4</v>
      </c>
      <c r="P255" s="422">
        <v>5733.33</v>
      </c>
      <c r="Q255" s="487"/>
      <c r="R255" s="423">
        <v>1433.3325</v>
      </c>
    </row>
    <row r="256" spans="1:18" ht="14.45" customHeight="1" x14ac:dyDescent="0.2">
      <c r="A256" s="417"/>
      <c r="B256" s="418" t="s">
        <v>1038</v>
      </c>
      <c r="C256" s="418" t="s">
        <v>1033</v>
      </c>
      <c r="D256" s="418" t="s">
        <v>1117</v>
      </c>
      <c r="E256" s="418" t="s">
        <v>1179</v>
      </c>
      <c r="F256" s="418" t="s">
        <v>1180</v>
      </c>
      <c r="G256" s="422"/>
      <c r="H256" s="422"/>
      <c r="I256" s="418"/>
      <c r="J256" s="418"/>
      <c r="K256" s="422">
        <v>10</v>
      </c>
      <c r="L256" s="422">
        <v>1850</v>
      </c>
      <c r="M256" s="418"/>
      <c r="N256" s="418">
        <v>185</v>
      </c>
      <c r="O256" s="422">
        <v>1</v>
      </c>
      <c r="P256" s="422">
        <v>172.22</v>
      </c>
      <c r="Q256" s="487"/>
      <c r="R256" s="423">
        <v>172.22</v>
      </c>
    </row>
    <row r="257" spans="1:18" ht="14.45" customHeight="1" x14ac:dyDescent="0.2">
      <c r="A257" s="417"/>
      <c r="B257" s="418" t="s">
        <v>1038</v>
      </c>
      <c r="C257" s="418" t="s">
        <v>1033</v>
      </c>
      <c r="D257" s="418" t="s">
        <v>1117</v>
      </c>
      <c r="E257" s="418" t="s">
        <v>1181</v>
      </c>
      <c r="F257" s="418" t="s">
        <v>1182</v>
      </c>
      <c r="G257" s="422">
        <v>72</v>
      </c>
      <c r="H257" s="422">
        <v>3519.99</v>
      </c>
      <c r="I257" s="418"/>
      <c r="J257" s="418">
        <v>48.888749999999995</v>
      </c>
      <c r="K257" s="422">
        <v>168</v>
      </c>
      <c r="L257" s="422">
        <v>13244.44</v>
      </c>
      <c r="M257" s="418"/>
      <c r="N257" s="418">
        <v>78.835952380952378</v>
      </c>
      <c r="O257" s="422">
        <v>30</v>
      </c>
      <c r="P257" s="422">
        <v>2166.67</v>
      </c>
      <c r="Q257" s="487"/>
      <c r="R257" s="423">
        <v>72.222333333333339</v>
      </c>
    </row>
    <row r="258" spans="1:18" ht="14.45" customHeight="1" x14ac:dyDescent="0.2">
      <c r="A258" s="417"/>
      <c r="B258" s="418" t="s">
        <v>1038</v>
      </c>
      <c r="C258" s="418" t="s">
        <v>1033</v>
      </c>
      <c r="D258" s="418" t="s">
        <v>1117</v>
      </c>
      <c r="E258" s="418" t="s">
        <v>1219</v>
      </c>
      <c r="F258" s="418" t="s">
        <v>1220</v>
      </c>
      <c r="G258" s="422">
        <v>4</v>
      </c>
      <c r="H258" s="422">
        <v>1866.66</v>
      </c>
      <c r="I258" s="418"/>
      <c r="J258" s="418">
        <v>466.66500000000002</v>
      </c>
      <c r="K258" s="422">
        <v>4</v>
      </c>
      <c r="L258" s="422">
        <v>2098.8900000000003</v>
      </c>
      <c r="M258" s="418"/>
      <c r="N258" s="418">
        <v>524.72250000000008</v>
      </c>
      <c r="O258" s="422"/>
      <c r="P258" s="422"/>
      <c r="Q258" s="487"/>
      <c r="R258" s="423"/>
    </row>
    <row r="259" spans="1:18" ht="14.45" customHeight="1" x14ac:dyDescent="0.2">
      <c r="A259" s="417"/>
      <c r="B259" s="418" t="s">
        <v>1038</v>
      </c>
      <c r="C259" s="418" t="s">
        <v>1033</v>
      </c>
      <c r="D259" s="418" t="s">
        <v>1117</v>
      </c>
      <c r="E259" s="418" t="s">
        <v>1183</v>
      </c>
      <c r="F259" s="418" t="s">
        <v>1184</v>
      </c>
      <c r="G259" s="422">
        <v>1</v>
      </c>
      <c r="H259" s="422">
        <v>344.44</v>
      </c>
      <c r="I259" s="418"/>
      <c r="J259" s="418">
        <v>344.44</v>
      </c>
      <c r="K259" s="422">
        <v>79</v>
      </c>
      <c r="L259" s="422">
        <v>31276.67</v>
      </c>
      <c r="M259" s="418"/>
      <c r="N259" s="418">
        <v>395.9072151898734</v>
      </c>
      <c r="O259" s="422"/>
      <c r="P259" s="422"/>
      <c r="Q259" s="487"/>
      <c r="R259" s="423"/>
    </row>
    <row r="260" spans="1:18" ht="14.45" customHeight="1" x14ac:dyDescent="0.2">
      <c r="A260" s="417"/>
      <c r="B260" s="418" t="s">
        <v>1038</v>
      </c>
      <c r="C260" s="418" t="s">
        <v>1033</v>
      </c>
      <c r="D260" s="418" t="s">
        <v>1117</v>
      </c>
      <c r="E260" s="418" t="s">
        <v>1240</v>
      </c>
      <c r="F260" s="418" t="s">
        <v>1241</v>
      </c>
      <c r="G260" s="422">
        <v>117</v>
      </c>
      <c r="H260" s="422">
        <v>54600.009999999995</v>
      </c>
      <c r="I260" s="418"/>
      <c r="J260" s="418">
        <v>466.66675213675211</v>
      </c>
      <c r="K260" s="422">
        <v>93</v>
      </c>
      <c r="L260" s="422">
        <v>49771.11</v>
      </c>
      <c r="M260" s="418"/>
      <c r="N260" s="418">
        <v>535.17322580645157</v>
      </c>
      <c r="O260" s="422">
        <v>38</v>
      </c>
      <c r="P260" s="422">
        <v>19211.11</v>
      </c>
      <c r="Q260" s="487"/>
      <c r="R260" s="423">
        <v>505.55552631578951</v>
      </c>
    </row>
    <row r="261" spans="1:18" ht="14.45" customHeight="1" x14ac:dyDescent="0.2">
      <c r="A261" s="417"/>
      <c r="B261" s="418" t="s">
        <v>1038</v>
      </c>
      <c r="C261" s="418" t="s">
        <v>1033</v>
      </c>
      <c r="D261" s="418" t="s">
        <v>1117</v>
      </c>
      <c r="E261" s="418" t="s">
        <v>1242</v>
      </c>
      <c r="F261" s="418" t="s">
        <v>1243</v>
      </c>
      <c r="G261" s="422">
        <v>53</v>
      </c>
      <c r="H261" s="422">
        <v>5182.2300000000005</v>
      </c>
      <c r="I261" s="418"/>
      <c r="J261" s="418">
        <v>97.777924528301895</v>
      </c>
      <c r="K261" s="422">
        <v>37</v>
      </c>
      <c r="L261" s="422">
        <v>4134.45</v>
      </c>
      <c r="M261" s="418"/>
      <c r="N261" s="418">
        <v>111.74189189189188</v>
      </c>
      <c r="O261" s="422">
        <v>7</v>
      </c>
      <c r="P261" s="422">
        <v>723.32999999999993</v>
      </c>
      <c r="Q261" s="487"/>
      <c r="R261" s="423">
        <v>103.33285714285714</v>
      </c>
    </row>
    <row r="262" spans="1:18" ht="14.45" customHeight="1" x14ac:dyDescent="0.2">
      <c r="A262" s="417"/>
      <c r="B262" s="418" t="s">
        <v>1038</v>
      </c>
      <c r="C262" s="418" t="s">
        <v>1033</v>
      </c>
      <c r="D262" s="418" t="s">
        <v>1117</v>
      </c>
      <c r="E262" s="418" t="s">
        <v>1244</v>
      </c>
      <c r="F262" s="418"/>
      <c r="G262" s="422">
        <v>1</v>
      </c>
      <c r="H262" s="422">
        <v>645.55999999999995</v>
      </c>
      <c r="I262" s="418"/>
      <c r="J262" s="418">
        <v>645.55999999999995</v>
      </c>
      <c r="K262" s="422"/>
      <c r="L262" s="422"/>
      <c r="M262" s="418"/>
      <c r="N262" s="418"/>
      <c r="O262" s="422"/>
      <c r="P262" s="422"/>
      <c r="Q262" s="487"/>
      <c r="R262" s="423"/>
    </row>
    <row r="263" spans="1:18" ht="14.45" customHeight="1" x14ac:dyDescent="0.2">
      <c r="A263" s="417"/>
      <c r="B263" s="418" t="s">
        <v>1038</v>
      </c>
      <c r="C263" s="418" t="s">
        <v>1033</v>
      </c>
      <c r="D263" s="418" t="s">
        <v>1117</v>
      </c>
      <c r="E263" s="418" t="s">
        <v>1192</v>
      </c>
      <c r="F263" s="418" t="s">
        <v>1193</v>
      </c>
      <c r="G263" s="422">
        <v>17</v>
      </c>
      <c r="H263" s="422">
        <v>1983.33</v>
      </c>
      <c r="I263" s="418"/>
      <c r="J263" s="418">
        <v>116.66647058823528</v>
      </c>
      <c r="K263" s="422">
        <v>55</v>
      </c>
      <c r="L263" s="422">
        <v>8961.1</v>
      </c>
      <c r="M263" s="418"/>
      <c r="N263" s="418">
        <v>162.92909090909092</v>
      </c>
      <c r="O263" s="422">
        <v>1</v>
      </c>
      <c r="P263" s="422">
        <v>150</v>
      </c>
      <c r="Q263" s="487"/>
      <c r="R263" s="423">
        <v>150</v>
      </c>
    </row>
    <row r="264" spans="1:18" ht="14.45" customHeight="1" x14ac:dyDescent="0.2">
      <c r="A264" s="417"/>
      <c r="B264" s="418" t="s">
        <v>1038</v>
      </c>
      <c r="C264" s="418" t="s">
        <v>1033</v>
      </c>
      <c r="D264" s="418" t="s">
        <v>1117</v>
      </c>
      <c r="E264" s="418" t="s">
        <v>1245</v>
      </c>
      <c r="F264" s="418" t="s">
        <v>1246</v>
      </c>
      <c r="G264" s="422">
        <v>20</v>
      </c>
      <c r="H264" s="422">
        <v>9622.2199999999993</v>
      </c>
      <c r="I264" s="418"/>
      <c r="J264" s="418">
        <v>481.11099999999999</v>
      </c>
      <c r="K264" s="422"/>
      <c r="L264" s="422"/>
      <c r="M264" s="418"/>
      <c r="N264" s="418"/>
      <c r="O264" s="422"/>
      <c r="P264" s="422"/>
      <c r="Q264" s="487"/>
      <c r="R264" s="423"/>
    </row>
    <row r="265" spans="1:18" ht="14.45" customHeight="1" x14ac:dyDescent="0.2">
      <c r="A265" s="417"/>
      <c r="B265" s="418" t="s">
        <v>1038</v>
      </c>
      <c r="C265" s="418" t="s">
        <v>1033</v>
      </c>
      <c r="D265" s="418" t="s">
        <v>1117</v>
      </c>
      <c r="E265" s="418" t="s">
        <v>1194</v>
      </c>
      <c r="F265" s="418" t="s">
        <v>1195</v>
      </c>
      <c r="G265" s="422"/>
      <c r="H265" s="422"/>
      <c r="I265" s="418"/>
      <c r="J265" s="418"/>
      <c r="K265" s="422">
        <v>1519</v>
      </c>
      <c r="L265" s="422">
        <v>92854.45</v>
      </c>
      <c r="M265" s="418"/>
      <c r="N265" s="418">
        <v>61.128670177748518</v>
      </c>
      <c r="O265" s="422">
        <v>28</v>
      </c>
      <c r="P265" s="422">
        <v>1866.67</v>
      </c>
      <c r="Q265" s="487"/>
      <c r="R265" s="423">
        <v>66.666785714285723</v>
      </c>
    </row>
    <row r="266" spans="1:18" ht="14.45" customHeight="1" x14ac:dyDescent="0.2">
      <c r="A266" s="417"/>
      <c r="B266" s="418" t="s">
        <v>1038</v>
      </c>
      <c r="C266" s="418" t="s">
        <v>1033</v>
      </c>
      <c r="D266" s="418" t="s">
        <v>1117</v>
      </c>
      <c r="E266" s="418" t="s">
        <v>1203</v>
      </c>
      <c r="F266" s="418" t="s">
        <v>1134</v>
      </c>
      <c r="G266" s="422"/>
      <c r="H266" s="422"/>
      <c r="I266" s="418"/>
      <c r="J266" s="418"/>
      <c r="K266" s="422">
        <v>6</v>
      </c>
      <c r="L266" s="422">
        <v>2066.66</v>
      </c>
      <c r="M266" s="418"/>
      <c r="N266" s="418">
        <v>344.44333333333333</v>
      </c>
      <c r="O266" s="422"/>
      <c r="P266" s="422"/>
      <c r="Q266" s="487"/>
      <c r="R266" s="423"/>
    </row>
    <row r="267" spans="1:18" ht="14.45" customHeight="1" x14ac:dyDescent="0.2">
      <c r="A267" s="417"/>
      <c r="B267" s="418" t="s">
        <v>1247</v>
      </c>
      <c r="C267" s="418" t="s">
        <v>439</v>
      </c>
      <c r="D267" s="418" t="s">
        <v>1117</v>
      </c>
      <c r="E267" s="418" t="s">
        <v>1248</v>
      </c>
      <c r="F267" s="418" t="s">
        <v>1249</v>
      </c>
      <c r="G267" s="422">
        <v>1</v>
      </c>
      <c r="H267" s="422">
        <v>244.44</v>
      </c>
      <c r="I267" s="418"/>
      <c r="J267" s="418">
        <v>244.44</v>
      </c>
      <c r="K267" s="422"/>
      <c r="L267" s="422"/>
      <c r="M267" s="418"/>
      <c r="N267" s="418"/>
      <c r="O267" s="422"/>
      <c r="P267" s="422"/>
      <c r="Q267" s="487"/>
      <c r="R267" s="423"/>
    </row>
    <row r="268" spans="1:18" ht="14.45" customHeight="1" x14ac:dyDescent="0.2">
      <c r="A268" s="417"/>
      <c r="B268" s="418" t="s">
        <v>1247</v>
      </c>
      <c r="C268" s="418" t="s">
        <v>1030</v>
      </c>
      <c r="D268" s="418" t="s">
        <v>1039</v>
      </c>
      <c r="E268" s="418" t="s">
        <v>1040</v>
      </c>
      <c r="F268" s="418"/>
      <c r="G268" s="422">
        <v>61</v>
      </c>
      <c r="H268" s="422">
        <v>6893</v>
      </c>
      <c r="I268" s="418"/>
      <c r="J268" s="418">
        <v>113</v>
      </c>
      <c r="K268" s="422">
        <v>64</v>
      </c>
      <c r="L268" s="422">
        <v>7232</v>
      </c>
      <c r="M268" s="418"/>
      <c r="N268" s="418">
        <v>113</v>
      </c>
      <c r="O268" s="422">
        <v>6</v>
      </c>
      <c r="P268" s="422">
        <v>678</v>
      </c>
      <c r="Q268" s="487"/>
      <c r="R268" s="423">
        <v>113</v>
      </c>
    </row>
    <row r="269" spans="1:18" ht="14.45" customHeight="1" x14ac:dyDescent="0.2">
      <c r="A269" s="417"/>
      <c r="B269" s="418" t="s">
        <v>1247</v>
      </c>
      <c r="C269" s="418" t="s">
        <v>1030</v>
      </c>
      <c r="D269" s="418" t="s">
        <v>1039</v>
      </c>
      <c r="E269" s="418" t="s">
        <v>1041</v>
      </c>
      <c r="F269" s="418"/>
      <c r="G269" s="422">
        <v>1</v>
      </c>
      <c r="H269" s="422">
        <v>1657</v>
      </c>
      <c r="I269" s="418"/>
      <c r="J269" s="418">
        <v>1657</v>
      </c>
      <c r="K269" s="422"/>
      <c r="L269" s="422"/>
      <c r="M269" s="418"/>
      <c r="N269" s="418"/>
      <c r="O269" s="422"/>
      <c r="P269" s="422"/>
      <c r="Q269" s="487"/>
      <c r="R269" s="423"/>
    </row>
    <row r="270" spans="1:18" ht="14.45" customHeight="1" x14ac:dyDescent="0.2">
      <c r="A270" s="417"/>
      <c r="B270" s="418" t="s">
        <v>1247</v>
      </c>
      <c r="C270" s="418" t="s">
        <v>1030</v>
      </c>
      <c r="D270" s="418" t="s">
        <v>1039</v>
      </c>
      <c r="E270" s="418" t="s">
        <v>1250</v>
      </c>
      <c r="F270" s="418"/>
      <c r="G270" s="422">
        <v>4</v>
      </c>
      <c r="H270" s="422">
        <v>4032</v>
      </c>
      <c r="I270" s="418"/>
      <c r="J270" s="418">
        <v>1008</v>
      </c>
      <c r="K270" s="422">
        <v>6</v>
      </c>
      <c r="L270" s="422">
        <v>6048</v>
      </c>
      <c r="M270" s="418"/>
      <c r="N270" s="418">
        <v>1008</v>
      </c>
      <c r="O270" s="422">
        <v>3</v>
      </c>
      <c r="P270" s="422">
        <v>3024</v>
      </c>
      <c r="Q270" s="487"/>
      <c r="R270" s="423">
        <v>1008</v>
      </c>
    </row>
    <row r="271" spans="1:18" ht="14.45" customHeight="1" x14ac:dyDescent="0.2">
      <c r="A271" s="417"/>
      <c r="B271" s="418" t="s">
        <v>1247</v>
      </c>
      <c r="C271" s="418" t="s">
        <v>1030</v>
      </c>
      <c r="D271" s="418" t="s">
        <v>1039</v>
      </c>
      <c r="E271" s="418" t="s">
        <v>1251</v>
      </c>
      <c r="F271" s="418"/>
      <c r="G271" s="422">
        <v>734</v>
      </c>
      <c r="H271" s="422">
        <v>159278</v>
      </c>
      <c r="I271" s="418"/>
      <c r="J271" s="418">
        <v>217</v>
      </c>
      <c r="K271" s="422">
        <v>724</v>
      </c>
      <c r="L271" s="422">
        <v>157108</v>
      </c>
      <c r="M271" s="418"/>
      <c r="N271" s="418">
        <v>217</v>
      </c>
      <c r="O271" s="422">
        <v>155</v>
      </c>
      <c r="P271" s="422">
        <v>33635</v>
      </c>
      <c r="Q271" s="487"/>
      <c r="R271" s="423">
        <v>217</v>
      </c>
    </row>
    <row r="272" spans="1:18" ht="14.45" customHeight="1" x14ac:dyDescent="0.2">
      <c r="A272" s="417"/>
      <c r="B272" s="418" t="s">
        <v>1247</v>
      </c>
      <c r="C272" s="418" t="s">
        <v>1030</v>
      </c>
      <c r="D272" s="418" t="s">
        <v>1039</v>
      </c>
      <c r="E272" s="418" t="s">
        <v>1252</v>
      </c>
      <c r="F272" s="418"/>
      <c r="G272" s="422">
        <v>2</v>
      </c>
      <c r="H272" s="422">
        <v>2578</v>
      </c>
      <c r="I272" s="418"/>
      <c r="J272" s="418">
        <v>1289</v>
      </c>
      <c r="K272" s="422">
        <v>3</v>
      </c>
      <c r="L272" s="422">
        <v>3867</v>
      </c>
      <c r="M272" s="418"/>
      <c r="N272" s="418">
        <v>1289</v>
      </c>
      <c r="O272" s="422"/>
      <c r="P272" s="422"/>
      <c r="Q272" s="487"/>
      <c r="R272" s="423"/>
    </row>
    <row r="273" spans="1:18" ht="14.45" customHeight="1" x14ac:dyDescent="0.2">
      <c r="A273" s="417"/>
      <c r="B273" s="418" t="s">
        <v>1247</v>
      </c>
      <c r="C273" s="418" t="s">
        <v>1030</v>
      </c>
      <c r="D273" s="418" t="s">
        <v>1039</v>
      </c>
      <c r="E273" s="418" t="s">
        <v>1253</v>
      </c>
      <c r="F273" s="418"/>
      <c r="G273" s="422">
        <v>1</v>
      </c>
      <c r="H273" s="422">
        <v>1770</v>
      </c>
      <c r="I273" s="418"/>
      <c r="J273" s="418">
        <v>1770</v>
      </c>
      <c r="K273" s="422"/>
      <c r="L273" s="422"/>
      <c r="M273" s="418"/>
      <c r="N273" s="418"/>
      <c r="O273" s="422"/>
      <c r="P273" s="422"/>
      <c r="Q273" s="487"/>
      <c r="R273" s="423"/>
    </row>
    <row r="274" spans="1:18" ht="14.45" customHeight="1" x14ac:dyDescent="0.2">
      <c r="A274" s="417"/>
      <c r="B274" s="418" t="s">
        <v>1247</v>
      </c>
      <c r="C274" s="418" t="s">
        <v>1030</v>
      </c>
      <c r="D274" s="418" t="s">
        <v>1039</v>
      </c>
      <c r="E274" s="418" t="s">
        <v>1254</v>
      </c>
      <c r="F274" s="418"/>
      <c r="G274" s="422">
        <v>8</v>
      </c>
      <c r="H274" s="422">
        <v>19600</v>
      </c>
      <c r="I274" s="418"/>
      <c r="J274" s="418">
        <v>2450</v>
      </c>
      <c r="K274" s="422">
        <v>15</v>
      </c>
      <c r="L274" s="422">
        <v>36750</v>
      </c>
      <c r="M274" s="418"/>
      <c r="N274" s="418">
        <v>2450</v>
      </c>
      <c r="O274" s="422">
        <v>3</v>
      </c>
      <c r="P274" s="422">
        <v>7350</v>
      </c>
      <c r="Q274" s="487"/>
      <c r="R274" s="423">
        <v>2450</v>
      </c>
    </row>
    <row r="275" spans="1:18" ht="14.45" customHeight="1" x14ac:dyDescent="0.2">
      <c r="A275" s="417"/>
      <c r="B275" s="418" t="s">
        <v>1247</v>
      </c>
      <c r="C275" s="418" t="s">
        <v>1030</v>
      </c>
      <c r="D275" s="418" t="s">
        <v>1039</v>
      </c>
      <c r="E275" s="418" t="s">
        <v>1255</v>
      </c>
      <c r="F275" s="418"/>
      <c r="G275" s="422"/>
      <c r="H275" s="422"/>
      <c r="I275" s="418"/>
      <c r="J275" s="418"/>
      <c r="K275" s="422">
        <v>1</v>
      </c>
      <c r="L275" s="422">
        <v>1303</v>
      </c>
      <c r="M275" s="418"/>
      <c r="N275" s="418">
        <v>1303</v>
      </c>
      <c r="O275" s="422">
        <v>5</v>
      </c>
      <c r="P275" s="422">
        <v>6515</v>
      </c>
      <c r="Q275" s="487"/>
      <c r="R275" s="423">
        <v>1303</v>
      </c>
    </row>
    <row r="276" spans="1:18" ht="14.45" customHeight="1" x14ac:dyDescent="0.2">
      <c r="A276" s="417"/>
      <c r="B276" s="418" t="s">
        <v>1247</v>
      </c>
      <c r="C276" s="418" t="s">
        <v>1030</v>
      </c>
      <c r="D276" s="418" t="s">
        <v>1039</v>
      </c>
      <c r="E276" s="418" t="s">
        <v>1256</v>
      </c>
      <c r="F276" s="418"/>
      <c r="G276" s="422">
        <v>365</v>
      </c>
      <c r="H276" s="422">
        <v>380695</v>
      </c>
      <c r="I276" s="418"/>
      <c r="J276" s="418">
        <v>1043</v>
      </c>
      <c r="K276" s="422">
        <v>360</v>
      </c>
      <c r="L276" s="422">
        <v>375480</v>
      </c>
      <c r="M276" s="418"/>
      <c r="N276" s="418">
        <v>1043</v>
      </c>
      <c r="O276" s="422">
        <v>91</v>
      </c>
      <c r="P276" s="422">
        <v>94913</v>
      </c>
      <c r="Q276" s="487"/>
      <c r="R276" s="423">
        <v>1043</v>
      </c>
    </row>
    <row r="277" spans="1:18" ht="14.45" customHeight="1" x14ac:dyDescent="0.2">
      <c r="A277" s="417"/>
      <c r="B277" s="418" t="s">
        <v>1247</v>
      </c>
      <c r="C277" s="418" t="s">
        <v>1030</v>
      </c>
      <c r="D277" s="418" t="s">
        <v>1039</v>
      </c>
      <c r="E277" s="418" t="s">
        <v>1257</v>
      </c>
      <c r="F277" s="418"/>
      <c r="G277" s="422">
        <v>2</v>
      </c>
      <c r="H277" s="422">
        <v>3308</v>
      </c>
      <c r="I277" s="418"/>
      <c r="J277" s="418">
        <v>1654</v>
      </c>
      <c r="K277" s="422"/>
      <c r="L277" s="422"/>
      <c r="M277" s="418"/>
      <c r="N277" s="418"/>
      <c r="O277" s="422"/>
      <c r="P277" s="422"/>
      <c r="Q277" s="487"/>
      <c r="R277" s="423"/>
    </row>
    <row r="278" spans="1:18" ht="14.45" customHeight="1" x14ac:dyDescent="0.2">
      <c r="A278" s="417"/>
      <c r="B278" s="418" t="s">
        <v>1247</v>
      </c>
      <c r="C278" s="418" t="s">
        <v>1030</v>
      </c>
      <c r="D278" s="418" t="s">
        <v>1039</v>
      </c>
      <c r="E278" s="418" t="s">
        <v>1258</v>
      </c>
      <c r="F278" s="418"/>
      <c r="G278" s="422">
        <v>41</v>
      </c>
      <c r="H278" s="422">
        <v>54243</v>
      </c>
      <c r="I278" s="418"/>
      <c r="J278" s="418">
        <v>1323</v>
      </c>
      <c r="K278" s="422">
        <v>28</v>
      </c>
      <c r="L278" s="422">
        <v>37044</v>
      </c>
      <c r="M278" s="418"/>
      <c r="N278" s="418">
        <v>1323</v>
      </c>
      <c r="O278" s="422">
        <v>11</v>
      </c>
      <c r="P278" s="422">
        <v>14553</v>
      </c>
      <c r="Q278" s="487"/>
      <c r="R278" s="423">
        <v>1323</v>
      </c>
    </row>
    <row r="279" spans="1:18" ht="14.45" customHeight="1" x14ac:dyDescent="0.2">
      <c r="A279" s="417"/>
      <c r="B279" s="418" t="s">
        <v>1247</v>
      </c>
      <c r="C279" s="418" t="s">
        <v>1030</v>
      </c>
      <c r="D279" s="418" t="s">
        <v>1039</v>
      </c>
      <c r="E279" s="418" t="s">
        <v>1259</v>
      </c>
      <c r="F279" s="418"/>
      <c r="G279" s="422">
        <v>5</v>
      </c>
      <c r="H279" s="422">
        <v>9665</v>
      </c>
      <c r="I279" s="418"/>
      <c r="J279" s="418">
        <v>1933</v>
      </c>
      <c r="K279" s="422">
        <v>5</v>
      </c>
      <c r="L279" s="422">
        <v>9665</v>
      </c>
      <c r="M279" s="418"/>
      <c r="N279" s="418">
        <v>1933</v>
      </c>
      <c r="O279" s="422">
        <v>2</v>
      </c>
      <c r="P279" s="422">
        <v>3866</v>
      </c>
      <c r="Q279" s="487"/>
      <c r="R279" s="423">
        <v>1933</v>
      </c>
    </row>
    <row r="280" spans="1:18" ht="14.45" customHeight="1" x14ac:dyDescent="0.2">
      <c r="A280" s="417"/>
      <c r="B280" s="418" t="s">
        <v>1247</v>
      </c>
      <c r="C280" s="418" t="s">
        <v>1030</v>
      </c>
      <c r="D280" s="418" t="s">
        <v>1039</v>
      </c>
      <c r="E280" s="418" t="s">
        <v>1260</v>
      </c>
      <c r="F280" s="418"/>
      <c r="G280" s="422">
        <v>4</v>
      </c>
      <c r="H280" s="422">
        <v>2712</v>
      </c>
      <c r="I280" s="418"/>
      <c r="J280" s="418">
        <v>678</v>
      </c>
      <c r="K280" s="422"/>
      <c r="L280" s="422"/>
      <c r="M280" s="418"/>
      <c r="N280" s="418"/>
      <c r="O280" s="422"/>
      <c r="P280" s="422"/>
      <c r="Q280" s="487"/>
      <c r="R280" s="423"/>
    </row>
    <row r="281" spans="1:18" ht="14.45" customHeight="1" x14ac:dyDescent="0.2">
      <c r="A281" s="417"/>
      <c r="B281" s="418" t="s">
        <v>1247</v>
      </c>
      <c r="C281" s="418" t="s">
        <v>1030</v>
      </c>
      <c r="D281" s="418" t="s">
        <v>1039</v>
      </c>
      <c r="E281" s="418" t="s">
        <v>1261</v>
      </c>
      <c r="F281" s="418"/>
      <c r="G281" s="422">
        <v>143</v>
      </c>
      <c r="H281" s="422">
        <v>77506.540000000008</v>
      </c>
      <c r="I281" s="418"/>
      <c r="J281" s="418">
        <v>542.0037762237763</v>
      </c>
      <c r="K281" s="422">
        <v>116</v>
      </c>
      <c r="L281" s="422">
        <v>62872</v>
      </c>
      <c r="M281" s="418"/>
      <c r="N281" s="418">
        <v>542</v>
      </c>
      <c r="O281" s="422">
        <v>26</v>
      </c>
      <c r="P281" s="422">
        <v>14092</v>
      </c>
      <c r="Q281" s="487"/>
      <c r="R281" s="423">
        <v>542</v>
      </c>
    </row>
    <row r="282" spans="1:18" ht="14.45" customHeight="1" x14ac:dyDescent="0.2">
      <c r="A282" s="417"/>
      <c r="B282" s="418" t="s">
        <v>1247</v>
      </c>
      <c r="C282" s="418" t="s">
        <v>1030</v>
      </c>
      <c r="D282" s="418" t="s">
        <v>1039</v>
      </c>
      <c r="E282" s="418" t="s">
        <v>1262</v>
      </c>
      <c r="F282" s="418"/>
      <c r="G282" s="422">
        <v>101</v>
      </c>
      <c r="H282" s="422">
        <v>58479</v>
      </c>
      <c r="I282" s="418"/>
      <c r="J282" s="418">
        <v>579</v>
      </c>
      <c r="K282" s="422">
        <v>76</v>
      </c>
      <c r="L282" s="422">
        <v>44004</v>
      </c>
      <c r="M282" s="418"/>
      <c r="N282" s="418">
        <v>579</v>
      </c>
      <c r="O282" s="422">
        <v>12</v>
      </c>
      <c r="P282" s="422">
        <v>6948</v>
      </c>
      <c r="Q282" s="487"/>
      <c r="R282" s="423">
        <v>579</v>
      </c>
    </row>
    <row r="283" spans="1:18" ht="14.45" customHeight="1" x14ac:dyDescent="0.2">
      <c r="A283" s="417"/>
      <c r="B283" s="418" t="s">
        <v>1247</v>
      </c>
      <c r="C283" s="418" t="s">
        <v>1030</v>
      </c>
      <c r="D283" s="418" t="s">
        <v>1039</v>
      </c>
      <c r="E283" s="418" t="s">
        <v>1042</v>
      </c>
      <c r="F283" s="418"/>
      <c r="G283" s="422">
        <v>161</v>
      </c>
      <c r="H283" s="422">
        <v>18193</v>
      </c>
      <c r="I283" s="418"/>
      <c r="J283" s="418">
        <v>113</v>
      </c>
      <c r="K283" s="422">
        <v>171</v>
      </c>
      <c r="L283" s="422">
        <v>19323</v>
      </c>
      <c r="M283" s="418"/>
      <c r="N283" s="418">
        <v>113</v>
      </c>
      <c r="O283" s="422">
        <v>25</v>
      </c>
      <c r="P283" s="422">
        <v>2825</v>
      </c>
      <c r="Q283" s="487"/>
      <c r="R283" s="423">
        <v>113</v>
      </c>
    </row>
    <row r="284" spans="1:18" ht="14.45" customHeight="1" x14ac:dyDescent="0.2">
      <c r="A284" s="417"/>
      <c r="B284" s="418" t="s">
        <v>1247</v>
      </c>
      <c r="C284" s="418" t="s">
        <v>1030</v>
      </c>
      <c r="D284" s="418" t="s">
        <v>1039</v>
      </c>
      <c r="E284" s="418" t="s">
        <v>1043</v>
      </c>
      <c r="F284" s="418"/>
      <c r="G284" s="422">
        <v>31</v>
      </c>
      <c r="H284" s="422">
        <v>4092</v>
      </c>
      <c r="I284" s="418"/>
      <c r="J284" s="418">
        <v>132</v>
      </c>
      <c r="K284" s="422">
        <v>27</v>
      </c>
      <c r="L284" s="422">
        <v>3564</v>
      </c>
      <c r="M284" s="418"/>
      <c r="N284" s="418">
        <v>132</v>
      </c>
      <c r="O284" s="422">
        <v>6</v>
      </c>
      <c r="P284" s="422">
        <v>792</v>
      </c>
      <c r="Q284" s="487"/>
      <c r="R284" s="423">
        <v>132</v>
      </c>
    </row>
    <row r="285" spans="1:18" ht="14.45" customHeight="1" x14ac:dyDescent="0.2">
      <c r="A285" s="417"/>
      <c r="B285" s="418" t="s">
        <v>1247</v>
      </c>
      <c r="C285" s="418" t="s">
        <v>1030</v>
      </c>
      <c r="D285" s="418" t="s">
        <v>1039</v>
      </c>
      <c r="E285" s="418" t="s">
        <v>1263</v>
      </c>
      <c r="F285" s="418"/>
      <c r="G285" s="422">
        <v>303</v>
      </c>
      <c r="H285" s="422">
        <v>47268</v>
      </c>
      <c r="I285" s="418"/>
      <c r="J285" s="418">
        <v>156</v>
      </c>
      <c r="K285" s="422">
        <v>48</v>
      </c>
      <c r="L285" s="422">
        <v>7488</v>
      </c>
      <c r="M285" s="418"/>
      <c r="N285" s="418">
        <v>156</v>
      </c>
      <c r="O285" s="422">
        <v>14</v>
      </c>
      <c r="P285" s="422">
        <v>2184</v>
      </c>
      <c r="Q285" s="487"/>
      <c r="R285" s="423">
        <v>156</v>
      </c>
    </row>
    <row r="286" spans="1:18" ht="14.45" customHeight="1" x14ac:dyDescent="0.2">
      <c r="A286" s="417"/>
      <c r="B286" s="418" t="s">
        <v>1247</v>
      </c>
      <c r="C286" s="418" t="s">
        <v>1030</v>
      </c>
      <c r="D286" s="418" t="s">
        <v>1039</v>
      </c>
      <c r="E286" s="418" t="s">
        <v>1066</v>
      </c>
      <c r="F286" s="418"/>
      <c r="G286" s="422">
        <v>3</v>
      </c>
      <c r="H286" s="422">
        <v>6000</v>
      </c>
      <c r="I286" s="418"/>
      <c r="J286" s="418">
        <v>2000</v>
      </c>
      <c r="K286" s="422">
        <v>1</v>
      </c>
      <c r="L286" s="422">
        <v>2000</v>
      </c>
      <c r="M286" s="418"/>
      <c r="N286" s="418">
        <v>2000</v>
      </c>
      <c r="O286" s="422"/>
      <c r="P286" s="422"/>
      <c r="Q286" s="487"/>
      <c r="R286" s="423"/>
    </row>
    <row r="287" spans="1:18" ht="14.45" customHeight="1" x14ac:dyDescent="0.2">
      <c r="A287" s="417"/>
      <c r="B287" s="418" t="s">
        <v>1247</v>
      </c>
      <c r="C287" s="418" t="s">
        <v>1030</v>
      </c>
      <c r="D287" s="418" t="s">
        <v>1039</v>
      </c>
      <c r="E287" s="418" t="s">
        <v>1081</v>
      </c>
      <c r="F287" s="418"/>
      <c r="G287" s="422">
        <v>4</v>
      </c>
      <c r="H287" s="422">
        <v>4032</v>
      </c>
      <c r="I287" s="418"/>
      <c r="J287" s="418">
        <v>1008</v>
      </c>
      <c r="K287" s="422">
        <v>4</v>
      </c>
      <c r="L287" s="422">
        <v>4032</v>
      </c>
      <c r="M287" s="418"/>
      <c r="N287" s="418">
        <v>1008</v>
      </c>
      <c r="O287" s="422"/>
      <c r="P287" s="422"/>
      <c r="Q287" s="487"/>
      <c r="R287" s="423"/>
    </row>
    <row r="288" spans="1:18" ht="14.45" customHeight="1" x14ac:dyDescent="0.2">
      <c r="A288" s="417"/>
      <c r="B288" s="418" t="s">
        <v>1247</v>
      </c>
      <c r="C288" s="418" t="s">
        <v>1030</v>
      </c>
      <c r="D288" s="418" t="s">
        <v>1039</v>
      </c>
      <c r="E288" s="418" t="s">
        <v>1264</v>
      </c>
      <c r="F288" s="418"/>
      <c r="G288" s="422">
        <v>385</v>
      </c>
      <c r="H288" s="422">
        <v>83129</v>
      </c>
      <c r="I288" s="418"/>
      <c r="J288" s="418">
        <v>215.91948051948052</v>
      </c>
      <c r="K288" s="422">
        <v>361</v>
      </c>
      <c r="L288" s="422">
        <v>78337</v>
      </c>
      <c r="M288" s="418"/>
      <c r="N288" s="418">
        <v>217</v>
      </c>
      <c r="O288" s="422">
        <v>81</v>
      </c>
      <c r="P288" s="422">
        <v>17577</v>
      </c>
      <c r="Q288" s="487"/>
      <c r="R288" s="423">
        <v>217</v>
      </c>
    </row>
    <row r="289" spans="1:18" ht="14.45" customHeight="1" x14ac:dyDescent="0.2">
      <c r="A289" s="417"/>
      <c r="B289" s="418" t="s">
        <v>1247</v>
      </c>
      <c r="C289" s="418" t="s">
        <v>1030</v>
      </c>
      <c r="D289" s="418" t="s">
        <v>1039</v>
      </c>
      <c r="E289" s="418" t="s">
        <v>1265</v>
      </c>
      <c r="F289" s="418"/>
      <c r="G289" s="422">
        <v>287</v>
      </c>
      <c r="H289" s="422">
        <v>299341</v>
      </c>
      <c r="I289" s="418"/>
      <c r="J289" s="418">
        <v>1043</v>
      </c>
      <c r="K289" s="422">
        <v>201</v>
      </c>
      <c r="L289" s="422">
        <v>209643</v>
      </c>
      <c r="M289" s="418"/>
      <c r="N289" s="418">
        <v>1043</v>
      </c>
      <c r="O289" s="422">
        <v>50</v>
      </c>
      <c r="P289" s="422">
        <v>52150</v>
      </c>
      <c r="Q289" s="487"/>
      <c r="R289" s="423">
        <v>1043</v>
      </c>
    </row>
    <row r="290" spans="1:18" ht="14.45" customHeight="1" x14ac:dyDescent="0.2">
      <c r="A290" s="417"/>
      <c r="B290" s="418" t="s">
        <v>1247</v>
      </c>
      <c r="C290" s="418" t="s">
        <v>1030</v>
      </c>
      <c r="D290" s="418" t="s">
        <v>1039</v>
      </c>
      <c r="E290" s="418" t="s">
        <v>1266</v>
      </c>
      <c r="F290" s="418"/>
      <c r="G290" s="422">
        <v>12</v>
      </c>
      <c r="H290" s="422">
        <v>15876</v>
      </c>
      <c r="I290" s="418"/>
      <c r="J290" s="418">
        <v>1323</v>
      </c>
      <c r="K290" s="422">
        <v>12</v>
      </c>
      <c r="L290" s="422">
        <v>15876</v>
      </c>
      <c r="M290" s="418"/>
      <c r="N290" s="418">
        <v>1323</v>
      </c>
      <c r="O290" s="422"/>
      <c r="P290" s="422"/>
      <c r="Q290" s="487"/>
      <c r="R290" s="423"/>
    </row>
    <row r="291" spans="1:18" ht="14.45" customHeight="1" x14ac:dyDescent="0.2">
      <c r="A291" s="417"/>
      <c r="B291" s="418" t="s">
        <v>1247</v>
      </c>
      <c r="C291" s="418" t="s">
        <v>1030</v>
      </c>
      <c r="D291" s="418" t="s">
        <v>1039</v>
      </c>
      <c r="E291" s="418" t="s">
        <v>1267</v>
      </c>
      <c r="F291" s="418"/>
      <c r="G291" s="422">
        <v>13</v>
      </c>
      <c r="H291" s="422">
        <v>7046</v>
      </c>
      <c r="I291" s="418"/>
      <c r="J291" s="418">
        <v>542</v>
      </c>
      <c r="K291" s="422">
        <v>31</v>
      </c>
      <c r="L291" s="422">
        <v>16802</v>
      </c>
      <c r="M291" s="418"/>
      <c r="N291" s="418">
        <v>542</v>
      </c>
      <c r="O291" s="422">
        <v>8</v>
      </c>
      <c r="P291" s="422">
        <v>4336</v>
      </c>
      <c r="Q291" s="487"/>
      <c r="R291" s="423">
        <v>542</v>
      </c>
    </row>
    <row r="292" spans="1:18" ht="14.45" customHeight="1" x14ac:dyDescent="0.2">
      <c r="A292" s="417"/>
      <c r="B292" s="418" t="s">
        <v>1247</v>
      </c>
      <c r="C292" s="418" t="s">
        <v>1030</v>
      </c>
      <c r="D292" s="418" t="s">
        <v>1039</v>
      </c>
      <c r="E292" s="418" t="s">
        <v>1268</v>
      </c>
      <c r="F292" s="418"/>
      <c r="G292" s="422">
        <v>132</v>
      </c>
      <c r="H292" s="422">
        <v>76428</v>
      </c>
      <c r="I292" s="418"/>
      <c r="J292" s="418">
        <v>579</v>
      </c>
      <c r="K292" s="422">
        <v>111</v>
      </c>
      <c r="L292" s="422">
        <v>64269</v>
      </c>
      <c r="M292" s="418"/>
      <c r="N292" s="418">
        <v>579</v>
      </c>
      <c r="O292" s="422">
        <v>21</v>
      </c>
      <c r="P292" s="422">
        <v>12159</v>
      </c>
      <c r="Q292" s="487"/>
      <c r="R292" s="423">
        <v>579</v>
      </c>
    </row>
    <row r="293" spans="1:18" ht="14.45" customHeight="1" x14ac:dyDescent="0.2">
      <c r="A293" s="417"/>
      <c r="B293" s="418" t="s">
        <v>1247</v>
      </c>
      <c r="C293" s="418" t="s">
        <v>1030</v>
      </c>
      <c r="D293" s="418" t="s">
        <v>1039</v>
      </c>
      <c r="E293" s="418" t="s">
        <v>1269</v>
      </c>
      <c r="F293" s="418"/>
      <c r="G293" s="422"/>
      <c r="H293" s="422"/>
      <c r="I293" s="418"/>
      <c r="J293" s="418"/>
      <c r="K293" s="422">
        <v>3</v>
      </c>
      <c r="L293" s="422">
        <v>44760.800000000003</v>
      </c>
      <c r="M293" s="418"/>
      <c r="N293" s="418">
        <v>14920.266666666668</v>
      </c>
      <c r="O293" s="422"/>
      <c r="P293" s="422"/>
      <c r="Q293" s="487"/>
      <c r="R293" s="423"/>
    </row>
    <row r="294" spans="1:18" ht="14.45" customHeight="1" x14ac:dyDescent="0.2">
      <c r="A294" s="417"/>
      <c r="B294" s="418" t="s">
        <v>1247</v>
      </c>
      <c r="C294" s="418" t="s">
        <v>1030</v>
      </c>
      <c r="D294" s="418" t="s">
        <v>1039</v>
      </c>
      <c r="E294" s="418" t="s">
        <v>1270</v>
      </c>
      <c r="F294" s="418"/>
      <c r="G294" s="422">
        <v>4</v>
      </c>
      <c r="H294" s="422">
        <v>5212</v>
      </c>
      <c r="I294" s="418"/>
      <c r="J294" s="418">
        <v>1303</v>
      </c>
      <c r="K294" s="422">
        <v>6</v>
      </c>
      <c r="L294" s="422">
        <v>7818</v>
      </c>
      <c r="M294" s="418"/>
      <c r="N294" s="418">
        <v>1303</v>
      </c>
      <c r="O294" s="422"/>
      <c r="P294" s="422"/>
      <c r="Q294" s="487"/>
      <c r="R294" s="423"/>
    </row>
    <row r="295" spans="1:18" ht="14.45" customHeight="1" x14ac:dyDescent="0.2">
      <c r="A295" s="417"/>
      <c r="B295" s="418" t="s">
        <v>1247</v>
      </c>
      <c r="C295" s="418" t="s">
        <v>1030</v>
      </c>
      <c r="D295" s="418" t="s">
        <v>1039</v>
      </c>
      <c r="E295" s="418" t="s">
        <v>1271</v>
      </c>
      <c r="F295" s="418"/>
      <c r="G295" s="422">
        <v>6</v>
      </c>
      <c r="H295" s="422">
        <v>816</v>
      </c>
      <c r="I295" s="418"/>
      <c r="J295" s="418">
        <v>136</v>
      </c>
      <c r="K295" s="422"/>
      <c r="L295" s="422"/>
      <c r="M295" s="418"/>
      <c r="N295" s="418"/>
      <c r="O295" s="422"/>
      <c r="P295" s="422"/>
      <c r="Q295" s="487"/>
      <c r="R295" s="423"/>
    </row>
    <row r="296" spans="1:18" ht="14.45" customHeight="1" x14ac:dyDescent="0.2">
      <c r="A296" s="417"/>
      <c r="B296" s="418" t="s">
        <v>1247</v>
      </c>
      <c r="C296" s="418" t="s">
        <v>1030</v>
      </c>
      <c r="D296" s="418" t="s">
        <v>1039</v>
      </c>
      <c r="E296" s="418" t="s">
        <v>1272</v>
      </c>
      <c r="F296" s="418"/>
      <c r="G296" s="422">
        <v>72</v>
      </c>
      <c r="H296" s="422">
        <v>16128</v>
      </c>
      <c r="I296" s="418"/>
      <c r="J296" s="418">
        <v>224</v>
      </c>
      <c r="K296" s="422"/>
      <c r="L296" s="422"/>
      <c r="M296" s="418"/>
      <c r="N296" s="418"/>
      <c r="O296" s="422"/>
      <c r="P296" s="422"/>
      <c r="Q296" s="487"/>
      <c r="R296" s="423"/>
    </row>
    <row r="297" spans="1:18" ht="14.45" customHeight="1" x14ac:dyDescent="0.2">
      <c r="A297" s="417"/>
      <c r="B297" s="418" t="s">
        <v>1247</v>
      </c>
      <c r="C297" s="418" t="s">
        <v>1030</v>
      </c>
      <c r="D297" s="418" t="s">
        <v>1039</v>
      </c>
      <c r="E297" s="418" t="s">
        <v>1273</v>
      </c>
      <c r="F297" s="418"/>
      <c r="G297" s="422">
        <v>27</v>
      </c>
      <c r="H297" s="422">
        <v>29241</v>
      </c>
      <c r="I297" s="418"/>
      <c r="J297" s="418">
        <v>1083</v>
      </c>
      <c r="K297" s="422">
        <v>39</v>
      </c>
      <c r="L297" s="422">
        <v>42237</v>
      </c>
      <c r="M297" s="418"/>
      <c r="N297" s="418">
        <v>1083</v>
      </c>
      <c r="O297" s="422">
        <v>6</v>
      </c>
      <c r="P297" s="422">
        <v>6498</v>
      </c>
      <c r="Q297" s="487"/>
      <c r="R297" s="423">
        <v>1083</v>
      </c>
    </row>
    <row r="298" spans="1:18" ht="14.45" customHeight="1" x14ac:dyDescent="0.2">
      <c r="A298" s="417"/>
      <c r="B298" s="418" t="s">
        <v>1247</v>
      </c>
      <c r="C298" s="418" t="s">
        <v>1030</v>
      </c>
      <c r="D298" s="418" t="s">
        <v>1039</v>
      </c>
      <c r="E298" s="418" t="s">
        <v>1274</v>
      </c>
      <c r="F298" s="418"/>
      <c r="G298" s="422">
        <v>8</v>
      </c>
      <c r="H298" s="422">
        <v>8664</v>
      </c>
      <c r="I298" s="418"/>
      <c r="J298" s="418">
        <v>1083</v>
      </c>
      <c r="K298" s="422"/>
      <c r="L298" s="422"/>
      <c r="M298" s="418"/>
      <c r="N298" s="418"/>
      <c r="O298" s="422"/>
      <c r="P298" s="422"/>
      <c r="Q298" s="487"/>
      <c r="R298" s="423"/>
    </row>
    <row r="299" spans="1:18" ht="14.45" customHeight="1" x14ac:dyDescent="0.2">
      <c r="A299" s="417"/>
      <c r="B299" s="418" t="s">
        <v>1247</v>
      </c>
      <c r="C299" s="418" t="s">
        <v>1030</v>
      </c>
      <c r="D299" s="418" t="s">
        <v>1039</v>
      </c>
      <c r="E299" s="418" t="s">
        <v>1275</v>
      </c>
      <c r="F299" s="418"/>
      <c r="G299" s="422">
        <v>1</v>
      </c>
      <c r="H299" s="422">
        <v>1654</v>
      </c>
      <c r="I299" s="418"/>
      <c r="J299" s="418">
        <v>1654</v>
      </c>
      <c r="K299" s="422">
        <v>1</v>
      </c>
      <c r="L299" s="422">
        <v>1654</v>
      </c>
      <c r="M299" s="418"/>
      <c r="N299" s="418">
        <v>1654</v>
      </c>
      <c r="O299" s="422"/>
      <c r="P299" s="422"/>
      <c r="Q299" s="487"/>
      <c r="R299" s="423"/>
    </row>
    <row r="300" spans="1:18" ht="14.45" customHeight="1" x14ac:dyDescent="0.2">
      <c r="A300" s="417"/>
      <c r="B300" s="418" t="s">
        <v>1247</v>
      </c>
      <c r="C300" s="418" t="s">
        <v>1030</v>
      </c>
      <c r="D300" s="418" t="s">
        <v>1117</v>
      </c>
      <c r="E300" s="418" t="s">
        <v>1120</v>
      </c>
      <c r="F300" s="418" t="s">
        <v>1121</v>
      </c>
      <c r="G300" s="422">
        <v>97</v>
      </c>
      <c r="H300" s="422">
        <v>7544.4400000000005</v>
      </c>
      <c r="I300" s="418"/>
      <c r="J300" s="418">
        <v>77.777731958762885</v>
      </c>
      <c r="K300" s="422">
        <v>78</v>
      </c>
      <c r="L300" s="422">
        <v>6878.9000000000005</v>
      </c>
      <c r="M300" s="418"/>
      <c r="N300" s="418">
        <v>88.191025641025647</v>
      </c>
      <c r="O300" s="422">
        <v>11</v>
      </c>
      <c r="P300" s="422">
        <v>916.67</v>
      </c>
      <c r="Q300" s="487"/>
      <c r="R300" s="423">
        <v>83.333636363636359</v>
      </c>
    </row>
    <row r="301" spans="1:18" ht="14.45" customHeight="1" x14ac:dyDescent="0.2">
      <c r="A301" s="417"/>
      <c r="B301" s="418" t="s">
        <v>1247</v>
      </c>
      <c r="C301" s="418" t="s">
        <v>1030</v>
      </c>
      <c r="D301" s="418" t="s">
        <v>1117</v>
      </c>
      <c r="E301" s="418" t="s">
        <v>1122</v>
      </c>
      <c r="F301" s="418" t="s">
        <v>1123</v>
      </c>
      <c r="G301" s="422">
        <v>43</v>
      </c>
      <c r="H301" s="422">
        <v>10750</v>
      </c>
      <c r="I301" s="418"/>
      <c r="J301" s="418">
        <v>250</v>
      </c>
      <c r="K301" s="422">
        <v>66</v>
      </c>
      <c r="L301" s="422">
        <v>17508.89</v>
      </c>
      <c r="M301" s="418"/>
      <c r="N301" s="418">
        <v>265.28621212121209</v>
      </c>
      <c r="O301" s="422">
        <v>15</v>
      </c>
      <c r="P301" s="422">
        <v>3833.34</v>
      </c>
      <c r="Q301" s="487"/>
      <c r="R301" s="423">
        <v>255.55600000000001</v>
      </c>
    </row>
    <row r="302" spans="1:18" ht="14.45" customHeight="1" x14ac:dyDescent="0.2">
      <c r="A302" s="417"/>
      <c r="B302" s="418" t="s">
        <v>1247</v>
      </c>
      <c r="C302" s="418" t="s">
        <v>1030</v>
      </c>
      <c r="D302" s="418" t="s">
        <v>1117</v>
      </c>
      <c r="E302" s="418" t="s">
        <v>1124</v>
      </c>
      <c r="F302" s="418" t="s">
        <v>1125</v>
      </c>
      <c r="G302" s="422">
        <v>1041</v>
      </c>
      <c r="H302" s="422">
        <v>312300</v>
      </c>
      <c r="I302" s="418"/>
      <c r="J302" s="418">
        <v>300</v>
      </c>
      <c r="K302" s="422">
        <v>1009</v>
      </c>
      <c r="L302" s="422">
        <v>326801.11</v>
      </c>
      <c r="M302" s="418"/>
      <c r="N302" s="418">
        <v>323.88613478691775</v>
      </c>
      <c r="O302" s="422">
        <v>250</v>
      </c>
      <c r="P302" s="422">
        <v>76388.89</v>
      </c>
      <c r="Q302" s="487"/>
      <c r="R302" s="423">
        <v>305.55556000000001</v>
      </c>
    </row>
    <row r="303" spans="1:18" ht="14.45" customHeight="1" x14ac:dyDescent="0.2">
      <c r="A303" s="417"/>
      <c r="B303" s="418" t="s">
        <v>1247</v>
      </c>
      <c r="C303" s="418" t="s">
        <v>1030</v>
      </c>
      <c r="D303" s="418" t="s">
        <v>1117</v>
      </c>
      <c r="E303" s="418" t="s">
        <v>1126</v>
      </c>
      <c r="F303" s="418" t="s">
        <v>1127</v>
      </c>
      <c r="G303" s="422">
        <v>1</v>
      </c>
      <c r="H303" s="422">
        <v>116.67</v>
      </c>
      <c r="I303" s="418"/>
      <c r="J303" s="418">
        <v>116.67</v>
      </c>
      <c r="K303" s="422"/>
      <c r="L303" s="422"/>
      <c r="M303" s="418"/>
      <c r="N303" s="418"/>
      <c r="O303" s="422"/>
      <c r="P303" s="422"/>
      <c r="Q303" s="487"/>
      <c r="R303" s="423"/>
    </row>
    <row r="304" spans="1:18" ht="14.45" customHeight="1" x14ac:dyDescent="0.2">
      <c r="A304" s="417"/>
      <c r="B304" s="418" t="s">
        <v>1247</v>
      </c>
      <c r="C304" s="418" t="s">
        <v>1030</v>
      </c>
      <c r="D304" s="418" t="s">
        <v>1117</v>
      </c>
      <c r="E304" s="418" t="s">
        <v>1130</v>
      </c>
      <c r="F304" s="418" t="s">
        <v>1131</v>
      </c>
      <c r="G304" s="422">
        <v>2</v>
      </c>
      <c r="H304" s="422">
        <v>1100</v>
      </c>
      <c r="I304" s="418"/>
      <c r="J304" s="418">
        <v>550</v>
      </c>
      <c r="K304" s="422">
        <v>5</v>
      </c>
      <c r="L304" s="422">
        <v>2860</v>
      </c>
      <c r="M304" s="418"/>
      <c r="N304" s="418">
        <v>572</v>
      </c>
      <c r="O304" s="422"/>
      <c r="P304" s="422"/>
      <c r="Q304" s="487"/>
      <c r="R304" s="423"/>
    </row>
    <row r="305" spans="1:18" ht="14.45" customHeight="1" x14ac:dyDescent="0.2">
      <c r="A305" s="417"/>
      <c r="B305" s="418" t="s">
        <v>1247</v>
      </c>
      <c r="C305" s="418" t="s">
        <v>1030</v>
      </c>
      <c r="D305" s="418" t="s">
        <v>1117</v>
      </c>
      <c r="E305" s="418" t="s">
        <v>1142</v>
      </c>
      <c r="F305" s="418" t="s">
        <v>1143</v>
      </c>
      <c r="G305" s="422">
        <v>7</v>
      </c>
      <c r="H305" s="422">
        <v>3266.67</v>
      </c>
      <c r="I305" s="418"/>
      <c r="J305" s="418">
        <v>466.66714285714289</v>
      </c>
      <c r="K305" s="422">
        <v>4</v>
      </c>
      <c r="L305" s="422">
        <v>2022.22</v>
      </c>
      <c r="M305" s="418"/>
      <c r="N305" s="418">
        <v>505.55500000000001</v>
      </c>
      <c r="O305" s="422"/>
      <c r="P305" s="422"/>
      <c r="Q305" s="487"/>
      <c r="R305" s="423"/>
    </row>
    <row r="306" spans="1:18" ht="14.45" customHeight="1" x14ac:dyDescent="0.2">
      <c r="A306" s="417"/>
      <c r="B306" s="418" t="s">
        <v>1247</v>
      </c>
      <c r="C306" s="418" t="s">
        <v>1030</v>
      </c>
      <c r="D306" s="418" t="s">
        <v>1117</v>
      </c>
      <c r="E306" s="418" t="s">
        <v>1144</v>
      </c>
      <c r="F306" s="418" t="s">
        <v>1145</v>
      </c>
      <c r="G306" s="422">
        <v>1</v>
      </c>
      <c r="H306" s="422">
        <v>61.11</v>
      </c>
      <c r="I306" s="418"/>
      <c r="J306" s="418">
        <v>61.11</v>
      </c>
      <c r="K306" s="422"/>
      <c r="L306" s="422"/>
      <c r="M306" s="418"/>
      <c r="N306" s="418"/>
      <c r="O306" s="422"/>
      <c r="P306" s="422"/>
      <c r="Q306" s="487"/>
      <c r="R306" s="423"/>
    </row>
    <row r="307" spans="1:18" ht="14.45" customHeight="1" x14ac:dyDescent="0.2">
      <c r="A307" s="417"/>
      <c r="B307" s="418" t="s">
        <v>1247</v>
      </c>
      <c r="C307" s="418" t="s">
        <v>1030</v>
      </c>
      <c r="D307" s="418" t="s">
        <v>1117</v>
      </c>
      <c r="E307" s="418" t="s">
        <v>1276</v>
      </c>
      <c r="F307" s="418" t="s">
        <v>1277</v>
      </c>
      <c r="G307" s="422">
        <v>562</v>
      </c>
      <c r="H307" s="422">
        <v>374666.67</v>
      </c>
      <c r="I307" s="418"/>
      <c r="J307" s="418">
        <v>666.6666725978647</v>
      </c>
      <c r="K307" s="422">
        <v>571</v>
      </c>
      <c r="L307" s="422">
        <v>426894.44</v>
      </c>
      <c r="M307" s="418"/>
      <c r="N307" s="418">
        <v>747.62598949211906</v>
      </c>
      <c r="O307" s="422">
        <v>150</v>
      </c>
      <c r="P307" s="422">
        <v>109000</v>
      </c>
      <c r="Q307" s="487"/>
      <c r="R307" s="423">
        <v>726.66666666666663</v>
      </c>
    </row>
    <row r="308" spans="1:18" ht="14.45" customHeight="1" x14ac:dyDescent="0.2">
      <c r="A308" s="417"/>
      <c r="B308" s="418" t="s">
        <v>1247</v>
      </c>
      <c r="C308" s="418" t="s">
        <v>1030</v>
      </c>
      <c r="D308" s="418" t="s">
        <v>1117</v>
      </c>
      <c r="E308" s="418" t="s">
        <v>1278</v>
      </c>
      <c r="F308" s="418" t="s">
        <v>1279</v>
      </c>
      <c r="G308" s="422">
        <v>1265</v>
      </c>
      <c r="H308" s="422">
        <v>295166.68</v>
      </c>
      <c r="I308" s="418"/>
      <c r="J308" s="418">
        <v>233.33334387351778</v>
      </c>
      <c r="K308" s="422">
        <v>1033</v>
      </c>
      <c r="L308" s="422">
        <v>274284.44</v>
      </c>
      <c r="M308" s="418"/>
      <c r="N308" s="418">
        <v>265.52220716360114</v>
      </c>
      <c r="O308" s="422">
        <v>196</v>
      </c>
      <c r="P308" s="422">
        <v>50742.22</v>
      </c>
      <c r="Q308" s="487"/>
      <c r="R308" s="423">
        <v>258.88887755102041</v>
      </c>
    </row>
    <row r="309" spans="1:18" ht="14.45" customHeight="1" x14ac:dyDescent="0.2">
      <c r="A309" s="417"/>
      <c r="B309" s="418" t="s">
        <v>1247</v>
      </c>
      <c r="C309" s="418" t="s">
        <v>1030</v>
      </c>
      <c r="D309" s="418" t="s">
        <v>1117</v>
      </c>
      <c r="E309" s="418" t="s">
        <v>1280</v>
      </c>
      <c r="F309" s="418" t="s">
        <v>1281</v>
      </c>
      <c r="G309" s="422">
        <v>712</v>
      </c>
      <c r="H309" s="422">
        <v>553777.77999999991</v>
      </c>
      <c r="I309" s="418"/>
      <c r="J309" s="418">
        <v>777.77778089887624</v>
      </c>
      <c r="K309" s="422">
        <v>637</v>
      </c>
      <c r="L309" s="422">
        <v>556940</v>
      </c>
      <c r="M309" s="418"/>
      <c r="N309" s="418">
        <v>874.3171114599686</v>
      </c>
      <c r="O309" s="422">
        <v>166</v>
      </c>
      <c r="P309" s="422">
        <v>140546.66999999998</v>
      </c>
      <c r="Q309" s="487"/>
      <c r="R309" s="423">
        <v>846.66668674698781</v>
      </c>
    </row>
    <row r="310" spans="1:18" ht="14.45" customHeight="1" x14ac:dyDescent="0.2">
      <c r="A310" s="417"/>
      <c r="B310" s="418" t="s">
        <v>1247</v>
      </c>
      <c r="C310" s="418" t="s">
        <v>1030</v>
      </c>
      <c r="D310" s="418" t="s">
        <v>1117</v>
      </c>
      <c r="E310" s="418" t="s">
        <v>1248</v>
      </c>
      <c r="F310" s="418" t="s">
        <v>1249</v>
      </c>
      <c r="G310" s="422">
        <v>1657</v>
      </c>
      <c r="H310" s="422">
        <v>405044.44000000006</v>
      </c>
      <c r="I310" s="418"/>
      <c r="J310" s="418">
        <v>244.44444176222092</v>
      </c>
      <c r="K310" s="422">
        <v>1445</v>
      </c>
      <c r="L310" s="422">
        <v>400883.33</v>
      </c>
      <c r="M310" s="418"/>
      <c r="N310" s="418">
        <v>277.42791003460206</v>
      </c>
      <c r="O310" s="422">
        <v>366</v>
      </c>
      <c r="P310" s="422">
        <v>98820</v>
      </c>
      <c r="Q310" s="487"/>
      <c r="R310" s="423">
        <v>270</v>
      </c>
    </row>
    <row r="311" spans="1:18" ht="14.45" customHeight="1" x14ac:dyDescent="0.2">
      <c r="A311" s="417"/>
      <c r="B311" s="418" t="s">
        <v>1247</v>
      </c>
      <c r="C311" s="418" t="s">
        <v>1030</v>
      </c>
      <c r="D311" s="418" t="s">
        <v>1117</v>
      </c>
      <c r="E311" s="418" t="s">
        <v>1282</v>
      </c>
      <c r="F311" s="418" t="s">
        <v>1283</v>
      </c>
      <c r="G311" s="422">
        <v>77</v>
      </c>
      <c r="H311" s="422">
        <v>40467.789999999994</v>
      </c>
      <c r="I311" s="418"/>
      <c r="J311" s="418">
        <v>525.5557142857142</v>
      </c>
      <c r="K311" s="422">
        <v>50</v>
      </c>
      <c r="L311" s="422">
        <v>29040</v>
      </c>
      <c r="M311" s="418"/>
      <c r="N311" s="418">
        <v>580.79999999999995</v>
      </c>
      <c r="O311" s="422"/>
      <c r="P311" s="422"/>
      <c r="Q311" s="487"/>
      <c r="R311" s="423"/>
    </row>
    <row r="312" spans="1:18" ht="14.45" customHeight="1" x14ac:dyDescent="0.2">
      <c r="A312" s="417"/>
      <c r="B312" s="418" t="s">
        <v>1247</v>
      </c>
      <c r="C312" s="418" t="s">
        <v>1030</v>
      </c>
      <c r="D312" s="418" t="s">
        <v>1117</v>
      </c>
      <c r="E312" s="418" t="s">
        <v>1284</v>
      </c>
      <c r="F312" s="418" t="s">
        <v>1285</v>
      </c>
      <c r="G312" s="422">
        <v>22</v>
      </c>
      <c r="H312" s="422">
        <v>22000</v>
      </c>
      <c r="I312" s="418"/>
      <c r="J312" s="418">
        <v>1000</v>
      </c>
      <c r="K312" s="422">
        <v>7</v>
      </c>
      <c r="L312" s="422">
        <v>7855.5499999999993</v>
      </c>
      <c r="M312" s="418"/>
      <c r="N312" s="418">
        <v>1122.2214285714285</v>
      </c>
      <c r="O312" s="422"/>
      <c r="P312" s="422"/>
      <c r="Q312" s="487"/>
      <c r="R312" s="423"/>
    </row>
    <row r="313" spans="1:18" ht="14.45" customHeight="1" x14ac:dyDescent="0.2">
      <c r="A313" s="417"/>
      <c r="B313" s="418" t="s">
        <v>1247</v>
      </c>
      <c r="C313" s="418" t="s">
        <v>1030</v>
      </c>
      <c r="D313" s="418" t="s">
        <v>1117</v>
      </c>
      <c r="E313" s="418" t="s">
        <v>1286</v>
      </c>
      <c r="F313" s="418" t="s">
        <v>1287</v>
      </c>
      <c r="G313" s="422">
        <v>4</v>
      </c>
      <c r="H313" s="422">
        <v>0</v>
      </c>
      <c r="I313" s="418"/>
      <c r="J313" s="418">
        <v>0</v>
      </c>
      <c r="K313" s="422"/>
      <c r="L313" s="422"/>
      <c r="M313" s="418"/>
      <c r="N313" s="418"/>
      <c r="O313" s="422"/>
      <c r="P313" s="422"/>
      <c r="Q313" s="487"/>
      <c r="R313" s="423"/>
    </row>
    <row r="314" spans="1:18" ht="14.45" customHeight="1" x14ac:dyDescent="0.2">
      <c r="A314" s="417"/>
      <c r="B314" s="418" t="s">
        <v>1247</v>
      </c>
      <c r="C314" s="418" t="s">
        <v>1030</v>
      </c>
      <c r="D314" s="418" t="s">
        <v>1117</v>
      </c>
      <c r="E314" s="418" t="s">
        <v>1151</v>
      </c>
      <c r="F314" s="418" t="s">
        <v>1152</v>
      </c>
      <c r="G314" s="422">
        <v>1743</v>
      </c>
      <c r="H314" s="422">
        <v>0</v>
      </c>
      <c r="I314" s="418"/>
      <c r="J314" s="418">
        <v>0</v>
      </c>
      <c r="K314" s="422">
        <v>1694</v>
      </c>
      <c r="L314" s="422">
        <v>0</v>
      </c>
      <c r="M314" s="418"/>
      <c r="N314" s="418">
        <v>0</v>
      </c>
      <c r="O314" s="422">
        <v>359</v>
      </c>
      <c r="P314" s="422">
        <v>0</v>
      </c>
      <c r="Q314" s="487"/>
      <c r="R314" s="423">
        <v>0</v>
      </c>
    </row>
    <row r="315" spans="1:18" ht="14.45" customHeight="1" x14ac:dyDescent="0.2">
      <c r="A315" s="417"/>
      <c r="B315" s="418" t="s">
        <v>1247</v>
      </c>
      <c r="C315" s="418" t="s">
        <v>1030</v>
      </c>
      <c r="D315" s="418" t="s">
        <v>1117</v>
      </c>
      <c r="E315" s="418" t="s">
        <v>1153</v>
      </c>
      <c r="F315" s="418" t="s">
        <v>1154</v>
      </c>
      <c r="G315" s="422">
        <v>1342</v>
      </c>
      <c r="H315" s="422">
        <v>410055.55</v>
      </c>
      <c r="I315" s="418"/>
      <c r="J315" s="418">
        <v>305.55555141579731</v>
      </c>
      <c r="K315" s="422">
        <v>1354</v>
      </c>
      <c r="L315" s="422">
        <v>444568.89</v>
      </c>
      <c r="M315" s="418"/>
      <c r="N315" s="418">
        <v>328.33743722304285</v>
      </c>
      <c r="O315" s="422">
        <v>340</v>
      </c>
      <c r="P315" s="422">
        <v>105777.77</v>
      </c>
      <c r="Q315" s="487"/>
      <c r="R315" s="423">
        <v>311.11108823529412</v>
      </c>
    </row>
    <row r="316" spans="1:18" ht="14.45" customHeight="1" x14ac:dyDescent="0.2">
      <c r="A316" s="417"/>
      <c r="B316" s="418" t="s">
        <v>1247</v>
      </c>
      <c r="C316" s="418" t="s">
        <v>1030</v>
      </c>
      <c r="D316" s="418" t="s">
        <v>1117</v>
      </c>
      <c r="E316" s="418" t="s">
        <v>1155</v>
      </c>
      <c r="F316" s="418" t="s">
        <v>1156</v>
      </c>
      <c r="G316" s="422">
        <v>974</v>
      </c>
      <c r="H316" s="422">
        <v>32466.660000000003</v>
      </c>
      <c r="I316" s="418"/>
      <c r="J316" s="418">
        <v>33.333326488706369</v>
      </c>
      <c r="K316" s="422"/>
      <c r="L316" s="422"/>
      <c r="M316" s="418"/>
      <c r="N316" s="418"/>
      <c r="O316" s="422"/>
      <c r="P316" s="422"/>
      <c r="Q316" s="487"/>
      <c r="R316" s="423"/>
    </row>
    <row r="317" spans="1:18" ht="14.45" customHeight="1" x14ac:dyDescent="0.2">
      <c r="A317" s="417"/>
      <c r="B317" s="418" t="s">
        <v>1247</v>
      </c>
      <c r="C317" s="418" t="s">
        <v>1030</v>
      </c>
      <c r="D317" s="418" t="s">
        <v>1117</v>
      </c>
      <c r="E317" s="418" t="s">
        <v>1157</v>
      </c>
      <c r="F317" s="418" t="s">
        <v>1158</v>
      </c>
      <c r="G317" s="422">
        <v>1510</v>
      </c>
      <c r="H317" s="422">
        <v>687888.88000000012</v>
      </c>
      <c r="I317" s="418"/>
      <c r="J317" s="418">
        <v>455.55554966887428</v>
      </c>
      <c r="K317" s="422">
        <v>1379</v>
      </c>
      <c r="L317" s="422">
        <v>675047.78</v>
      </c>
      <c r="M317" s="418"/>
      <c r="N317" s="418">
        <v>489.51978245105153</v>
      </c>
      <c r="O317" s="422">
        <v>394</v>
      </c>
      <c r="P317" s="422">
        <v>181677.77</v>
      </c>
      <c r="Q317" s="487"/>
      <c r="R317" s="423">
        <v>461.11109137055837</v>
      </c>
    </row>
    <row r="318" spans="1:18" ht="14.45" customHeight="1" x14ac:dyDescent="0.2">
      <c r="A318" s="417"/>
      <c r="B318" s="418" t="s">
        <v>1247</v>
      </c>
      <c r="C318" s="418" t="s">
        <v>1030</v>
      </c>
      <c r="D318" s="418" t="s">
        <v>1117</v>
      </c>
      <c r="E318" s="418" t="s">
        <v>1161</v>
      </c>
      <c r="F318" s="418" t="s">
        <v>1162</v>
      </c>
      <c r="G318" s="422">
        <v>1122</v>
      </c>
      <c r="H318" s="422">
        <v>87266.68</v>
      </c>
      <c r="I318" s="418"/>
      <c r="J318" s="418">
        <v>77.777789661319062</v>
      </c>
      <c r="K318" s="422">
        <v>1106</v>
      </c>
      <c r="L318" s="422">
        <v>111461.11</v>
      </c>
      <c r="M318" s="418"/>
      <c r="N318" s="418">
        <v>100.77858047016275</v>
      </c>
      <c r="O318" s="422"/>
      <c r="P318" s="422"/>
      <c r="Q318" s="487"/>
      <c r="R318" s="423"/>
    </row>
    <row r="319" spans="1:18" ht="14.45" customHeight="1" x14ac:dyDescent="0.2">
      <c r="A319" s="417"/>
      <c r="B319" s="418" t="s">
        <v>1247</v>
      </c>
      <c r="C319" s="418" t="s">
        <v>1030</v>
      </c>
      <c r="D319" s="418" t="s">
        <v>1117</v>
      </c>
      <c r="E319" s="418" t="s">
        <v>1161</v>
      </c>
      <c r="F319" s="418" t="s">
        <v>1163</v>
      </c>
      <c r="G319" s="422">
        <v>399</v>
      </c>
      <c r="H319" s="422">
        <v>31033.34</v>
      </c>
      <c r="I319" s="418"/>
      <c r="J319" s="418">
        <v>77.777794486215541</v>
      </c>
      <c r="K319" s="422">
        <v>471</v>
      </c>
      <c r="L319" s="422">
        <v>46115.55</v>
      </c>
      <c r="M319" s="418"/>
      <c r="N319" s="418">
        <v>97.909872611464976</v>
      </c>
      <c r="O319" s="422">
        <v>382</v>
      </c>
      <c r="P319" s="422">
        <v>36077.769999999997</v>
      </c>
      <c r="Q319" s="487"/>
      <c r="R319" s="423">
        <v>94.444424083769619</v>
      </c>
    </row>
    <row r="320" spans="1:18" ht="14.45" customHeight="1" x14ac:dyDescent="0.2">
      <c r="A320" s="417"/>
      <c r="B320" s="418" t="s">
        <v>1247</v>
      </c>
      <c r="C320" s="418" t="s">
        <v>1030</v>
      </c>
      <c r="D320" s="418" t="s">
        <v>1117</v>
      </c>
      <c r="E320" s="418" t="s">
        <v>1288</v>
      </c>
      <c r="F320" s="418" t="s">
        <v>1289</v>
      </c>
      <c r="G320" s="422">
        <v>695</v>
      </c>
      <c r="H320" s="422">
        <v>1003888.89</v>
      </c>
      <c r="I320" s="418"/>
      <c r="J320" s="418">
        <v>1444.4444460431655</v>
      </c>
      <c r="K320" s="422">
        <v>643</v>
      </c>
      <c r="L320" s="422">
        <v>1036471.12</v>
      </c>
      <c r="M320" s="418"/>
      <c r="N320" s="418">
        <v>1611.9302021772939</v>
      </c>
      <c r="O320" s="422">
        <v>166</v>
      </c>
      <c r="P320" s="422">
        <v>260251.10000000003</v>
      </c>
      <c r="Q320" s="487"/>
      <c r="R320" s="423">
        <v>1567.7777108433736</v>
      </c>
    </row>
    <row r="321" spans="1:18" ht="14.45" customHeight="1" x14ac:dyDescent="0.2">
      <c r="A321" s="417"/>
      <c r="B321" s="418" t="s">
        <v>1247</v>
      </c>
      <c r="C321" s="418" t="s">
        <v>1030</v>
      </c>
      <c r="D321" s="418" t="s">
        <v>1117</v>
      </c>
      <c r="E321" s="418" t="s">
        <v>1164</v>
      </c>
      <c r="F321" s="418" t="s">
        <v>1165</v>
      </c>
      <c r="G321" s="422">
        <v>0</v>
      </c>
      <c r="H321" s="422">
        <v>0</v>
      </c>
      <c r="I321" s="418"/>
      <c r="J321" s="418"/>
      <c r="K321" s="422"/>
      <c r="L321" s="422"/>
      <c r="M321" s="418"/>
      <c r="N321" s="418"/>
      <c r="O321" s="422"/>
      <c r="P321" s="422"/>
      <c r="Q321" s="487"/>
      <c r="R321" s="423"/>
    </row>
    <row r="322" spans="1:18" ht="14.45" customHeight="1" x14ac:dyDescent="0.2">
      <c r="A322" s="417"/>
      <c r="B322" s="418" t="s">
        <v>1247</v>
      </c>
      <c r="C322" s="418" t="s">
        <v>1030</v>
      </c>
      <c r="D322" s="418" t="s">
        <v>1117</v>
      </c>
      <c r="E322" s="418" t="s">
        <v>1168</v>
      </c>
      <c r="F322" s="418" t="s">
        <v>1169</v>
      </c>
      <c r="G322" s="422">
        <v>27</v>
      </c>
      <c r="H322" s="422">
        <v>2549.9999999999995</v>
      </c>
      <c r="I322" s="418"/>
      <c r="J322" s="418">
        <v>94.444444444444429</v>
      </c>
      <c r="K322" s="422">
        <v>23</v>
      </c>
      <c r="L322" s="422">
        <v>2672.22</v>
      </c>
      <c r="M322" s="418"/>
      <c r="N322" s="418">
        <v>116.18347826086956</v>
      </c>
      <c r="O322" s="422">
        <v>2</v>
      </c>
      <c r="P322" s="422">
        <v>222.22</v>
      </c>
      <c r="Q322" s="487"/>
      <c r="R322" s="423">
        <v>111.11</v>
      </c>
    </row>
    <row r="323" spans="1:18" ht="14.45" customHeight="1" x14ac:dyDescent="0.2">
      <c r="A323" s="417"/>
      <c r="B323" s="418" t="s">
        <v>1247</v>
      </c>
      <c r="C323" s="418" t="s">
        <v>1030</v>
      </c>
      <c r="D323" s="418" t="s">
        <v>1117</v>
      </c>
      <c r="E323" s="418" t="s">
        <v>1172</v>
      </c>
      <c r="F323" s="418" t="s">
        <v>1173</v>
      </c>
      <c r="G323" s="422">
        <v>18</v>
      </c>
      <c r="H323" s="422">
        <v>1740</v>
      </c>
      <c r="I323" s="418"/>
      <c r="J323" s="418">
        <v>96.666666666666671</v>
      </c>
      <c r="K323" s="422">
        <v>13</v>
      </c>
      <c r="L323" s="422">
        <v>2016.66</v>
      </c>
      <c r="M323" s="418"/>
      <c r="N323" s="418">
        <v>155.12769230769231</v>
      </c>
      <c r="O323" s="422">
        <v>3</v>
      </c>
      <c r="P323" s="422">
        <v>450</v>
      </c>
      <c r="Q323" s="487"/>
      <c r="R323" s="423">
        <v>150</v>
      </c>
    </row>
    <row r="324" spans="1:18" ht="14.45" customHeight="1" x14ac:dyDescent="0.2">
      <c r="A324" s="417"/>
      <c r="B324" s="418" t="s">
        <v>1247</v>
      </c>
      <c r="C324" s="418" t="s">
        <v>1030</v>
      </c>
      <c r="D324" s="418" t="s">
        <v>1117</v>
      </c>
      <c r="E324" s="418" t="s">
        <v>1290</v>
      </c>
      <c r="F324" s="418" t="s">
        <v>1291</v>
      </c>
      <c r="G324" s="422">
        <v>718</v>
      </c>
      <c r="H324" s="422">
        <v>251300</v>
      </c>
      <c r="I324" s="418"/>
      <c r="J324" s="418">
        <v>350</v>
      </c>
      <c r="K324" s="422">
        <v>724</v>
      </c>
      <c r="L324" s="422">
        <v>285277.78000000003</v>
      </c>
      <c r="M324" s="418"/>
      <c r="N324" s="418">
        <v>394.03008287292823</v>
      </c>
      <c r="O324" s="422">
        <v>166</v>
      </c>
      <c r="P324" s="422">
        <v>63633.34</v>
      </c>
      <c r="Q324" s="487"/>
      <c r="R324" s="423">
        <v>383.3333734939759</v>
      </c>
    </row>
    <row r="325" spans="1:18" ht="14.45" customHeight="1" x14ac:dyDescent="0.2">
      <c r="A325" s="417"/>
      <c r="B325" s="418" t="s">
        <v>1247</v>
      </c>
      <c r="C325" s="418" t="s">
        <v>1030</v>
      </c>
      <c r="D325" s="418" t="s">
        <v>1117</v>
      </c>
      <c r="E325" s="418" t="s">
        <v>1292</v>
      </c>
      <c r="F325" s="418" t="s">
        <v>1293</v>
      </c>
      <c r="G325" s="422">
        <v>42</v>
      </c>
      <c r="H325" s="422">
        <v>2473.33</v>
      </c>
      <c r="I325" s="418"/>
      <c r="J325" s="418">
        <v>58.88880952380952</v>
      </c>
      <c r="K325" s="422">
        <v>61</v>
      </c>
      <c r="L325" s="422">
        <v>4304.45</v>
      </c>
      <c r="M325" s="418"/>
      <c r="N325" s="418">
        <v>70.564754098360652</v>
      </c>
      <c r="O325" s="422">
        <v>15</v>
      </c>
      <c r="P325" s="422">
        <v>1050</v>
      </c>
      <c r="Q325" s="487"/>
      <c r="R325" s="423">
        <v>70</v>
      </c>
    </row>
    <row r="326" spans="1:18" ht="14.45" customHeight="1" x14ac:dyDescent="0.2">
      <c r="A326" s="417"/>
      <c r="B326" s="418" t="s">
        <v>1247</v>
      </c>
      <c r="C326" s="418" t="s">
        <v>1030</v>
      </c>
      <c r="D326" s="418" t="s">
        <v>1117</v>
      </c>
      <c r="E326" s="418" t="s">
        <v>1294</v>
      </c>
      <c r="F326" s="418" t="s">
        <v>1295</v>
      </c>
      <c r="G326" s="422">
        <v>1040</v>
      </c>
      <c r="H326" s="422">
        <v>134044.45000000001</v>
      </c>
      <c r="I326" s="418"/>
      <c r="J326" s="418">
        <v>128.88889423076924</v>
      </c>
      <c r="K326" s="422">
        <v>1018</v>
      </c>
      <c r="L326" s="422">
        <v>152222.21000000002</v>
      </c>
      <c r="M326" s="418"/>
      <c r="N326" s="418">
        <v>149.53065815324166</v>
      </c>
      <c r="O326" s="422">
        <v>254</v>
      </c>
      <c r="P326" s="422">
        <v>36971.11</v>
      </c>
      <c r="Q326" s="487"/>
      <c r="R326" s="423">
        <v>145.55555118110237</v>
      </c>
    </row>
    <row r="327" spans="1:18" ht="14.45" customHeight="1" x14ac:dyDescent="0.2">
      <c r="A327" s="417"/>
      <c r="B327" s="418" t="s">
        <v>1247</v>
      </c>
      <c r="C327" s="418" t="s">
        <v>1030</v>
      </c>
      <c r="D327" s="418" t="s">
        <v>1117</v>
      </c>
      <c r="E327" s="418" t="s">
        <v>1181</v>
      </c>
      <c r="F327" s="418" t="s">
        <v>1182</v>
      </c>
      <c r="G327" s="422">
        <v>3632</v>
      </c>
      <c r="H327" s="422">
        <v>177564.45</v>
      </c>
      <c r="I327" s="418"/>
      <c r="J327" s="418">
        <v>48.888890418502207</v>
      </c>
      <c r="K327" s="422">
        <v>3287</v>
      </c>
      <c r="L327" s="422">
        <v>252750.00000000003</v>
      </c>
      <c r="M327" s="418"/>
      <c r="N327" s="418">
        <v>76.893824155765145</v>
      </c>
      <c r="O327" s="422">
        <v>905</v>
      </c>
      <c r="P327" s="422">
        <v>65361.11</v>
      </c>
      <c r="Q327" s="487"/>
      <c r="R327" s="423">
        <v>72.222220994475137</v>
      </c>
    </row>
    <row r="328" spans="1:18" ht="14.45" customHeight="1" x14ac:dyDescent="0.2">
      <c r="A328" s="417"/>
      <c r="B328" s="418" t="s">
        <v>1247</v>
      </c>
      <c r="C328" s="418" t="s">
        <v>1030</v>
      </c>
      <c r="D328" s="418" t="s">
        <v>1117</v>
      </c>
      <c r="E328" s="418" t="s">
        <v>1296</v>
      </c>
      <c r="F328" s="418" t="s">
        <v>1297</v>
      </c>
      <c r="G328" s="422">
        <v>3524</v>
      </c>
      <c r="H328" s="422">
        <v>3132444.44</v>
      </c>
      <c r="I328" s="418"/>
      <c r="J328" s="418">
        <v>888.88888762769579</v>
      </c>
      <c r="K328" s="422">
        <v>3337</v>
      </c>
      <c r="L328" s="422">
        <v>3314183.3200000003</v>
      </c>
      <c r="M328" s="418"/>
      <c r="N328" s="418">
        <v>993.16251723104597</v>
      </c>
      <c r="O328" s="422">
        <v>665</v>
      </c>
      <c r="P328" s="422">
        <v>642833.33000000007</v>
      </c>
      <c r="Q328" s="487"/>
      <c r="R328" s="423">
        <v>966.6666616541354</v>
      </c>
    </row>
    <row r="329" spans="1:18" ht="14.45" customHeight="1" x14ac:dyDescent="0.2">
      <c r="A329" s="417"/>
      <c r="B329" s="418" t="s">
        <v>1247</v>
      </c>
      <c r="C329" s="418" t="s">
        <v>1030</v>
      </c>
      <c r="D329" s="418" t="s">
        <v>1117</v>
      </c>
      <c r="E329" s="418" t="s">
        <v>1298</v>
      </c>
      <c r="F329" s="418" t="s">
        <v>1299</v>
      </c>
      <c r="G329" s="422">
        <v>87</v>
      </c>
      <c r="H329" s="422">
        <v>29000</v>
      </c>
      <c r="I329" s="418"/>
      <c r="J329" s="418">
        <v>333.33333333333331</v>
      </c>
      <c r="K329" s="422">
        <v>349</v>
      </c>
      <c r="L329" s="422">
        <v>135786.66999999998</v>
      </c>
      <c r="M329" s="418"/>
      <c r="N329" s="418">
        <v>389.07355300859592</v>
      </c>
      <c r="O329" s="422">
        <v>95</v>
      </c>
      <c r="P329" s="422">
        <v>34833.32</v>
      </c>
      <c r="Q329" s="487"/>
      <c r="R329" s="423">
        <v>366.6665263157895</v>
      </c>
    </row>
    <row r="330" spans="1:18" ht="14.45" customHeight="1" thickBot="1" x14ac:dyDescent="0.25">
      <c r="A330" s="424"/>
      <c r="B330" s="425" t="s">
        <v>1247</v>
      </c>
      <c r="C330" s="425" t="s">
        <v>1030</v>
      </c>
      <c r="D330" s="425" t="s">
        <v>1117</v>
      </c>
      <c r="E330" s="425" t="s">
        <v>1194</v>
      </c>
      <c r="F330" s="425" t="s">
        <v>1195</v>
      </c>
      <c r="G330" s="429"/>
      <c r="H330" s="429"/>
      <c r="I330" s="425"/>
      <c r="J330" s="425"/>
      <c r="K330" s="429">
        <v>16</v>
      </c>
      <c r="L330" s="429">
        <v>1031.1199999999999</v>
      </c>
      <c r="M330" s="425"/>
      <c r="N330" s="425">
        <v>64.444999999999993</v>
      </c>
      <c r="O330" s="429">
        <v>3</v>
      </c>
      <c r="P330" s="429">
        <v>200.01</v>
      </c>
      <c r="Q330" s="439"/>
      <c r="R330" s="430">
        <v>66.67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1B6956F-3AB1-4B5C-897C-BAFE3BA30895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3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3" customWidth="1"/>
    <col min="2" max="2" width="8.7109375" style="103" bestFit="1" customWidth="1"/>
    <col min="3" max="3" width="6.140625" style="103" customWidth="1"/>
    <col min="4" max="4" width="27.7109375" style="103" customWidth="1"/>
    <col min="5" max="5" width="2.140625" style="103" bestFit="1" customWidth="1"/>
    <col min="6" max="6" width="8" style="103" customWidth="1"/>
    <col min="7" max="7" width="50.85546875" style="103" bestFit="1" customWidth="1" collapsed="1"/>
    <col min="8" max="9" width="11.140625" style="177" hidden="1" customWidth="1" outlineLevel="1"/>
    <col min="10" max="11" width="9.28515625" style="103" hidden="1" customWidth="1"/>
    <col min="12" max="13" width="11.140625" style="177" customWidth="1"/>
    <col min="14" max="15" width="9.28515625" style="103" hidden="1" customWidth="1"/>
    <col min="16" max="17" width="11.140625" style="177" customWidth="1"/>
    <col min="18" max="18" width="11.140625" style="180" customWidth="1"/>
    <col min="19" max="19" width="11.140625" style="177" customWidth="1"/>
    <col min="20" max="16384" width="8.85546875" style="103"/>
  </cols>
  <sheetData>
    <row r="1" spans="1:19" ht="18.600000000000001" customHeight="1" thickBot="1" x14ac:dyDescent="0.35">
      <c r="A1" s="292" t="s">
        <v>1301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5" customHeight="1" thickBot="1" x14ac:dyDescent="0.25">
      <c r="A2" s="194" t="s">
        <v>230</v>
      </c>
      <c r="B2" s="167"/>
      <c r="C2" s="167"/>
      <c r="D2" s="167"/>
      <c r="E2" s="85"/>
      <c r="F2" s="85"/>
      <c r="G2" s="85"/>
      <c r="H2" s="192"/>
      <c r="I2" s="192"/>
      <c r="J2" s="85"/>
      <c r="K2" s="85"/>
      <c r="L2" s="192"/>
      <c r="M2" s="192"/>
      <c r="N2" s="85"/>
      <c r="O2" s="85"/>
      <c r="P2" s="192"/>
      <c r="Q2" s="192"/>
      <c r="R2" s="191"/>
      <c r="S2" s="192"/>
    </row>
    <row r="3" spans="1:19" ht="14.45" customHeight="1" thickBot="1" x14ac:dyDescent="0.25">
      <c r="G3" s="63" t="s">
        <v>106</v>
      </c>
      <c r="H3" s="77">
        <f t="shared" ref="H3:Q3" si="0">SUBTOTAL(9,H6:H1048576)</f>
        <v>95906</v>
      </c>
      <c r="I3" s="78">
        <f t="shared" si="0"/>
        <v>26996163.490000002</v>
      </c>
      <c r="J3" s="58"/>
      <c r="K3" s="58"/>
      <c r="L3" s="78">
        <f t="shared" si="0"/>
        <v>91313</v>
      </c>
      <c r="M3" s="78">
        <f t="shared" si="0"/>
        <v>29350874.600000001</v>
      </c>
      <c r="N3" s="58"/>
      <c r="O3" s="58"/>
      <c r="P3" s="78">
        <f t="shared" si="0"/>
        <v>20701</v>
      </c>
      <c r="Q3" s="78">
        <f t="shared" si="0"/>
        <v>6663461.129999998</v>
      </c>
      <c r="R3" s="59">
        <f>IF(M3=0,0,Q3/M3)</f>
        <v>0.22702768557363526</v>
      </c>
      <c r="S3" s="79">
        <f>IF(P3=0,0,Q3/P3)</f>
        <v>321.89078450316401</v>
      </c>
    </row>
    <row r="4" spans="1:19" ht="14.45" customHeight="1" x14ac:dyDescent="0.2">
      <c r="A4" s="384" t="s">
        <v>171</v>
      </c>
      <c r="B4" s="384" t="s">
        <v>80</v>
      </c>
      <c r="C4" s="392" t="s">
        <v>0</v>
      </c>
      <c r="D4" s="228" t="s">
        <v>107</v>
      </c>
      <c r="E4" s="386" t="s">
        <v>81</v>
      </c>
      <c r="F4" s="391" t="s">
        <v>56</v>
      </c>
      <c r="G4" s="387" t="s">
        <v>55</v>
      </c>
      <c r="H4" s="388">
        <v>2019</v>
      </c>
      <c r="I4" s="389"/>
      <c r="J4" s="76"/>
      <c r="K4" s="76"/>
      <c r="L4" s="388">
        <v>2020</v>
      </c>
      <c r="M4" s="389"/>
      <c r="N4" s="76"/>
      <c r="O4" s="76"/>
      <c r="P4" s="388">
        <v>2021</v>
      </c>
      <c r="Q4" s="389"/>
      <c r="R4" s="390" t="s">
        <v>2</v>
      </c>
      <c r="S4" s="385" t="s">
        <v>82</v>
      </c>
    </row>
    <row r="5" spans="1:19" ht="14.45" customHeight="1" thickBot="1" x14ac:dyDescent="0.25">
      <c r="A5" s="477"/>
      <c r="B5" s="477"/>
      <c r="C5" s="478"/>
      <c r="D5" s="488"/>
      <c r="E5" s="479"/>
      <c r="F5" s="480"/>
      <c r="G5" s="481"/>
      <c r="H5" s="482" t="s">
        <v>57</v>
      </c>
      <c r="I5" s="483" t="s">
        <v>14</v>
      </c>
      <c r="J5" s="484"/>
      <c r="K5" s="484"/>
      <c r="L5" s="482" t="s">
        <v>57</v>
      </c>
      <c r="M5" s="483" t="s">
        <v>14</v>
      </c>
      <c r="N5" s="484"/>
      <c r="O5" s="484"/>
      <c r="P5" s="482" t="s">
        <v>57</v>
      </c>
      <c r="Q5" s="483" t="s">
        <v>14</v>
      </c>
      <c r="R5" s="485"/>
      <c r="S5" s="486"/>
    </row>
    <row r="6" spans="1:19" ht="14.45" customHeight="1" x14ac:dyDescent="0.2">
      <c r="A6" s="410"/>
      <c r="B6" s="411" t="s">
        <v>1038</v>
      </c>
      <c r="C6" s="411" t="s">
        <v>439</v>
      </c>
      <c r="D6" s="411" t="s">
        <v>1029</v>
      </c>
      <c r="E6" s="411" t="s">
        <v>1039</v>
      </c>
      <c r="F6" s="411" t="s">
        <v>1040</v>
      </c>
      <c r="G6" s="411"/>
      <c r="H6" s="415">
        <v>4</v>
      </c>
      <c r="I6" s="415">
        <v>452</v>
      </c>
      <c r="J6" s="411"/>
      <c r="K6" s="411">
        <v>113</v>
      </c>
      <c r="L6" s="415"/>
      <c r="M6" s="415"/>
      <c r="N6" s="411"/>
      <c r="O6" s="411"/>
      <c r="P6" s="415">
        <v>0</v>
      </c>
      <c r="Q6" s="415">
        <v>0</v>
      </c>
      <c r="R6" s="437"/>
      <c r="S6" s="416"/>
    </row>
    <row r="7" spans="1:19" ht="14.45" customHeight="1" x14ac:dyDescent="0.2">
      <c r="A7" s="417"/>
      <c r="B7" s="418" t="s">
        <v>1038</v>
      </c>
      <c r="C7" s="418" t="s">
        <v>439</v>
      </c>
      <c r="D7" s="418" t="s">
        <v>1029</v>
      </c>
      <c r="E7" s="418" t="s">
        <v>1039</v>
      </c>
      <c r="F7" s="418" t="s">
        <v>1041</v>
      </c>
      <c r="G7" s="418"/>
      <c r="H7" s="422">
        <v>1</v>
      </c>
      <c r="I7" s="422">
        <v>1657</v>
      </c>
      <c r="J7" s="418"/>
      <c r="K7" s="418">
        <v>1657</v>
      </c>
      <c r="L7" s="422"/>
      <c r="M7" s="422"/>
      <c r="N7" s="418"/>
      <c r="O7" s="418"/>
      <c r="P7" s="422"/>
      <c r="Q7" s="422"/>
      <c r="R7" s="487"/>
      <c r="S7" s="423"/>
    </row>
    <row r="8" spans="1:19" ht="14.45" customHeight="1" x14ac:dyDescent="0.2">
      <c r="A8" s="417"/>
      <c r="B8" s="418" t="s">
        <v>1038</v>
      </c>
      <c r="C8" s="418" t="s">
        <v>439</v>
      </c>
      <c r="D8" s="418" t="s">
        <v>1029</v>
      </c>
      <c r="E8" s="418" t="s">
        <v>1039</v>
      </c>
      <c r="F8" s="418" t="s">
        <v>1042</v>
      </c>
      <c r="G8" s="418"/>
      <c r="H8" s="422">
        <v>179</v>
      </c>
      <c r="I8" s="422">
        <v>20227</v>
      </c>
      <c r="J8" s="418"/>
      <c r="K8" s="418">
        <v>113</v>
      </c>
      <c r="L8" s="422">
        <v>182</v>
      </c>
      <c r="M8" s="422">
        <v>20566</v>
      </c>
      <c r="N8" s="418"/>
      <c r="O8" s="418">
        <v>113</v>
      </c>
      <c r="P8" s="422">
        <v>20</v>
      </c>
      <c r="Q8" s="422">
        <v>2260</v>
      </c>
      <c r="R8" s="487"/>
      <c r="S8" s="423">
        <v>113</v>
      </c>
    </row>
    <row r="9" spans="1:19" ht="14.45" customHeight="1" x14ac:dyDescent="0.2">
      <c r="A9" s="417"/>
      <c r="B9" s="418" t="s">
        <v>1038</v>
      </c>
      <c r="C9" s="418" t="s">
        <v>439</v>
      </c>
      <c r="D9" s="418" t="s">
        <v>1029</v>
      </c>
      <c r="E9" s="418" t="s">
        <v>1039</v>
      </c>
      <c r="F9" s="418" t="s">
        <v>1043</v>
      </c>
      <c r="G9" s="418"/>
      <c r="H9" s="422"/>
      <c r="I9" s="422"/>
      <c r="J9" s="418"/>
      <c r="K9" s="418"/>
      <c r="L9" s="422">
        <v>2</v>
      </c>
      <c r="M9" s="422">
        <v>264</v>
      </c>
      <c r="N9" s="418"/>
      <c r="O9" s="418">
        <v>132</v>
      </c>
      <c r="P9" s="422">
        <v>2</v>
      </c>
      <c r="Q9" s="422">
        <v>264</v>
      </c>
      <c r="R9" s="487"/>
      <c r="S9" s="423">
        <v>132</v>
      </c>
    </row>
    <row r="10" spans="1:19" ht="14.45" customHeight="1" x14ac:dyDescent="0.2">
      <c r="A10" s="417"/>
      <c r="B10" s="418" t="s">
        <v>1038</v>
      </c>
      <c r="C10" s="418" t="s">
        <v>439</v>
      </c>
      <c r="D10" s="418" t="s">
        <v>1029</v>
      </c>
      <c r="E10" s="418" t="s">
        <v>1039</v>
      </c>
      <c r="F10" s="418" t="s">
        <v>1044</v>
      </c>
      <c r="G10" s="418"/>
      <c r="H10" s="422">
        <v>3</v>
      </c>
      <c r="I10" s="422">
        <v>657</v>
      </c>
      <c r="J10" s="418"/>
      <c r="K10" s="418">
        <v>219</v>
      </c>
      <c r="L10" s="422">
        <v>8</v>
      </c>
      <c r="M10" s="422">
        <v>1752</v>
      </c>
      <c r="N10" s="418"/>
      <c r="O10" s="418">
        <v>219</v>
      </c>
      <c r="P10" s="422">
        <v>6</v>
      </c>
      <c r="Q10" s="422">
        <v>1314</v>
      </c>
      <c r="R10" s="487"/>
      <c r="S10" s="423">
        <v>219</v>
      </c>
    </row>
    <row r="11" spans="1:19" ht="14.45" customHeight="1" x14ac:dyDescent="0.2">
      <c r="A11" s="417"/>
      <c r="B11" s="418" t="s">
        <v>1038</v>
      </c>
      <c r="C11" s="418" t="s">
        <v>439</v>
      </c>
      <c r="D11" s="418" t="s">
        <v>1029</v>
      </c>
      <c r="E11" s="418" t="s">
        <v>1039</v>
      </c>
      <c r="F11" s="418" t="s">
        <v>1045</v>
      </c>
      <c r="G11" s="418"/>
      <c r="H11" s="422">
        <v>3</v>
      </c>
      <c r="I11" s="422">
        <v>708</v>
      </c>
      <c r="J11" s="418"/>
      <c r="K11" s="418">
        <v>236</v>
      </c>
      <c r="L11" s="422">
        <v>7</v>
      </c>
      <c r="M11" s="422">
        <v>1652</v>
      </c>
      <c r="N11" s="418"/>
      <c r="O11" s="418">
        <v>236</v>
      </c>
      <c r="P11" s="422">
        <v>2</v>
      </c>
      <c r="Q11" s="422">
        <v>472</v>
      </c>
      <c r="R11" s="487"/>
      <c r="S11" s="423">
        <v>236</v>
      </c>
    </row>
    <row r="12" spans="1:19" ht="14.45" customHeight="1" x14ac:dyDescent="0.2">
      <c r="A12" s="417"/>
      <c r="B12" s="418" t="s">
        <v>1038</v>
      </c>
      <c r="C12" s="418" t="s">
        <v>439</v>
      </c>
      <c r="D12" s="418" t="s">
        <v>1029</v>
      </c>
      <c r="E12" s="418" t="s">
        <v>1039</v>
      </c>
      <c r="F12" s="418" t="s">
        <v>1046</v>
      </c>
      <c r="G12" s="418"/>
      <c r="H12" s="422">
        <v>19</v>
      </c>
      <c r="I12" s="422">
        <v>2964</v>
      </c>
      <c r="J12" s="418"/>
      <c r="K12" s="418">
        <v>156</v>
      </c>
      <c r="L12" s="422">
        <v>21</v>
      </c>
      <c r="M12" s="422">
        <v>3276</v>
      </c>
      <c r="N12" s="418"/>
      <c r="O12" s="418">
        <v>156</v>
      </c>
      <c r="P12" s="422">
        <v>5</v>
      </c>
      <c r="Q12" s="422">
        <v>780</v>
      </c>
      <c r="R12" s="487"/>
      <c r="S12" s="423">
        <v>156</v>
      </c>
    </row>
    <row r="13" spans="1:19" ht="14.45" customHeight="1" x14ac:dyDescent="0.2">
      <c r="A13" s="417"/>
      <c r="B13" s="418" t="s">
        <v>1038</v>
      </c>
      <c r="C13" s="418" t="s">
        <v>439</v>
      </c>
      <c r="D13" s="418" t="s">
        <v>1029</v>
      </c>
      <c r="E13" s="418" t="s">
        <v>1039</v>
      </c>
      <c r="F13" s="418" t="s">
        <v>1047</v>
      </c>
      <c r="G13" s="418"/>
      <c r="H13" s="422">
        <v>25</v>
      </c>
      <c r="I13" s="422">
        <v>4750</v>
      </c>
      <c r="J13" s="418"/>
      <c r="K13" s="418">
        <v>190</v>
      </c>
      <c r="L13" s="422">
        <v>16</v>
      </c>
      <c r="M13" s="422">
        <v>3040</v>
      </c>
      <c r="N13" s="418"/>
      <c r="O13" s="418">
        <v>190</v>
      </c>
      <c r="P13" s="422">
        <v>5</v>
      </c>
      <c r="Q13" s="422">
        <v>950</v>
      </c>
      <c r="R13" s="487"/>
      <c r="S13" s="423">
        <v>190</v>
      </c>
    </row>
    <row r="14" spans="1:19" ht="14.45" customHeight="1" x14ac:dyDescent="0.2">
      <c r="A14" s="417"/>
      <c r="B14" s="418" t="s">
        <v>1038</v>
      </c>
      <c r="C14" s="418" t="s">
        <v>439</v>
      </c>
      <c r="D14" s="418" t="s">
        <v>1029</v>
      </c>
      <c r="E14" s="418" t="s">
        <v>1039</v>
      </c>
      <c r="F14" s="418" t="s">
        <v>1048</v>
      </c>
      <c r="G14" s="418"/>
      <c r="H14" s="422">
        <v>6</v>
      </c>
      <c r="I14" s="422">
        <v>504</v>
      </c>
      <c r="J14" s="418"/>
      <c r="K14" s="418">
        <v>84</v>
      </c>
      <c r="L14" s="422">
        <v>5</v>
      </c>
      <c r="M14" s="422">
        <v>420</v>
      </c>
      <c r="N14" s="418"/>
      <c r="O14" s="418">
        <v>84</v>
      </c>
      <c r="P14" s="422">
        <v>6</v>
      </c>
      <c r="Q14" s="422">
        <v>504</v>
      </c>
      <c r="R14" s="487"/>
      <c r="S14" s="423">
        <v>84</v>
      </c>
    </row>
    <row r="15" spans="1:19" ht="14.45" customHeight="1" x14ac:dyDescent="0.2">
      <c r="A15" s="417"/>
      <c r="B15" s="418" t="s">
        <v>1038</v>
      </c>
      <c r="C15" s="418" t="s">
        <v>439</v>
      </c>
      <c r="D15" s="418" t="s">
        <v>1029</v>
      </c>
      <c r="E15" s="418" t="s">
        <v>1039</v>
      </c>
      <c r="F15" s="418" t="s">
        <v>1049</v>
      </c>
      <c r="G15" s="418"/>
      <c r="H15" s="422">
        <v>16</v>
      </c>
      <c r="I15" s="422">
        <v>1680</v>
      </c>
      <c r="J15" s="418"/>
      <c r="K15" s="418">
        <v>105</v>
      </c>
      <c r="L15" s="422">
        <v>6</v>
      </c>
      <c r="M15" s="422">
        <v>630</v>
      </c>
      <c r="N15" s="418"/>
      <c r="O15" s="418">
        <v>105</v>
      </c>
      <c r="P15" s="422">
        <v>3</v>
      </c>
      <c r="Q15" s="422">
        <v>315</v>
      </c>
      <c r="R15" s="487"/>
      <c r="S15" s="423">
        <v>105</v>
      </c>
    </row>
    <row r="16" spans="1:19" ht="14.45" customHeight="1" x14ac:dyDescent="0.2">
      <c r="A16" s="417"/>
      <c r="B16" s="418" t="s">
        <v>1038</v>
      </c>
      <c r="C16" s="418" t="s">
        <v>439</v>
      </c>
      <c r="D16" s="418" t="s">
        <v>1029</v>
      </c>
      <c r="E16" s="418" t="s">
        <v>1039</v>
      </c>
      <c r="F16" s="418" t="s">
        <v>1050</v>
      </c>
      <c r="G16" s="418"/>
      <c r="H16" s="422">
        <v>9</v>
      </c>
      <c r="I16" s="422">
        <v>5364</v>
      </c>
      <c r="J16" s="418"/>
      <c r="K16" s="418">
        <v>596</v>
      </c>
      <c r="L16" s="422">
        <v>11</v>
      </c>
      <c r="M16" s="422">
        <v>6556</v>
      </c>
      <c r="N16" s="418"/>
      <c r="O16" s="418">
        <v>596</v>
      </c>
      <c r="P16" s="422">
        <v>3</v>
      </c>
      <c r="Q16" s="422">
        <v>1788</v>
      </c>
      <c r="R16" s="487"/>
      <c r="S16" s="423">
        <v>596</v>
      </c>
    </row>
    <row r="17" spans="1:19" ht="14.45" customHeight="1" x14ac:dyDescent="0.2">
      <c r="A17" s="417"/>
      <c r="B17" s="418" t="s">
        <v>1038</v>
      </c>
      <c r="C17" s="418" t="s">
        <v>439</v>
      </c>
      <c r="D17" s="418" t="s">
        <v>1029</v>
      </c>
      <c r="E17" s="418" t="s">
        <v>1039</v>
      </c>
      <c r="F17" s="418" t="s">
        <v>1051</v>
      </c>
      <c r="G17" s="418"/>
      <c r="H17" s="422">
        <v>1</v>
      </c>
      <c r="I17" s="422">
        <v>666</v>
      </c>
      <c r="J17" s="418"/>
      <c r="K17" s="418">
        <v>666</v>
      </c>
      <c r="L17" s="422"/>
      <c r="M17" s="422"/>
      <c r="N17" s="418"/>
      <c r="O17" s="418"/>
      <c r="P17" s="422"/>
      <c r="Q17" s="422"/>
      <c r="R17" s="487"/>
      <c r="S17" s="423"/>
    </row>
    <row r="18" spans="1:19" ht="14.45" customHeight="1" x14ac:dyDescent="0.2">
      <c r="A18" s="417"/>
      <c r="B18" s="418" t="s">
        <v>1038</v>
      </c>
      <c r="C18" s="418" t="s">
        <v>439</v>
      </c>
      <c r="D18" s="418" t="s">
        <v>1029</v>
      </c>
      <c r="E18" s="418" t="s">
        <v>1039</v>
      </c>
      <c r="F18" s="418" t="s">
        <v>1052</v>
      </c>
      <c r="G18" s="418"/>
      <c r="H18" s="422">
        <v>31</v>
      </c>
      <c r="I18" s="422">
        <v>36332</v>
      </c>
      <c r="J18" s="418"/>
      <c r="K18" s="418">
        <v>1172</v>
      </c>
      <c r="L18" s="422">
        <v>16</v>
      </c>
      <c r="M18" s="422">
        <v>23560</v>
      </c>
      <c r="N18" s="418"/>
      <c r="O18" s="418">
        <v>1472.5</v>
      </c>
      <c r="P18" s="422">
        <v>1</v>
      </c>
      <c r="Q18" s="422">
        <v>1500</v>
      </c>
      <c r="R18" s="487"/>
      <c r="S18" s="423">
        <v>1500</v>
      </c>
    </row>
    <row r="19" spans="1:19" ht="14.45" customHeight="1" x14ac:dyDescent="0.2">
      <c r="A19" s="417"/>
      <c r="B19" s="418" t="s">
        <v>1038</v>
      </c>
      <c r="C19" s="418" t="s">
        <v>439</v>
      </c>
      <c r="D19" s="418" t="s">
        <v>1029</v>
      </c>
      <c r="E19" s="418" t="s">
        <v>1039</v>
      </c>
      <c r="F19" s="418" t="s">
        <v>1053</v>
      </c>
      <c r="G19" s="418"/>
      <c r="H19" s="422">
        <v>30</v>
      </c>
      <c r="I19" s="422">
        <v>24000</v>
      </c>
      <c r="J19" s="418"/>
      <c r="K19" s="418">
        <v>800</v>
      </c>
      <c r="L19" s="422">
        <v>24</v>
      </c>
      <c r="M19" s="422">
        <v>21600</v>
      </c>
      <c r="N19" s="418"/>
      <c r="O19" s="418">
        <v>900</v>
      </c>
      <c r="P19" s="422">
        <v>2</v>
      </c>
      <c r="Q19" s="422">
        <v>1800</v>
      </c>
      <c r="R19" s="487"/>
      <c r="S19" s="423">
        <v>900</v>
      </c>
    </row>
    <row r="20" spans="1:19" ht="14.45" customHeight="1" x14ac:dyDescent="0.2">
      <c r="A20" s="417"/>
      <c r="B20" s="418" t="s">
        <v>1038</v>
      </c>
      <c r="C20" s="418" t="s">
        <v>439</v>
      </c>
      <c r="D20" s="418" t="s">
        <v>1029</v>
      </c>
      <c r="E20" s="418" t="s">
        <v>1039</v>
      </c>
      <c r="F20" s="418" t="s">
        <v>1054</v>
      </c>
      <c r="G20" s="418"/>
      <c r="H20" s="422">
        <v>21</v>
      </c>
      <c r="I20" s="422">
        <v>15645</v>
      </c>
      <c r="J20" s="418"/>
      <c r="K20" s="418">
        <v>745</v>
      </c>
      <c r="L20" s="422">
        <v>5</v>
      </c>
      <c r="M20" s="422">
        <v>3725</v>
      </c>
      <c r="N20" s="418"/>
      <c r="O20" s="418">
        <v>745</v>
      </c>
      <c r="P20" s="422">
        <v>1</v>
      </c>
      <c r="Q20" s="422">
        <v>745</v>
      </c>
      <c r="R20" s="487"/>
      <c r="S20" s="423">
        <v>745</v>
      </c>
    </row>
    <row r="21" spans="1:19" ht="14.45" customHeight="1" x14ac:dyDescent="0.2">
      <c r="A21" s="417"/>
      <c r="B21" s="418" t="s">
        <v>1038</v>
      </c>
      <c r="C21" s="418" t="s">
        <v>439</v>
      </c>
      <c r="D21" s="418" t="s">
        <v>1029</v>
      </c>
      <c r="E21" s="418" t="s">
        <v>1039</v>
      </c>
      <c r="F21" s="418" t="s">
        <v>1055</v>
      </c>
      <c r="G21" s="418"/>
      <c r="H21" s="422">
        <v>110</v>
      </c>
      <c r="I21" s="422">
        <v>81950</v>
      </c>
      <c r="J21" s="418"/>
      <c r="K21" s="418">
        <v>745</v>
      </c>
      <c r="L21" s="422">
        <v>79</v>
      </c>
      <c r="M21" s="422">
        <v>58855</v>
      </c>
      <c r="N21" s="418"/>
      <c r="O21" s="418">
        <v>745</v>
      </c>
      <c r="P21" s="422">
        <v>6</v>
      </c>
      <c r="Q21" s="422">
        <v>4470</v>
      </c>
      <c r="R21" s="487"/>
      <c r="S21" s="423">
        <v>745</v>
      </c>
    </row>
    <row r="22" spans="1:19" ht="14.45" customHeight="1" x14ac:dyDescent="0.2">
      <c r="A22" s="417"/>
      <c r="B22" s="418" t="s">
        <v>1038</v>
      </c>
      <c r="C22" s="418" t="s">
        <v>439</v>
      </c>
      <c r="D22" s="418" t="s">
        <v>1029</v>
      </c>
      <c r="E22" s="418" t="s">
        <v>1039</v>
      </c>
      <c r="F22" s="418" t="s">
        <v>1056</v>
      </c>
      <c r="G22" s="418"/>
      <c r="H22" s="422">
        <v>1</v>
      </c>
      <c r="I22" s="422">
        <v>592</v>
      </c>
      <c r="J22" s="418"/>
      <c r="K22" s="418">
        <v>592</v>
      </c>
      <c r="L22" s="422">
        <v>4</v>
      </c>
      <c r="M22" s="422">
        <v>2368</v>
      </c>
      <c r="N22" s="418"/>
      <c r="O22" s="418">
        <v>592</v>
      </c>
      <c r="P22" s="422"/>
      <c r="Q22" s="422"/>
      <c r="R22" s="487"/>
      <c r="S22" s="423"/>
    </row>
    <row r="23" spans="1:19" ht="14.45" customHeight="1" x14ac:dyDescent="0.2">
      <c r="A23" s="417"/>
      <c r="B23" s="418" t="s">
        <v>1038</v>
      </c>
      <c r="C23" s="418" t="s">
        <v>439</v>
      </c>
      <c r="D23" s="418" t="s">
        <v>1029</v>
      </c>
      <c r="E23" s="418" t="s">
        <v>1039</v>
      </c>
      <c r="F23" s="418" t="s">
        <v>1057</v>
      </c>
      <c r="G23" s="418"/>
      <c r="H23" s="422">
        <v>125</v>
      </c>
      <c r="I23" s="422">
        <v>70125</v>
      </c>
      <c r="J23" s="418"/>
      <c r="K23" s="418">
        <v>561</v>
      </c>
      <c r="L23" s="422">
        <v>39</v>
      </c>
      <c r="M23" s="422">
        <v>21879</v>
      </c>
      <c r="N23" s="418"/>
      <c r="O23" s="418">
        <v>561</v>
      </c>
      <c r="P23" s="422">
        <v>23</v>
      </c>
      <c r="Q23" s="422">
        <v>12903</v>
      </c>
      <c r="R23" s="487"/>
      <c r="S23" s="423">
        <v>561</v>
      </c>
    </row>
    <row r="24" spans="1:19" ht="14.45" customHeight="1" x14ac:dyDescent="0.2">
      <c r="A24" s="417"/>
      <c r="B24" s="418" t="s">
        <v>1038</v>
      </c>
      <c r="C24" s="418" t="s">
        <v>439</v>
      </c>
      <c r="D24" s="418" t="s">
        <v>1029</v>
      </c>
      <c r="E24" s="418" t="s">
        <v>1039</v>
      </c>
      <c r="F24" s="418" t="s">
        <v>1058</v>
      </c>
      <c r="G24" s="418"/>
      <c r="H24" s="422">
        <v>89</v>
      </c>
      <c r="I24" s="422">
        <v>46191</v>
      </c>
      <c r="J24" s="418"/>
      <c r="K24" s="418">
        <v>519</v>
      </c>
      <c r="L24" s="422">
        <v>53</v>
      </c>
      <c r="M24" s="422">
        <v>27507</v>
      </c>
      <c r="N24" s="418"/>
      <c r="O24" s="418">
        <v>519</v>
      </c>
      <c r="P24" s="422">
        <v>4</v>
      </c>
      <c r="Q24" s="422">
        <v>2076</v>
      </c>
      <c r="R24" s="487"/>
      <c r="S24" s="423">
        <v>519</v>
      </c>
    </row>
    <row r="25" spans="1:19" ht="14.45" customHeight="1" x14ac:dyDescent="0.2">
      <c r="A25" s="417"/>
      <c r="B25" s="418" t="s">
        <v>1038</v>
      </c>
      <c r="C25" s="418" t="s">
        <v>439</v>
      </c>
      <c r="D25" s="418" t="s">
        <v>1029</v>
      </c>
      <c r="E25" s="418" t="s">
        <v>1039</v>
      </c>
      <c r="F25" s="418" t="s">
        <v>1059</v>
      </c>
      <c r="G25" s="418"/>
      <c r="H25" s="422">
        <v>2</v>
      </c>
      <c r="I25" s="422">
        <v>642</v>
      </c>
      <c r="J25" s="418"/>
      <c r="K25" s="418">
        <v>321</v>
      </c>
      <c r="L25" s="422">
        <v>1</v>
      </c>
      <c r="M25" s="422">
        <v>321</v>
      </c>
      <c r="N25" s="418"/>
      <c r="O25" s="418">
        <v>321</v>
      </c>
      <c r="P25" s="422"/>
      <c r="Q25" s="422"/>
      <c r="R25" s="487"/>
      <c r="S25" s="423"/>
    </row>
    <row r="26" spans="1:19" ht="14.45" customHeight="1" x14ac:dyDescent="0.2">
      <c r="A26" s="417"/>
      <c r="B26" s="418" t="s">
        <v>1038</v>
      </c>
      <c r="C26" s="418" t="s">
        <v>439</v>
      </c>
      <c r="D26" s="418" t="s">
        <v>1029</v>
      </c>
      <c r="E26" s="418" t="s">
        <v>1039</v>
      </c>
      <c r="F26" s="418" t="s">
        <v>1060</v>
      </c>
      <c r="G26" s="418"/>
      <c r="H26" s="422">
        <v>6</v>
      </c>
      <c r="I26" s="422">
        <v>1926</v>
      </c>
      <c r="J26" s="418"/>
      <c r="K26" s="418">
        <v>321</v>
      </c>
      <c r="L26" s="422">
        <v>0</v>
      </c>
      <c r="M26" s="422">
        <v>0</v>
      </c>
      <c r="N26" s="418"/>
      <c r="O26" s="418"/>
      <c r="P26" s="422"/>
      <c r="Q26" s="422"/>
      <c r="R26" s="487"/>
      <c r="S26" s="423"/>
    </row>
    <row r="27" spans="1:19" ht="14.45" customHeight="1" x14ac:dyDescent="0.2">
      <c r="A27" s="417"/>
      <c r="B27" s="418" t="s">
        <v>1038</v>
      </c>
      <c r="C27" s="418" t="s">
        <v>439</v>
      </c>
      <c r="D27" s="418" t="s">
        <v>1029</v>
      </c>
      <c r="E27" s="418" t="s">
        <v>1039</v>
      </c>
      <c r="F27" s="418" t="s">
        <v>1061</v>
      </c>
      <c r="G27" s="418"/>
      <c r="H27" s="422">
        <v>57</v>
      </c>
      <c r="I27" s="422">
        <v>18297</v>
      </c>
      <c r="J27" s="418"/>
      <c r="K27" s="418">
        <v>321</v>
      </c>
      <c r="L27" s="422">
        <v>37</v>
      </c>
      <c r="M27" s="422">
        <v>11877</v>
      </c>
      <c r="N27" s="418"/>
      <c r="O27" s="418">
        <v>321</v>
      </c>
      <c r="P27" s="422">
        <v>1</v>
      </c>
      <c r="Q27" s="422">
        <v>321</v>
      </c>
      <c r="R27" s="487"/>
      <c r="S27" s="423">
        <v>321</v>
      </c>
    </row>
    <row r="28" spans="1:19" ht="14.45" customHeight="1" x14ac:dyDescent="0.2">
      <c r="A28" s="417"/>
      <c r="B28" s="418" t="s">
        <v>1038</v>
      </c>
      <c r="C28" s="418" t="s">
        <v>439</v>
      </c>
      <c r="D28" s="418" t="s">
        <v>1029</v>
      </c>
      <c r="E28" s="418" t="s">
        <v>1039</v>
      </c>
      <c r="F28" s="418" t="s">
        <v>1062</v>
      </c>
      <c r="G28" s="418"/>
      <c r="H28" s="422"/>
      <c r="I28" s="422"/>
      <c r="J28" s="418"/>
      <c r="K28" s="418"/>
      <c r="L28" s="422">
        <v>1</v>
      </c>
      <c r="M28" s="422">
        <v>1230</v>
      </c>
      <c r="N28" s="418"/>
      <c r="O28" s="418">
        <v>1230</v>
      </c>
      <c r="P28" s="422"/>
      <c r="Q28" s="422"/>
      <c r="R28" s="487"/>
      <c r="S28" s="423"/>
    </row>
    <row r="29" spans="1:19" ht="14.45" customHeight="1" x14ac:dyDescent="0.2">
      <c r="A29" s="417"/>
      <c r="B29" s="418" t="s">
        <v>1038</v>
      </c>
      <c r="C29" s="418" t="s">
        <v>439</v>
      </c>
      <c r="D29" s="418" t="s">
        <v>1029</v>
      </c>
      <c r="E29" s="418" t="s">
        <v>1039</v>
      </c>
      <c r="F29" s="418" t="s">
        <v>1063</v>
      </c>
      <c r="G29" s="418"/>
      <c r="H29" s="422">
        <v>84</v>
      </c>
      <c r="I29" s="422">
        <v>23688</v>
      </c>
      <c r="J29" s="418"/>
      <c r="K29" s="418">
        <v>282</v>
      </c>
      <c r="L29" s="422">
        <v>89</v>
      </c>
      <c r="M29" s="422">
        <v>25098</v>
      </c>
      <c r="N29" s="418"/>
      <c r="O29" s="418">
        <v>282</v>
      </c>
      <c r="P29" s="422">
        <v>12</v>
      </c>
      <c r="Q29" s="422">
        <v>3384</v>
      </c>
      <c r="R29" s="487"/>
      <c r="S29" s="423">
        <v>282</v>
      </c>
    </row>
    <row r="30" spans="1:19" ht="14.45" customHeight="1" x14ac:dyDescent="0.2">
      <c r="A30" s="417"/>
      <c r="B30" s="418" t="s">
        <v>1038</v>
      </c>
      <c r="C30" s="418" t="s">
        <v>439</v>
      </c>
      <c r="D30" s="418" t="s">
        <v>1029</v>
      </c>
      <c r="E30" s="418" t="s">
        <v>1039</v>
      </c>
      <c r="F30" s="418" t="s">
        <v>1064</v>
      </c>
      <c r="G30" s="418"/>
      <c r="H30" s="422">
        <v>48</v>
      </c>
      <c r="I30" s="422">
        <v>32592</v>
      </c>
      <c r="J30" s="418"/>
      <c r="K30" s="418">
        <v>679</v>
      </c>
      <c r="L30" s="422">
        <v>37</v>
      </c>
      <c r="M30" s="422">
        <v>25123</v>
      </c>
      <c r="N30" s="418"/>
      <c r="O30" s="418">
        <v>679</v>
      </c>
      <c r="P30" s="422">
        <v>8</v>
      </c>
      <c r="Q30" s="422">
        <v>5432</v>
      </c>
      <c r="R30" s="487"/>
      <c r="S30" s="423">
        <v>679</v>
      </c>
    </row>
    <row r="31" spans="1:19" ht="14.45" customHeight="1" x14ac:dyDescent="0.2">
      <c r="A31" s="417"/>
      <c r="B31" s="418" t="s">
        <v>1038</v>
      </c>
      <c r="C31" s="418" t="s">
        <v>439</v>
      </c>
      <c r="D31" s="418" t="s">
        <v>1029</v>
      </c>
      <c r="E31" s="418" t="s">
        <v>1039</v>
      </c>
      <c r="F31" s="418" t="s">
        <v>1065</v>
      </c>
      <c r="G31" s="418"/>
      <c r="H31" s="422">
        <v>14</v>
      </c>
      <c r="I31" s="422">
        <v>13006</v>
      </c>
      <c r="J31" s="418"/>
      <c r="K31" s="418">
        <v>929</v>
      </c>
      <c r="L31" s="422">
        <v>9</v>
      </c>
      <c r="M31" s="422">
        <v>8361</v>
      </c>
      <c r="N31" s="418"/>
      <c r="O31" s="418">
        <v>929</v>
      </c>
      <c r="P31" s="422">
        <v>3</v>
      </c>
      <c r="Q31" s="422">
        <v>2787</v>
      </c>
      <c r="R31" s="487"/>
      <c r="S31" s="423">
        <v>929</v>
      </c>
    </row>
    <row r="32" spans="1:19" ht="14.45" customHeight="1" x14ac:dyDescent="0.2">
      <c r="A32" s="417"/>
      <c r="B32" s="418" t="s">
        <v>1038</v>
      </c>
      <c r="C32" s="418" t="s">
        <v>439</v>
      </c>
      <c r="D32" s="418" t="s">
        <v>1029</v>
      </c>
      <c r="E32" s="418" t="s">
        <v>1039</v>
      </c>
      <c r="F32" s="418" t="s">
        <v>1066</v>
      </c>
      <c r="G32" s="418"/>
      <c r="H32" s="422">
        <v>105</v>
      </c>
      <c r="I32" s="422">
        <v>210000</v>
      </c>
      <c r="J32" s="418"/>
      <c r="K32" s="418">
        <v>2000</v>
      </c>
      <c r="L32" s="422">
        <v>54</v>
      </c>
      <c r="M32" s="422">
        <v>108000</v>
      </c>
      <c r="N32" s="418"/>
      <c r="O32" s="418">
        <v>2000</v>
      </c>
      <c r="P32" s="422">
        <v>19</v>
      </c>
      <c r="Q32" s="422">
        <v>38000</v>
      </c>
      <c r="R32" s="487"/>
      <c r="S32" s="423">
        <v>2000</v>
      </c>
    </row>
    <row r="33" spans="1:19" ht="14.45" customHeight="1" x14ac:dyDescent="0.2">
      <c r="A33" s="417"/>
      <c r="B33" s="418" t="s">
        <v>1038</v>
      </c>
      <c r="C33" s="418" t="s">
        <v>439</v>
      </c>
      <c r="D33" s="418" t="s">
        <v>1029</v>
      </c>
      <c r="E33" s="418" t="s">
        <v>1039</v>
      </c>
      <c r="F33" s="418" t="s">
        <v>1067</v>
      </c>
      <c r="G33" s="418"/>
      <c r="H33" s="422">
        <v>28</v>
      </c>
      <c r="I33" s="422">
        <v>56672</v>
      </c>
      <c r="J33" s="418"/>
      <c r="K33" s="418">
        <v>2024</v>
      </c>
      <c r="L33" s="422">
        <v>32</v>
      </c>
      <c r="M33" s="422">
        <v>64768</v>
      </c>
      <c r="N33" s="418"/>
      <c r="O33" s="418">
        <v>2024</v>
      </c>
      <c r="P33" s="422">
        <v>5</v>
      </c>
      <c r="Q33" s="422">
        <v>10120</v>
      </c>
      <c r="R33" s="487"/>
      <c r="S33" s="423">
        <v>2024</v>
      </c>
    </row>
    <row r="34" spans="1:19" ht="14.45" customHeight="1" x14ac:dyDescent="0.2">
      <c r="A34" s="417"/>
      <c r="B34" s="418" t="s">
        <v>1038</v>
      </c>
      <c r="C34" s="418" t="s">
        <v>439</v>
      </c>
      <c r="D34" s="418" t="s">
        <v>1029</v>
      </c>
      <c r="E34" s="418" t="s">
        <v>1039</v>
      </c>
      <c r="F34" s="418" t="s">
        <v>1068</v>
      </c>
      <c r="G34" s="418"/>
      <c r="H34" s="422">
        <v>6</v>
      </c>
      <c r="I34" s="422">
        <v>12060</v>
      </c>
      <c r="J34" s="418"/>
      <c r="K34" s="418">
        <v>2010</v>
      </c>
      <c r="L34" s="422">
        <v>7</v>
      </c>
      <c r="M34" s="422">
        <v>14070</v>
      </c>
      <c r="N34" s="418"/>
      <c r="O34" s="418">
        <v>2010</v>
      </c>
      <c r="P34" s="422"/>
      <c r="Q34" s="422"/>
      <c r="R34" s="487"/>
      <c r="S34" s="423"/>
    </row>
    <row r="35" spans="1:19" ht="14.45" customHeight="1" x14ac:dyDescent="0.2">
      <c r="A35" s="417"/>
      <c r="B35" s="418" t="s">
        <v>1038</v>
      </c>
      <c r="C35" s="418" t="s">
        <v>439</v>
      </c>
      <c r="D35" s="418" t="s">
        <v>1029</v>
      </c>
      <c r="E35" s="418" t="s">
        <v>1039</v>
      </c>
      <c r="F35" s="418" t="s">
        <v>1069</v>
      </c>
      <c r="G35" s="418"/>
      <c r="H35" s="422">
        <v>5</v>
      </c>
      <c r="I35" s="422">
        <v>10730</v>
      </c>
      <c r="J35" s="418"/>
      <c r="K35" s="418">
        <v>2146</v>
      </c>
      <c r="L35" s="422">
        <v>5</v>
      </c>
      <c r="M35" s="422">
        <v>10730</v>
      </c>
      <c r="N35" s="418"/>
      <c r="O35" s="418">
        <v>2146</v>
      </c>
      <c r="P35" s="422"/>
      <c r="Q35" s="422"/>
      <c r="R35" s="487"/>
      <c r="S35" s="423"/>
    </row>
    <row r="36" spans="1:19" ht="14.45" customHeight="1" x14ac:dyDescent="0.2">
      <c r="A36" s="417"/>
      <c r="B36" s="418" t="s">
        <v>1038</v>
      </c>
      <c r="C36" s="418" t="s">
        <v>439</v>
      </c>
      <c r="D36" s="418" t="s">
        <v>1029</v>
      </c>
      <c r="E36" s="418" t="s">
        <v>1039</v>
      </c>
      <c r="F36" s="418" t="s">
        <v>1070</v>
      </c>
      <c r="G36" s="418"/>
      <c r="H36" s="422">
        <v>5</v>
      </c>
      <c r="I36" s="422">
        <v>6230</v>
      </c>
      <c r="J36" s="418"/>
      <c r="K36" s="418">
        <v>1246</v>
      </c>
      <c r="L36" s="422">
        <v>4</v>
      </c>
      <c r="M36" s="422">
        <v>4984</v>
      </c>
      <c r="N36" s="418"/>
      <c r="O36" s="418">
        <v>1246</v>
      </c>
      <c r="P36" s="422">
        <v>1</v>
      </c>
      <c r="Q36" s="422">
        <v>1246</v>
      </c>
      <c r="R36" s="487"/>
      <c r="S36" s="423">
        <v>1246</v>
      </c>
    </row>
    <row r="37" spans="1:19" ht="14.45" customHeight="1" x14ac:dyDescent="0.2">
      <c r="A37" s="417"/>
      <c r="B37" s="418" t="s">
        <v>1038</v>
      </c>
      <c r="C37" s="418" t="s">
        <v>439</v>
      </c>
      <c r="D37" s="418" t="s">
        <v>1029</v>
      </c>
      <c r="E37" s="418" t="s">
        <v>1039</v>
      </c>
      <c r="F37" s="418" t="s">
        <v>1071</v>
      </c>
      <c r="G37" s="418"/>
      <c r="H37" s="422">
        <v>2</v>
      </c>
      <c r="I37" s="422">
        <v>2690</v>
      </c>
      <c r="J37" s="418"/>
      <c r="K37" s="418">
        <v>1345</v>
      </c>
      <c r="L37" s="422">
        <v>3</v>
      </c>
      <c r="M37" s="422">
        <v>4035</v>
      </c>
      <c r="N37" s="418"/>
      <c r="O37" s="418">
        <v>1345</v>
      </c>
      <c r="P37" s="422">
        <v>1</v>
      </c>
      <c r="Q37" s="422">
        <v>1345</v>
      </c>
      <c r="R37" s="487"/>
      <c r="S37" s="423">
        <v>1345</v>
      </c>
    </row>
    <row r="38" spans="1:19" ht="14.45" customHeight="1" x14ac:dyDescent="0.2">
      <c r="A38" s="417"/>
      <c r="B38" s="418" t="s">
        <v>1038</v>
      </c>
      <c r="C38" s="418" t="s">
        <v>439</v>
      </c>
      <c r="D38" s="418" t="s">
        <v>1029</v>
      </c>
      <c r="E38" s="418" t="s">
        <v>1039</v>
      </c>
      <c r="F38" s="418" t="s">
        <v>1072</v>
      </c>
      <c r="G38" s="418"/>
      <c r="H38" s="422">
        <v>90</v>
      </c>
      <c r="I38" s="422">
        <v>351000</v>
      </c>
      <c r="J38" s="418"/>
      <c r="K38" s="418">
        <v>3900</v>
      </c>
      <c r="L38" s="422">
        <v>83</v>
      </c>
      <c r="M38" s="422">
        <v>406500</v>
      </c>
      <c r="N38" s="418"/>
      <c r="O38" s="418">
        <v>4897.5903614457829</v>
      </c>
      <c r="P38" s="422">
        <v>14</v>
      </c>
      <c r="Q38" s="422">
        <v>70000</v>
      </c>
      <c r="R38" s="487"/>
      <c r="S38" s="423">
        <v>5000</v>
      </c>
    </row>
    <row r="39" spans="1:19" ht="14.45" customHeight="1" x14ac:dyDescent="0.2">
      <c r="A39" s="417"/>
      <c r="B39" s="418" t="s">
        <v>1038</v>
      </c>
      <c r="C39" s="418" t="s">
        <v>439</v>
      </c>
      <c r="D39" s="418" t="s">
        <v>1029</v>
      </c>
      <c r="E39" s="418" t="s">
        <v>1039</v>
      </c>
      <c r="F39" s="418" t="s">
        <v>1073</v>
      </c>
      <c r="G39" s="418"/>
      <c r="H39" s="422">
        <v>42</v>
      </c>
      <c r="I39" s="422">
        <v>163800</v>
      </c>
      <c r="J39" s="418"/>
      <c r="K39" s="418">
        <v>3900</v>
      </c>
      <c r="L39" s="422">
        <v>56</v>
      </c>
      <c r="M39" s="422">
        <v>273200</v>
      </c>
      <c r="N39" s="418"/>
      <c r="O39" s="418">
        <v>4878.5714285714284</v>
      </c>
      <c r="P39" s="422">
        <v>10</v>
      </c>
      <c r="Q39" s="422">
        <v>50000</v>
      </c>
      <c r="R39" s="487"/>
      <c r="S39" s="423">
        <v>5000</v>
      </c>
    </row>
    <row r="40" spans="1:19" ht="14.45" customHeight="1" x14ac:dyDescent="0.2">
      <c r="A40" s="417"/>
      <c r="B40" s="418" t="s">
        <v>1038</v>
      </c>
      <c r="C40" s="418" t="s">
        <v>439</v>
      </c>
      <c r="D40" s="418" t="s">
        <v>1029</v>
      </c>
      <c r="E40" s="418" t="s">
        <v>1039</v>
      </c>
      <c r="F40" s="418" t="s">
        <v>1074</v>
      </c>
      <c r="G40" s="418"/>
      <c r="H40" s="422">
        <v>4</v>
      </c>
      <c r="I40" s="422">
        <v>5404</v>
      </c>
      <c r="J40" s="418"/>
      <c r="K40" s="418">
        <v>1351</v>
      </c>
      <c r="L40" s="422">
        <v>2</v>
      </c>
      <c r="M40" s="422">
        <v>2702</v>
      </c>
      <c r="N40" s="418"/>
      <c r="O40" s="418">
        <v>1351</v>
      </c>
      <c r="P40" s="422"/>
      <c r="Q40" s="422"/>
      <c r="R40" s="487"/>
      <c r="S40" s="423"/>
    </row>
    <row r="41" spans="1:19" ht="14.45" customHeight="1" x14ac:dyDescent="0.2">
      <c r="A41" s="417"/>
      <c r="B41" s="418" t="s">
        <v>1038</v>
      </c>
      <c r="C41" s="418" t="s">
        <v>439</v>
      </c>
      <c r="D41" s="418" t="s">
        <v>1029</v>
      </c>
      <c r="E41" s="418" t="s">
        <v>1039</v>
      </c>
      <c r="F41" s="418" t="s">
        <v>1075</v>
      </c>
      <c r="G41" s="418"/>
      <c r="H41" s="422">
        <v>36</v>
      </c>
      <c r="I41" s="422">
        <v>5904</v>
      </c>
      <c r="J41" s="418"/>
      <c r="K41" s="418">
        <v>164</v>
      </c>
      <c r="L41" s="422">
        <v>32</v>
      </c>
      <c r="M41" s="422">
        <v>5248</v>
      </c>
      <c r="N41" s="418"/>
      <c r="O41" s="418">
        <v>164</v>
      </c>
      <c r="P41" s="422">
        <v>6</v>
      </c>
      <c r="Q41" s="422">
        <v>984</v>
      </c>
      <c r="R41" s="487"/>
      <c r="S41" s="423">
        <v>164</v>
      </c>
    </row>
    <row r="42" spans="1:19" ht="14.45" customHeight="1" x14ac:dyDescent="0.2">
      <c r="A42" s="417"/>
      <c r="B42" s="418" t="s">
        <v>1038</v>
      </c>
      <c r="C42" s="418" t="s">
        <v>439</v>
      </c>
      <c r="D42" s="418" t="s">
        <v>1029</v>
      </c>
      <c r="E42" s="418" t="s">
        <v>1039</v>
      </c>
      <c r="F42" s="418" t="s">
        <v>1076</v>
      </c>
      <c r="G42" s="418"/>
      <c r="H42" s="422">
        <v>73</v>
      </c>
      <c r="I42" s="422">
        <v>16425</v>
      </c>
      <c r="J42" s="418"/>
      <c r="K42" s="418">
        <v>225</v>
      </c>
      <c r="L42" s="422">
        <v>106</v>
      </c>
      <c r="M42" s="422">
        <v>23850</v>
      </c>
      <c r="N42" s="418"/>
      <c r="O42" s="418">
        <v>225</v>
      </c>
      <c r="P42" s="422">
        <v>17</v>
      </c>
      <c r="Q42" s="422">
        <v>3825</v>
      </c>
      <c r="R42" s="487"/>
      <c r="S42" s="423">
        <v>225</v>
      </c>
    </row>
    <row r="43" spans="1:19" ht="14.45" customHeight="1" x14ac:dyDescent="0.2">
      <c r="A43" s="417"/>
      <c r="B43" s="418" t="s">
        <v>1038</v>
      </c>
      <c r="C43" s="418" t="s">
        <v>439</v>
      </c>
      <c r="D43" s="418" t="s">
        <v>1029</v>
      </c>
      <c r="E43" s="418" t="s">
        <v>1039</v>
      </c>
      <c r="F43" s="418" t="s">
        <v>1077</v>
      </c>
      <c r="G43" s="418"/>
      <c r="H43" s="422">
        <v>17</v>
      </c>
      <c r="I43" s="422">
        <v>6171</v>
      </c>
      <c r="J43" s="418"/>
      <c r="K43" s="418">
        <v>363</v>
      </c>
      <c r="L43" s="422">
        <v>28</v>
      </c>
      <c r="M43" s="422">
        <v>10164</v>
      </c>
      <c r="N43" s="418"/>
      <c r="O43" s="418">
        <v>363</v>
      </c>
      <c r="P43" s="422">
        <v>8</v>
      </c>
      <c r="Q43" s="422">
        <v>2904</v>
      </c>
      <c r="R43" s="487"/>
      <c r="S43" s="423">
        <v>363</v>
      </c>
    </row>
    <row r="44" spans="1:19" ht="14.45" customHeight="1" x14ac:dyDescent="0.2">
      <c r="A44" s="417"/>
      <c r="B44" s="418" t="s">
        <v>1038</v>
      </c>
      <c r="C44" s="418" t="s">
        <v>439</v>
      </c>
      <c r="D44" s="418" t="s">
        <v>1029</v>
      </c>
      <c r="E44" s="418" t="s">
        <v>1039</v>
      </c>
      <c r="F44" s="418" t="s">
        <v>1078</v>
      </c>
      <c r="G44" s="418"/>
      <c r="H44" s="422">
        <v>33</v>
      </c>
      <c r="I44" s="422">
        <v>19371</v>
      </c>
      <c r="J44" s="418"/>
      <c r="K44" s="418">
        <v>587</v>
      </c>
      <c r="L44" s="422">
        <v>29</v>
      </c>
      <c r="M44" s="422">
        <v>17023</v>
      </c>
      <c r="N44" s="418"/>
      <c r="O44" s="418">
        <v>587</v>
      </c>
      <c r="P44" s="422">
        <v>7</v>
      </c>
      <c r="Q44" s="422">
        <v>4109</v>
      </c>
      <c r="R44" s="487"/>
      <c r="S44" s="423">
        <v>587</v>
      </c>
    </row>
    <row r="45" spans="1:19" ht="14.45" customHeight="1" x14ac:dyDescent="0.2">
      <c r="A45" s="417"/>
      <c r="B45" s="418" t="s">
        <v>1038</v>
      </c>
      <c r="C45" s="418" t="s">
        <v>439</v>
      </c>
      <c r="D45" s="418" t="s">
        <v>1029</v>
      </c>
      <c r="E45" s="418" t="s">
        <v>1039</v>
      </c>
      <c r="F45" s="418" t="s">
        <v>1079</v>
      </c>
      <c r="G45" s="418"/>
      <c r="H45" s="422">
        <v>4</v>
      </c>
      <c r="I45" s="422">
        <v>2400</v>
      </c>
      <c r="J45" s="418"/>
      <c r="K45" s="418">
        <v>600</v>
      </c>
      <c r="L45" s="422">
        <v>12</v>
      </c>
      <c r="M45" s="422">
        <v>7200</v>
      </c>
      <c r="N45" s="418"/>
      <c r="O45" s="418">
        <v>600</v>
      </c>
      <c r="P45" s="422">
        <v>1</v>
      </c>
      <c r="Q45" s="422">
        <v>600</v>
      </c>
      <c r="R45" s="487"/>
      <c r="S45" s="423">
        <v>600</v>
      </c>
    </row>
    <row r="46" spans="1:19" ht="14.45" customHeight="1" x14ac:dyDescent="0.2">
      <c r="A46" s="417"/>
      <c r="B46" s="418" t="s">
        <v>1038</v>
      </c>
      <c r="C46" s="418" t="s">
        <v>439</v>
      </c>
      <c r="D46" s="418" t="s">
        <v>1029</v>
      </c>
      <c r="E46" s="418" t="s">
        <v>1039</v>
      </c>
      <c r="F46" s="418" t="s">
        <v>1080</v>
      </c>
      <c r="G46" s="418"/>
      <c r="H46" s="422">
        <v>1</v>
      </c>
      <c r="I46" s="422">
        <v>4231</v>
      </c>
      <c r="J46" s="418"/>
      <c r="K46" s="418">
        <v>4231</v>
      </c>
      <c r="L46" s="422">
        <v>4</v>
      </c>
      <c r="M46" s="422">
        <v>16924</v>
      </c>
      <c r="N46" s="418"/>
      <c r="O46" s="418">
        <v>4231</v>
      </c>
      <c r="P46" s="422"/>
      <c r="Q46" s="422"/>
      <c r="R46" s="487"/>
      <c r="S46" s="423"/>
    </row>
    <row r="47" spans="1:19" ht="14.45" customHeight="1" x14ac:dyDescent="0.2">
      <c r="A47" s="417"/>
      <c r="B47" s="418" t="s">
        <v>1038</v>
      </c>
      <c r="C47" s="418" t="s">
        <v>439</v>
      </c>
      <c r="D47" s="418" t="s">
        <v>1029</v>
      </c>
      <c r="E47" s="418" t="s">
        <v>1039</v>
      </c>
      <c r="F47" s="418" t="s">
        <v>1081</v>
      </c>
      <c r="G47" s="418"/>
      <c r="H47" s="422">
        <v>12</v>
      </c>
      <c r="I47" s="422">
        <v>12096</v>
      </c>
      <c r="J47" s="418"/>
      <c r="K47" s="418">
        <v>1008</v>
      </c>
      <c r="L47" s="422">
        <v>4</v>
      </c>
      <c r="M47" s="422">
        <v>4032</v>
      </c>
      <c r="N47" s="418"/>
      <c r="O47" s="418">
        <v>1008</v>
      </c>
      <c r="P47" s="422"/>
      <c r="Q47" s="422"/>
      <c r="R47" s="487"/>
      <c r="S47" s="423"/>
    </row>
    <row r="48" spans="1:19" ht="14.45" customHeight="1" x14ac:dyDescent="0.2">
      <c r="A48" s="417"/>
      <c r="B48" s="418" t="s">
        <v>1038</v>
      </c>
      <c r="C48" s="418" t="s">
        <v>439</v>
      </c>
      <c r="D48" s="418" t="s">
        <v>1029</v>
      </c>
      <c r="E48" s="418" t="s">
        <v>1039</v>
      </c>
      <c r="F48" s="418" t="s">
        <v>1082</v>
      </c>
      <c r="G48" s="418"/>
      <c r="H48" s="422">
        <v>10</v>
      </c>
      <c r="I48" s="422">
        <v>7450</v>
      </c>
      <c r="J48" s="418"/>
      <c r="K48" s="418">
        <v>745</v>
      </c>
      <c r="L48" s="422">
        <v>2</v>
      </c>
      <c r="M48" s="422">
        <v>1490</v>
      </c>
      <c r="N48" s="418"/>
      <c r="O48" s="418">
        <v>745</v>
      </c>
      <c r="P48" s="422"/>
      <c r="Q48" s="422"/>
      <c r="R48" s="487"/>
      <c r="S48" s="423"/>
    </row>
    <row r="49" spans="1:19" ht="14.45" customHeight="1" x14ac:dyDescent="0.2">
      <c r="A49" s="417"/>
      <c r="B49" s="418" t="s">
        <v>1038</v>
      </c>
      <c r="C49" s="418" t="s">
        <v>439</v>
      </c>
      <c r="D49" s="418" t="s">
        <v>1029</v>
      </c>
      <c r="E49" s="418" t="s">
        <v>1039</v>
      </c>
      <c r="F49" s="418" t="s">
        <v>1083</v>
      </c>
      <c r="G49" s="418"/>
      <c r="H49" s="422">
        <v>22</v>
      </c>
      <c r="I49" s="422">
        <v>12342</v>
      </c>
      <c r="J49" s="418"/>
      <c r="K49" s="418">
        <v>561</v>
      </c>
      <c r="L49" s="422"/>
      <c r="M49" s="422"/>
      <c r="N49" s="418"/>
      <c r="O49" s="418"/>
      <c r="P49" s="422">
        <v>2</v>
      </c>
      <c r="Q49" s="422">
        <v>1122</v>
      </c>
      <c r="R49" s="487"/>
      <c r="S49" s="423">
        <v>561</v>
      </c>
    </row>
    <row r="50" spans="1:19" ht="14.45" customHeight="1" x14ac:dyDescent="0.2">
      <c r="A50" s="417"/>
      <c r="B50" s="418" t="s">
        <v>1038</v>
      </c>
      <c r="C50" s="418" t="s">
        <v>439</v>
      </c>
      <c r="D50" s="418" t="s">
        <v>1029</v>
      </c>
      <c r="E50" s="418" t="s">
        <v>1039</v>
      </c>
      <c r="F50" s="418" t="s">
        <v>1084</v>
      </c>
      <c r="G50" s="418"/>
      <c r="H50" s="422">
        <v>1</v>
      </c>
      <c r="I50" s="422">
        <v>1122</v>
      </c>
      <c r="J50" s="418"/>
      <c r="K50" s="418">
        <v>1122</v>
      </c>
      <c r="L50" s="422">
        <v>1</v>
      </c>
      <c r="M50" s="422">
        <v>1122</v>
      </c>
      <c r="N50" s="418"/>
      <c r="O50" s="418">
        <v>1122</v>
      </c>
      <c r="P50" s="422"/>
      <c r="Q50" s="422"/>
      <c r="R50" s="487"/>
      <c r="S50" s="423"/>
    </row>
    <row r="51" spans="1:19" ht="14.45" customHeight="1" x14ac:dyDescent="0.2">
      <c r="A51" s="417"/>
      <c r="B51" s="418" t="s">
        <v>1038</v>
      </c>
      <c r="C51" s="418" t="s">
        <v>439</v>
      </c>
      <c r="D51" s="418" t="s">
        <v>1029</v>
      </c>
      <c r="E51" s="418" t="s">
        <v>1039</v>
      </c>
      <c r="F51" s="418" t="s">
        <v>1085</v>
      </c>
      <c r="G51" s="418"/>
      <c r="H51" s="422">
        <v>4</v>
      </c>
      <c r="I51" s="422">
        <v>3468</v>
      </c>
      <c r="J51" s="418"/>
      <c r="K51" s="418">
        <v>867</v>
      </c>
      <c r="L51" s="422"/>
      <c r="M51" s="422"/>
      <c r="N51" s="418"/>
      <c r="O51" s="418"/>
      <c r="P51" s="422"/>
      <c r="Q51" s="422"/>
      <c r="R51" s="487"/>
      <c r="S51" s="423"/>
    </row>
    <row r="52" spans="1:19" ht="14.45" customHeight="1" x14ac:dyDescent="0.2">
      <c r="A52" s="417"/>
      <c r="B52" s="418" t="s">
        <v>1038</v>
      </c>
      <c r="C52" s="418" t="s">
        <v>439</v>
      </c>
      <c r="D52" s="418" t="s">
        <v>1029</v>
      </c>
      <c r="E52" s="418" t="s">
        <v>1039</v>
      </c>
      <c r="F52" s="418" t="s">
        <v>1086</v>
      </c>
      <c r="G52" s="418"/>
      <c r="H52" s="422">
        <v>1</v>
      </c>
      <c r="I52" s="422">
        <v>550</v>
      </c>
      <c r="J52" s="418"/>
      <c r="K52" s="418">
        <v>550</v>
      </c>
      <c r="L52" s="422">
        <v>1</v>
      </c>
      <c r="M52" s="422">
        <v>550</v>
      </c>
      <c r="N52" s="418"/>
      <c r="O52" s="418">
        <v>550</v>
      </c>
      <c r="P52" s="422"/>
      <c r="Q52" s="422"/>
      <c r="R52" s="487"/>
      <c r="S52" s="423"/>
    </row>
    <row r="53" spans="1:19" ht="14.45" customHeight="1" x14ac:dyDescent="0.2">
      <c r="A53" s="417"/>
      <c r="B53" s="418" t="s">
        <v>1038</v>
      </c>
      <c r="C53" s="418" t="s">
        <v>439</v>
      </c>
      <c r="D53" s="418" t="s">
        <v>1029</v>
      </c>
      <c r="E53" s="418" t="s">
        <v>1039</v>
      </c>
      <c r="F53" s="418" t="s">
        <v>1087</v>
      </c>
      <c r="G53" s="418"/>
      <c r="H53" s="422"/>
      <c r="I53" s="422"/>
      <c r="J53" s="418"/>
      <c r="K53" s="418"/>
      <c r="L53" s="422">
        <v>6</v>
      </c>
      <c r="M53" s="422">
        <v>8370</v>
      </c>
      <c r="N53" s="418"/>
      <c r="O53" s="418">
        <v>1395</v>
      </c>
      <c r="P53" s="422">
        <v>2</v>
      </c>
      <c r="Q53" s="422">
        <v>2790</v>
      </c>
      <c r="R53" s="487"/>
      <c r="S53" s="423">
        <v>1395</v>
      </c>
    </row>
    <row r="54" spans="1:19" ht="14.45" customHeight="1" x14ac:dyDescent="0.2">
      <c r="A54" s="417"/>
      <c r="B54" s="418" t="s">
        <v>1038</v>
      </c>
      <c r="C54" s="418" t="s">
        <v>439</v>
      </c>
      <c r="D54" s="418" t="s">
        <v>1029</v>
      </c>
      <c r="E54" s="418" t="s">
        <v>1039</v>
      </c>
      <c r="F54" s="418" t="s">
        <v>1088</v>
      </c>
      <c r="G54" s="418"/>
      <c r="H54" s="422">
        <v>8</v>
      </c>
      <c r="I54" s="422">
        <v>4152</v>
      </c>
      <c r="J54" s="418"/>
      <c r="K54" s="418">
        <v>519</v>
      </c>
      <c r="L54" s="422">
        <v>1</v>
      </c>
      <c r="M54" s="422">
        <v>519</v>
      </c>
      <c r="N54" s="418"/>
      <c r="O54" s="418">
        <v>519</v>
      </c>
      <c r="P54" s="422"/>
      <c r="Q54" s="422"/>
      <c r="R54" s="487"/>
      <c r="S54" s="423"/>
    </row>
    <row r="55" spans="1:19" ht="14.45" customHeight="1" x14ac:dyDescent="0.2">
      <c r="A55" s="417"/>
      <c r="B55" s="418" t="s">
        <v>1038</v>
      </c>
      <c r="C55" s="418" t="s">
        <v>439</v>
      </c>
      <c r="D55" s="418" t="s">
        <v>1029</v>
      </c>
      <c r="E55" s="418" t="s">
        <v>1039</v>
      </c>
      <c r="F55" s="418" t="s">
        <v>1089</v>
      </c>
      <c r="G55" s="418"/>
      <c r="H55" s="422">
        <v>1</v>
      </c>
      <c r="I55" s="422">
        <v>1326</v>
      </c>
      <c r="J55" s="418"/>
      <c r="K55" s="418">
        <v>1326</v>
      </c>
      <c r="L55" s="422">
        <v>3</v>
      </c>
      <c r="M55" s="422">
        <v>3978</v>
      </c>
      <c r="N55" s="418"/>
      <c r="O55" s="418">
        <v>1326</v>
      </c>
      <c r="P55" s="422">
        <v>1</v>
      </c>
      <c r="Q55" s="422">
        <v>1326</v>
      </c>
      <c r="R55" s="487"/>
      <c r="S55" s="423">
        <v>1326</v>
      </c>
    </row>
    <row r="56" spans="1:19" ht="14.45" customHeight="1" x14ac:dyDescent="0.2">
      <c r="A56" s="417"/>
      <c r="B56" s="418" t="s">
        <v>1038</v>
      </c>
      <c r="C56" s="418" t="s">
        <v>439</v>
      </c>
      <c r="D56" s="418" t="s">
        <v>1029</v>
      </c>
      <c r="E56" s="418" t="s">
        <v>1039</v>
      </c>
      <c r="F56" s="418" t="s">
        <v>1090</v>
      </c>
      <c r="G56" s="418"/>
      <c r="H56" s="422">
        <v>9</v>
      </c>
      <c r="I56" s="422">
        <v>3645</v>
      </c>
      <c r="J56" s="418"/>
      <c r="K56" s="418">
        <v>405</v>
      </c>
      <c r="L56" s="422">
        <v>7</v>
      </c>
      <c r="M56" s="422">
        <v>2835</v>
      </c>
      <c r="N56" s="418"/>
      <c r="O56" s="418">
        <v>405</v>
      </c>
      <c r="P56" s="422">
        <v>7</v>
      </c>
      <c r="Q56" s="422">
        <v>2835</v>
      </c>
      <c r="R56" s="487"/>
      <c r="S56" s="423">
        <v>405</v>
      </c>
    </row>
    <row r="57" spans="1:19" ht="14.45" customHeight="1" x14ac:dyDescent="0.2">
      <c r="A57" s="417"/>
      <c r="B57" s="418" t="s">
        <v>1038</v>
      </c>
      <c r="C57" s="418" t="s">
        <v>439</v>
      </c>
      <c r="D57" s="418" t="s">
        <v>1029</v>
      </c>
      <c r="E57" s="418" t="s">
        <v>1039</v>
      </c>
      <c r="F57" s="418" t="s">
        <v>1091</v>
      </c>
      <c r="G57" s="418"/>
      <c r="H57" s="422">
        <v>11</v>
      </c>
      <c r="I57" s="422">
        <v>6050</v>
      </c>
      <c r="J57" s="418"/>
      <c r="K57" s="418">
        <v>550</v>
      </c>
      <c r="L57" s="422">
        <v>0</v>
      </c>
      <c r="M57" s="422">
        <v>0</v>
      </c>
      <c r="N57" s="418"/>
      <c r="O57" s="418"/>
      <c r="P57" s="422"/>
      <c r="Q57" s="422"/>
      <c r="R57" s="487"/>
      <c r="S57" s="423"/>
    </row>
    <row r="58" spans="1:19" ht="14.45" customHeight="1" x14ac:dyDescent="0.2">
      <c r="A58" s="417"/>
      <c r="B58" s="418" t="s">
        <v>1038</v>
      </c>
      <c r="C58" s="418" t="s">
        <v>439</v>
      </c>
      <c r="D58" s="418" t="s">
        <v>1029</v>
      </c>
      <c r="E58" s="418" t="s">
        <v>1039</v>
      </c>
      <c r="F58" s="418" t="s">
        <v>1092</v>
      </c>
      <c r="G58" s="418"/>
      <c r="H58" s="422">
        <v>11</v>
      </c>
      <c r="I58" s="422">
        <v>0</v>
      </c>
      <c r="J58" s="418"/>
      <c r="K58" s="418">
        <v>0</v>
      </c>
      <c r="L58" s="422">
        <v>7</v>
      </c>
      <c r="M58" s="422">
        <v>0</v>
      </c>
      <c r="N58" s="418"/>
      <c r="O58" s="418">
        <v>0</v>
      </c>
      <c r="P58" s="422">
        <v>0</v>
      </c>
      <c r="Q58" s="422">
        <v>0</v>
      </c>
      <c r="R58" s="487"/>
      <c r="S58" s="423"/>
    </row>
    <row r="59" spans="1:19" ht="14.45" customHeight="1" x14ac:dyDescent="0.2">
      <c r="A59" s="417"/>
      <c r="B59" s="418" t="s">
        <v>1038</v>
      </c>
      <c r="C59" s="418" t="s">
        <v>439</v>
      </c>
      <c r="D59" s="418" t="s">
        <v>1029</v>
      </c>
      <c r="E59" s="418" t="s">
        <v>1039</v>
      </c>
      <c r="F59" s="418" t="s">
        <v>1093</v>
      </c>
      <c r="G59" s="418"/>
      <c r="H59" s="422">
        <v>1</v>
      </c>
      <c r="I59" s="422">
        <v>0</v>
      </c>
      <c r="J59" s="418"/>
      <c r="K59" s="418">
        <v>0</v>
      </c>
      <c r="L59" s="422">
        <v>4</v>
      </c>
      <c r="M59" s="422">
        <v>0</v>
      </c>
      <c r="N59" s="418"/>
      <c r="O59" s="418">
        <v>0</v>
      </c>
      <c r="P59" s="422"/>
      <c r="Q59" s="422"/>
      <c r="R59" s="487"/>
      <c r="S59" s="423"/>
    </row>
    <row r="60" spans="1:19" ht="14.45" customHeight="1" x14ac:dyDescent="0.2">
      <c r="A60" s="417"/>
      <c r="B60" s="418" t="s">
        <v>1038</v>
      </c>
      <c r="C60" s="418" t="s">
        <v>439</v>
      </c>
      <c r="D60" s="418" t="s">
        <v>1029</v>
      </c>
      <c r="E60" s="418" t="s">
        <v>1039</v>
      </c>
      <c r="F60" s="418" t="s">
        <v>1094</v>
      </c>
      <c r="G60" s="418"/>
      <c r="H60" s="422">
        <v>1</v>
      </c>
      <c r="I60" s="422">
        <v>0</v>
      </c>
      <c r="J60" s="418"/>
      <c r="K60" s="418">
        <v>0</v>
      </c>
      <c r="L60" s="422"/>
      <c r="M60" s="422"/>
      <c r="N60" s="418"/>
      <c r="O60" s="418"/>
      <c r="P60" s="422"/>
      <c r="Q60" s="422"/>
      <c r="R60" s="487"/>
      <c r="S60" s="423"/>
    </row>
    <row r="61" spans="1:19" ht="14.45" customHeight="1" x14ac:dyDescent="0.2">
      <c r="A61" s="417"/>
      <c r="B61" s="418" t="s">
        <v>1038</v>
      </c>
      <c r="C61" s="418" t="s">
        <v>439</v>
      </c>
      <c r="D61" s="418" t="s">
        <v>1029</v>
      </c>
      <c r="E61" s="418" t="s">
        <v>1039</v>
      </c>
      <c r="F61" s="418" t="s">
        <v>1095</v>
      </c>
      <c r="G61" s="418"/>
      <c r="H61" s="422">
        <v>0</v>
      </c>
      <c r="I61" s="422">
        <v>0</v>
      </c>
      <c r="J61" s="418"/>
      <c r="K61" s="418"/>
      <c r="L61" s="422">
        <v>0</v>
      </c>
      <c r="M61" s="422">
        <v>0</v>
      </c>
      <c r="N61" s="418"/>
      <c r="O61" s="418"/>
      <c r="P61" s="422"/>
      <c r="Q61" s="422"/>
      <c r="R61" s="487"/>
      <c r="S61" s="423"/>
    </row>
    <row r="62" spans="1:19" ht="14.45" customHeight="1" x14ac:dyDescent="0.2">
      <c r="A62" s="417"/>
      <c r="B62" s="418" t="s">
        <v>1038</v>
      </c>
      <c r="C62" s="418" t="s">
        <v>439</v>
      </c>
      <c r="D62" s="418" t="s">
        <v>1029</v>
      </c>
      <c r="E62" s="418" t="s">
        <v>1039</v>
      </c>
      <c r="F62" s="418" t="s">
        <v>1096</v>
      </c>
      <c r="G62" s="418"/>
      <c r="H62" s="422">
        <v>1</v>
      </c>
      <c r="I62" s="422">
        <v>0</v>
      </c>
      <c r="J62" s="418"/>
      <c r="K62" s="418">
        <v>0</v>
      </c>
      <c r="L62" s="422"/>
      <c r="M62" s="422"/>
      <c r="N62" s="418"/>
      <c r="O62" s="418"/>
      <c r="P62" s="422"/>
      <c r="Q62" s="422"/>
      <c r="R62" s="487"/>
      <c r="S62" s="423"/>
    </row>
    <row r="63" spans="1:19" ht="14.45" customHeight="1" x14ac:dyDescent="0.2">
      <c r="A63" s="417"/>
      <c r="B63" s="418" t="s">
        <v>1038</v>
      </c>
      <c r="C63" s="418" t="s">
        <v>439</v>
      </c>
      <c r="D63" s="418" t="s">
        <v>1029</v>
      </c>
      <c r="E63" s="418" t="s">
        <v>1039</v>
      </c>
      <c r="F63" s="418" t="s">
        <v>1097</v>
      </c>
      <c r="G63" s="418"/>
      <c r="H63" s="422">
        <v>2</v>
      </c>
      <c r="I63" s="422">
        <v>0</v>
      </c>
      <c r="J63" s="418"/>
      <c r="K63" s="418">
        <v>0</v>
      </c>
      <c r="L63" s="422"/>
      <c r="M63" s="422"/>
      <c r="N63" s="418"/>
      <c r="O63" s="418"/>
      <c r="P63" s="422"/>
      <c r="Q63" s="422"/>
      <c r="R63" s="487"/>
      <c r="S63" s="423"/>
    </row>
    <row r="64" spans="1:19" ht="14.45" customHeight="1" x14ac:dyDescent="0.2">
      <c r="A64" s="417"/>
      <c r="B64" s="418" t="s">
        <v>1038</v>
      </c>
      <c r="C64" s="418" t="s">
        <v>439</v>
      </c>
      <c r="D64" s="418" t="s">
        <v>1029</v>
      </c>
      <c r="E64" s="418" t="s">
        <v>1039</v>
      </c>
      <c r="F64" s="418" t="s">
        <v>1098</v>
      </c>
      <c r="G64" s="418"/>
      <c r="H64" s="422">
        <v>2</v>
      </c>
      <c r="I64" s="422">
        <v>1100</v>
      </c>
      <c r="J64" s="418"/>
      <c r="K64" s="418">
        <v>550</v>
      </c>
      <c r="L64" s="422"/>
      <c r="M64" s="422"/>
      <c r="N64" s="418"/>
      <c r="O64" s="418"/>
      <c r="P64" s="422"/>
      <c r="Q64" s="422"/>
      <c r="R64" s="487"/>
      <c r="S64" s="423"/>
    </row>
    <row r="65" spans="1:19" ht="14.45" customHeight="1" x14ac:dyDescent="0.2">
      <c r="A65" s="417"/>
      <c r="B65" s="418" t="s">
        <v>1038</v>
      </c>
      <c r="C65" s="418" t="s">
        <v>439</v>
      </c>
      <c r="D65" s="418" t="s">
        <v>1029</v>
      </c>
      <c r="E65" s="418" t="s">
        <v>1039</v>
      </c>
      <c r="F65" s="418" t="s">
        <v>1099</v>
      </c>
      <c r="G65" s="418"/>
      <c r="H65" s="422">
        <v>3</v>
      </c>
      <c r="I65" s="422">
        <v>1633</v>
      </c>
      <c r="J65" s="418"/>
      <c r="K65" s="418">
        <v>544.33333333333337</v>
      </c>
      <c r="L65" s="422"/>
      <c r="M65" s="422"/>
      <c r="N65" s="418"/>
      <c r="O65" s="418"/>
      <c r="P65" s="422"/>
      <c r="Q65" s="422"/>
      <c r="R65" s="487"/>
      <c r="S65" s="423"/>
    </row>
    <row r="66" spans="1:19" ht="14.45" customHeight="1" x14ac:dyDescent="0.2">
      <c r="A66" s="417"/>
      <c r="B66" s="418" t="s">
        <v>1038</v>
      </c>
      <c r="C66" s="418" t="s">
        <v>439</v>
      </c>
      <c r="D66" s="418" t="s">
        <v>1029</v>
      </c>
      <c r="E66" s="418" t="s">
        <v>1039</v>
      </c>
      <c r="F66" s="418" t="s">
        <v>1100</v>
      </c>
      <c r="G66" s="418"/>
      <c r="H66" s="422">
        <v>1</v>
      </c>
      <c r="I66" s="422">
        <v>2490</v>
      </c>
      <c r="J66" s="418"/>
      <c r="K66" s="418">
        <v>2490</v>
      </c>
      <c r="L66" s="422"/>
      <c r="M66" s="422"/>
      <c r="N66" s="418"/>
      <c r="O66" s="418"/>
      <c r="P66" s="422"/>
      <c r="Q66" s="422"/>
      <c r="R66" s="487"/>
      <c r="S66" s="423"/>
    </row>
    <row r="67" spans="1:19" ht="14.45" customHeight="1" x14ac:dyDescent="0.2">
      <c r="A67" s="417"/>
      <c r="B67" s="418" t="s">
        <v>1038</v>
      </c>
      <c r="C67" s="418" t="s">
        <v>439</v>
      </c>
      <c r="D67" s="418" t="s">
        <v>1029</v>
      </c>
      <c r="E67" s="418" t="s">
        <v>1039</v>
      </c>
      <c r="F67" s="418" t="s">
        <v>1101</v>
      </c>
      <c r="G67" s="418"/>
      <c r="H67" s="422"/>
      <c r="I67" s="422"/>
      <c r="J67" s="418"/>
      <c r="K67" s="418"/>
      <c r="L67" s="422">
        <v>1</v>
      </c>
      <c r="M67" s="422">
        <v>353</v>
      </c>
      <c r="N67" s="418"/>
      <c r="O67" s="418">
        <v>353</v>
      </c>
      <c r="P67" s="422">
        <v>1</v>
      </c>
      <c r="Q67" s="422">
        <v>353</v>
      </c>
      <c r="R67" s="487"/>
      <c r="S67" s="423">
        <v>353</v>
      </c>
    </row>
    <row r="68" spans="1:19" ht="14.45" customHeight="1" x14ac:dyDescent="0.2">
      <c r="A68" s="417"/>
      <c r="B68" s="418" t="s">
        <v>1038</v>
      </c>
      <c r="C68" s="418" t="s">
        <v>439</v>
      </c>
      <c r="D68" s="418" t="s">
        <v>1029</v>
      </c>
      <c r="E68" s="418" t="s">
        <v>1039</v>
      </c>
      <c r="F68" s="418" t="s">
        <v>1102</v>
      </c>
      <c r="G68" s="418"/>
      <c r="H68" s="422">
        <v>4</v>
      </c>
      <c r="I68" s="422">
        <v>1400</v>
      </c>
      <c r="J68" s="418"/>
      <c r="K68" s="418">
        <v>350</v>
      </c>
      <c r="L68" s="422"/>
      <c r="M68" s="422"/>
      <c r="N68" s="418"/>
      <c r="O68" s="418"/>
      <c r="P68" s="422"/>
      <c r="Q68" s="422"/>
      <c r="R68" s="487"/>
      <c r="S68" s="423"/>
    </row>
    <row r="69" spans="1:19" ht="14.45" customHeight="1" x14ac:dyDescent="0.2">
      <c r="A69" s="417"/>
      <c r="B69" s="418" t="s">
        <v>1038</v>
      </c>
      <c r="C69" s="418" t="s">
        <v>439</v>
      </c>
      <c r="D69" s="418" t="s">
        <v>1029</v>
      </c>
      <c r="E69" s="418" t="s">
        <v>1039</v>
      </c>
      <c r="F69" s="418" t="s">
        <v>1103</v>
      </c>
      <c r="G69" s="418"/>
      <c r="H69" s="422">
        <v>5</v>
      </c>
      <c r="I69" s="422">
        <v>6300</v>
      </c>
      <c r="J69" s="418"/>
      <c r="K69" s="418">
        <v>1260</v>
      </c>
      <c r="L69" s="422">
        <v>3</v>
      </c>
      <c r="M69" s="422">
        <v>3780</v>
      </c>
      <c r="N69" s="418"/>
      <c r="O69" s="418">
        <v>1260</v>
      </c>
      <c r="P69" s="422">
        <v>1</v>
      </c>
      <c r="Q69" s="422">
        <v>1260</v>
      </c>
      <c r="R69" s="487"/>
      <c r="S69" s="423">
        <v>1260</v>
      </c>
    </row>
    <row r="70" spans="1:19" ht="14.45" customHeight="1" x14ac:dyDescent="0.2">
      <c r="A70" s="417"/>
      <c r="B70" s="418" t="s">
        <v>1038</v>
      </c>
      <c r="C70" s="418" t="s">
        <v>439</v>
      </c>
      <c r="D70" s="418" t="s">
        <v>1029</v>
      </c>
      <c r="E70" s="418" t="s">
        <v>1039</v>
      </c>
      <c r="F70" s="418" t="s">
        <v>1104</v>
      </c>
      <c r="G70" s="418"/>
      <c r="H70" s="422">
        <v>1</v>
      </c>
      <c r="I70" s="422">
        <v>0</v>
      </c>
      <c r="J70" s="418"/>
      <c r="K70" s="418">
        <v>0</v>
      </c>
      <c r="L70" s="422"/>
      <c r="M70" s="422"/>
      <c r="N70" s="418"/>
      <c r="O70" s="418"/>
      <c r="P70" s="422"/>
      <c r="Q70" s="422"/>
      <c r="R70" s="487"/>
      <c r="S70" s="423"/>
    </row>
    <row r="71" spans="1:19" ht="14.45" customHeight="1" x14ac:dyDescent="0.2">
      <c r="A71" s="417"/>
      <c r="B71" s="418" t="s">
        <v>1038</v>
      </c>
      <c r="C71" s="418" t="s">
        <v>439</v>
      </c>
      <c r="D71" s="418" t="s">
        <v>1029</v>
      </c>
      <c r="E71" s="418" t="s">
        <v>1039</v>
      </c>
      <c r="F71" s="418" t="s">
        <v>1105</v>
      </c>
      <c r="G71" s="418"/>
      <c r="H71" s="422">
        <v>0</v>
      </c>
      <c r="I71" s="422">
        <v>0</v>
      </c>
      <c r="J71" s="418"/>
      <c r="K71" s="418"/>
      <c r="L71" s="422"/>
      <c r="M71" s="422"/>
      <c r="N71" s="418"/>
      <c r="O71" s="418"/>
      <c r="P71" s="422"/>
      <c r="Q71" s="422"/>
      <c r="R71" s="487"/>
      <c r="S71" s="423"/>
    </row>
    <row r="72" spans="1:19" ht="14.45" customHeight="1" x14ac:dyDescent="0.2">
      <c r="A72" s="417"/>
      <c r="B72" s="418" t="s">
        <v>1038</v>
      </c>
      <c r="C72" s="418" t="s">
        <v>439</v>
      </c>
      <c r="D72" s="418" t="s">
        <v>1029</v>
      </c>
      <c r="E72" s="418" t="s">
        <v>1039</v>
      </c>
      <c r="F72" s="418" t="s">
        <v>1106</v>
      </c>
      <c r="G72" s="418"/>
      <c r="H72" s="422"/>
      <c r="I72" s="422"/>
      <c r="J72" s="418"/>
      <c r="K72" s="418"/>
      <c r="L72" s="422"/>
      <c r="M72" s="422"/>
      <c r="N72" s="418"/>
      <c r="O72" s="418"/>
      <c r="P72" s="422">
        <v>1</v>
      </c>
      <c r="Q72" s="422">
        <v>4150</v>
      </c>
      <c r="R72" s="487"/>
      <c r="S72" s="423">
        <v>4150</v>
      </c>
    </row>
    <row r="73" spans="1:19" ht="14.45" customHeight="1" x14ac:dyDescent="0.2">
      <c r="A73" s="417"/>
      <c r="B73" s="418" t="s">
        <v>1038</v>
      </c>
      <c r="C73" s="418" t="s">
        <v>439</v>
      </c>
      <c r="D73" s="418" t="s">
        <v>1029</v>
      </c>
      <c r="E73" s="418" t="s">
        <v>1039</v>
      </c>
      <c r="F73" s="418" t="s">
        <v>1107</v>
      </c>
      <c r="G73" s="418"/>
      <c r="H73" s="422"/>
      <c r="I73" s="422"/>
      <c r="J73" s="418"/>
      <c r="K73" s="418"/>
      <c r="L73" s="422"/>
      <c r="M73" s="422"/>
      <c r="N73" s="418"/>
      <c r="O73" s="418"/>
      <c r="P73" s="422">
        <v>1</v>
      </c>
      <c r="Q73" s="422">
        <v>745</v>
      </c>
      <c r="R73" s="487"/>
      <c r="S73" s="423">
        <v>745</v>
      </c>
    </row>
    <row r="74" spans="1:19" ht="14.45" customHeight="1" x14ac:dyDescent="0.2">
      <c r="A74" s="417"/>
      <c r="B74" s="418" t="s">
        <v>1038</v>
      </c>
      <c r="C74" s="418" t="s">
        <v>439</v>
      </c>
      <c r="D74" s="418" t="s">
        <v>1029</v>
      </c>
      <c r="E74" s="418" t="s">
        <v>1039</v>
      </c>
      <c r="F74" s="418" t="s">
        <v>1108</v>
      </c>
      <c r="G74" s="418"/>
      <c r="H74" s="422">
        <v>1</v>
      </c>
      <c r="I74" s="422">
        <v>592</v>
      </c>
      <c r="J74" s="418"/>
      <c r="K74" s="418">
        <v>592</v>
      </c>
      <c r="L74" s="422"/>
      <c r="M74" s="422"/>
      <c r="N74" s="418"/>
      <c r="O74" s="418"/>
      <c r="P74" s="422"/>
      <c r="Q74" s="422"/>
      <c r="R74" s="487"/>
      <c r="S74" s="423"/>
    </row>
    <row r="75" spans="1:19" ht="14.45" customHeight="1" x14ac:dyDescent="0.2">
      <c r="A75" s="417"/>
      <c r="B75" s="418" t="s">
        <v>1038</v>
      </c>
      <c r="C75" s="418" t="s">
        <v>439</v>
      </c>
      <c r="D75" s="418" t="s">
        <v>1029</v>
      </c>
      <c r="E75" s="418" t="s">
        <v>1039</v>
      </c>
      <c r="F75" s="418" t="s">
        <v>1109</v>
      </c>
      <c r="G75" s="418"/>
      <c r="H75" s="422"/>
      <c r="I75" s="422"/>
      <c r="J75" s="418"/>
      <c r="K75" s="418"/>
      <c r="L75" s="422">
        <v>1</v>
      </c>
      <c r="M75" s="422">
        <v>429</v>
      </c>
      <c r="N75" s="418"/>
      <c r="O75" s="418">
        <v>429</v>
      </c>
      <c r="P75" s="422"/>
      <c r="Q75" s="422"/>
      <c r="R75" s="487"/>
      <c r="S75" s="423"/>
    </row>
    <row r="76" spans="1:19" ht="14.45" customHeight="1" x14ac:dyDescent="0.2">
      <c r="A76" s="417"/>
      <c r="B76" s="418" t="s">
        <v>1038</v>
      </c>
      <c r="C76" s="418" t="s">
        <v>439</v>
      </c>
      <c r="D76" s="418" t="s">
        <v>1029</v>
      </c>
      <c r="E76" s="418" t="s">
        <v>1039</v>
      </c>
      <c r="F76" s="418" t="s">
        <v>1110</v>
      </c>
      <c r="G76" s="418"/>
      <c r="H76" s="422"/>
      <c r="I76" s="422"/>
      <c r="J76" s="418"/>
      <c r="K76" s="418"/>
      <c r="L76" s="422">
        <v>2</v>
      </c>
      <c r="M76" s="422">
        <v>0</v>
      </c>
      <c r="N76" s="418"/>
      <c r="O76" s="418">
        <v>0</v>
      </c>
      <c r="P76" s="422"/>
      <c r="Q76" s="422"/>
      <c r="R76" s="487"/>
      <c r="S76" s="423"/>
    </row>
    <row r="77" spans="1:19" ht="14.45" customHeight="1" x14ac:dyDescent="0.2">
      <c r="A77" s="417"/>
      <c r="B77" s="418" t="s">
        <v>1038</v>
      </c>
      <c r="C77" s="418" t="s">
        <v>439</v>
      </c>
      <c r="D77" s="418" t="s">
        <v>1029</v>
      </c>
      <c r="E77" s="418" t="s">
        <v>1039</v>
      </c>
      <c r="F77" s="418" t="s">
        <v>1111</v>
      </c>
      <c r="G77" s="418"/>
      <c r="H77" s="422"/>
      <c r="I77" s="422"/>
      <c r="J77" s="418"/>
      <c r="K77" s="418"/>
      <c r="L77" s="422">
        <v>1</v>
      </c>
      <c r="M77" s="422">
        <v>1531</v>
      </c>
      <c r="N77" s="418"/>
      <c r="O77" s="418">
        <v>1531</v>
      </c>
      <c r="P77" s="422"/>
      <c r="Q77" s="422"/>
      <c r="R77" s="487"/>
      <c r="S77" s="423"/>
    </row>
    <row r="78" spans="1:19" ht="14.45" customHeight="1" x14ac:dyDescent="0.2">
      <c r="A78" s="417"/>
      <c r="B78" s="418" t="s">
        <v>1038</v>
      </c>
      <c r="C78" s="418" t="s">
        <v>439</v>
      </c>
      <c r="D78" s="418" t="s">
        <v>1029</v>
      </c>
      <c r="E78" s="418" t="s">
        <v>1039</v>
      </c>
      <c r="F78" s="418" t="s">
        <v>1112</v>
      </c>
      <c r="G78" s="418"/>
      <c r="H78" s="422"/>
      <c r="I78" s="422"/>
      <c r="J78" s="418"/>
      <c r="K78" s="418"/>
      <c r="L78" s="422">
        <v>2</v>
      </c>
      <c r="M78" s="422">
        <v>1506</v>
      </c>
      <c r="N78" s="418"/>
      <c r="O78" s="418">
        <v>753</v>
      </c>
      <c r="P78" s="422"/>
      <c r="Q78" s="422"/>
      <c r="R78" s="487"/>
      <c r="S78" s="423"/>
    </row>
    <row r="79" spans="1:19" ht="14.45" customHeight="1" x14ac:dyDescent="0.2">
      <c r="A79" s="417"/>
      <c r="B79" s="418" t="s">
        <v>1038</v>
      </c>
      <c r="C79" s="418" t="s">
        <v>439</v>
      </c>
      <c r="D79" s="418" t="s">
        <v>1029</v>
      </c>
      <c r="E79" s="418" t="s">
        <v>1039</v>
      </c>
      <c r="F79" s="418" t="s">
        <v>1113</v>
      </c>
      <c r="G79" s="418"/>
      <c r="H79" s="422"/>
      <c r="I79" s="422"/>
      <c r="J79" s="418"/>
      <c r="K79" s="418"/>
      <c r="L79" s="422"/>
      <c r="M79" s="422"/>
      <c r="N79" s="418"/>
      <c r="O79" s="418"/>
      <c r="P79" s="422">
        <v>1</v>
      </c>
      <c r="Q79" s="422">
        <v>4150</v>
      </c>
      <c r="R79" s="487"/>
      <c r="S79" s="423">
        <v>4150</v>
      </c>
    </row>
    <row r="80" spans="1:19" ht="14.45" customHeight="1" x14ac:dyDescent="0.2">
      <c r="A80" s="417"/>
      <c r="B80" s="418" t="s">
        <v>1038</v>
      </c>
      <c r="C80" s="418" t="s">
        <v>439</v>
      </c>
      <c r="D80" s="418" t="s">
        <v>1029</v>
      </c>
      <c r="E80" s="418" t="s">
        <v>1039</v>
      </c>
      <c r="F80" s="418" t="s">
        <v>1114</v>
      </c>
      <c r="G80" s="418"/>
      <c r="H80" s="422"/>
      <c r="I80" s="422"/>
      <c r="J80" s="418"/>
      <c r="K80" s="418"/>
      <c r="L80" s="422">
        <v>1</v>
      </c>
      <c r="M80" s="422">
        <v>369</v>
      </c>
      <c r="N80" s="418"/>
      <c r="O80" s="418">
        <v>369</v>
      </c>
      <c r="P80" s="422"/>
      <c r="Q80" s="422"/>
      <c r="R80" s="487"/>
      <c r="S80" s="423"/>
    </row>
    <row r="81" spans="1:19" ht="14.45" customHeight="1" x14ac:dyDescent="0.2">
      <c r="A81" s="417"/>
      <c r="B81" s="418" t="s">
        <v>1038</v>
      </c>
      <c r="C81" s="418" t="s">
        <v>439</v>
      </c>
      <c r="D81" s="418" t="s">
        <v>1029</v>
      </c>
      <c r="E81" s="418" t="s">
        <v>1039</v>
      </c>
      <c r="F81" s="418" t="s">
        <v>1115</v>
      </c>
      <c r="G81" s="418"/>
      <c r="H81" s="422"/>
      <c r="I81" s="422"/>
      <c r="J81" s="418"/>
      <c r="K81" s="418"/>
      <c r="L81" s="422">
        <v>1</v>
      </c>
      <c r="M81" s="422">
        <v>2502</v>
      </c>
      <c r="N81" s="418"/>
      <c r="O81" s="418">
        <v>2502</v>
      </c>
      <c r="P81" s="422"/>
      <c r="Q81" s="422"/>
      <c r="R81" s="487"/>
      <c r="S81" s="423"/>
    </row>
    <row r="82" spans="1:19" ht="14.45" customHeight="1" x14ac:dyDescent="0.2">
      <c r="A82" s="417"/>
      <c r="B82" s="418" t="s">
        <v>1038</v>
      </c>
      <c r="C82" s="418" t="s">
        <v>439</v>
      </c>
      <c r="D82" s="418" t="s">
        <v>1029</v>
      </c>
      <c r="E82" s="418" t="s">
        <v>1039</v>
      </c>
      <c r="F82" s="418" t="s">
        <v>1116</v>
      </c>
      <c r="G82" s="418"/>
      <c r="H82" s="422"/>
      <c r="I82" s="422"/>
      <c r="J82" s="418"/>
      <c r="K82" s="418"/>
      <c r="L82" s="422">
        <v>0</v>
      </c>
      <c r="M82" s="422">
        <v>0</v>
      </c>
      <c r="N82" s="418"/>
      <c r="O82" s="418"/>
      <c r="P82" s="422"/>
      <c r="Q82" s="422"/>
      <c r="R82" s="487"/>
      <c r="S82" s="423"/>
    </row>
    <row r="83" spans="1:19" ht="14.45" customHeight="1" x14ac:dyDescent="0.2">
      <c r="A83" s="417"/>
      <c r="B83" s="418" t="s">
        <v>1038</v>
      </c>
      <c r="C83" s="418" t="s">
        <v>439</v>
      </c>
      <c r="D83" s="418" t="s">
        <v>1029</v>
      </c>
      <c r="E83" s="418" t="s">
        <v>1117</v>
      </c>
      <c r="F83" s="418" t="s">
        <v>1118</v>
      </c>
      <c r="G83" s="418" t="s">
        <v>1119</v>
      </c>
      <c r="H83" s="422">
        <v>9</v>
      </c>
      <c r="I83" s="422">
        <v>4580.0099999999993</v>
      </c>
      <c r="J83" s="418"/>
      <c r="K83" s="418">
        <v>508.88999999999993</v>
      </c>
      <c r="L83" s="422">
        <v>7</v>
      </c>
      <c r="M83" s="422">
        <v>4012.2200000000003</v>
      </c>
      <c r="N83" s="418"/>
      <c r="O83" s="418">
        <v>573.1742857142857</v>
      </c>
      <c r="P83" s="422">
        <v>1</v>
      </c>
      <c r="Q83" s="422">
        <v>550</v>
      </c>
      <c r="R83" s="487"/>
      <c r="S83" s="423">
        <v>550</v>
      </c>
    </row>
    <row r="84" spans="1:19" ht="14.45" customHeight="1" x14ac:dyDescent="0.2">
      <c r="A84" s="417"/>
      <c r="B84" s="418" t="s">
        <v>1038</v>
      </c>
      <c r="C84" s="418" t="s">
        <v>439</v>
      </c>
      <c r="D84" s="418" t="s">
        <v>1029</v>
      </c>
      <c r="E84" s="418" t="s">
        <v>1117</v>
      </c>
      <c r="F84" s="418" t="s">
        <v>1120</v>
      </c>
      <c r="G84" s="418" t="s">
        <v>1121</v>
      </c>
      <c r="H84" s="422">
        <v>1723</v>
      </c>
      <c r="I84" s="422">
        <v>134011.10999999999</v>
      </c>
      <c r="J84" s="418"/>
      <c r="K84" s="418">
        <v>77.777777132907715</v>
      </c>
      <c r="L84" s="422">
        <v>2043</v>
      </c>
      <c r="M84" s="422">
        <v>180712.22</v>
      </c>
      <c r="N84" s="418"/>
      <c r="O84" s="418">
        <v>88.454341654429754</v>
      </c>
      <c r="P84" s="422">
        <v>491</v>
      </c>
      <c r="Q84" s="422">
        <v>40916.660000000003</v>
      </c>
      <c r="R84" s="487"/>
      <c r="S84" s="423">
        <v>83.333319755600826</v>
      </c>
    </row>
    <row r="85" spans="1:19" ht="14.45" customHeight="1" x14ac:dyDescent="0.2">
      <c r="A85" s="417"/>
      <c r="B85" s="418" t="s">
        <v>1038</v>
      </c>
      <c r="C85" s="418" t="s">
        <v>439</v>
      </c>
      <c r="D85" s="418" t="s">
        <v>1029</v>
      </c>
      <c r="E85" s="418" t="s">
        <v>1117</v>
      </c>
      <c r="F85" s="418" t="s">
        <v>1122</v>
      </c>
      <c r="G85" s="418" t="s">
        <v>1123</v>
      </c>
      <c r="H85" s="422">
        <v>51</v>
      </c>
      <c r="I85" s="422">
        <v>12750</v>
      </c>
      <c r="J85" s="418"/>
      <c r="K85" s="418">
        <v>250</v>
      </c>
      <c r="L85" s="422">
        <v>62</v>
      </c>
      <c r="M85" s="422">
        <v>16146.660000000002</v>
      </c>
      <c r="N85" s="418"/>
      <c r="O85" s="418">
        <v>260.43</v>
      </c>
      <c r="P85" s="422">
        <v>14</v>
      </c>
      <c r="Q85" s="422">
        <v>3577.7799999999997</v>
      </c>
      <c r="R85" s="487"/>
      <c r="S85" s="423">
        <v>255.55571428571426</v>
      </c>
    </row>
    <row r="86" spans="1:19" ht="14.45" customHeight="1" x14ac:dyDescent="0.2">
      <c r="A86" s="417"/>
      <c r="B86" s="418" t="s">
        <v>1038</v>
      </c>
      <c r="C86" s="418" t="s">
        <v>439</v>
      </c>
      <c r="D86" s="418" t="s">
        <v>1029</v>
      </c>
      <c r="E86" s="418" t="s">
        <v>1117</v>
      </c>
      <c r="F86" s="418" t="s">
        <v>1124</v>
      </c>
      <c r="G86" s="418" t="s">
        <v>1125</v>
      </c>
      <c r="H86" s="422"/>
      <c r="I86" s="422"/>
      <c r="J86" s="418"/>
      <c r="K86" s="418"/>
      <c r="L86" s="422">
        <v>4</v>
      </c>
      <c r="M86" s="422">
        <v>1222.22</v>
      </c>
      <c r="N86" s="418"/>
      <c r="O86" s="418">
        <v>305.55500000000001</v>
      </c>
      <c r="P86" s="422"/>
      <c r="Q86" s="422"/>
      <c r="R86" s="487"/>
      <c r="S86" s="423"/>
    </row>
    <row r="87" spans="1:19" ht="14.45" customHeight="1" x14ac:dyDescent="0.2">
      <c r="A87" s="417"/>
      <c r="B87" s="418" t="s">
        <v>1038</v>
      </c>
      <c r="C87" s="418" t="s">
        <v>439</v>
      </c>
      <c r="D87" s="418" t="s">
        <v>1029</v>
      </c>
      <c r="E87" s="418" t="s">
        <v>1117</v>
      </c>
      <c r="F87" s="418" t="s">
        <v>1126</v>
      </c>
      <c r="G87" s="418" t="s">
        <v>1127</v>
      </c>
      <c r="H87" s="422">
        <v>348</v>
      </c>
      <c r="I87" s="422">
        <v>40600</v>
      </c>
      <c r="J87" s="418"/>
      <c r="K87" s="418">
        <v>116.66666666666667</v>
      </c>
      <c r="L87" s="422">
        <v>332</v>
      </c>
      <c r="M87" s="422">
        <v>47106.66</v>
      </c>
      <c r="N87" s="418"/>
      <c r="O87" s="418">
        <v>141.88753012048193</v>
      </c>
      <c r="P87" s="422">
        <v>82</v>
      </c>
      <c r="Q87" s="422">
        <v>10933.32</v>
      </c>
      <c r="R87" s="487"/>
      <c r="S87" s="423">
        <v>133.33317073170733</v>
      </c>
    </row>
    <row r="88" spans="1:19" ht="14.45" customHeight="1" x14ac:dyDescent="0.2">
      <c r="A88" s="417"/>
      <c r="B88" s="418" t="s">
        <v>1038</v>
      </c>
      <c r="C88" s="418" t="s">
        <v>439</v>
      </c>
      <c r="D88" s="418" t="s">
        <v>1029</v>
      </c>
      <c r="E88" s="418" t="s">
        <v>1117</v>
      </c>
      <c r="F88" s="418" t="s">
        <v>1128</v>
      </c>
      <c r="G88" s="418" t="s">
        <v>1129</v>
      </c>
      <c r="H88" s="422"/>
      <c r="I88" s="422"/>
      <c r="J88" s="418"/>
      <c r="K88" s="418"/>
      <c r="L88" s="422">
        <v>3</v>
      </c>
      <c r="M88" s="422">
        <v>3040</v>
      </c>
      <c r="N88" s="418"/>
      <c r="O88" s="418">
        <v>1013.3333333333334</v>
      </c>
      <c r="P88" s="422">
        <v>3</v>
      </c>
      <c r="Q88" s="422">
        <v>2650</v>
      </c>
      <c r="R88" s="487"/>
      <c r="S88" s="423">
        <v>883.33333333333337</v>
      </c>
    </row>
    <row r="89" spans="1:19" ht="14.45" customHeight="1" x14ac:dyDescent="0.2">
      <c r="A89" s="417"/>
      <c r="B89" s="418" t="s">
        <v>1038</v>
      </c>
      <c r="C89" s="418" t="s">
        <v>439</v>
      </c>
      <c r="D89" s="418" t="s">
        <v>1029</v>
      </c>
      <c r="E89" s="418" t="s">
        <v>1117</v>
      </c>
      <c r="F89" s="418" t="s">
        <v>1130</v>
      </c>
      <c r="G89" s="418" t="s">
        <v>1131</v>
      </c>
      <c r="H89" s="422">
        <v>701</v>
      </c>
      <c r="I89" s="422">
        <v>385550</v>
      </c>
      <c r="J89" s="418"/>
      <c r="K89" s="418">
        <v>550</v>
      </c>
      <c r="L89" s="422">
        <v>635</v>
      </c>
      <c r="M89" s="422">
        <v>369222.22000000003</v>
      </c>
      <c r="N89" s="418"/>
      <c r="O89" s="418">
        <v>581.45231496063002</v>
      </c>
      <c r="P89" s="422">
        <v>82</v>
      </c>
      <c r="Q89" s="422">
        <v>51933.34</v>
      </c>
      <c r="R89" s="487"/>
      <c r="S89" s="423">
        <v>633.33341463414627</v>
      </c>
    </row>
    <row r="90" spans="1:19" ht="14.45" customHeight="1" x14ac:dyDescent="0.2">
      <c r="A90" s="417"/>
      <c r="B90" s="418" t="s">
        <v>1038</v>
      </c>
      <c r="C90" s="418" t="s">
        <v>439</v>
      </c>
      <c r="D90" s="418" t="s">
        <v>1029</v>
      </c>
      <c r="E90" s="418" t="s">
        <v>1117</v>
      </c>
      <c r="F90" s="418" t="s">
        <v>1132</v>
      </c>
      <c r="G90" s="418" t="s">
        <v>1133</v>
      </c>
      <c r="H90" s="422">
        <v>1</v>
      </c>
      <c r="I90" s="422">
        <v>294.44</v>
      </c>
      <c r="J90" s="418"/>
      <c r="K90" s="418">
        <v>294.44</v>
      </c>
      <c r="L90" s="422">
        <v>1</v>
      </c>
      <c r="M90" s="422">
        <v>300</v>
      </c>
      <c r="N90" s="418"/>
      <c r="O90" s="418">
        <v>300</v>
      </c>
      <c r="P90" s="422"/>
      <c r="Q90" s="422"/>
      <c r="R90" s="487"/>
      <c r="S90" s="423"/>
    </row>
    <row r="91" spans="1:19" ht="14.45" customHeight="1" x14ac:dyDescent="0.2">
      <c r="A91" s="417"/>
      <c r="B91" s="418" t="s">
        <v>1038</v>
      </c>
      <c r="C91" s="418" t="s">
        <v>439</v>
      </c>
      <c r="D91" s="418" t="s">
        <v>1029</v>
      </c>
      <c r="E91" s="418" t="s">
        <v>1117</v>
      </c>
      <c r="F91" s="418" t="s">
        <v>1132</v>
      </c>
      <c r="G91" s="418" t="s">
        <v>1134</v>
      </c>
      <c r="H91" s="422"/>
      <c r="I91" s="422"/>
      <c r="J91" s="418"/>
      <c r="K91" s="418"/>
      <c r="L91" s="422">
        <v>1</v>
      </c>
      <c r="M91" s="422">
        <v>300</v>
      </c>
      <c r="N91" s="418"/>
      <c r="O91" s="418">
        <v>300</v>
      </c>
      <c r="P91" s="422"/>
      <c r="Q91" s="422"/>
      <c r="R91" s="487"/>
      <c r="S91" s="423"/>
    </row>
    <row r="92" spans="1:19" ht="14.45" customHeight="1" x14ac:dyDescent="0.2">
      <c r="A92" s="417"/>
      <c r="B92" s="418" t="s">
        <v>1038</v>
      </c>
      <c r="C92" s="418" t="s">
        <v>439</v>
      </c>
      <c r="D92" s="418" t="s">
        <v>1029</v>
      </c>
      <c r="E92" s="418" t="s">
        <v>1117</v>
      </c>
      <c r="F92" s="418" t="s">
        <v>1135</v>
      </c>
      <c r="G92" s="418"/>
      <c r="H92" s="422">
        <v>2</v>
      </c>
      <c r="I92" s="422">
        <v>66.66</v>
      </c>
      <c r="J92" s="418"/>
      <c r="K92" s="418">
        <v>33.33</v>
      </c>
      <c r="L92" s="422"/>
      <c r="M92" s="422"/>
      <c r="N92" s="418"/>
      <c r="O92" s="418"/>
      <c r="P92" s="422"/>
      <c r="Q92" s="422"/>
      <c r="R92" s="487"/>
      <c r="S92" s="423"/>
    </row>
    <row r="93" spans="1:19" ht="14.45" customHeight="1" x14ac:dyDescent="0.2">
      <c r="A93" s="417"/>
      <c r="B93" s="418" t="s">
        <v>1038</v>
      </c>
      <c r="C93" s="418" t="s">
        <v>439</v>
      </c>
      <c r="D93" s="418" t="s">
        <v>1029</v>
      </c>
      <c r="E93" s="418" t="s">
        <v>1117</v>
      </c>
      <c r="F93" s="418" t="s">
        <v>1136</v>
      </c>
      <c r="G93" s="418" t="s">
        <v>1137</v>
      </c>
      <c r="H93" s="422">
        <v>260</v>
      </c>
      <c r="I93" s="422">
        <v>108622.22</v>
      </c>
      <c r="J93" s="418"/>
      <c r="K93" s="418">
        <v>417.77776923076925</v>
      </c>
      <c r="L93" s="422">
        <v>218</v>
      </c>
      <c r="M93" s="422">
        <v>94900.01</v>
      </c>
      <c r="N93" s="418"/>
      <c r="O93" s="418">
        <v>435.3211467889908</v>
      </c>
      <c r="P93" s="422">
        <v>29</v>
      </c>
      <c r="Q93" s="422">
        <v>12276.66</v>
      </c>
      <c r="R93" s="487"/>
      <c r="S93" s="423">
        <v>423.33310344827584</v>
      </c>
    </row>
    <row r="94" spans="1:19" ht="14.45" customHeight="1" x14ac:dyDescent="0.2">
      <c r="A94" s="417"/>
      <c r="B94" s="418" t="s">
        <v>1038</v>
      </c>
      <c r="C94" s="418" t="s">
        <v>439</v>
      </c>
      <c r="D94" s="418" t="s">
        <v>1029</v>
      </c>
      <c r="E94" s="418" t="s">
        <v>1117</v>
      </c>
      <c r="F94" s="418" t="s">
        <v>1138</v>
      </c>
      <c r="G94" s="418" t="s">
        <v>1139</v>
      </c>
      <c r="H94" s="422">
        <v>248</v>
      </c>
      <c r="I94" s="422">
        <v>55111.11</v>
      </c>
      <c r="J94" s="418"/>
      <c r="K94" s="418">
        <v>222.22221774193548</v>
      </c>
      <c r="L94" s="422">
        <v>265</v>
      </c>
      <c r="M94" s="422">
        <v>97605.540000000008</v>
      </c>
      <c r="N94" s="418"/>
      <c r="O94" s="418">
        <v>368.32279245283024</v>
      </c>
      <c r="P94" s="422">
        <v>81</v>
      </c>
      <c r="Q94" s="422">
        <v>31500</v>
      </c>
      <c r="R94" s="487"/>
      <c r="S94" s="423">
        <v>388.88888888888891</v>
      </c>
    </row>
    <row r="95" spans="1:19" ht="14.45" customHeight="1" x14ac:dyDescent="0.2">
      <c r="A95" s="417"/>
      <c r="B95" s="418" t="s">
        <v>1038</v>
      </c>
      <c r="C95" s="418" t="s">
        <v>439</v>
      </c>
      <c r="D95" s="418" t="s">
        <v>1029</v>
      </c>
      <c r="E95" s="418" t="s">
        <v>1117</v>
      </c>
      <c r="F95" s="418" t="s">
        <v>1140</v>
      </c>
      <c r="G95" s="418" t="s">
        <v>1141</v>
      </c>
      <c r="H95" s="422">
        <v>18</v>
      </c>
      <c r="I95" s="422">
        <v>10500</v>
      </c>
      <c r="J95" s="418"/>
      <c r="K95" s="418">
        <v>583.33333333333337</v>
      </c>
      <c r="L95" s="422">
        <v>50</v>
      </c>
      <c r="M95" s="422">
        <v>34322.22</v>
      </c>
      <c r="N95" s="418"/>
      <c r="O95" s="418">
        <v>686.44439999999997</v>
      </c>
      <c r="P95" s="422">
        <v>8</v>
      </c>
      <c r="Q95" s="422">
        <v>5333.33</v>
      </c>
      <c r="R95" s="487"/>
      <c r="S95" s="423">
        <v>666.66624999999999</v>
      </c>
    </row>
    <row r="96" spans="1:19" ht="14.45" customHeight="1" x14ac:dyDescent="0.2">
      <c r="A96" s="417"/>
      <c r="B96" s="418" t="s">
        <v>1038</v>
      </c>
      <c r="C96" s="418" t="s">
        <v>439</v>
      </c>
      <c r="D96" s="418" t="s">
        <v>1029</v>
      </c>
      <c r="E96" s="418" t="s">
        <v>1117</v>
      </c>
      <c r="F96" s="418" t="s">
        <v>1142</v>
      </c>
      <c r="G96" s="418" t="s">
        <v>1143</v>
      </c>
      <c r="H96" s="422">
        <v>248</v>
      </c>
      <c r="I96" s="422">
        <v>115733.33</v>
      </c>
      <c r="J96" s="418"/>
      <c r="K96" s="418">
        <v>466.66665322580644</v>
      </c>
      <c r="L96" s="422">
        <v>173</v>
      </c>
      <c r="M96" s="422">
        <v>90066.67</v>
      </c>
      <c r="N96" s="418"/>
      <c r="O96" s="418">
        <v>520.61658959537567</v>
      </c>
      <c r="P96" s="422">
        <v>11</v>
      </c>
      <c r="Q96" s="422">
        <v>5561.1100000000006</v>
      </c>
      <c r="R96" s="487"/>
      <c r="S96" s="423">
        <v>505.55545454545461</v>
      </c>
    </row>
    <row r="97" spans="1:19" ht="14.45" customHeight="1" x14ac:dyDescent="0.2">
      <c r="A97" s="417"/>
      <c r="B97" s="418" t="s">
        <v>1038</v>
      </c>
      <c r="C97" s="418" t="s">
        <v>439</v>
      </c>
      <c r="D97" s="418" t="s">
        <v>1029</v>
      </c>
      <c r="E97" s="418" t="s">
        <v>1117</v>
      </c>
      <c r="F97" s="418" t="s">
        <v>1144</v>
      </c>
      <c r="G97" s="418" t="s">
        <v>1145</v>
      </c>
      <c r="H97" s="422">
        <v>267</v>
      </c>
      <c r="I97" s="422">
        <v>16316.66</v>
      </c>
      <c r="J97" s="418"/>
      <c r="K97" s="418">
        <v>61.111086142322094</v>
      </c>
      <c r="L97" s="422">
        <v>271</v>
      </c>
      <c r="M97" s="422">
        <v>18846.660000000003</v>
      </c>
      <c r="N97" s="418"/>
      <c r="O97" s="418">
        <v>69.544870848708499</v>
      </c>
      <c r="P97" s="422">
        <v>31</v>
      </c>
      <c r="Q97" s="422">
        <v>2066.65</v>
      </c>
      <c r="R97" s="487"/>
      <c r="S97" s="423">
        <v>66.66612903225807</v>
      </c>
    </row>
    <row r="98" spans="1:19" ht="14.45" customHeight="1" x14ac:dyDescent="0.2">
      <c r="A98" s="417"/>
      <c r="B98" s="418" t="s">
        <v>1038</v>
      </c>
      <c r="C98" s="418" t="s">
        <v>439</v>
      </c>
      <c r="D98" s="418" t="s">
        <v>1029</v>
      </c>
      <c r="E98" s="418" t="s">
        <v>1117</v>
      </c>
      <c r="F98" s="418" t="s">
        <v>1146</v>
      </c>
      <c r="G98" s="418" t="s">
        <v>1147</v>
      </c>
      <c r="H98" s="422">
        <v>242</v>
      </c>
      <c r="I98" s="422">
        <v>30922.210000000003</v>
      </c>
      <c r="J98" s="418"/>
      <c r="K98" s="418">
        <v>127.77772727272729</v>
      </c>
      <c r="L98" s="422">
        <v>175</v>
      </c>
      <c r="M98" s="422">
        <v>30131.11</v>
      </c>
      <c r="N98" s="418"/>
      <c r="O98" s="418">
        <v>172.17777142857142</v>
      </c>
      <c r="P98" s="422"/>
      <c r="Q98" s="422"/>
      <c r="R98" s="487"/>
      <c r="S98" s="423"/>
    </row>
    <row r="99" spans="1:19" ht="14.45" customHeight="1" x14ac:dyDescent="0.2">
      <c r="A99" s="417"/>
      <c r="B99" s="418" t="s">
        <v>1038</v>
      </c>
      <c r="C99" s="418" t="s">
        <v>439</v>
      </c>
      <c r="D99" s="418" t="s">
        <v>1029</v>
      </c>
      <c r="E99" s="418" t="s">
        <v>1117</v>
      </c>
      <c r="F99" s="418" t="s">
        <v>1146</v>
      </c>
      <c r="G99" s="418" t="s">
        <v>1148</v>
      </c>
      <c r="H99" s="422">
        <v>108</v>
      </c>
      <c r="I99" s="422">
        <v>13800.01</v>
      </c>
      <c r="J99" s="418"/>
      <c r="K99" s="418">
        <v>127.77787037037037</v>
      </c>
      <c r="L99" s="422">
        <v>85</v>
      </c>
      <c r="M99" s="422">
        <v>13974.44</v>
      </c>
      <c r="N99" s="418"/>
      <c r="O99" s="418">
        <v>164.40517647058823</v>
      </c>
      <c r="P99" s="422">
        <v>89</v>
      </c>
      <c r="Q99" s="422">
        <v>14338.880000000001</v>
      </c>
      <c r="R99" s="487"/>
      <c r="S99" s="423">
        <v>161.11101123595506</v>
      </c>
    </row>
    <row r="100" spans="1:19" ht="14.45" customHeight="1" x14ac:dyDescent="0.2">
      <c r="A100" s="417"/>
      <c r="B100" s="418" t="s">
        <v>1038</v>
      </c>
      <c r="C100" s="418" t="s">
        <v>439</v>
      </c>
      <c r="D100" s="418" t="s">
        <v>1029</v>
      </c>
      <c r="E100" s="418" t="s">
        <v>1117</v>
      </c>
      <c r="F100" s="418" t="s">
        <v>1149</v>
      </c>
      <c r="G100" s="418" t="s">
        <v>1150</v>
      </c>
      <c r="H100" s="422">
        <v>71</v>
      </c>
      <c r="I100" s="422">
        <v>5443.34</v>
      </c>
      <c r="J100" s="418"/>
      <c r="K100" s="418">
        <v>76.666760563380279</v>
      </c>
      <c r="L100" s="422">
        <v>87</v>
      </c>
      <c r="M100" s="422">
        <v>19473.330000000002</v>
      </c>
      <c r="N100" s="418"/>
      <c r="O100" s="418">
        <v>223.83137931034486</v>
      </c>
      <c r="P100" s="422">
        <v>38</v>
      </c>
      <c r="Q100" s="422">
        <v>7811.11</v>
      </c>
      <c r="R100" s="487"/>
      <c r="S100" s="423">
        <v>205.55552631578948</v>
      </c>
    </row>
    <row r="101" spans="1:19" ht="14.45" customHeight="1" x14ac:dyDescent="0.2">
      <c r="A101" s="417"/>
      <c r="B101" s="418" t="s">
        <v>1038</v>
      </c>
      <c r="C101" s="418" t="s">
        <v>439</v>
      </c>
      <c r="D101" s="418" t="s">
        <v>1029</v>
      </c>
      <c r="E101" s="418" t="s">
        <v>1117</v>
      </c>
      <c r="F101" s="418" t="s">
        <v>1151</v>
      </c>
      <c r="G101" s="418" t="s">
        <v>1152</v>
      </c>
      <c r="H101" s="422">
        <v>1323</v>
      </c>
      <c r="I101" s="422">
        <v>0</v>
      </c>
      <c r="J101" s="418"/>
      <c r="K101" s="418">
        <v>0</v>
      </c>
      <c r="L101" s="422">
        <v>986</v>
      </c>
      <c r="M101" s="422">
        <v>0</v>
      </c>
      <c r="N101" s="418"/>
      <c r="O101" s="418">
        <v>0</v>
      </c>
      <c r="P101" s="422">
        <v>200</v>
      </c>
      <c r="Q101" s="422">
        <v>0</v>
      </c>
      <c r="R101" s="487"/>
      <c r="S101" s="423">
        <v>0</v>
      </c>
    </row>
    <row r="102" spans="1:19" ht="14.45" customHeight="1" x14ac:dyDescent="0.2">
      <c r="A102" s="417"/>
      <c r="B102" s="418" t="s">
        <v>1038</v>
      </c>
      <c r="C102" s="418" t="s">
        <v>439</v>
      </c>
      <c r="D102" s="418" t="s">
        <v>1029</v>
      </c>
      <c r="E102" s="418" t="s">
        <v>1117</v>
      </c>
      <c r="F102" s="418" t="s">
        <v>1153</v>
      </c>
      <c r="G102" s="418" t="s">
        <v>1154</v>
      </c>
      <c r="H102" s="422">
        <v>364</v>
      </c>
      <c r="I102" s="422">
        <v>111222.22</v>
      </c>
      <c r="J102" s="418"/>
      <c r="K102" s="418">
        <v>305.55554945054945</v>
      </c>
      <c r="L102" s="422">
        <v>378</v>
      </c>
      <c r="M102" s="422">
        <v>123522.23</v>
      </c>
      <c r="N102" s="418"/>
      <c r="O102" s="418">
        <v>326.77838624338625</v>
      </c>
      <c r="P102" s="422">
        <v>83</v>
      </c>
      <c r="Q102" s="422">
        <v>25822.22</v>
      </c>
      <c r="R102" s="487"/>
      <c r="S102" s="423">
        <v>311.11108433734944</v>
      </c>
    </row>
    <row r="103" spans="1:19" ht="14.45" customHeight="1" x14ac:dyDescent="0.2">
      <c r="A103" s="417"/>
      <c r="B103" s="418" t="s">
        <v>1038</v>
      </c>
      <c r="C103" s="418" t="s">
        <v>439</v>
      </c>
      <c r="D103" s="418" t="s">
        <v>1029</v>
      </c>
      <c r="E103" s="418" t="s">
        <v>1117</v>
      </c>
      <c r="F103" s="418" t="s">
        <v>1155</v>
      </c>
      <c r="G103" s="418" t="s">
        <v>1156</v>
      </c>
      <c r="H103" s="422">
        <v>104</v>
      </c>
      <c r="I103" s="422">
        <v>3466.67</v>
      </c>
      <c r="J103" s="418"/>
      <c r="K103" s="418">
        <v>33.333365384615384</v>
      </c>
      <c r="L103" s="422"/>
      <c r="M103" s="422"/>
      <c r="N103" s="418"/>
      <c r="O103" s="418"/>
      <c r="P103" s="422"/>
      <c r="Q103" s="422"/>
      <c r="R103" s="487"/>
      <c r="S103" s="423"/>
    </row>
    <row r="104" spans="1:19" ht="14.45" customHeight="1" x14ac:dyDescent="0.2">
      <c r="A104" s="417"/>
      <c r="B104" s="418" t="s">
        <v>1038</v>
      </c>
      <c r="C104" s="418" t="s">
        <v>439</v>
      </c>
      <c r="D104" s="418" t="s">
        <v>1029</v>
      </c>
      <c r="E104" s="418" t="s">
        <v>1117</v>
      </c>
      <c r="F104" s="418" t="s">
        <v>1157</v>
      </c>
      <c r="G104" s="418" t="s">
        <v>1158</v>
      </c>
      <c r="H104" s="422">
        <v>789</v>
      </c>
      <c r="I104" s="422">
        <v>359433.34</v>
      </c>
      <c r="J104" s="418"/>
      <c r="K104" s="418">
        <v>455.55556400506975</v>
      </c>
      <c r="L104" s="422">
        <v>949</v>
      </c>
      <c r="M104" s="422">
        <v>465518.89</v>
      </c>
      <c r="N104" s="418"/>
      <c r="O104" s="418">
        <v>490.53623814541623</v>
      </c>
      <c r="P104" s="422">
        <v>266</v>
      </c>
      <c r="Q104" s="422">
        <v>122655.54</v>
      </c>
      <c r="R104" s="487"/>
      <c r="S104" s="423">
        <v>461.1110526315789</v>
      </c>
    </row>
    <row r="105" spans="1:19" ht="14.45" customHeight="1" x14ac:dyDescent="0.2">
      <c r="A105" s="417"/>
      <c r="B105" s="418" t="s">
        <v>1038</v>
      </c>
      <c r="C105" s="418" t="s">
        <v>439</v>
      </c>
      <c r="D105" s="418" t="s">
        <v>1029</v>
      </c>
      <c r="E105" s="418" t="s">
        <v>1117</v>
      </c>
      <c r="F105" s="418" t="s">
        <v>1159</v>
      </c>
      <c r="G105" s="418" t="s">
        <v>1160</v>
      </c>
      <c r="H105" s="422">
        <v>2</v>
      </c>
      <c r="I105" s="422">
        <v>117.78</v>
      </c>
      <c r="J105" s="418"/>
      <c r="K105" s="418">
        <v>58.89</v>
      </c>
      <c r="L105" s="422"/>
      <c r="M105" s="422"/>
      <c r="N105" s="418"/>
      <c r="O105" s="418"/>
      <c r="P105" s="422"/>
      <c r="Q105" s="422"/>
      <c r="R105" s="487"/>
      <c r="S105" s="423"/>
    </row>
    <row r="106" spans="1:19" ht="14.45" customHeight="1" x14ac:dyDescent="0.2">
      <c r="A106" s="417"/>
      <c r="B106" s="418" t="s">
        <v>1038</v>
      </c>
      <c r="C106" s="418" t="s">
        <v>439</v>
      </c>
      <c r="D106" s="418" t="s">
        <v>1029</v>
      </c>
      <c r="E106" s="418" t="s">
        <v>1117</v>
      </c>
      <c r="F106" s="418" t="s">
        <v>1161</v>
      </c>
      <c r="G106" s="418" t="s">
        <v>1162</v>
      </c>
      <c r="H106" s="422">
        <v>266</v>
      </c>
      <c r="I106" s="422">
        <v>20688.89</v>
      </c>
      <c r="J106" s="418"/>
      <c r="K106" s="418">
        <v>77.777781954887217</v>
      </c>
      <c r="L106" s="422">
        <v>269</v>
      </c>
      <c r="M106" s="422">
        <v>27052.219999999998</v>
      </c>
      <c r="N106" s="418"/>
      <c r="O106" s="418">
        <v>100.56587360594794</v>
      </c>
      <c r="P106" s="422"/>
      <c r="Q106" s="422"/>
      <c r="R106" s="487"/>
      <c r="S106" s="423"/>
    </row>
    <row r="107" spans="1:19" ht="14.45" customHeight="1" x14ac:dyDescent="0.2">
      <c r="A107" s="417"/>
      <c r="B107" s="418" t="s">
        <v>1038</v>
      </c>
      <c r="C107" s="418" t="s">
        <v>439</v>
      </c>
      <c r="D107" s="418" t="s">
        <v>1029</v>
      </c>
      <c r="E107" s="418" t="s">
        <v>1117</v>
      </c>
      <c r="F107" s="418" t="s">
        <v>1161</v>
      </c>
      <c r="G107" s="418" t="s">
        <v>1163</v>
      </c>
      <c r="H107" s="422">
        <v>113</v>
      </c>
      <c r="I107" s="422">
        <v>8788.89</v>
      </c>
      <c r="J107" s="418"/>
      <c r="K107" s="418">
        <v>77.77778761061947</v>
      </c>
      <c r="L107" s="422">
        <v>127</v>
      </c>
      <c r="M107" s="422">
        <v>12283.34</v>
      </c>
      <c r="N107" s="418"/>
      <c r="O107" s="418">
        <v>96.719212598425202</v>
      </c>
      <c r="P107" s="422">
        <v>85</v>
      </c>
      <c r="Q107" s="422">
        <v>8027.7699999999995</v>
      </c>
      <c r="R107" s="487"/>
      <c r="S107" s="423">
        <v>94.444352941176462</v>
      </c>
    </row>
    <row r="108" spans="1:19" ht="14.45" customHeight="1" x14ac:dyDescent="0.2">
      <c r="A108" s="417"/>
      <c r="B108" s="418" t="s">
        <v>1038</v>
      </c>
      <c r="C108" s="418" t="s">
        <v>439</v>
      </c>
      <c r="D108" s="418" t="s">
        <v>1029</v>
      </c>
      <c r="E108" s="418" t="s">
        <v>1117</v>
      </c>
      <c r="F108" s="418" t="s">
        <v>1164</v>
      </c>
      <c r="G108" s="418" t="s">
        <v>1165</v>
      </c>
      <c r="H108" s="422">
        <v>0</v>
      </c>
      <c r="I108" s="422">
        <v>0</v>
      </c>
      <c r="J108" s="418"/>
      <c r="K108" s="418"/>
      <c r="L108" s="422">
        <v>0</v>
      </c>
      <c r="M108" s="422">
        <v>0</v>
      </c>
      <c r="N108" s="418"/>
      <c r="O108" s="418"/>
      <c r="P108" s="422"/>
      <c r="Q108" s="422"/>
      <c r="R108" s="487"/>
      <c r="S108" s="423"/>
    </row>
    <row r="109" spans="1:19" ht="14.45" customHeight="1" x14ac:dyDescent="0.2">
      <c r="A109" s="417"/>
      <c r="B109" s="418" t="s">
        <v>1038</v>
      </c>
      <c r="C109" s="418" t="s">
        <v>439</v>
      </c>
      <c r="D109" s="418" t="s">
        <v>1029</v>
      </c>
      <c r="E109" s="418" t="s">
        <v>1117</v>
      </c>
      <c r="F109" s="418" t="s">
        <v>1166</v>
      </c>
      <c r="G109" s="418" t="s">
        <v>1167</v>
      </c>
      <c r="H109" s="422">
        <v>5</v>
      </c>
      <c r="I109" s="422">
        <v>1350</v>
      </c>
      <c r="J109" s="418"/>
      <c r="K109" s="418">
        <v>270</v>
      </c>
      <c r="L109" s="422"/>
      <c r="M109" s="422"/>
      <c r="N109" s="418"/>
      <c r="O109" s="418"/>
      <c r="P109" s="422"/>
      <c r="Q109" s="422"/>
      <c r="R109" s="487"/>
      <c r="S109" s="423"/>
    </row>
    <row r="110" spans="1:19" ht="14.45" customHeight="1" x14ac:dyDescent="0.2">
      <c r="A110" s="417"/>
      <c r="B110" s="418" t="s">
        <v>1038</v>
      </c>
      <c r="C110" s="418" t="s">
        <v>439</v>
      </c>
      <c r="D110" s="418" t="s">
        <v>1029</v>
      </c>
      <c r="E110" s="418" t="s">
        <v>1117</v>
      </c>
      <c r="F110" s="418" t="s">
        <v>1168</v>
      </c>
      <c r="G110" s="418" t="s">
        <v>1169</v>
      </c>
      <c r="H110" s="422">
        <v>788</v>
      </c>
      <c r="I110" s="422">
        <v>74422.23</v>
      </c>
      <c r="J110" s="418"/>
      <c r="K110" s="418">
        <v>94.444454314720801</v>
      </c>
      <c r="L110" s="422">
        <v>718</v>
      </c>
      <c r="M110" s="422">
        <v>83594.44</v>
      </c>
      <c r="N110" s="418"/>
      <c r="O110" s="418">
        <v>116.42679665738162</v>
      </c>
      <c r="P110" s="422">
        <v>167</v>
      </c>
      <c r="Q110" s="422">
        <v>18555.54</v>
      </c>
      <c r="R110" s="487"/>
      <c r="S110" s="423">
        <v>111.11101796407186</v>
      </c>
    </row>
    <row r="111" spans="1:19" ht="14.45" customHeight="1" x14ac:dyDescent="0.2">
      <c r="A111" s="417"/>
      <c r="B111" s="418" t="s">
        <v>1038</v>
      </c>
      <c r="C111" s="418" t="s">
        <v>439</v>
      </c>
      <c r="D111" s="418" t="s">
        <v>1029</v>
      </c>
      <c r="E111" s="418" t="s">
        <v>1117</v>
      </c>
      <c r="F111" s="418" t="s">
        <v>1170</v>
      </c>
      <c r="G111" s="418" t="s">
        <v>1171</v>
      </c>
      <c r="H111" s="422">
        <v>323</v>
      </c>
      <c r="I111" s="422">
        <v>13996.66</v>
      </c>
      <c r="J111" s="418"/>
      <c r="K111" s="418">
        <v>43.333312693498449</v>
      </c>
      <c r="L111" s="422">
        <v>243</v>
      </c>
      <c r="M111" s="422">
        <v>17170</v>
      </c>
      <c r="N111" s="418"/>
      <c r="O111" s="418">
        <v>70.658436213991763</v>
      </c>
      <c r="P111" s="422">
        <v>43</v>
      </c>
      <c r="Q111" s="422">
        <v>2866.67</v>
      </c>
      <c r="R111" s="487"/>
      <c r="S111" s="423">
        <v>66.666744186046515</v>
      </c>
    </row>
    <row r="112" spans="1:19" ht="14.45" customHeight="1" x14ac:dyDescent="0.2">
      <c r="A112" s="417"/>
      <c r="B112" s="418" t="s">
        <v>1038</v>
      </c>
      <c r="C112" s="418" t="s">
        <v>439</v>
      </c>
      <c r="D112" s="418" t="s">
        <v>1029</v>
      </c>
      <c r="E112" s="418" t="s">
        <v>1117</v>
      </c>
      <c r="F112" s="418" t="s">
        <v>1172</v>
      </c>
      <c r="G112" s="418" t="s">
        <v>1173</v>
      </c>
      <c r="H112" s="422"/>
      <c r="I112" s="422"/>
      <c r="J112" s="418"/>
      <c r="K112" s="418"/>
      <c r="L112" s="422">
        <v>2</v>
      </c>
      <c r="M112" s="422">
        <v>344.44</v>
      </c>
      <c r="N112" s="418"/>
      <c r="O112" s="418">
        <v>172.22</v>
      </c>
      <c r="P112" s="422">
        <v>2</v>
      </c>
      <c r="Q112" s="422">
        <v>300</v>
      </c>
      <c r="R112" s="487"/>
      <c r="S112" s="423">
        <v>150</v>
      </c>
    </row>
    <row r="113" spans="1:19" ht="14.45" customHeight="1" x14ac:dyDescent="0.2">
      <c r="A113" s="417"/>
      <c r="B113" s="418" t="s">
        <v>1038</v>
      </c>
      <c r="C113" s="418" t="s">
        <v>439</v>
      </c>
      <c r="D113" s="418" t="s">
        <v>1029</v>
      </c>
      <c r="E113" s="418" t="s">
        <v>1117</v>
      </c>
      <c r="F113" s="418" t="s">
        <v>1174</v>
      </c>
      <c r="G113" s="418"/>
      <c r="H113" s="422">
        <v>1</v>
      </c>
      <c r="I113" s="422">
        <v>201.11</v>
      </c>
      <c r="J113" s="418"/>
      <c r="K113" s="418">
        <v>201.11</v>
      </c>
      <c r="L113" s="422"/>
      <c r="M113" s="422"/>
      <c r="N113" s="418"/>
      <c r="O113" s="418"/>
      <c r="P113" s="422"/>
      <c r="Q113" s="422"/>
      <c r="R113" s="487"/>
      <c r="S113" s="423"/>
    </row>
    <row r="114" spans="1:19" ht="14.45" customHeight="1" x14ac:dyDescent="0.2">
      <c r="A114" s="417"/>
      <c r="B114" s="418" t="s">
        <v>1038</v>
      </c>
      <c r="C114" s="418" t="s">
        <v>439</v>
      </c>
      <c r="D114" s="418" t="s">
        <v>1029</v>
      </c>
      <c r="E114" s="418" t="s">
        <v>1117</v>
      </c>
      <c r="F114" s="418" t="s">
        <v>1175</v>
      </c>
      <c r="G114" s="418" t="s">
        <v>1176</v>
      </c>
      <c r="H114" s="422">
        <v>8</v>
      </c>
      <c r="I114" s="422">
        <v>3466.66</v>
      </c>
      <c r="J114" s="418"/>
      <c r="K114" s="418">
        <v>433.33249999999998</v>
      </c>
      <c r="L114" s="422">
        <v>9</v>
      </c>
      <c r="M114" s="422">
        <v>4207.78</v>
      </c>
      <c r="N114" s="418"/>
      <c r="O114" s="418">
        <v>467.5311111111111</v>
      </c>
      <c r="P114" s="422">
        <v>2</v>
      </c>
      <c r="Q114" s="422">
        <v>988.89</v>
      </c>
      <c r="R114" s="487"/>
      <c r="S114" s="423">
        <v>494.44499999999999</v>
      </c>
    </row>
    <row r="115" spans="1:19" ht="14.45" customHeight="1" x14ac:dyDescent="0.2">
      <c r="A115" s="417"/>
      <c r="B115" s="418" t="s">
        <v>1038</v>
      </c>
      <c r="C115" s="418" t="s">
        <v>439</v>
      </c>
      <c r="D115" s="418" t="s">
        <v>1029</v>
      </c>
      <c r="E115" s="418" t="s">
        <v>1117</v>
      </c>
      <c r="F115" s="418" t="s">
        <v>1177</v>
      </c>
      <c r="G115" s="418" t="s">
        <v>1178</v>
      </c>
      <c r="H115" s="422"/>
      <c r="I115" s="422"/>
      <c r="J115" s="418"/>
      <c r="K115" s="418"/>
      <c r="L115" s="422">
        <v>0</v>
      </c>
      <c r="M115" s="422">
        <v>0</v>
      </c>
      <c r="N115" s="418"/>
      <c r="O115" s="418"/>
      <c r="P115" s="422"/>
      <c r="Q115" s="422"/>
      <c r="R115" s="487"/>
      <c r="S115" s="423"/>
    </row>
    <row r="116" spans="1:19" ht="14.45" customHeight="1" x14ac:dyDescent="0.2">
      <c r="A116" s="417"/>
      <c r="B116" s="418" t="s">
        <v>1038</v>
      </c>
      <c r="C116" s="418" t="s">
        <v>439</v>
      </c>
      <c r="D116" s="418" t="s">
        <v>1029</v>
      </c>
      <c r="E116" s="418" t="s">
        <v>1117</v>
      </c>
      <c r="F116" s="418" t="s">
        <v>1179</v>
      </c>
      <c r="G116" s="418" t="s">
        <v>1180</v>
      </c>
      <c r="H116" s="422">
        <v>1</v>
      </c>
      <c r="I116" s="422">
        <v>133.33000000000001</v>
      </c>
      <c r="J116" s="418"/>
      <c r="K116" s="418">
        <v>133.33000000000001</v>
      </c>
      <c r="L116" s="422">
        <v>6</v>
      </c>
      <c r="M116" s="422">
        <v>1058.8899999999999</v>
      </c>
      <c r="N116" s="418"/>
      <c r="O116" s="418">
        <v>176.48166666666665</v>
      </c>
      <c r="P116" s="422">
        <v>1</v>
      </c>
      <c r="Q116" s="422">
        <v>172.22</v>
      </c>
      <c r="R116" s="487"/>
      <c r="S116" s="423">
        <v>172.22</v>
      </c>
    </row>
    <row r="117" spans="1:19" ht="14.45" customHeight="1" x14ac:dyDescent="0.2">
      <c r="A117" s="417"/>
      <c r="B117" s="418" t="s">
        <v>1038</v>
      </c>
      <c r="C117" s="418" t="s">
        <v>439</v>
      </c>
      <c r="D117" s="418" t="s">
        <v>1029</v>
      </c>
      <c r="E117" s="418" t="s">
        <v>1117</v>
      </c>
      <c r="F117" s="418" t="s">
        <v>1181</v>
      </c>
      <c r="G117" s="418" t="s">
        <v>1182</v>
      </c>
      <c r="H117" s="422">
        <v>49</v>
      </c>
      <c r="I117" s="422">
        <v>2395.56</v>
      </c>
      <c r="J117" s="418"/>
      <c r="K117" s="418">
        <v>48.888979591836737</v>
      </c>
      <c r="L117" s="422">
        <v>32</v>
      </c>
      <c r="M117" s="422">
        <v>2511.11</v>
      </c>
      <c r="N117" s="418"/>
      <c r="O117" s="418">
        <v>78.472187500000004</v>
      </c>
      <c r="P117" s="422">
        <v>1</v>
      </c>
      <c r="Q117" s="422">
        <v>72.22</v>
      </c>
      <c r="R117" s="487"/>
      <c r="S117" s="423">
        <v>72.22</v>
      </c>
    </row>
    <row r="118" spans="1:19" ht="14.45" customHeight="1" x14ac:dyDescent="0.2">
      <c r="A118" s="417"/>
      <c r="B118" s="418" t="s">
        <v>1038</v>
      </c>
      <c r="C118" s="418" t="s">
        <v>439</v>
      </c>
      <c r="D118" s="418" t="s">
        <v>1029</v>
      </c>
      <c r="E118" s="418" t="s">
        <v>1117</v>
      </c>
      <c r="F118" s="418" t="s">
        <v>1183</v>
      </c>
      <c r="G118" s="418" t="s">
        <v>1184</v>
      </c>
      <c r="H118" s="422">
        <v>14</v>
      </c>
      <c r="I118" s="422">
        <v>4822.21</v>
      </c>
      <c r="J118" s="418"/>
      <c r="K118" s="418">
        <v>344.44357142857143</v>
      </c>
      <c r="L118" s="422">
        <v>49</v>
      </c>
      <c r="M118" s="422">
        <v>19790.009999999998</v>
      </c>
      <c r="N118" s="418"/>
      <c r="O118" s="418">
        <v>403.87775510204079</v>
      </c>
      <c r="P118" s="422"/>
      <c r="Q118" s="422"/>
      <c r="R118" s="487"/>
      <c r="S118" s="423"/>
    </row>
    <row r="119" spans="1:19" ht="14.45" customHeight="1" x14ac:dyDescent="0.2">
      <c r="A119" s="417"/>
      <c r="B119" s="418" t="s">
        <v>1038</v>
      </c>
      <c r="C119" s="418" t="s">
        <v>439</v>
      </c>
      <c r="D119" s="418" t="s">
        <v>1029</v>
      </c>
      <c r="E119" s="418" t="s">
        <v>1117</v>
      </c>
      <c r="F119" s="418" t="s">
        <v>1185</v>
      </c>
      <c r="G119" s="418" t="s">
        <v>1186</v>
      </c>
      <c r="H119" s="422">
        <v>31</v>
      </c>
      <c r="I119" s="422">
        <v>9058.8799999999992</v>
      </c>
      <c r="J119" s="418"/>
      <c r="K119" s="418">
        <v>292.22193548387094</v>
      </c>
      <c r="L119" s="422">
        <v>20</v>
      </c>
      <c r="M119" s="422">
        <v>6755.55</v>
      </c>
      <c r="N119" s="418"/>
      <c r="O119" s="418">
        <v>337.77750000000003</v>
      </c>
      <c r="P119" s="422"/>
      <c r="Q119" s="422"/>
      <c r="R119" s="487"/>
      <c r="S119" s="423"/>
    </row>
    <row r="120" spans="1:19" ht="14.45" customHeight="1" x14ac:dyDescent="0.2">
      <c r="A120" s="417"/>
      <c r="B120" s="418" t="s">
        <v>1038</v>
      </c>
      <c r="C120" s="418" t="s">
        <v>439</v>
      </c>
      <c r="D120" s="418" t="s">
        <v>1029</v>
      </c>
      <c r="E120" s="418" t="s">
        <v>1117</v>
      </c>
      <c r="F120" s="418" t="s">
        <v>1187</v>
      </c>
      <c r="G120" s="418" t="s">
        <v>1188</v>
      </c>
      <c r="H120" s="422">
        <v>34</v>
      </c>
      <c r="I120" s="422">
        <v>7555.5499999999993</v>
      </c>
      <c r="J120" s="418"/>
      <c r="K120" s="418">
        <v>222.22205882352938</v>
      </c>
      <c r="L120" s="422">
        <v>28</v>
      </c>
      <c r="M120" s="422">
        <v>11044.439999999999</v>
      </c>
      <c r="N120" s="418"/>
      <c r="O120" s="418">
        <v>394.44428571428568</v>
      </c>
      <c r="P120" s="422"/>
      <c r="Q120" s="422"/>
      <c r="R120" s="487"/>
      <c r="S120" s="423"/>
    </row>
    <row r="121" spans="1:19" ht="14.45" customHeight="1" x14ac:dyDescent="0.2">
      <c r="A121" s="417"/>
      <c r="B121" s="418" t="s">
        <v>1038</v>
      </c>
      <c r="C121" s="418" t="s">
        <v>439</v>
      </c>
      <c r="D121" s="418" t="s">
        <v>1029</v>
      </c>
      <c r="E121" s="418" t="s">
        <v>1117</v>
      </c>
      <c r="F121" s="418" t="s">
        <v>1189</v>
      </c>
      <c r="G121" s="418" t="s">
        <v>1190</v>
      </c>
      <c r="H121" s="422"/>
      <c r="I121" s="422"/>
      <c r="J121" s="418"/>
      <c r="K121" s="418"/>
      <c r="L121" s="422">
        <v>2</v>
      </c>
      <c r="M121" s="422">
        <v>297.77999999999997</v>
      </c>
      <c r="N121" s="418"/>
      <c r="O121" s="418">
        <v>148.88999999999999</v>
      </c>
      <c r="P121" s="422"/>
      <c r="Q121" s="422"/>
      <c r="R121" s="487"/>
      <c r="S121" s="423"/>
    </row>
    <row r="122" spans="1:19" ht="14.45" customHeight="1" x14ac:dyDescent="0.2">
      <c r="A122" s="417"/>
      <c r="B122" s="418" t="s">
        <v>1038</v>
      </c>
      <c r="C122" s="418" t="s">
        <v>439</v>
      </c>
      <c r="D122" s="418" t="s">
        <v>1029</v>
      </c>
      <c r="E122" s="418" t="s">
        <v>1117</v>
      </c>
      <c r="F122" s="418" t="s">
        <v>1191</v>
      </c>
      <c r="G122" s="418"/>
      <c r="H122" s="422">
        <v>1</v>
      </c>
      <c r="I122" s="422">
        <v>550</v>
      </c>
      <c r="J122" s="418"/>
      <c r="K122" s="418">
        <v>550</v>
      </c>
      <c r="L122" s="422"/>
      <c r="M122" s="422"/>
      <c r="N122" s="418"/>
      <c r="O122" s="418"/>
      <c r="P122" s="422"/>
      <c r="Q122" s="422"/>
      <c r="R122" s="487"/>
      <c r="S122" s="423"/>
    </row>
    <row r="123" spans="1:19" ht="14.45" customHeight="1" x14ac:dyDescent="0.2">
      <c r="A123" s="417"/>
      <c r="B123" s="418" t="s">
        <v>1038</v>
      </c>
      <c r="C123" s="418" t="s">
        <v>439</v>
      </c>
      <c r="D123" s="418" t="s">
        <v>1029</v>
      </c>
      <c r="E123" s="418" t="s">
        <v>1117</v>
      </c>
      <c r="F123" s="418" t="s">
        <v>1192</v>
      </c>
      <c r="G123" s="418" t="s">
        <v>1193</v>
      </c>
      <c r="H123" s="422">
        <v>52</v>
      </c>
      <c r="I123" s="422">
        <v>6066.67</v>
      </c>
      <c r="J123" s="418"/>
      <c r="K123" s="418">
        <v>116.66673076923077</v>
      </c>
      <c r="L123" s="422">
        <v>16</v>
      </c>
      <c r="M123" s="422">
        <v>2600</v>
      </c>
      <c r="N123" s="418"/>
      <c r="O123" s="418">
        <v>162.5</v>
      </c>
      <c r="P123" s="422">
        <v>6</v>
      </c>
      <c r="Q123" s="422">
        <v>900</v>
      </c>
      <c r="R123" s="487"/>
      <c r="S123" s="423">
        <v>150</v>
      </c>
    </row>
    <row r="124" spans="1:19" ht="14.45" customHeight="1" x14ac:dyDescent="0.2">
      <c r="A124" s="417"/>
      <c r="B124" s="418" t="s">
        <v>1038</v>
      </c>
      <c r="C124" s="418" t="s">
        <v>439</v>
      </c>
      <c r="D124" s="418" t="s">
        <v>1029</v>
      </c>
      <c r="E124" s="418" t="s">
        <v>1117</v>
      </c>
      <c r="F124" s="418" t="s">
        <v>1194</v>
      </c>
      <c r="G124" s="418" t="s">
        <v>1195</v>
      </c>
      <c r="H124" s="422"/>
      <c r="I124" s="422"/>
      <c r="J124" s="418"/>
      <c r="K124" s="418"/>
      <c r="L124" s="422">
        <v>162</v>
      </c>
      <c r="M124" s="422">
        <v>9946.6699999999983</v>
      </c>
      <c r="N124" s="418"/>
      <c r="O124" s="418">
        <v>61.399197530864186</v>
      </c>
      <c r="P124" s="422">
        <v>3</v>
      </c>
      <c r="Q124" s="422">
        <v>200</v>
      </c>
      <c r="R124" s="487"/>
      <c r="S124" s="423">
        <v>66.666666666666671</v>
      </c>
    </row>
    <row r="125" spans="1:19" ht="14.45" customHeight="1" x14ac:dyDescent="0.2">
      <c r="A125" s="417"/>
      <c r="B125" s="418" t="s">
        <v>1038</v>
      </c>
      <c r="C125" s="418" t="s">
        <v>1031</v>
      </c>
      <c r="D125" s="418" t="s">
        <v>1029</v>
      </c>
      <c r="E125" s="418" t="s">
        <v>1039</v>
      </c>
      <c r="F125" s="418" t="s">
        <v>1057</v>
      </c>
      <c r="G125" s="418"/>
      <c r="H125" s="422"/>
      <c r="I125" s="422"/>
      <c r="J125" s="418"/>
      <c r="K125" s="418"/>
      <c r="L125" s="422">
        <v>2</v>
      </c>
      <c r="M125" s="422">
        <v>1122</v>
      </c>
      <c r="N125" s="418"/>
      <c r="O125" s="418">
        <v>561</v>
      </c>
      <c r="P125" s="422"/>
      <c r="Q125" s="422"/>
      <c r="R125" s="487"/>
      <c r="S125" s="423"/>
    </row>
    <row r="126" spans="1:19" ht="14.45" customHeight="1" x14ac:dyDescent="0.2">
      <c r="A126" s="417"/>
      <c r="B126" s="418" t="s">
        <v>1038</v>
      </c>
      <c r="C126" s="418" t="s">
        <v>1031</v>
      </c>
      <c r="D126" s="418" t="s">
        <v>1029</v>
      </c>
      <c r="E126" s="418" t="s">
        <v>1117</v>
      </c>
      <c r="F126" s="418" t="s">
        <v>1118</v>
      </c>
      <c r="G126" s="418" t="s">
        <v>1119</v>
      </c>
      <c r="H126" s="422">
        <v>141</v>
      </c>
      <c r="I126" s="422">
        <v>71753.34</v>
      </c>
      <c r="J126" s="418"/>
      <c r="K126" s="418">
        <v>508.88893617021273</v>
      </c>
      <c r="L126" s="422">
        <v>119</v>
      </c>
      <c r="M126" s="422">
        <v>69586.67</v>
      </c>
      <c r="N126" s="418"/>
      <c r="O126" s="418">
        <v>584.76193277310927</v>
      </c>
      <c r="P126" s="422">
        <v>21</v>
      </c>
      <c r="Q126" s="422">
        <v>11550</v>
      </c>
      <c r="R126" s="487"/>
      <c r="S126" s="423">
        <v>550</v>
      </c>
    </row>
    <row r="127" spans="1:19" ht="14.45" customHeight="1" x14ac:dyDescent="0.2">
      <c r="A127" s="417"/>
      <c r="B127" s="418" t="s">
        <v>1038</v>
      </c>
      <c r="C127" s="418" t="s">
        <v>1031</v>
      </c>
      <c r="D127" s="418" t="s">
        <v>1029</v>
      </c>
      <c r="E127" s="418" t="s">
        <v>1117</v>
      </c>
      <c r="F127" s="418" t="s">
        <v>1196</v>
      </c>
      <c r="G127" s="418" t="s">
        <v>1137</v>
      </c>
      <c r="H127" s="422">
        <v>814</v>
      </c>
      <c r="I127" s="422">
        <v>407000</v>
      </c>
      <c r="J127" s="418"/>
      <c r="K127" s="418">
        <v>500</v>
      </c>
      <c r="L127" s="422">
        <v>792</v>
      </c>
      <c r="M127" s="422">
        <v>429210</v>
      </c>
      <c r="N127" s="418"/>
      <c r="O127" s="418">
        <v>541.93181818181813</v>
      </c>
      <c r="P127" s="422">
        <v>204</v>
      </c>
      <c r="Q127" s="422">
        <v>103133.32</v>
      </c>
      <c r="R127" s="487"/>
      <c r="S127" s="423">
        <v>505.55549019607844</v>
      </c>
    </row>
    <row r="128" spans="1:19" ht="14.45" customHeight="1" x14ac:dyDescent="0.2">
      <c r="A128" s="417"/>
      <c r="B128" s="418" t="s">
        <v>1038</v>
      </c>
      <c r="C128" s="418" t="s">
        <v>1031</v>
      </c>
      <c r="D128" s="418" t="s">
        <v>1029</v>
      </c>
      <c r="E128" s="418" t="s">
        <v>1117</v>
      </c>
      <c r="F128" s="418" t="s">
        <v>1197</v>
      </c>
      <c r="G128" s="418" t="s">
        <v>1198</v>
      </c>
      <c r="H128" s="422">
        <v>165</v>
      </c>
      <c r="I128" s="422">
        <v>17416.66</v>
      </c>
      <c r="J128" s="418"/>
      <c r="K128" s="418">
        <v>105.55551515151515</v>
      </c>
      <c r="L128" s="422">
        <v>6</v>
      </c>
      <c r="M128" s="422">
        <v>785.56</v>
      </c>
      <c r="N128" s="418"/>
      <c r="O128" s="418">
        <v>130.92666666666665</v>
      </c>
      <c r="P128" s="422"/>
      <c r="Q128" s="422"/>
      <c r="R128" s="487"/>
      <c r="S128" s="423"/>
    </row>
    <row r="129" spans="1:19" ht="14.45" customHeight="1" x14ac:dyDescent="0.2">
      <c r="A129" s="417"/>
      <c r="B129" s="418" t="s">
        <v>1038</v>
      </c>
      <c r="C129" s="418" t="s">
        <v>1031</v>
      </c>
      <c r="D129" s="418" t="s">
        <v>1029</v>
      </c>
      <c r="E129" s="418" t="s">
        <v>1117</v>
      </c>
      <c r="F129" s="418" t="s">
        <v>1120</v>
      </c>
      <c r="G129" s="418" t="s">
        <v>1121</v>
      </c>
      <c r="H129" s="422">
        <v>7415</v>
      </c>
      <c r="I129" s="422">
        <v>576722.2300000001</v>
      </c>
      <c r="J129" s="418"/>
      <c r="K129" s="418">
        <v>77.777778826702644</v>
      </c>
      <c r="L129" s="422">
        <v>7286</v>
      </c>
      <c r="M129" s="422">
        <v>648575.56000000006</v>
      </c>
      <c r="N129" s="418"/>
      <c r="O129" s="418">
        <v>89.016684051605822</v>
      </c>
      <c r="P129" s="422">
        <v>1447</v>
      </c>
      <c r="Q129" s="422">
        <v>120583.34</v>
      </c>
      <c r="R129" s="487"/>
      <c r="S129" s="423">
        <v>83.333337940566693</v>
      </c>
    </row>
    <row r="130" spans="1:19" ht="14.45" customHeight="1" x14ac:dyDescent="0.2">
      <c r="A130" s="417"/>
      <c r="B130" s="418" t="s">
        <v>1038</v>
      </c>
      <c r="C130" s="418" t="s">
        <v>1031</v>
      </c>
      <c r="D130" s="418" t="s">
        <v>1029</v>
      </c>
      <c r="E130" s="418" t="s">
        <v>1117</v>
      </c>
      <c r="F130" s="418" t="s">
        <v>1122</v>
      </c>
      <c r="G130" s="418" t="s">
        <v>1123</v>
      </c>
      <c r="H130" s="422">
        <v>52</v>
      </c>
      <c r="I130" s="422">
        <v>13000</v>
      </c>
      <c r="J130" s="418"/>
      <c r="K130" s="418">
        <v>250</v>
      </c>
      <c r="L130" s="422">
        <v>94</v>
      </c>
      <c r="M130" s="422">
        <v>25420.01</v>
      </c>
      <c r="N130" s="418"/>
      <c r="O130" s="418">
        <v>270.4256382978723</v>
      </c>
      <c r="P130" s="422">
        <v>26</v>
      </c>
      <c r="Q130" s="422">
        <v>6644.4500000000007</v>
      </c>
      <c r="R130" s="487"/>
      <c r="S130" s="423">
        <v>255.55576923076927</v>
      </c>
    </row>
    <row r="131" spans="1:19" ht="14.45" customHeight="1" x14ac:dyDescent="0.2">
      <c r="A131" s="417"/>
      <c r="B131" s="418" t="s">
        <v>1038</v>
      </c>
      <c r="C131" s="418" t="s">
        <v>1031</v>
      </c>
      <c r="D131" s="418" t="s">
        <v>1029</v>
      </c>
      <c r="E131" s="418" t="s">
        <v>1117</v>
      </c>
      <c r="F131" s="418" t="s">
        <v>1124</v>
      </c>
      <c r="G131" s="418" t="s">
        <v>1125</v>
      </c>
      <c r="H131" s="422">
        <v>1</v>
      </c>
      <c r="I131" s="422">
        <v>300</v>
      </c>
      <c r="J131" s="418"/>
      <c r="K131" s="418">
        <v>300</v>
      </c>
      <c r="L131" s="422"/>
      <c r="M131" s="422"/>
      <c r="N131" s="418"/>
      <c r="O131" s="418"/>
      <c r="P131" s="422"/>
      <c r="Q131" s="422"/>
      <c r="R131" s="487"/>
      <c r="S131" s="423"/>
    </row>
    <row r="132" spans="1:19" ht="14.45" customHeight="1" x14ac:dyDescent="0.2">
      <c r="A132" s="417"/>
      <c r="B132" s="418" t="s">
        <v>1038</v>
      </c>
      <c r="C132" s="418" t="s">
        <v>1031</v>
      </c>
      <c r="D132" s="418" t="s">
        <v>1029</v>
      </c>
      <c r="E132" s="418" t="s">
        <v>1117</v>
      </c>
      <c r="F132" s="418" t="s">
        <v>1126</v>
      </c>
      <c r="G132" s="418" t="s">
        <v>1127</v>
      </c>
      <c r="H132" s="422">
        <v>1581</v>
      </c>
      <c r="I132" s="422">
        <v>184449.98999999996</v>
      </c>
      <c r="J132" s="418"/>
      <c r="K132" s="418">
        <v>116.66666034155595</v>
      </c>
      <c r="L132" s="422">
        <v>1588</v>
      </c>
      <c r="M132" s="422">
        <v>222633.34000000003</v>
      </c>
      <c r="N132" s="418"/>
      <c r="O132" s="418">
        <v>140.19731738035267</v>
      </c>
      <c r="P132" s="422">
        <v>341</v>
      </c>
      <c r="Q132" s="422">
        <v>45466.66</v>
      </c>
      <c r="R132" s="487"/>
      <c r="S132" s="423">
        <v>133.33331378299121</v>
      </c>
    </row>
    <row r="133" spans="1:19" ht="14.45" customHeight="1" x14ac:dyDescent="0.2">
      <c r="A133" s="417"/>
      <c r="B133" s="418" t="s">
        <v>1038</v>
      </c>
      <c r="C133" s="418" t="s">
        <v>1031</v>
      </c>
      <c r="D133" s="418" t="s">
        <v>1029</v>
      </c>
      <c r="E133" s="418" t="s">
        <v>1117</v>
      </c>
      <c r="F133" s="418" t="s">
        <v>1128</v>
      </c>
      <c r="G133" s="418" t="s">
        <v>1129</v>
      </c>
      <c r="H133" s="422">
        <v>5</v>
      </c>
      <c r="I133" s="422">
        <v>2777.78</v>
      </c>
      <c r="J133" s="418"/>
      <c r="K133" s="418">
        <v>555.55600000000004</v>
      </c>
      <c r="L133" s="422">
        <v>13</v>
      </c>
      <c r="M133" s="422">
        <v>11613.34</v>
      </c>
      <c r="N133" s="418"/>
      <c r="O133" s="418">
        <v>893.33384615384614</v>
      </c>
      <c r="P133" s="422">
        <v>2</v>
      </c>
      <c r="Q133" s="422">
        <v>1766.67</v>
      </c>
      <c r="R133" s="487"/>
      <c r="S133" s="423">
        <v>883.33500000000004</v>
      </c>
    </row>
    <row r="134" spans="1:19" ht="14.45" customHeight="1" x14ac:dyDescent="0.2">
      <c r="A134" s="417"/>
      <c r="B134" s="418" t="s">
        <v>1038</v>
      </c>
      <c r="C134" s="418" t="s">
        <v>1031</v>
      </c>
      <c r="D134" s="418" t="s">
        <v>1029</v>
      </c>
      <c r="E134" s="418" t="s">
        <v>1117</v>
      </c>
      <c r="F134" s="418" t="s">
        <v>1130</v>
      </c>
      <c r="G134" s="418" t="s">
        <v>1131</v>
      </c>
      <c r="H134" s="422">
        <v>2672</v>
      </c>
      <c r="I134" s="422">
        <v>1469600</v>
      </c>
      <c r="J134" s="418"/>
      <c r="K134" s="418">
        <v>550</v>
      </c>
      <c r="L134" s="422">
        <v>2425</v>
      </c>
      <c r="M134" s="422">
        <v>1431582.23</v>
      </c>
      <c r="N134" s="418"/>
      <c r="O134" s="418">
        <v>590.34318762886596</v>
      </c>
      <c r="P134" s="422">
        <v>647</v>
      </c>
      <c r="Q134" s="422">
        <v>409766.66000000003</v>
      </c>
      <c r="R134" s="487"/>
      <c r="S134" s="423">
        <v>633.3333230293664</v>
      </c>
    </row>
    <row r="135" spans="1:19" ht="14.45" customHeight="1" x14ac:dyDescent="0.2">
      <c r="A135" s="417"/>
      <c r="B135" s="418" t="s">
        <v>1038</v>
      </c>
      <c r="C135" s="418" t="s">
        <v>1031</v>
      </c>
      <c r="D135" s="418" t="s">
        <v>1029</v>
      </c>
      <c r="E135" s="418" t="s">
        <v>1117</v>
      </c>
      <c r="F135" s="418" t="s">
        <v>1132</v>
      </c>
      <c r="G135" s="418" t="s">
        <v>1133</v>
      </c>
      <c r="H135" s="422">
        <v>224</v>
      </c>
      <c r="I135" s="422">
        <v>65955.55</v>
      </c>
      <c r="J135" s="418"/>
      <c r="K135" s="418">
        <v>294.44441964285716</v>
      </c>
      <c r="L135" s="422">
        <v>32</v>
      </c>
      <c r="M135" s="422">
        <v>10399.99</v>
      </c>
      <c r="N135" s="418"/>
      <c r="O135" s="418">
        <v>324.99968749999999</v>
      </c>
      <c r="P135" s="422"/>
      <c r="Q135" s="422"/>
      <c r="R135" s="487"/>
      <c r="S135" s="423"/>
    </row>
    <row r="136" spans="1:19" ht="14.45" customHeight="1" x14ac:dyDescent="0.2">
      <c r="A136" s="417"/>
      <c r="B136" s="418" t="s">
        <v>1038</v>
      </c>
      <c r="C136" s="418" t="s">
        <v>1031</v>
      </c>
      <c r="D136" s="418" t="s">
        <v>1029</v>
      </c>
      <c r="E136" s="418" t="s">
        <v>1117</v>
      </c>
      <c r="F136" s="418" t="s">
        <v>1132</v>
      </c>
      <c r="G136" s="418" t="s">
        <v>1134</v>
      </c>
      <c r="H136" s="422">
        <v>102</v>
      </c>
      <c r="I136" s="422">
        <v>30033.33</v>
      </c>
      <c r="J136" s="418"/>
      <c r="K136" s="418">
        <v>294.44441176470588</v>
      </c>
      <c r="L136" s="422">
        <v>7</v>
      </c>
      <c r="M136" s="422">
        <v>2144.44</v>
      </c>
      <c r="N136" s="418"/>
      <c r="O136" s="418">
        <v>306.34857142857146</v>
      </c>
      <c r="P136" s="422">
        <v>15</v>
      </c>
      <c r="Q136" s="422">
        <v>4500</v>
      </c>
      <c r="R136" s="487"/>
      <c r="S136" s="423">
        <v>300</v>
      </c>
    </row>
    <row r="137" spans="1:19" ht="14.45" customHeight="1" x14ac:dyDescent="0.2">
      <c r="A137" s="417"/>
      <c r="B137" s="418" t="s">
        <v>1038</v>
      </c>
      <c r="C137" s="418" t="s">
        <v>1031</v>
      </c>
      <c r="D137" s="418" t="s">
        <v>1029</v>
      </c>
      <c r="E137" s="418" t="s">
        <v>1117</v>
      </c>
      <c r="F137" s="418" t="s">
        <v>1135</v>
      </c>
      <c r="G137" s="418"/>
      <c r="H137" s="422">
        <v>5</v>
      </c>
      <c r="I137" s="422">
        <v>166.67000000000002</v>
      </c>
      <c r="J137" s="418"/>
      <c r="K137" s="418">
        <v>33.334000000000003</v>
      </c>
      <c r="L137" s="422"/>
      <c r="M137" s="422"/>
      <c r="N137" s="418"/>
      <c r="O137" s="418"/>
      <c r="P137" s="422"/>
      <c r="Q137" s="422"/>
      <c r="R137" s="487"/>
      <c r="S137" s="423"/>
    </row>
    <row r="138" spans="1:19" ht="14.45" customHeight="1" x14ac:dyDescent="0.2">
      <c r="A138" s="417"/>
      <c r="B138" s="418" t="s">
        <v>1038</v>
      </c>
      <c r="C138" s="418" t="s">
        <v>1031</v>
      </c>
      <c r="D138" s="418" t="s">
        <v>1029</v>
      </c>
      <c r="E138" s="418" t="s">
        <v>1117</v>
      </c>
      <c r="F138" s="418" t="s">
        <v>1136</v>
      </c>
      <c r="G138" s="418" t="s">
        <v>1137</v>
      </c>
      <c r="H138" s="422">
        <v>1073</v>
      </c>
      <c r="I138" s="422">
        <v>448275.55000000005</v>
      </c>
      <c r="J138" s="418"/>
      <c r="K138" s="418">
        <v>417.77777260018644</v>
      </c>
      <c r="L138" s="422">
        <v>867</v>
      </c>
      <c r="M138" s="422">
        <v>393723.34</v>
      </c>
      <c r="N138" s="418"/>
      <c r="O138" s="418">
        <v>454.12149942329876</v>
      </c>
      <c r="P138" s="422">
        <v>250</v>
      </c>
      <c r="Q138" s="422">
        <v>105833.34</v>
      </c>
      <c r="R138" s="487"/>
      <c r="S138" s="423">
        <v>423.33335999999997</v>
      </c>
    </row>
    <row r="139" spans="1:19" ht="14.45" customHeight="1" x14ac:dyDescent="0.2">
      <c r="A139" s="417"/>
      <c r="B139" s="418" t="s">
        <v>1038</v>
      </c>
      <c r="C139" s="418" t="s">
        <v>1031</v>
      </c>
      <c r="D139" s="418" t="s">
        <v>1029</v>
      </c>
      <c r="E139" s="418" t="s">
        <v>1117</v>
      </c>
      <c r="F139" s="418" t="s">
        <v>1138</v>
      </c>
      <c r="G139" s="418" t="s">
        <v>1139</v>
      </c>
      <c r="H139" s="422">
        <v>105</v>
      </c>
      <c r="I139" s="422">
        <v>23333.319999999996</v>
      </c>
      <c r="J139" s="418"/>
      <c r="K139" s="418">
        <v>222.22209523809519</v>
      </c>
      <c r="L139" s="422">
        <v>245</v>
      </c>
      <c r="M139" s="422">
        <v>88101.11</v>
      </c>
      <c r="N139" s="418"/>
      <c r="O139" s="418">
        <v>359.59636734693879</v>
      </c>
      <c r="P139" s="422">
        <v>14</v>
      </c>
      <c r="Q139" s="422">
        <v>5444.45</v>
      </c>
      <c r="R139" s="487"/>
      <c r="S139" s="423">
        <v>388.88928571428568</v>
      </c>
    </row>
    <row r="140" spans="1:19" ht="14.45" customHeight="1" x14ac:dyDescent="0.2">
      <c r="A140" s="417"/>
      <c r="B140" s="418" t="s">
        <v>1038</v>
      </c>
      <c r="C140" s="418" t="s">
        <v>1031</v>
      </c>
      <c r="D140" s="418" t="s">
        <v>1029</v>
      </c>
      <c r="E140" s="418" t="s">
        <v>1117</v>
      </c>
      <c r="F140" s="418" t="s">
        <v>1140</v>
      </c>
      <c r="G140" s="418" t="s">
        <v>1141</v>
      </c>
      <c r="H140" s="422">
        <v>68</v>
      </c>
      <c r="I140" s="422">
        <v>39666.659999999996</v>
      </c>
      <c r="J140" s="418"/>
      <c r="K140" s="418">
        <v>583.33323529411757</v>
      </c>
      <c r="L140" s="422">
        <v>104</v>
      </c>
      <c r="M140" s="422">
        <v>71508.87999999999</v>
      </c>
      <c r="N140" s="418"/>
      <c r="O140" s="418">
        <v>687.58538461538456</v>
      </c>
      <c r="P140" s="422">
        <v>29</v>
      </c>
      <c r="Q140" s="422">
        <v>19333.34</v>
      </c>
      <c r="R140" s="487"/>
      <c r="S140" s="423">
        <v>666.66689655172411</v>
      </c>
    </row>
    <row r="141" spans="1:19" ht="14.45" customHeight="1" x14ac:dyDescent="0.2">
      <c r="A141" s="417"/>
      <c r="B141" s="418" t="s">
        <v>1038</v>
      </c>
      <c r="C141" s="418" t="s">
        <v>1031</v>
      </c>
      <c r="D141" s="418" t="s">
        <v>1029</v>
      </c>
      <c r="E141" s="418" t="s">
        <v>1117</v>
      </c>
      <c r="F141" s="418" t="s">
        <v>1142</v>
      </c>
      <c r="G141" s="418" t="s">
        <v>1143</v>
      </c>
      <c r="H141" s="422">
        <v>17</v>
      </c>
      <c r="I141" s="422">
        <v>7933.33</v>
      </c>
      <c r="J141" s="418"/>
      <c r="K141" s="418">
        <v>466.66647058823531</v>
      </c>
      <c r="L141" s="422">
        <v>20</v>
      </c>
      <c r="M141" s="422">
        <v>10185.549999999999</v>
      </c>
      <c r="N141" s="418"/>
      <c r="O141" s="418">
        <v>509.27749999999997</v>
      </c>
      <c r="P141" s="422"/>
      <c r="Q141" s="422"/>
      <c r="R141" s="487"/>
      <c r="S141" s="423"/>
    </row>
    <row r="142" spans="1:19" ht="14.45" customHeight="1" x14ac:dyDescent="0.2">
      <c r="A142" s="417"/>
      <c r="B142" s="418" t="s">
        <v>1038</v>
      </c>
      <c r="C142" s="418" t="s">
        <v>1031</v>
      </c>
      <c r="D142" s="418" t="s">
        <v>1029</v>
      </c>
      <c r="E142" s="418" t="s">
        <v>1117</v>
      </c>
      <c r="F142" s="418" t="s">
        <v>1144</v>
      </c>
      <c r="G142" s="418" t="s">
        <v>1145</v>
      </c>
      <c r="H142" s="422">
        <v>105</v>
      </c>
      <c r="I142" s="422">
        <v>6416.66</v>
      </c>
      <c r="J142" s="418"/>
      <c r="K142" s="418">
        <v>61.111047619047618</v>
      </c>
      <c r="L142" s="422">
        <v>130</v>
      </c>
      <c r="M142" s="422">
        <v>8946.67</v>
      </c>
      <c r="N142" s="418"/>
      <c r="O142" s="418">
        <v>68.820538461538462</v>
      </c>
      <c r="P142" s="422">
        <v>16</v>
      </c>
      <c r="Q142" s="422">
        <v>1066.67</v>
      </c>
      <c r="R142" s="487"/>
      <c r="S142" s="423">
        <v>66.666875000000005</v>
      </c>
    </row>
    <row r="143" spans="1:19" ht="14.45" customHeight="1" x14ac:dyDescent="0.2">
      <c r="A143" s="417"/>
      <c r="B143" s="418" t="s">
        <v>1038</v>
      </c>
      <c r="C143" s="418" t="s">
        <v>1031</v>
      </c>
      <c r="D143" s="418" t="s">
        <v>1029</v>
      </c>
      <c r="E143" s="418" t="s">
        <v>1117</v>
      </c>
      <c r="F143" s="418" t="s">
        <v>1146</v>
      </c>
      <c r="G143" s="418" t="s">
        <v>1147</v>
      </c>
      <c r="H143" s="422">
        <v>10</v>
      </c>
      <c r="I143" s="422">
        <v>1277.78</v>
      </c>
      <c r="J143" s="418"/>
      <c r="K143" s="418">
        <v>127.77799999999999</v>
      </c>
      <c r="L143" s="422">
        <v>22</v>
      </c>
      <c r="M143" s="422">
        <v>3801.11</v>
      </c>
      <c r="N143" s="418"/>
      <c r="O143" s="418">
        <v>172.77772727272728</v>
      </c>
      <c r="P143" s="422"/>
      <c r="Q143" s="422"/>
      <c r="R143" s="487"/>
      <c r="S143" s="423"/>
    </row>
    <row r="144" spans="1:19" ht="14.45" customHeight="1" x14ac:dyDescent="0.2">
      <c r="A144" s="417"/>
      <c r="B144" s="418" t="s">
        <v>1038</v>
      </c>
      <c r="C144" s="418" t="s">
        <v>1031</v>
      </c>
      <c r="D144" s="418" t="s">
        <v>1029</v>
      </c>
      <c r="E144" s="418" t="s">
        <v>1117</v>
      </c>
      <c r="F144" s="418" t="s">
        <v>1146</v>
      </c>
      <c r="G144" s="418" t="s">
        <v>1148</v>
      </c>
      <c r="H144" s="422">
        <v>4</v>
      </c>
      <c r="I144" s="422">
        <v>511.11</v>
      </c>
      <c r="J144" s="418"/>
      <c r="K144" s="418">
        <v>127.7775</v>
      </c>
      <c r="L144" s="422">
        <v>8</v>
      </c>
      <c r="M144" s="422">
        <v>1312.23</v>
      </c>
      <c r="N144" s="418"/>
      <c r="O144" s="418">
        <v>164.02875</v>
      </c>
      <c r="P144" s="422">
        <v>4</v>
      </c>
      <c r="Q144" s="422">
        <v>644.44000000000005</v>
      </c>
      <c r="R144" s="487"/>
      <c r="S144" s="423">
        <v>161.11000000000001</v>
      </c>
    </row>
    <row r="145" spans="1:19" ht="14.45" customHeight="1" x14ac:dyDescent="0.2">
      <c r="A145" s="417"/>
      <c r="B145" s="418" t="s">
        <v>1038</v>
      </c>
      <c r="C145" s="418" t="s">
        <v>1031</v>
      </c>
      <c r="D145" s="418" t="s">
        <v>1029</v>
      </c>
      <c r="E145" s="418" t="s">
        <v>1117</v>
      </c>
      <c r="F145" s="418" t="s">
        <v>1151</v>
      </c>
      <c r="G145" s="418" t="s">
        <v>1152</v>
      </c>
      <c r="H145" s="422">
        <v>2</v>
      </c>
      <c r="I145" s="422">
        <v>0</v>
      </c>
      <c r="J145" s="418"/>
      <c r="K145" s="418">
        <v>0</v>
      </c>
      <c r="L145" s="422">
        <v>2</v>
      </c>
      <c r="M145" s="422">
        <v>0</v>
      </c>
      <c r="N145" s="418"/>
      <c r="O145" s="418">
        <v>0</v>
      </c>
      <c r="P145" s="422"/>
      <c r="Q145" s="422"/>
      <c r="R145" s="487"/>
      <c r="S145" s="423"/>
    </row>
    <row r="146" spans="1:19" ht="14.45" customHeight="1" x14ac:dyDescent="0.2">
      <c r="A146" s="417"/>
      <c r="B146" s="418" t="s">
        <v>1038</v>
      </c>
      <c r="C146" s="418" t="s">
        <v>1031</v>
      </c>
      <c r="D146" s="418" t="s">
        <v>1029</v>
      </c>
      <c r="E146" s="418" t="s">
        <v>1117</v>
      </c>
      <c r="F146" s="418" t="s">
        <v>1153</v>
      </c>
      <c r="G146" s="418" t="s">
        <v>1154</v>
      </c>
      <c r="H146" s="422">
        <v>985</v>
      </c>
      <c r="I146" s="422">
        <v>300972.23</v>
      </c>
      <c r="J146" s="418"/>
      <c r="K146" s="418">
        <v>305.55556345177661</v>
      </c>
      <c r="L146" s="422">
        <v>929</v>
      </c>
      <c r="M146" s="422">
        <v>306788.88</v>
      </c>
      <c r="N146" s="418"/>
      <c r="O146" s="418">
        <v>330.23560818083962</v>
      </c>
      <c r="P146" s="422">
        <v>196</v>
      </c>
      <c r="Q146" s="422">
        <v>60977.789999999994</v>
      </c>
      <c r="R146" s="487"/>
      <c r="S146" s="423">
        <v>311.11117346938772</v>
      </c>
    </row>
    <row r="147" spans="1:19" ht="14.45" customHeight="1" x14ac:dyDescent="0.2">
      <c r="A147" s="417"/>
      <c r="B147" s="418" t="s">
        <v>1038</v>
      </c>
      <c r="C147" s="418" t="s">
        <v>1031</v>
      </c>
      <c r="D147" s="418" t="s">
        <v>1029</v>
      </c>
      <c r="E147" s="418" t="s">
        <v>1117</v>
      </c>
      <c r="F147" s="418" t="s">
        <v>1155</v>
      </c>
      <c r="G147" s="418" t="s">
        <v>1156</v>
      </c>
      <c r="H147" s="422">
        <v>830</v>
      </c>
      <c r="I147" s="422">
        <v>27666.68</v>
      </c>
      <c r="J147" s="418"/>
      <c r="K147" s="418">
        <v>33.333349397590361</v>
      </c>
      <c r="L147" s="422"/>
      <c r="M147" s="422"/>
      <c r="N147" s="418"/>
      <c r="O147" s="418"/>
      <c r="P147" s="422"/>
      <c r="Q147" s="422"/>
      <c r="R147" s="487"/>
      <c r="S147" s="423"/>
    </row>
    <row r="148" spans="1:19" ht="14.45" customHeight="1" x14ac:dyDescent="0.2">
      <c r="A148" s="417"/>
      <c r="B148" s="418" t="s">
        <v>1038</v>
      </c>
      <c r="C148" s="418" t="s">
        <v>1031</v>
      </c>
      <c r="D148" s="418" t="s">
        <v>1029</v>
      </c>
      <c r="E148" s="418" t="s">
        <v>1117</v>
      </c>
      <c r="F148" s="418" t="s">
        <v>1157</v>
      </c>
      <c r="G148" s="418" t="s">
        <v>1158</v>
      </c>
      <c r="H148" s="422">
        <v>1130</v>
      </c>
      <c r="I148" s="422">
        <v>514777.79</v>
      </c>
      <c r="J148" s="418"/>
      <c r="K148" s="418">
        <v>455.55556637168138</v>
      </c>
      <c r="L148" s="422">
        <v>1593</v>
      </c>
      <c r="M148" s="422">
        <v>766744.45</v>
      </c>
      <c r="N148" s="418"/>
      <c r="O148" s="418">
        <v>481.32106089139984</v>
      </c>
      <c r="P148" s="422">
        <v>228</v>
      </c>
      <c r="Q148" s="422">
        <v>105133.33</v>
      </c>
      <c r="R148" s="487"/>
      <c r="S148" s="423">
        <v>461.11109649122807</v>
      </c>
    </row>
    <row r="149" spans="1:19" ht="14.45" customHeight="1" x14ac:dyDescent="0.2">
      <c r="A149" s="417"/>
      <c r="B149" s="418" t="s">
        <v>1038</v>
      </c>
      <c r="C149" s="418" t="s">
        <v>1031</v>
      </c>
      <c r="D149" s="418" t="s">
        <v>1029</v>
      </c>
      <c r="E149" s="418" t="s">
        <v>1117</v>
      </c>
      <c r="F149" s="418" t="s">
        <v>1161</v>
      </c>
      <c r="G149" s="418" t="s">
        <v>1162</v>
      </c>
      <c r="H149" s="422">
        <v>744</v>
      </c>
      <c r="I149" s="422">
        <v>57866.67</v>
      </c>
      <c r="J149" s="418"/>
      <c r="K149" s="418">
        <v>77.777782258064519</v>
      </c>
      <c r="L149" s="422">
        <v>643</v>
      </c>
      <c r="M149" s="422">
        <v>65162.239999999991</v>
      </c>
      <c r="N149" s="418"/>
      <c r="O149" s="418">
        <v>101.34096423017105</v>
      </c>
      <c r="P149" s="422"/>
      <c r="Q149" s="422"/>
      <c r="R149" s="487"/>
      <c r="S149" s="423"/>
    </row>
    <row r="150" spans="1:19" ht="14.45" customHeight="1" x14ac:dyDescent="0.2">
      <c r="A150" s="417"/>
      <c r="B150" s="418" t="s">
        <v>1038</v>
      </c>
      <c r="C150" s="418" t="s">
        <v>1031</v>
      </c>
      <c r="D150" s="418" t="s">
        <v>1029</v>
      </c>
      <c r="E150" s="418" t="s">
        <v>1117</v>
      </c>
      <c r="F150" s="418" t="s">
        <v>1161</v>
      </c>
      <c r="G150" s="418" t="s">
        <v>1163</v>
      </c>
      <c r="H150" s="422">
        <v>273</v>
      </c>
      <c r="I150" s="422">
        <v>21233.330000000005</v>
      </c>
      <c r="J150" s="418"/>
      <c r="K150" s="418">
        <v>77.777765567765584</v>
      </c>
      <c r="L150" s="422">
        <v>305</v>
      </c>
      <c r="M150" s="422">
        <v>30033.32</v>
      </c>
      <c r="N150" s="418"/>
      <c r="O150" s="418">
        <v>98.469901639344258</v>
      </c>
      <c r="P150" s="422">
        <v>201</v>
      </c>
      <c r="Q150" s="422">
        <v>18983.330000000002</v>
      </c>
      <c r="R150" s="487"/>
      <c r="S150" s="423">
        <v>94.444427860696521</v>
      </c>
    </row>
    <row r="151" spans="1:19" ht="14.45" customHeight="1" x14ac:dyDescent="0.2">
      <c r="A151" s="417"/>
      <c r="B151" s="418" t="s">
        <v>1038</v>
      </c>
      <c r="C151" s="418" t="s">
        <v>1031</v>
      </c>
      <c r="D151" s="418" t="s">
        <v>1029</v>
      </c>
      <c r="E151" s="418" t="s">
        <v>1117</v>
      </c>
      <c r="F151" s="418" t="s">
        <v>1166</v>
      </c>
      <c r="G151" s="418" t="s">
        <v>1167</v>
      </c>
      <c r="H151" s="422">
        <v>2</v>
      </c>
      <c r="I151" s="422">
        <v>540</v>
      </c>
      <c r="J151" s="418"/>
      <c r="K151" s="418">
        <v>270</v>
      </c>
      <c r="L151" s="422">
        <v>2</v>
      </c>
      <c r="M151" s="422">
        <v>666.67</v>
      </c>
      <c r="N151" s="418"/>
      <c r="O151" s="418">
        <v>333.33499999999998</v>
      </c>
      <c r="P151" s="422">
        <v>1</v>
      </c>
      <c r="Q151" s="422">
        <v>333.33</v>
      </c>
      <c r="R151" s="487"/>
      <c r="S151" s="423">
        <v>333.33</v>
      </c>
    </row>
    <row r="152" spans="1:19" ht="14.45" customHeight="1" x14ac:dyDescent="0.2">
      <c r="A152" s="417"/>
      <c r="B152" s="418" t="s">
        <v>1038</v>
      </c>
      <c r="C152" s="418" t="s">
        <v>1031</v>
      </c>
      <c r="D152" s="418" t="s">
        <v>1029</v>
      </c>
      <c r="E152" s="418" t="s">
        <v>1117</v>
      </c>
      <c r="F152" s="418" t="s">
        <v>1168</v>
      </c>
      <c r="G152" s="418" t="s">
        <v>1169</v>
      </c>
      <c r="H152" s="422">
        <v>1837</v>
      </c>
      <c r="I152" s="422">
        <v>173494.43000000002</v>
      </c>
      <c r="J152" s="418"/>
      <c r="K152" s="418">
        <v>94.444436581382703</v>
      </c>
      <c r="L152" s="422">
        <v>2126</v>
      </c>
      <c r="M152" s="422">
        <v>249022.21999999997</v>
      </c>
      <c r="N152" s="418"/>
      <c r="O152" s="418">
        <v>117.13180620884289</v>
      </c>
      <c r="P152" s="422">
        <v>506</v>
      </c>
      <c r="Q152" s="422">
        <v>56222.22</v>
      </c>
      <c r="R152" s="487"/>
      <c r="S152" s="423">
        <v>111.1111067193676</v>
      </c>
    </row>
    <row r="153" spans="1:19" ht="14.45" customHeight="1" x14ac:dyDescent="0.2">
      <c r="A153" s="417"/>
      <c r="B153" s="418" t="s">
        <v>1038</v>
      </c>
      <c r="C153" s="418" t="s">
        <v>1031</v>
      </c>
      <c r="D153" s="418" t="s">
        <v>1029</v>
      </c>
      <c r="E153" s="418" t="s">
        <v>1117</v>
      </c>
      <c r="F153" s="418" t="s">
        <v>1172</v>
      </c>
      <c r="G153" s="418" t="s">
        <v>1173</v>
      </c>
      <c r="H153" s="422">
        <v>12</v>
      </c>
      <c r="I153" s="422">
        <v>1160</v>
      </c>
      <c r="J153" s="418"/>
      <c r="K153" s="418">
        <v>96.666666666666671</v>
      </c>
      <c r="L153" s="422">
        <v>4</v>
      </c>
      <c r="M153" s="422">
        <v>644.44000000000005</v>
      </c>
      <c r="N153" s="418"/>
      <c r="O153" s="418">
        <v>161.11000000000001</v>
      </c>
      <c r="P153" s="422">
        <v>1</v>
      </c>
      <c r="Q153" s="422">
        <v>150</v>
      </c>
      <c r="R153" s="487"/>
      <c r="S153" s="423">
        <v>150</v>
      </c>
    </row>
    <row r="154" spans="1:19" ht="14.45" customHeight="1" x14ac:dyDescent="0.2">
      <c r="A154" s="417"/>
      <c r="B154" s="418" t="s">
        <v>1038</v>
      </c>
      <c r="C154" s="418" t="s">
        <v>1031</v>
      </c>
      <c r="D154" s="418" t="s">
        <v>1029</v>
      </c>
      <c r="E154" s="418" t="s">
        <v>1117</v>
      </c>
      <c r="F154" s="418" t="s">
        <v>1175</v>
      </c>
      <c r="G154" s="418" t="s">
        <v>1176</v>
      </c>
      <c r="H154" s="422">
        <v>9</v>
      </c>
      <c r="I154" s="422">
        <v>3900</v>
      </c>
      <c r="J154" s="418"/>
      <c r="K154" s="418">
        <v>433.33333333333331</v>
      </c>
      <c r="L154" s="422">
        <v>19</v>
      </c>
      <c r="M154" s="422">
        <v>8661.11</v>
      </c>
      <c r="N154" s="418"/>
      <c r="O154" s="418">
        <v>455.84789473684214</v>
      </c>
      <c r="P154" s="422">
        <v>5</v>
      </c>
      <c r="Q154" s="422">
        <v>2472.21</v>
      </c>
      <c r="R154" s="487"/>
      <c r="S154" s="423">
        <v>494.44200000000001</v>
      </c>
    </row>
    <row r="155" spans="1:19" ht="14.45" customHeight="1" x14ac:dyDescent="0.2">
      <c r="A155" s="417"/>
      <c r="B155" s="418" t="s">
        <v>1038</v>
      </c>
      <c r="C155" s="418" t="s">
        <v>1031</v>
      </c>
      <c r="D155" s="418" t="s">
        <v>1029</v>
      </c>
      <c r="E155" s="418" t="s">
        <v>1117</v>
      </c>
      <c r="F155" s="418" t="s">
        <v>1177</v>
      </c>
      <c r="G155" s="418" t="s">
        <v>1178</v>
      </c>
      <c r="H155" s="422">
        <v>24</v>
      </c>
      <c r="I155" s="422">
        <v>1813.33</v>
      </c>
      <c r="J155" s="418"/>
      <c r="K155" s="418">
        <v>75.555416666666659</v>
      </c>
      <c r="L155" s="422">
        <v>11</v>
      </c>
      <c r="M155" s="422">
        <v>1143.33</v>
      </c>
      <c r="N155" s="418"/>
      <c r="O155" s="418">
        <v>103.93909090909091</v>
      </c>
      <c r="P155" s="422">
        <v>5</v>
      </c>
      <c r="Q155" s="422">
        <v>500</v>
      </c>
      <c r="R155" s="487"/>
      <c r="S155" s="423">
        <v>100</v>
      </c>
    </row>
    <row r="156" spans="1:19" ht="14.45" customHeight="1" x14ac:dyDescent="0.2">
      <c r="A156" s="417"/>
      <c r="B156" s="418" t="s">
        <v>1038</v>
      </c>
      <c r="C156" s="418" t="s">
        <v>1031</v>
      </c>
      <c r="D156" s="418" t="s">
        <v>1029</v>
      </c>
      <c r="E156" s="418" t="s">
        <v>1117</v>
      </c>
      <c r="F156" s="418" t="s">
        <v>1179</v>
      </c>
      <c r="G156" s="418" t="s">
        <v>1180</v>
      </c>
      <c r="H156" s="422">
        <v>17</v>
      </c>
      <c r="I156" s="422">
        <v>2266.66</v>
      </c>
      <c r="J156" s="418"/>
      <c r="K156" s="418">
        <v>133.33294117647057</v>
      </c>
      <c r="L156" s="422">
        <v>35</v>
      </c>
      <c r="M156" s="422">
        <v>6257.7799999999988</v>
      </c>
      <c r="N156" s="418"/>
      <c r="O156" s="418">
        <v>178.79371428571426</v>
      </c>
      <c r="P156" s="422">
        <v>2</v>
      </c>
      <c r="Q156" s="422">
        <v>344.44</v>
      </c>
      <c r="R156" s="487"/>
      <c r="S156" s="423">
        <v>172.22</v>
      </c>
    </row>
    <row r="157" spans="1:19" ht="14.45" customHeight="1" x14ac:dyDescent="0.2">
      <c r="A157" s="417"/>
      <c r="B157" s="418" t="s">
        <v>1038</v>
      </c>
      <c r="C157" s="418" t="s">
        <v>1031</v>
      </c>
      <c r="D157" s="418" t="s">
        <v>1029</v>
      </c>
      <c r="E157" s="418" t="s">
        <v>1117</v>
      </c>
      <c r="F157" s="418" t="s">
        <v>1181</v>
      </c>
      <c r="G157" s="418" t="s">
        <v>1182</v>
      </c>
      <c r="H157" s="422">
        <v>21</v>
      </c>
      <c r="I157" s="422">
        <v>1026.6599999999999</v>
      </c>
      <c r="J157" s="418"/>
      <c r="K157" s="418">
        <v>48.888571428571424</v>
      </c>
      <c r="L157" s="422">
        <v>9</v>
      </c>
      <c r="M157" s="422">
        <v>705.56</v>
      </c>
      <c r="N157" s="418"/>
      <c r="O157" s="418">
        <v>78.395555555555546</v>
      </c>
      <c r="P157" s="422"/>
      <c r="Q157" s="422"/>
      <c r="R157" s="487"/>
      <c r="S157" s="423"/>
    </row>
    <row r="158" spans="1:19" ht="14.45" customHeight="1" x14ac:dyDescent="0.2">
      <c r="A158" s="417"/>
      <c r="B158" s="418" t="s">
        <v>1038</v>
      </c>
      <c r="C158" s="418" t="s">
        <v>1031</v>
      </c>
      <c r="D158" s="418" t="s">
        <v>1029</v>
      </c>
      <c r="E158" s="418" t="s">
        <v>1117</v>
      </c>
      <c r="F158" s="418" t="s">
        <v>1183</v>
      </c>
      <c r="G158" s="418" t="s">
        <v>1184</v>
      </c>
      <c r="H158" s="422"/>
      <c r="I158" s="422"/>
      <c r="J158" s="418"/>
      <c r="K158" s="418"/>
      <c r="L158" s="422">
        <v>2</v>
      </c>
      <c r="M158" s="422">
        <v>846.66000000000008</v>
      </c>
      <c r="N158" s="418"/>
      <c r="O158" s="418">
        <v>423.33000000000004</v>
      </c>
      <c r="P158" s="422"/>
      <c r="Q158" s="422"/>
      <c r="R158" s="487"/>
      <c r="S158" s="423"/>
    </row>
    <row r="159" spans="1:19" ht="14.45" customHeight="1" x14ac:dyDescent="0.2">
      <c r="A159" s="417"/>
      <c r="B159" s="418" t="s">
        <v>1038</v>
      </c>
      <c r="C159" s="418" t="s">
        <v>1031</v>
      </c>
      <c r="D159" s="418" t="s">
        <v>1029</v>
      </c>
      <c r="E159" s="418" t="s">
        <v>1117</v>
      </c>
      <c r="F159" s="418" t="s">
        <v>1185</v>
      </c>
      <c r="G159" s="418" t="s">
        <v>1186</v>
      </c>
      <c r="H159" s="422">
        <v>315</v>
      </c>
      <c r="I159" s="422">
        <v>92050</v>
      </c>
      <c r="J159" s="418"/>
      <c r="K159" s="418">
        <v>292.22222222222223</v>
      </c>
      <c r="L159" s="422">
        <v>126</v>
      </c>
      <c r="M159" s="422">
        <v>43075.55</v>
      </c>
      <c r="N159" s="418"/>
      <c r="O159" s="418">
        <v>341.86944444444447</v>
      </c>
      <c r="P159" s="422"/>
      <c r="Q159" s="422"/>
      <c r="R159" s="487"/>
      <c r="S159" s="423"/>
    </row>
    <row r="160" spans="1:19" ht="14.45" customHeight="1" x14ac:dyDescent="0.2">
      <c r="A160" s="417"/>
      <c r="B160" s="418" t="s">
        <v>1038</v>
      </c>
      <c r="C160" s="418" t="s">
        <v>1031</v>
      </c>
      <c r="D160" s="418" t="s">
        <v>1029</v>
      </c>
      <c r="E160" s="418" t="s">
        <v>1117</v>
      </c>
      <c r="F160" s="418" t="s">
        <v>1189</v>
      </c>
      <c r="G160" s="418" t="s">
        <v>1190</v>
      </c>
      <c r="H160" s="422">
        <v>6</v>
      </c>
      <c r="I160" s="422">
        <v>700</v>
      </c>
      <c r="J160" s="418"/>
      <c r="K160" s="418">
        <v>116.66666666666667</v>
      </c>
      <c r="L160" s="422">
        <v>4</v>
      </c>
      <c r="M160" s="422">
        <v>575.55999999999995</v>
      </c>
      <c r="N160" s="418"/>
      <c r="O160" s="418">
        <v>143.88999999999999</v>
      </c>
      <c r="P160" s="422">
        <v>3</v>
      </c>
      <c r="Q160" s="422">
        <v>416.66999999999996</v>
      </c>
      <c r="R160" s="487"/>
      <c r="S160" s="423">
        <v>138.88999999999999</v>
      </c>
    </row>
    <row r="161" spans="1:19" ht="14.45" customHeight="1" x14ac:dyDescent="0.2">
      <c r="A161" s="417"/>
      <c r="B161" s="418" t="s">
        <v>1038</v>
      </c>
      <c r="C161" s="418" t="s">
        <v>1031</v>
      </c>
      <c r="D161" s="418" t="s">
        <v>1029</v>
      </c>
      <c r="E161" s="418" t="s">
        <v>1117</v>
      </c>
      <c r="F161" s="418" t="s">
        <v>1199</v>
      </c>
      <c r="G161" s="418" t="s">
        <v>1200</v>
      </c>
      <c r="H161" s="422">
        <v>346</v>
      </c>
      <c r="I161" s="422">
        <v>124175.55</v>
      </c>
      <c r="J161" s="418"/>
      <c r="K161" s="418">
        <v>358.88887283236994</v>
      </c>
      <c r="L161" s="422">
        <v>143</v>
      </c>
      <c r="M161" s="422">
        <v>59582.22</v>
      </c>
      <c r="N161" s="418"/>
      <c r="O161" s="418">
        <v>416.65888111888114</v>
      </c>
      <c r="P161" s="422"/>
      <c r="Q161" s="422"/>
      <c r="R161" s="487"/>
      <c r="S161" s="423"/>
    </row>
    <row r="162" spans="1:19" ht="14.45" customHeight="1" x14ac:dyDescent="0.2">
      <c r="A162" s="417"/>
      <c r="B162" s="418" t="s">
        <v>1038</v>
      </c>
      <c r="C162" s="418" t="s">
        <v>1031</v>
      </c>
      <c r="D162" s="418" t="s">
        <v>1029</v>
      </c>
      <c r="E162" s="418" t="s">
        <v>1117</v>
      </c>
      <c r="F162" s="418" t="s">
        <v>1191</v>
      </c>
      <c r="G162" s="418"/>
      <c r="H162" s="422">
        <v>7</v>
      </c>
      <c r="I162" s="422">
        <v>3850</v>
      </c>
      <c r="J162" s="418"/>
      <c r="K162" s="418">
        <v>550</v>
      </c>
      <c r="L162" s="422"/>
      <c r="M162" s="422"/>
      <c r="N162" s="418"/>
      <c r="O162" s="418"/>
      <c r="P162" s="422"/>
      <c r="Q162" s="422"/>
      <c r="R162" s="487"/>
      <c r="S162" s="423"/>
    </row>
    <row r="163" spans="1:19" ht="14.45" customHeight="1" x14ac:dyDescent="0.2">
      <c r="A163" s="417"/>
      <c r="B163" s="418" t="s">
        <v>1038</v>
      </c>
      <c r="C163" s="418" t="s">
        <v>1031</v>
      </c>
      <c r="D163" s="418" t="s">
        <v>1029</v>
      </c>
      <c r="E163" s="418" t="s">
        <v>1117</v>
      </c>
      <c r="F163" s="418" t="s">
        <v>1192</v>
      </c>
      <c r="G163" s="418" t="s">
        <v>1193</v>
      </c>
      <c r="H163" s="422">
        <v>12</v>
      </c>
      <c r="I163" s="422">
        <v>1400.0100000000002</v>
      </c>
      <c r="J163" s="418"/>
      <c r="K163" s="418">
        <v>116.66750000000002</v>
      </c>
      <c r="L163" s="422">
        <v>25</v>
      </c>
      <c r="M163" s="422">
        <v>3883.32</v>
      </c>
      <c r="N163" s="418"/>
      <c r="O163" s="418">
        <v>155.33280000000002</v>
      </c>
      <c r="P163" s="422"/>
      <c r="Q163" s="422"/>
      <c r="R163" s="487"/>
      <c r="S163" s="423"/>
    </row>
    <row r="164" spans="1:19" ht="14.45" customHeight="1" x14ac:dyDescent="0.2">
      <c r="A164" s="417"/>
      <c r="B164" s="418" t="s">
        <v>1038</v>
      </c>
      <c r="C164" s="418" t="s">
        <v>1031</v>
      </c>
      <c r="D164" s="418" t="s">
        <v>1029</v>
      </c>
      <c r="E164" s="418" t="s">
        <v>1117</v>
      </c>
      <c r="F164" s="418" t="s">
        <v>1201</v>
      </c>
      <c r="G164" s="418" t="s">
        <v>1202</v>
      </c>
      <c r="H164" s="422">
        <v>149</v>
      </c>
      <c r="I164" s="422">
        <v>82446.67</v>
      </c>
      <c r="J164" s="418"/>
      <c r="K164" s="418">
        <v>553.33335570469796</v>
      </c>
      <c r="L164" s="422">
        <v>260</v>
      </c>
      <c r="M164" s="422">
        <v>155342.22999999998</v>
      </c>
      <c r="N164" s="418"/>
      <c r="O164" s="418">
        <v>597.47011538461527</v>
      </c>
      <c r="P164" s="422">
        <v>60</v>
      </c>
      <c r="Q164" s="422">
        <v>33533.329999999994</v>
      </c>
      <c r="R164" s="487"/>
      <c r="S164" s="423">
        <v>558.8888333333332</v>
      </c>
    </row>
    <row r="165" spans="1:19" ht="14.45" customHeight="1" x14ac:dyDescent="0.2">
      <c r="A165" s="417"/>
      <c r="B165" s="418" t="s">
        <v>1038</v>
      </c>
      <c r="C165" s="418" t="s">
        <v>1031</v>
      </c>
      <c r="D165" s="418" t="s">
        <v>1029</v>
      </c>
      <c r="E165" s="418" t="s">
        <v>1117</v>
      </c>
      <c r="F165" s="418" t="s">
        <v>1194</v>
      </c>
      <c r="G165" s="418" t="s">
        <v>1195</v>
      </c>
      <c r="H165" s="422"/>
      <c r="I165" s="422"/>
      <c r="J165" s="418"/>
      <c r="K165" s="418"/>
      <c r="L165" s="422">
        <v>616</v>
      </c>
      <c r="M165" s="422">
        <v>39271.11</v>
      </c>
      <c r="N165" s="418"/>
      <c r="O165" s="418">
        <v>63.751801948051948</v>
      </c>
      <c r="P165" s="422">
        <v>122</v>
      </c>
      <c r="Q165" s="422">
        <v>8133.33</v>
      </c>
      <c r="R165" s="487"/>
      <c r="S165" s="423">
        <v>66.666639344262293</v>
      </c>
    </row>
    <row r="166" spans="1:19" ht="14.45" customHeight="1" x14ac:dyDescent="0.2">
      <c r="A166" s="417"/>
      <c r="B166" s="418" t="s">
        <v>1038</v>
      </c>
      <c r="C166" s="418" t="s">
        <v>1031</v>
      </c>
      <c r="D166" s="418" t="s">
        <v>1029</v>
      </c>
      <c r="E166" s="418" t="s">
        <v>1117</v>
      </c>
      <c r="F166" s="418" t="s">
        <v>1203</v>
      </c>
      <c r="G166" s="418" t="s">
        <v>1134</v>
      </c>
      <c r="H166" s="422"/>
      <c r="I166" s="422"/>
      <c r="J166" s="418"/>
      <c r="K166" s="418"/>
      <c r="L166" s="422">
        <v>70</v>
      </c>
      <c r="M166" s="422">
        <v>21755.55</v>
      </c>
      <c r="N166" s="418"/>
      <c r="O166" s="418">
        <v>310.7935714285714</v>
      </c>
      <c r="P166" s="422">
        <v>72</v>
      </c>
      <c r="Q166" s="422">
        <v>21600</v>
      </c>
      <c r="R166" s="487"/>
      <c r="S166" s="423">
        <v>300</v>
      </c>
    </row>
    <row r="167" spans="1:19" ht="14.45" customHeight="1" x14ac:dyDescent="0.2">
      <c r="A167" s="417"/>
      <c r="B167" s="418" t="s">
        <v>1038</v>
      </c>
      <c r="C167" s="418" t="s">
        <v>1031</v>
      </c>
      <c r="D167" s="418" t="s">
        <v>1029</v>
      </c>
      <c r="E167" s="418" t="s">
        <v>1117</v>
      </c>
      <c r="F167" s="418" t="s">
        <v>1203</v>
      </c>
      <c r="G167" s="418" t="s">
        <v>1204</v>
      </c>
      <c r="H167" s="422"/>
      <c r="I167" s="422"/>
      <c r="J167" s="418"/>
      <c r="K167" s="418"/>
      <c r="L167" s="422">
        <v>223</v>
      </c>
      <c r="M167" s="422">
        <v>71433.33</v>
      </c>
      <c r="N167" s="418"/>
      <c r="O167" s="418">
        <v>320.32883408071751</v>
      </c>
      <c r="P167" s="422"/>
      <c r="Q167" s="422"/>
      <c r="R167" s="487"/>
      <c r="S167" s="423"/>
    </row>
    <row r="168" spans="1:19" ht="14.45" customHeight="1" x14ac:dyDescent="0.2">
      <c r="A168" s="417"/>
      <c r="B168" s="418" t="s">
        <v>1038</v>
      </c>
      <c r="C168" s="418" t="s">
        <v>1031</v>
      </c>
      <c r="D168" s="418" t="s">
        <v>1029</v>
      </c>
      <c r="E168" s="418" t="s">
        <v>1117</v>
      </c>
      <c r="F168" s="418" t="s">
        <v>1205</v>
      </c>
      <c r="G168" s="418" t="s">
        <v>1206</v>
      </c>
      <c r="H168" s="422"/>
      <c r="I168" s="422"/>
      <c r="J168" s="418"/>
      <c r="K168" s="418"/>
      <c r="L168" s="422">
        <v>2</v>
      </c>
      <c r="M168" s="422">
        <v>600</v>
      </c>
      <c r="N168" s="418"/>
      <c r="O168" s="418">
        <v>300</v>
      </c>
      <c r="P168" s="422"/>
      <c r="Q168" s="422"/>
      <c r="R168" s="487"/>
      <c r="S168" s="423"/>
    </row>
    <row r="169" spans="1:19" ht="14.45" customHeight="1" x14ac:dyDescent="0.2">
      <c r="A169" s="417"/>
      <c r="B169" s="418" t="s">
        <v>1038</v>
      </c>
      <c r="C169" s="418" t="s">
        <v>1032</v>
      </c>
      <c r="D169" s="418" t="s">
        <v>1029</v>
      </c>
      <c r="E169" s="418" t="s">
        <v>1039</v>
      </c>
      <c r="F169" s="418" t="s">
        <v>1040</v>
      </c>
      <c r="G169" s="418"/>
      <c r="H169" s="422"/>
      <c r="I169" s="422"/>
      <c r="J169" s="418"/>
      <c r="K169" s="418"/>
      <c r="L169" s="422">
        <v>1</v>
      </c>
      <c r="M169" s="422">
        <v>113</v>
      </c>
      <c r="N169" s="418"/>
      <c r="O169" s="418">
        <v>113</v>
      </c>
      <c r="P169" s="422"/>
      <c r="Q169" s="422"/>
      <c r="R169" s="487"/>
      <c r="S169" s="423"/>
    </row>
    <row r="170" spans="1:19" ht="14.45" customHeight="1" x14ac:dyDescent="0.2">
      <c r="A170" s="417"/>
      <c r="B170" s="418" t="s">
        <v>1038</v>
      </c>
      <c r="C170" s="418" t="s">
        <v>1032</v>
      </c>
      <c r="D170" s="418" t="s">
        <v>1029</v>
      </c>
      <c r="E170" s="418" t="s">
        <v>1039</v>
      </c>
      <c r="F170" s="418" t="s">
        <v>1041</v>
      </c>
      <c r="G170" s="418"/>
      <c r="H170" s="422"/>
      <c r="I170" s="422"/>
      <c r="J170" s="418"/>
      <c r="K170" s="418"/>
      <c r="L170" s="422"/>
      <c r="M170" s="422"/>
      <c r="N170" s="418"/>
      <c r="O170" s="418"/>
      <c r="P170" s="422">
        <v>1</v>
      </c>
      <c r="Q170" s="422">
        <v>1657</v>
      </c>
      <c r="R170" s="487"/>
      <c r="S170" s="423">
        <v>1657</v>
      </c>
    </row>
    <row r="171" spans="1:19" ht="14.45" customHeight="1" x14ac:dyDescent="0.2">
      <c r="A171" s="417"/>
      <c r="B171" s="418" t="s">
        <v>1038</v>
      </c>
      <c r="C171" s="418" t="s">
        <v>1032</v>
      </c>
      <c r="D171" s="418" t="s">
        <v>1029</v>
      </c>
      <c r="E171" s="418" t="s">
        <v>1039</v>
      </c>
      <c r="F171" s="418" t="s">
        <v>1207</v>
      </c>
      <c r="G171" s="418"/>
      <c r="H171" s="422">
        <v>3</v>
      </c>
      <c r="I171" s="422">
        <v>3537</v>
      </c>
      <c r="J171" s="418"/>
      <c r="K171" s="418">
        <v>1179</v>
      </c>
      <c r="L171" s="422">
        <v>1</v>
      </c>
      <c r="M171" s="422">
        <v>1179</v>
      </c>
      <c r="N171" s="418"/>
      <c r="O171" s="418">
        <v>1179</v>
      </c>
      <c r="P171" s="422">
        <v>1</v>
      </c>
      <c r="Q171" s="422">
        <v>1179</v>
      </c>
      <c r="R171" s="487"/>
      <c r="S171" s="423">
        <v>1179</v>
      </c>
    </row>
    <row r="172" spans="1:19" ht="14.45" customHeight="1" x14ac:dyDescent="0.2">
      <c r="A172" s="417"/>
      <c r="B172" s="418" t="s">
        <v>1038</v>
      </c>
      <c r="C172" s="418" t="s">
        <v>1032</v>
      </c>
      <c r="D172" s="418" t="s">
        <v>1029</v>
      </c>
      <c r="E172" s="418" t="s">
        <v>1039</v>
      </c>
      <c r="F172" s="418" t="s">
        <v>1208</v>
      </c>
      <c r="G172" s="418"/>
      <c r="H172" s="422">
        <v>1</v>
      </c>
      <c r="I172" s="422">
        <v>258</v>
      </c>
      <c r="J172" s="418"/>
      <c r="K172" s="418">
        <v>258</v>
      </c>
      <c r="L172" s="422"/>
      <c r="M172" s="422"/>
      <c r="N172" s="418"/>
      <c r="O172" s="418"/>
      <c r="P172" s="422"/>
      <c r="Q172" s="422"/>
      <c r="R172" s="487"/>
      <c r="S172" s="423"/>
    </row>
    <row r="173" spans="1:19" ht="14.45" customHeight="1" x14ac:dyDescent="0.2">
      <c r="A173" s="417"/>
      <c r="B173" s="418" t="s">
        <v>1038</v>
      </c>
      <c r="C173" s="418" t="s">
        <v>1032</v>
      </c>
      <c r="D173" s="418" t="s">
        <v>1029</v>
      </c>
      <c r="E173" s="418" t="s">
        <v>1039</v>
      </c>
      <c r="F173" s="418" t="s">
        <v>1209</v>
      </c>
      <c r="G173" s="418"/>
      <c r="H173" s="422">
        <v>2</v>
      </c>
      <c r="I173" s="422">
        <v>438</v>
      </c>
      <c r="J173" s="418"/>
      <c r="K173" s="418">
        <v>219</v>
      </c>
      <c r="L173" s="422">
        <v>1</v>
      </c>
      <c r="M173" s="422">
        <v>219</v>
      </c>
      <c r="N173" s="418"/>
      <c r="O173" s="418">
        <v>219</v>
      </c>
      <c r="P173" s="422">
        <v>1</v>
      </c>
      <c r="Q173" s="422">
        <v>219</v>
      </c>
      <c r="R173" s="487"/>
      <c r="S173" s="423">
        <v>219</v>
      </c>
    </row>
    <row r="174" spans="1:19" ht="14.45" customHeight="1" x14ac:dyDescent="0.2">
      <c r="A174" s="417"/>
      <c r="B174" s="418" t="s">
        <v>1038</v>
      </c>
      <c r="C174" s="418" t="s">
        <v>1032</v>
      </c>
      <c r="D174" s="418" t="s">
        <v>1029</v>
      </c>
      <c r="E174" s="418" t="s">
        <v>1039</v>
      </c>
      <c r="F174" s="418" t="s">
        <v>1210</v>
      </c>
      <c r="G174" s="418"/>
      <c r="H174" s="422">
        <v>8</v>
      </c>
      <c r="I174" s="422">
        <v>5936</v>
      </c>
      <c r="J174" s="418"/>
      <c r="K174" s="418">
        <v>742</v>
      </c>
      <c r="L174" s="422">
        <v>6</v>
      </c>
      <c r="M174" s="422">
        <v>4452</v>
      </c>
      <c r="N174" s="418"/>
      <c r="O174" s="418">
        <v>742</v>
      </c>
      <c r="P174" s="422">
        <v>5</v>
      </c>
      <c r="Q174" s="422">
        <v>3710</v>
      </c>
      <c r="R174" s="487"/>
      <c r="S174" s="423">
        <v>742</v>
      </c>
    </row>
    <row r="175" spans="1:19" ht="14.45" customHeight="1" x14ac:dyDescent="0.2">
      <c r="A175" s="417"/>
      <c r="B175" s="418" t="s">
        <v>1038</v>
      </c>
      <c r="C175" s="418" t="s">
        <v>1032</v>
      </c>
      <c r="D175" s="418" t="s">
        <v>1029</v>
      </c>
      <c r="E175" s="418" t="s">
        <v>1039</v>
      </c>
      <c r="F175" s="418" t="s">
        <v>1211</v>
      </c>
      <c r="G175" s="418"/>
      <c r="H175" s="422"/>
      <c r="I175" s="422"/>
      <c r="J175" s="418"/>
      <c r="K175" s="418"/>
      <c r="L175" s="422">
        <v>4</v>
      </c>
      <c r="M175" s="422">
        <v>3600</v>
      </c>
      <c r="N175" s="418"/>
      <c r="O175" s="418">
        <v>900</v>
      </c>
      <c r="P175" s="422"/>
      <c r="Q175" s="422"/>
      <c r="R175" s="487"/>
      <c r="S175" s="423"/>
    </row>
    <row r="176" spans="1:19" ht="14.45" customHeight="1" x14ac:dyDescent="0.2">
      <c r="A176" s="417"/>
      <c r="B176" s="418" t="s">
        <v>1038</v>
      </c>
      <c r="C176" s="418" t="s">
        <v>1032</v>
      </c>
      <c r="D176" s="418" t="s">
        <v>1029</v>
      </c>
      <c r="E176" s="418" t="s">
        <v>1117</v>
      </c>
      <c r="F176" s="418" t="s">
        <v>1118</v>
      </c>
      <c r="G176" s="418" t="s">
        <v>1119</v>
      </c>
      <c r="H176" s="422">
        <v>88</v>
      </c>
      <c r="I176" s="422">
        <v>44782.22</v>
      </c>
      <c r="J176" s="418"/>
      <c r="K176" s="418">
        <v>508.88886363636362</v>
      </c>
      <c r="L176" s="422">
        <v>146</v>
      </c>
      <c r="M176" s="422">
        <v>88005.540000000008</v>
      </c>
      <c r="N176" s="418"/>
      <c r="O176" s="418">
        <v>602.77767123287674</v>
      </c>
      <c r="P176" s="422">
        <v>37</v>
      </c>
      <c r="Q176" s="422">
        <v>20350</v>
      </c>
      <c r="R176" s="487"/>
      <c r="S176" s="423">
        <v>550</v>
      </c>
    </row>
    <row r="177" spans="1:19" ht="14.45" customHeight="1" x14ac:dyDescent="0.2">
      <c r="A177" s="417"/>
      <c r="B177" s="418" t="s">
        <v>1038</v>
      </c>
      <c r="C177" s="418" t="s">
        <v>1032</v>
      </c>
      <c r="D177" s="418" t="s">
        <v>1029</v>
      </c>
      <c r="E177" s="418" t="s">
        <v>1117</v>
      </c>
      <c r="F177" s="418" t="s">
        <v>1196</v>
      </c>
      <c r="G177" s="418" t="s">
        <v>1137</v>
      </c>
      <c r="H177" s="422">
        <v>201</v>
      </c>
      <c r="I177" s="422">
        <v>100500</v>
      </c>
      <c r="J177" s="418"/>
      <c r="K177" s="418">
        <v>500</v>
      </c>
      <c r="L177" s="422">
        <v>448</v>
      </c>
      <c r="M177" s="422">
        <v>240558.89</v>
      </c>
      <c r="N177" s="418"/>
      <c r="O177" s="418">
        <v>536.96180803571428</v>
      </c>
      <c r="P177" s="422">
        <v>111</v>
      </c>
      <c r="Q177" s="422">
        <v>56116.67</v>
      </c>
      <c r="R177" s="487"/>
      <c r="S177" s="423">
        <v>505.55558558558556</v>
      </c>
    </row>
    <row r="178" spans="1:19" ht="14.45" customHeight="1" x14ac:dyDescent="0.2">
      <c r="A178" s="417"/>
      <c r="B178" s="418" t="s">
        <v>1038</v>
      </c>
      <c r="C178" s="418" t="s">
        <v>1032</v>
      </c>
      <c r="D178" s="418" t="s">
        <v>1029</v>
      </c>
      <c r="E178" s="418" t="s">
        <v>1117</v>
      </c>
      <c r="F178" s="418" t="s">
        <v>1197</v>
      </c>
      <c r="G178" s="418" t="s">
        <v>1198</v>
      </c>
      <c r="H178" s="422">
        <v>1312</v>
      </c>
      <c r="I178" s="422">
        <v>138488.89000000001</v>
      </c>
      <c r="J178" s="418"/>
      <c r="K178" s="418">
        <v>105.55555640243904</v>
      </c>
      <c r="L178" s="422">
        <v>660</v>
      </c>
      <c r="M178" s="422">
        <v>89716.67</v>
      </c>
      <c r="N178" s="418"/>
      <c r="O178" s="418">
        <v>135.93434848484847</v>
      </c>
      <c r="P178" s="422">
        <v>150</v>
      </c>
      <c r="Q178" s="422">
        <v>19166.669999999998</v>
      </c>
      <c r="R178" s="487"/>
      <c r="S178" s="423">
        <v>127.77779999999998</v>
      </c>
    </row>
    <row r="179" spans="1:19" ht="14.45" customHeight="1" x14ac:dyDescent="0.2">
      <c r="A179" s="417"/>
      <c r="B179" s="418" t="s">
        <v>1038</v>
      </c>
      <c r="C179" s="418" t="s">
        <v>1032</v>
      </c>
      <c r="D179" s="418" t="s">
        <v>1029</v>
      </c>
      <c r="E179" s="418" t="s">
        <v>1117</v>
      </c>
      <c r="F179" s="418" t="s">
        <v>1120</v>
      </c>
      <c r="G179" s="418" t="s">
        <v>1121</v>
      </c>
      <c r="H179" s="422">
        <v>1109</v>
      </c>
      <c r="I179" s="422">
        <v>86255.56</v>
      </c>
      <c r="J179" s="418"/>
      <c r="K179" s="418">
        <v>77.77778178539225</v>
      </c>
      <c r="L179" s="422">
        <v>1497</v>
      </c>
      <c r="M179" s="422">
        <v>132731.10999999999</v>
      </c>
      <c r="N179" s="418"/>
      <c r="O179" s="418">
        <v>88.664736138944548</v>
      </c>
      <c r="P179" s="422">
        <v>411</v>
      </c>
      <c r="Q179" s="422">
        <v>34250</v>
      </c>
      <c r="R179" s="487"/>
      <c r="S179" s="423">
        <v>83.333333333333329</v>
      </c>
    </row>
    <row r="180" spans="1:19" ht="14.45" customHeight="1" x14ac:dyDescent="0.2">
      <c r="A180" s="417"/>
      <c r="B180" s="418" t="s">
        <v>1038</v>
      </c>
      <c r="C180" s="418" t="s">
        <v>1032</v>
      </c>
      <c r="D180" s="418" t="s">
        <v>1029</v>
      </c>
      <c r="E180" s="418" t="s">
        <v>1117</v>
      </c>
      <c r="F180" s="418" t="s">
        <v>1122</v>
      </c>
      <c r="G180" s="418" t="s">
        <v>1123</v>
      </c>
      <c r="H180" s="422"/>
      <c r="I180" s="422"/>
      <c r="J180" s="418"/>
      <c r="K180" s="418"/>
      <c r="L180" s="422">
        <v>47</v>
      </c>
      <c r="M180" s="422">
        <v>12804.45</v>
      </c>
      <c r="N180" s="418"/>
      <c r="O180" s="418">
        <v>272.43510638297874</v>
      </c>
      <c r="P180" s="422">
        <v>21</v>
      </c>
      <c r="Q180" s="422">
        <v>5366.67</v>
      </c>
      <c r="R180" s="487"/>
      <c r="S180" s="423">
        <v>255.55571428571429</v>
      </c>
    </row>
    <row r="181" spans="1:19" ht="14.45" customHeight="1" x14ac:dyDescent="0.2">
      <c r="A181" s="417"/>
      <c r="B181" s="418" t="s">
        <v>1038</v>
      </c>
      <c r="C181" s="418" t="s">
        <v>1032</v>
      </c>
      <c r="D181" s="418" t="s">
        <v>1029</v>
      </c>
      <c r="E181" s="418" t="s">
        <v>1117</v>
      </c>
      <c r="F181" s="418" t="s">
        <v>1124</v>
      </c>
      <c r="G181" s="418" t="s">
        <v>1125</v>
      </c>
      <c r="H181" s="422"/>
      <c r="I181" s="422"/>
      <c r="J181" s="418"/>
      <c r="K181" s="418"/>
      <c r="L181" s="422">
        <v>1</v>
      </c>
      <c r="M181" s="422">
        <v>305.56</v>
      </c>
      <c r="N181" s="418"/>
      <c r="O181" s="418">
        <v>305.56</v>
      </c>
      <c r="P181" s="422"/>
      <c r="Q181" s="422"/>
      <c r="R181" s="487"/>
      <c r="S181" s="423"/>
    </row>
    <row r="182" spans="1:19" ht="14.45" customHeight="1" x14ac:dyDescent="0.2">
      <c r="A182" s="417"/>
      <c r="B182" s="418" t="s">
        <v>1038</v>
      </c>
      <c r="C182" s="418" t="s">
        <v>1032</v>
      </c>
      <c r="D182" s="418" t="s">
        <v>1029</v>
      </c>
      <c r="E182" s="418" t="s">
        <v>1117</v>
      </c>
      <c r="F182" s="418" t="s">
        <v>1126</v>
      </c>
      <c r="G182" s="418" t="s">
        <v>1127</v>
      </c>
      <c r="H182" s="422">
        <v>561</v>
      </c>
      <c r="I182" s="422">
        <v>65449.990000000005</v>
      </c>
      <c r="J182" s="418"/>
      <c r="K182" s="418">
        <v>116.66664884135473</v>
      </c>
      <c r="L182" s="422">
        <v>582</v>
      </c>
      <c r="M182" s="422">
        <v>82600.009999999995</v>
      </c>
      <c r="N182" s="418"/>
      <c r="O182" s="418">
        <v>141.92441580756014</v>
      </c>
      <c r="P182" s="422">
        <v>144</v>
      </c>
      <c r="Q182" s="422">
        <v>19200</v>
      </c>
      <c r="R182" s="487"/>
      <c r="S182" s="423">
        <v>133.33333333333334</v>
      </c>
    </row>
    <row r="183" spans="1:19" ht="14.45" customHeight="1" x14ac:dyDescent="0.2">
      <c r="A183" s="417"/>
      <c r="B183" s="418" t="s">
        <v>1038</v>
      </c>
      <c r="C183" s="418" t="s">
        <v>1032</v>
      </c>
      <c r="D183" s="418" t="s">
        <v>1029</v>
      </c>
      <c r="E183" s="418" t="s">
        <v>1117</v>
      </c>
      <c r="F183" s="418" t="s">
        <v>1128</v>
      </c>
      <c r="G183" s="418" t="s">
        <v>1129</v>
      </c>
      <c r="H183" s="422">
        <v>128</v>
      </c>
      <c r="I183" s="422">
        <v>71111.12</v>
      </c>
      <c r="J183" s="418"/>
      <c r="K183" s="418">
        <v>555.55562499999996</v>
      </c>
      <c r="L183" s="422">
        <v>119</v>
      </c>
      <c r="M183" s="422">
        <v>112526.67</v>
      </c>
      <c r="N183" s="418"/>
      <c r="O183" s="418">
        <v>945.60226890756303</v>
      </c>
      <c r="P183" s="422">
        <v>24</v>
      </c>
      <c r="Q183" s="422">
        <v>21199.989999999998</v>
      </c>
      <c r="R183" s="487"/>
      <c r="S183" s="423">
        <v>883.33291666666662</v>
      </c>
    </row>
    <row r="184" spans="1:19" ht="14.45" customHeight="1" x14ac:dyDescent="0.2">
      <c r="A184" s="417"/>
      <c r="B184" s="418" t="s">
        <v>1038</v>
      </c>
      <c r="C184" s="418" t="s">
        <v>1032</v>
      </c>
      <c r="D184" s="418" t="s">
        <v>1029</v>
      </c>
      <c r="E184" s="418" t="s">
        <v>1117</v>
      </c>
      <c r="F184" s="418" t="s">
        <v>1130</v>
      </c>
      <c r="G184" s="418" t="s">
        <v>1131</v>
      </c>
      <c r="H184" s="422">
        <v>662</v>
      </c>
      <c r="I184" s="422">
        <v>364100</v>
      </c>
      <c r="J184" s="418"/>
      <c r="K184" s="418">
        <v>550</v>
      </c>
      <c r="L184" s="422">
        <v>848</v>
      </c>
      <c r="M184" s="422">
        <v>508686.66000000003</v>
      </c>
      <c r="N184" s="418"/>
      <c r="O184" s="418">
        <v>599.86634433962263</v>
      </c>
      <c r="P184" s="422">
        <v>338</v>
      </c>
      <c r="Q184" s="422">
        <v>214066.66000000003</v>
      </c>
      <c r="R184" s="487"/>
      <c r="S184" s="423">
        <v>633.3333136094675</v>
      </c>
    </row>
    <row r="185" spans="1:19" ht="14.45" customHeight="1" x14ac:dyDescent="0.2">
      <c r="A185" s="417"/>
      <c r="B185" s="418" t="s">
        <v>1038</v>
      </c>
      <c r="C185" s="418" t="s">
        <v>1032</v>
      </c>
      <c r="D185" s="418" t="s">
        <v>1029</v>
      </c>
      <c r="E185" s="418" t="s">
        <v>1117</v>
      </c>
      <c r="F185" s="418" t="s">
        <v>1132</v>
      </c>
      <c r="G185" s="418" t="s">
        <v>1133</v>
      </c>
      <c r="H185" s="422">
        <v>5</v>
      </c>
      <c r="I185" s="422">
        <v>1472.21</v>
      </c>
      <c r="J185" s="418"/>
      <c r="K185" s="418">
        <v>294.44200000000001</v>
      </c>
      <c r="L185" s="422">
        <v>1</v>
      </c>
      <c r="M185" s="422">
        <v>344.44</v>
      </c>
      <c r="N185" s="418"/>
      <c r="O185" s="418">
        <v>344.44</v>
      </c>
      <c r="P185" s="422"/>
      <c r="Q185" s="422"/>
      <c r="R185" s="487"/>
      <c r="S185" s="423"/>
    </row>
    <row r="186" spans="1:19" ht="14.45" customHeight="1" x14ac:dyDescent="0.2">
      <c r="A186" s="417"/>
      <c r="B186" s="418" t="s">
        <v>1038</v>
      </c>
      <c r="C186" s="418" t="s">
        <v>1032</v>
      </c>
      <c r="D186" s="418" t="s">
        <v>1029</v>
      </c>
      <c r="E186" s="418" t="s">
        <v>1117</v>
      </c>
      <c r="F186" s="418" t="s">
        <v>1132</v>
      </c>
      <c r="G186" s="418" t="s">
        <v>1134</v>
      </c>
      <c r="H186" s="422">
        <v>3</v>
      </c>
      <c r="I186" s="422">
        <v>883.32999999999993</v>
      </c>
      <c r="J186" s="418"/>
      <c r="K186" s="418">
        <v>294.44333333333333</v>
      </c>
      <c r="L186" s="422">
        <v>2</v>
      </c>
      <c r="M186" s="422">
        <v>688.89</v>
      </c>
      <c r="N186" s="418"/>
      <c r="O186" s="418">
        <v>344.44499999999999</v>
      </c>
      <c r="P186" s="422">
        <v>2</v>
      </c>
      <c r="Q186" s="422">
        <v>600</v>
      </c>
      <c r="R186" s="487"/>
      <c r="S186" s="423">
        <v>300</v>
      </c>
    </row>
    <row r="187" spans="1:19" ht="14.45" customHeight="1" x14ac:dyDescent="0.2">
      <c r="A187" s="417"/>
      <c r="B187" s="418" t="s">
        <v>1038</v>
      </c>
      <c r="C187" s="418" t="s">
        <v>1032</v>
      </c>
      <c r="D187" s="418" t="s">
        <v>1029</v>
      </c>
      <c r="E187" s="418" t="s">
        <v>1117</v>
      </c>
      <c r="F187" s="418" t="s">
        <v>1136</v>
      </c>
      <c r="G187" s="418" t="s">
        <v>1137</v>
      </c>
      <c r="H187" s="422">
        <v>2455</v>
      </c>
      <c r="I187" s="422">
        <v>1025644.45</v>
      </c>
      <c r="J187" s="418"/>
      <c r="K187" s="418">
        <v>417.77778004073321</v>
      </c>
      <c r="L187" s="422">
        <v>1655</v>
      </c>
      <c r="M187" s="422">
        <v>744047.77</v>
      </c>
      <c r="N187" s="418"/>
      <c r="O187" s="418">
        <v>449.57569184290031</v>
      </c>
      <c r="P187" s="422">
        <v>446</v>
      </c>
      <c r="Q187" s="422">
        <v>188806.66000000003</v>
      </c>
      <c r="R187" s="487"/>
      <c r="S187" s="423">
        <v>423.33331838565027</v>
      </c>
    </row>
    <row r="188" spans="1:19" ht="14.45" customHeight="1" x14ac:dyDescent="0.2">
      <c r="A188" s="417"/>
      <c r="B188" s="418" t="s">
        <v>1038</v>
      </c>
      <c r="C188" s="418" t="s">
        <v>1032</v>
      </c>
      <c r="D188" s="418" t="s">
        <v>1029</v>
      </c>
      <c r="E188" s="418" t="s">
        <v>1117</v>
      </c>
      <c r="F188" s="418" t="s">
        <v>1138</v>
      </c>
      <c r="G188" s="418" t="s">
        <v>1139</v>
      </c>
      <c r="H188" s="422">
        <v>268</v>
      </c>
      <c r="I188" s="422">
        <v>59555.560000000005</v>
      </c>
      <c r="J188" s="418"/>
      <c r="K188" s="418">
        <v>222.22223880597016</v>
      </c>
      <c r="L188" s="422">
        <v>417</v>
      </c>
      <c r="M188" s="422">
        <v>153974.44000000003</v>
      </c>
      <c r="N188" s="418"/>
      <c r="O188" s="418">
        <v>369.24326139088737</v>
      </c>
      <c r="P188" s="422">
        <v>82</v>
      </c>
      <c r="Q188" s="422">
        <v>31888.9</v>
      </c>
      <c r="R188" s="487"/>
      <c r="S188" s="423">
        <v>388.88902439024395</v>
      </c>
    </row>
    <row r="189" spans="1:19" ht="14.45" customHeight="1" x14ac:dyDescent="0.2">
      <c r="A189" s="417"/>
      <c r="B189" s="418" t="s">
        <v>1038</v>
      </c>
      <c r="C189" s="418" t="s">
        <v>1032</v>
      </c>
      <c r="D189" s="418" t="s">
        <v>1029</v>
      </c>
      <c r="E189" s="418" t="s">
        <v>1117</v>
      </c>
      <c r="F189" s="418" t="s">
        <v>1140</v>
      </c>
      <c r="G189" s="418" t="s">
        <v>1141</v>
      </c>
      <c r="H189" s="422">
        <v>217</v>
      </c>
      <c r="I189" s="422">
        <v>126583.34</v>
      </c>
      <c r="J189" s="418"/>
      <c r="K189" s="418">
        <v>583.33336405529951</v>
      </c>
      <c r="L189" s="422">
        <v>182</v>
      </c>
      <c r="M189" s="422">
        <v>128651.12</v>
      </c>
      <c r="N189" s="418"/>
      <c r="O189" s="418">
        <v>706.87428571428563</v>
      </c>
      <c r="P189" s="422">
        <v>46</v>
      </c>
      <c r="Q189" s="422">
        <v>30666.67</v>
      </c>
      <c r="R189" s="487"/>
      <c r="S189" s="423">
        <v>666.66673913043473</v>
      </c>
    </row>
    <row r="190" spans="1:19" ht="14.45" customHeight="1" x14ac:dyDescent="0.2">
      <c r="A190" s="417"/>
      <c r="B190" s="418" t="s">
        <v>1038</v>
      </c>
      <c r="C190" s="418" t="s">
        <v>1032</v>
      </c>
      <c r="D190" s="418" t="s">
        <v>1029</v>
      </c>
      <c r="E190" s="418" t="s">
        <v>1117</v>
      </c>
      <c r="F190" s="418" t="s">
        <v>1142</v>
      </c>
      <c r="G190" s="418" t="s">
        <v>1143</v>
      </c>
      <c r="H190" s="422">
        <v>78</v>
      </c>
      <c r="I190" s="422">
        <v>36400</v>
      </c>
      <c r="J190" s="418"/>
      <c r="K190" s="418">
        <v>466.66666666666669</v>
      </c>
      <c r="L190" s="422">
        <v>54</v>
      </c>
      <c r="M190" s="422">
        <v>28863.339999999997</v>
      </c>
      <c r="N190" s="418"/>
      <c r="O190" s="418">
        <v>534.50629629629623</v>
      </c>
      <c r="P190" s="422">
        <v>6</v>
      </c>
      <c r="Q190" s="422">
        <v>3033.34</v>
      </c>
      <c r="R190" s="487"/>
      <c r="S190" s="423">
        <v>505.55666666666667</v>
      </c>
    </row>
    <row r="191" spans="1:19" ht="14.45" customHeight="1" x14ac:dyDescent="0.2">
      <c r="A191" s="417"/>
      <c r="B191" s="418" t="s">
        <v>1038</v>
      </c>
      <c r="C191" s="418" t="s">
        <v>1032</v>
      </c>
      <c r="D191" s="418" t="s">
        <v>1029</v>
      </c>
      <c r="E191" s="418" t="s">
        <v>1117</v>
      </c>
      <c r="F191" s="418" t="s">
        <v>1212</v>
      </c>
      <c r="G191" s="418" t="s">
        <v>1143</v>
      </c>
      <c r="H191" s="422">
        <v>9</v>
      </c>
      <c r="I191" s="422">
        <v>9000</v>
      </c>
      <c r="J191" s="418"/>
      <c r="K191" s="418">
        <v>1000</v>
      </c>
      <c r="L191" s="422">
        <v>3</v>
      </c>
      <c r="M191" s="422">
        <v>3463.32</v>
      </c>
      <c r="N191" s="418"/>
      <c r="O191" s="418">
        <v>1154.44</v>
      </c>
      <c r="P191" s="422">
        <v>3</v>
      </c>
      <c r="Q191" s="422">
        <v>3016.68</v>
      </c>
      <c r="R191" s="487"/>
      <c r="S191" s="423">
        <v>1005.56</v>
      </c>
    </row>
    <row r="192" spans="1:19" ht="14.45" customHeight="1" x14ac:dyDescent="0.2">
      <c r="A192" s="417"/>
      <c r="B192" s="418" t="s">
        <v>1038</v>
      </c>
      <c r="C192" s="418" t="s">
        <v>1032</v>
      </c>
      <c r="D192" s="418" t="s">
        <v>1029</v>
      </c>
      <c r="E192" s="418" t="s">
        <v>1117</v>
      </c>
      <c r="F192" s="418" t="s">
        <v>1144</v>
      </c>
      <c r="G192" s="418" t="s">
        <v>1145</v>
      </c>
      <c r="H192" s="422">
        <v>457</v>
      </c>
      <c r="I192" s="422">
        <v>27927.77</v>
      </c>
      <c r="J192" s="418"/>
      <c r="K192" s="418">
        <v>61.111094091903723</v>
      </c>
      <c r="L192" s="422">
        <v>472</v>
      </c>
      <c r="M192" s="422">
        <v>33556.660000000003</v>
      </c>
      <c r="N192" s="418"/>
      <c r="O192" s="418">
        <v>71.094618644067808</v>
      </c>
      <c r="P192" s="422">
        <v>95</v>
      </c>
      <c r="Q192" s="422">
        <v>6333.33</v>
      </c>
      <c r="R192" s="487"/>
      <c r="S192" s="423">
        <v>66.666631578947374</v>
      </c>
    </row>
    <row r="193" spans="1:19" ht="14.45" customHeight="1" x14ac:dyDescent="0.2">
      <c r="A193" s="417"/>
      <c r="B193" s="418" t="s">
        <v>1038</v>
      </c>
      <c r="C193" s="418" t="s">
        <v>1032</v>
      </c>
      <c r="D193" s="418" t="s">
        <v>1029</v>
      </c>
      <c r="E193" s="418" t="s">
        <v>1117</v>
      </c>
      <c r="F193" s="418" t="s">
        <v>1151</v>
      </c>
      <c r="G193" s="418" t="s">
        <v>1152</v>
      </c>
      <c r="H193" s="422">
        <v>8</v>
      </c>
      <c r="I193" s="422">
        <v>0</v>
      </c>
      <c r="J193" s="418"/>
      <c r="K193" s="418">
        <v>0</v>
      </c>
      <c r="L193" s="422">
        <v>5</v>
      </c>
      <c r="M193" s="422">
        <v>0</v>
      </c>
      <c r="N193" s="418"/>
      <c r="O193" s="418">
        <v>0</v>
      </c>
      <c r="P193" s="422">
        <v>5</v>
      </c>
      <c r="Q193" s="422">
        <v>0</v>
      </c>
      <c r="R193" s="487"/>
      <c r="S193" s="423">
        <v>0</v>
      </c>
    </row>
    <row r="194" spans="1:19" ht="14.45" customHeight="1" x14ac:dyDescent="0.2">
      <c r="A194" s="417"/>
      <c r="B194" s="418" t="s">
        <v>1038</v>
      </c>
      <c r="C194" s="418" t="s">
        <v>1032</v>
      </c>
      <c r="D194" s="418" t="s">
        <v>1029</v>
      </c>
      <c r="E194" s="418" t="s">
        <v>1117</v>
      </c>
      <c r="F194" s="418" t="s">
        <v>1153</v>
      </c>
      <c r="G194" s="418" t="s">
        <v>1154</v>
      </c>
      <c r="H194" s="422">
        <v>601</v>
      </c>
      <c r="I194" s="422">
        <v>183638.9</v>
      </c>
      <c r="J194" s="418"/>
      <c r="K194" s="418">
        <v>305.55557404326123</v>
      </c>
      <c r="L194" s="422">
        <v>705</v>
      </c>
      <c r="M194" s="422">
        <v>230904.45</v>
      </c>
      <c r="N194" s="418"/>
      <c r="O194" s="418">
        <v>327.52404255319152</v>
      </c>
      <c r="P194" s="422">
        <v>136</v>
      </c>
      <c r="Q194" s="422">
        <v>42311.100000000006</v>
      </c>
      <c r="R194" s="487"/>
      <c r="S194" s="423">
        <v>311.11102941176478</v>
      </c>
    </row>
    <row r="195" spans="1:19" ht="14.45" customHeight="1" x14ac:dyDescent="0.2">
      <c r="A195" s="417"/>
      <c r="B195" s="418" t="s">
        <v>1038</v>
      </c>
      <c r="C195" s="418" t="s">
        <v>1032</v>
      </c>
      <c r="D195" s="418" t="s">
        <v>1029</v>
      </c>
      <c r="E195" s="418" t="s">
        <v>1117</v>
      </c>
      <c r="F195" s="418" t="s">
        <v>1155</v>
      </c>
      <c r="G195" s="418" t="s">
        <v>1156</v>
      </c>
      <c r="H195" s="422">
        <v>67</v>
      </c>
      <c r="I195" s="422">
        <v>2233.33</v>
      </c>
      <c r="J195" s="418"/>
      <c r="K195" s="418">
        <v>33.33328358208955</v>
      </c>
      <c r="L195" s="422"/>
      <c r="M195" s="422"/>
      <c r="N195" s="418"/>
      <c r="O195" s="418"/>
      <c r="P195" s="422"/>
      <c r="Q195" s="422"/>
      <c r="R195" s="487"/>
      <c r="S195" s="423"/>
    </row>
    <row r="196" spans="1:19" ht="14.45" customHeight="1" x14ac:dyDescent="0.2">
      <c r="A196" s="417"/>
      <c r="B196" s="418" t="s">
        <v>1038</v>
      </c>
      <c r="C196" s="418" t="s">
        <v>1032</v>
      </c>
      <c r="D196" s="418" t="s">
        <v>1029</v>
      </c>
      <c r="E196" s="418" t="s">
        <v>1117</v>
      </c>
      <c r="F196" s="418" t="s">
        <v>1157</v>
      </c>
      <c r="G196" s="418" t="s">
        <v>1158</v>
      </c>
      <c r="H196" s="422">
        <v>2247</v>
      </c>
      <c r="I196" s="422">
        <v>1023633.3299999998</v>
      </c>
      <c r="J196" s="418"/>
      <c r="K196" s="418">
        <v>455.55555407209607</v>
      </c>
      <c r="L196" s="422">
        <v>2295</v>
      </c>
      <c r="M196" s="422">
        <v>1116742.23</v>
      </c>
      <c r="N196" s="418"/>
      <c r="O196" s="418">
        <v>486.59792156862744</v>
      </c>
      <c r="P196" s="422">
        <v>619</v>
      </c>
      <c r="Q196" s="422">
        <v>285427.78000000003</v>
      </c>
      <c r="R196" s="487"/>
      <c r="S196" s="423">
        <v>461.11111470113087</v>
      </c>
    </row>
    <row r="197" spans="1:19" ht="14.45" customHeight="1" x14ac:dyDescent="0.2">
      <c r="A197" s="417"/>
      <c r="B197" s="418" t="s">
        <v>1038</v>
      </c>
      <c r="C197" s="418" t="s">
        <v>1032</v>
      </c>
      <c r="D197" s="418" t="s">
        <v>1029</v>
      </c>
      <c r="E197" s="418" t="s">
        <v>1117</v>
      </c>
      <c r="F197" s="418" t="s">
        <v>1161</v>
      </c>
      <c r="G197" s="418" t="s">
        <v>1162</v>
      </c>
      <c r="H197" s="422">
        <v>582</v>
      </c>
      <c r="I197" s="422">
        <v>45266.66</v>
      </c>
      <c r="J197" s="418"/>
      <c r="K197" s="418">
        <v>77.777766323024068</v>
      </c>
      <c r="L197" s="422">
        <v>661</v>
      </c>
      <c r="M197" s="422">
        <v>66558.89</v>
      </c>
      <c r="N197" s="418"/>
      <c r="O197" s="418">
        <v>100.69423600605144</v>
      </c>
      <c r="P197" s="422"/>
      <c r="Q197" s="422"/>
      <c r="R197" s="487"/>
      <c r="S197" s="423"/>
    </row>
    <row r="198" spans="1:19" ht="14.45" customHeight="1" x14ac:dyDescent="0.2">
      <c r="A198" s="417"/>
      <c r="B198" s="418" t="s">
        <v>1038</v>
      </c>
      <c r="C198" s="418" t="s">
        <v>1032</v>
      </c>
      <c r="D198" s="418" t="s">
        <v>1029</v>
      </c>
      <c r="E198" s="418" t="s">
        <v>1117</v>
      </c>
      <c r="F198" s="418" t="s">
        <v>1161</v>
      </c>
      <c r="G198" s="418" t="s">
        <v>1163</v>
      </c>
      <c r="H198" s="422">
        <v>237</v>
      </c>
      <c r="I198" s="422">
        <v>18433.350000000002</v>
      </c>
      <c r="J198" s="418"/>
      <c r="K198" s="418">
        <v>77.777848101265832</v>
      </c>
      <c r="L198" s="422">
        <v>323</v>
      </c>
      <c r="M198" s="422">
        <v>31487.78</v>
      </c>
      <c r="N198" s="418"/>
      <c r="O198" s="418">
        <v>97.485386996904026</v>
      </c>
      <c r="P198" s="422">
        <v>228</v>
      </c>
      <c r="Q198" s="422">
        <v>21533.32</v>
      </c>
      <c r="R198" s="487"/>
      <c r="S198" s="423">
        <v>94.444385964912286</v>
      </c>
    </row>
    <row r="199" spans="1:19" ht="14.45" customHeight="1" x14ac:dyDescent="0.2">
      <c r="A199" s="417"/>
      <c r="B199" s="418" t="s">
        <v>1038</v>
      </c>
      <c r="C199" s="418" t="s">
        <v>1032</v>
      </c>
      <c r="D199" s="418" t="s">
        <v>1029</v>
      </c>
      <c r="E199" s="418" t="s">
        <v>1117</v>
      </c>
      <c r="F199" s="418" t="s">
        <v>1213</v>
      </c>
      <c r="G199" s="418" t="s">
        <v>1214</v>
      </c>
      <c r="H199" s="422">
        <v>75</v>
      </c>
      <c r="I199" s="422">
        <v>52500</v>
      </c>
      <c r="J199" s="418"/>
      <c r="K199" s="418">
        <v>700</v>
      </c>
      <c r="L199" s="422">
        <v>58</v>
      </c>
      <c r="M199" s="422">
        <v>44368.880000000005</v>
      </c>
      <c r="N199" s="418"/>
      <c r="O199" s="418">
        <v>764.98068965517245</v>
      </c>
      <c r="P199" s="422">
        <v>24</v>
      </c>
      <c r="Q199" s="422">
        <v>16933.330000000002</v>
      </c>
      <c r="R199" s="487"/>
      <c r="S199" s="423">
        <v>705.5554166666667</v>
      </c>
    </row>
    <row r="200" spans="1:19" ht="14.45" customHeight="1" x14ac:dyDescent="0.2">
      <c r="A200" s="417"/>
      <c r="B200" s="418" t="s">
        <v>1038</v>
      </c>
      <c r="C200" s="418" t="s">
        <v>1032</v>
      </c>
      <c r="D200" s="418" t="s">
        <v>1029</v>
      </c>
      <c r="E200" s="418" t="s">
        <v>1117</v>
      </c>
      <c r="F200" s="418" t="s">
        <v>1166</v>
      </c>
      <c r="G200" s="418" t="s">
        <v>1167</v>
      </c>
      <c r="H200" s="422">
        <v>4</v>
      </c>
      <c r="I200" s="422">
        <v>1080</v>
      </c>
      <c r="J200" s="418"/>
      <c r="K200" s="418">
        <v>270</v>
      </c>
      <c r="L200" s="422">
        <v>3</v>
      </c>
      <c r="M200" s="422">
        <v>1146.67</v>
      </c>
      <c r="N200" s="418"/>
      <c r="O200" s="418">
        <v>382.22333333333336</v>
      </c>
      <c r="P200" s="422"/>
      <c r="Q200" s="422"/>
      <c r="R200" s="487"/>
      <c r="S200" s="423"/>
    </row>
    <row r="201" spans="1:19" ht="14.45" customHeight="1" x14ac:dyDescent="0.2">
      <c r="A201" s="417"/>
      <c r="B201" s="418" t="s">
        <v>1038</v>
      </c>
      <c r="C201" s="418" t="s">
        <v>1032</v>
      </c>
      <c r="D201" s="418" t="s">
        <v>1029</v>
      </c>
      <c r="E201" s="418" t="s">
        <v>1117</v>
      </c>
      <c r="F201" s="418" t="s">
        <v>1168</v>
      </c>
      <c r="G201" s="418" t="s">
        <v>1169</v>
      </c>
      <c r="H201" s="422">
        <v>1222</v>
      </c>
      <c r="I201" s="422">
        <v>115411.12</v>
      </c>
      <c r="J201" s="418"/>
      <c r="K201" s="418">
        <v>94.444451718494264</v>
      </c>
      <c r="L201" s="422">
        <v>1166</v>
      </c>
      <c r="M201" s="422">
        <v>138072.22</v>
      </c>
      <c r="N201" s="418"/>
      <c r="O201" s="418">
        <v>118.41528301886792</v>
      </c>
      <c r="P201" s="422">
        <v>315</v>
      </c>
      <c r="Q201" s="422">
        <v>34999.990000000005</v>
      </c>
      <c r="R201" s="487"/>
      <c r="S201" s="423">
        <v>111.11107936507938</v>
      </c>
    </row>
    <row r="202" spans="1:19" ht="14.45" customHeight="1" x14ac:dyDescent="0.2">
      <c r="A202" s="417"/>
      <c r="B202" s="418" t="s">
        <v>1038</v>
      </c>
      <c r="C202" s="418" t="s">
        <v>1032</v>
      </c>
      <c r="D202" s="418" t="s">
        <v>1029</v>
      </c>
      <c r="E202" s="418" t="s">
        <v>1117</v>
      </c>
      <c r="F202" s="418" t="s">
        <v>1172</v>
      </c>
      <c r="G202" s="418" t="s">
        <v>1173</v>
      </c>
      <c r="H202" s="422">
        <v>963</v>
      </c>
      <c r="I202" s="422">
        <v>93090</v>
      </c>
      <c r="J202" s="418"/>
      <c r="K202" s="418">
        <v>96.666666666666671</v>
      </c>
      <c r="L202" s="422">
        <v>824</v>
      </c>
      <c r="M202" s="422">
        <v>130911.12</v>
      </c>
      <c r="N202" s="418"/>
      <c r="O202" s="418">
        <v>158.87271844660194</v>
      </c>
      <c r="P202" s="422">
        <v>165</v>
      </c>
      <c r="Q202" s="422">
        <v>24750</v>
      </c>
      <c r="R202" s="487"/>
      <c r="S202" s="423">
        <v>150</v>
      </c>
    </row>
    <row r="203" spans="1:19" ht="14.45" customHeight="1" x14ac:dyDescent="0.2">
      <c r="A203" s="417"/>
      <c r="B203" s="418" t="s">
        <v>1038</v>
      </c>
      <c r="C203" s="418" t="s">
        <v>1032</v>
      </c>
      <c r="D203" s="418" t="s">
        <v>1029</v>
      </c>
      <c r="E203" s="418" t="s">
        <v>1117</v>
      </c>
      <c r="F203" s="418" t="s">
        <v>1175</v>
      </c>
      <c r="G203" s="418" t="s">
        <v>1176</v>
      </c>
      <c r="H203" s="422">
        <v>1290</v>
      </c>
      <c r="I203" s="422">
        <v>559000.01</v>
      </c>
      <c r="J203" s="418"/>
      <c r="K203" s="418">
        <v>433.33334108527134</v>
      </c>
      <c r="L203" s="422">
        <v>1297</v>
      </c>
      <c r="M203" s="422">
        <v>611450.01</v>
      </c>
      <c r="N203" s="418"/>
      <c r="O203" s="418">
        <v>471.43408635312261</v>
      </c>
      <c r="P203" s="422">
        <v>344</v>
      </c>
      <c r="Q203" s="422">
        <v>170088.88</v>
      </c>
      <c r="R203" s="487"/>
      <c r="S203" s="423">
        <v>494.44441860465116</v>
      </c>
    </row>
    <row r="204" spans="1:19" ht="14.45" customHeight="1" x14ac:dyDescent="0.2">
      <c r="A204" s="417"/>
      <c r="B204" s="418" t="s">
        <v>1038</v>
      </c>
      <c r="C204" s="418" t="s">
        <v>1032</v>
      </c>
      <c r="D204" s="418" t="s">
        <v>1029</v>
      </c>
      <c r="E204" s="418" t="s">
        <v>1117</v>
      </c>
      <c r="F204" s="418" t="s">
        <v>1177</v>
      </c>
      <c r="G204" s="418" t="s">
        <v>1178</v>
      </c>
      <c r="H204" s="422">
        <v>1820</v>
      </c>
      <c r="I204" s="422">
        <v>137511.11000000002</v>
      </c>
      <c r="J204" s="418"/>
      <c r="K204" s="418">
        <v>75.555554945054951</v>
      </c>
      <c r="L204" s="422">
        <v>1016</v>
      </c>
      <c r="M204" s="422">
        <v>108793.34</v>
      </c>
      <c r="N204" s="418"/>
      <c r="O204" s="418">
        <v>107.08005905511811</v>
      </c>
      <c r="P204" s="422">
        <v>330</v>
      </c>
      <c r="Q204" s="422">
        <v>33000</v>
      </c>
      <c r="R204" s="487"/>
      <c r="S204" s="423">
        <v>100</v>
      </c>
    </row>
    <row r="205" spans="1:19" ht="14.45" customHeight="1" x14ac:dyDescent="0.2">
      <c r="A205" s="417"/>
      <c r="B205" s="418" t="s">
        <v>1038</v>
      </c>
      <c r="C205" s="418" t="s">
        <v>1032</v>
      </c>
      <c r="D205" s="418" t="s">
        <v>1029</v>
      </c>
      <c r="E205" s="418" t="s">
        <v>1117</v>
      </c>
      <c r="F205" s="418" t="s">
        <v>1215</v>
      </c>
      <c r="G205" s="418" t="s">
        <v>1216</v>
      </c>
      <c r="H205" s="422">
        <v>194</v>
      </c>
      <c r="I205" s="422">
        <v>248966.66999999998</v>
      </c>
      <c r="J205" s="418"/>
      <c r="K205" s="418">
        <v>1283.3333505154637</v>
      </c>
      <c r="L205" s="422">
        <v>192</v>
      </c>
      <c r="M205" s="422">
        <v>276555.55</v>
      </c>
      <c r="N205" s="418"/>
      <c r="O205" s="418">
        <v>1440.3934895833333</v>
      </c>
      <c r="P205" s="422">
        <v>58</v>
      </c>
      <c r="Q205" s="422">
        <v>83133.34</v>
      </c>
      <c r="R205" s="487"/>
      <c r="S205" s="423">
        <v>1433.3334482758621</v>
      </c>
    </row>
    <row r="206" spans="1:19" ht="14.45" customHeight="1" x14ac:dyDescent="0.2">
      <c r="A206" s="417"/>
      <c r="B206" s="418" t="s">
        <v>1038</v>
      </c>
      <c r="C206" s="418" t="s">
        <v>1032</v>
      </c>
      <c r="D206" s="418" t="s">
        <v>1029</v>
      </c>
      <c r="E206" s="418" t="s">
        <v>1117</v>
      </c>
      <c r="F206" s="418" t="s">
        <v>1217</v>
      </c>
      <c r="G206" s="418" t="s">
        <v>1218</v>
      </c>
      <c r="H206" s="422">
        <v>1</v>
      </c>
      <c r="I206" s="422">
        <v>466.67</v>
      </c>
      <c r="J206" s="418"/>
      <c r="K206" s="418">
        <v>466.67</v>
      </c>
      <c r="L206" s="422">
        <v>6</v>
      </c>
      <c r="M206" s="422">
        <v>3256.6699999999996</v>
      </c>
      <c r="N206" s="418"/>
      <c r="O206" s="418">
        <v>542.77833333333331</v>
      </c>
      <c r="P206" s="422">
        <v>2</v>
      </c>
      <c r="Q206" s="422">
        <v>1011.11</v>
      </c>
      <c r="R206" s="487"/>
      <c r="S206" s="423">
        <v>505.55500000000001</v>
      </c>
    </row>
    <row r="207" spans="1:19" ht="14.45" customHeight="1" x14ac:dyDescent="0.2">
      <c r="A207" s="417"/>
      <c r="B207" s="418" t="s">
        <v>1038</v>
      </c>
      <c r="C207" s="418" t="s">
        <v>1032</v>
      </c>
      <c r="D207" s="418" t="s">
        <v>1029</v>
      </c>
      <c r="E207" s="418" t="s">
        <v>1117</v>
      </c>
      <c r="F207" s="418" t="s">
        <v>1179</v>
      </c>
      <c r="G207" s="418" t="s">
        <v>1180</v>
      </c>
      <c r="H207" s="422">
        <v>2</v>
      </c>
      <c r="I207" s="422">
        <v>266.66000000000003</v>
      </c>
      <c r="J207" s="418"/>
      <c r="K207" s="418">
        <v>133.33000000000001</v>
      </c>
      <c r="L207" s="422">
        <v>5</v>
      </c>
      <c r="M207" s="422">
        <v>886.66000000000008</v>
      </c>
      <c r="N207" s="418"/>
      <c r="O207" s="418">
        <v>177.33200000000002</v>
      </c>
      <c r="P207" s="422">
        <v>1</v>
      </c>
      <c r="Q207" s="422">
        <v>172.22</v>
      </c>
      <c r="R207" s="487"/>
      <c r="S207" s="423">
        <v>172.22</v>
      </c>
    </row>
    <row r="208" spans="1:19" ht="14.45" customHeight="1" x14ac:dyDescent="0.2">
      <c r="A208" s="417"/>
      <c r="B208" s="418" t="s">
        <v>1038</v>
      </c>
      <c r="C208" s="418" t="s">
        <v>1032</v>
      </c>
      <c r="D208" s="418" t="s">
        <v>1029</v>
      </c>
      <c r="E208" s="418" t="s">
        <v>1117</v>
      </c>
      <c r="F208" s="418" t="s">
        <v>1219</v>
      </c>
      <c r="G208" s="418" t="s">
        <v>1220</v>
      </c>
      <c r="H208" s="422">
        <v>1</v>
      </c>
      <c r="I208" s="422">
        <v>466.67</v>
      </c>
      <c r="J208" s="418"/>
      <c r="K208" s="418">
        <v>466.67</v>
      </c>
      <c r="L208" s="422"/>
      <c r="M208" s="422"/>
      <c r="N208" s="418"/>
      <c r="O208" s="418"/>
      <c r="P208" s="422"/>
      <c r="Q208" s="422"/>
      <c r="R208" s="487"/>
      <c r="S208" s="423"/>
    </row>
    <row r="209" spans="1:19" ht="14.45" customHeight="1" x14ac:dyDescent="0.2">
      <c r="A209" s="417"/>
      <c r="B209" s="418" t="s">
        <v>1038</v>
      </c>
      <c r="C209" s="418" t="s">
        <v>1032</v>
      </c>
      <c r="D209" s="418" t="s">
        <v>1029</v>
      </c>
      <c r="E209" s="418" t="s">
        <v>1117</v>
      </c>
      <c r="F209" s="418" t="s">
        <v>1183</v>
      </c>
      <c r="G209" s="418" t="s">
        <v>1184</v>
      </c>
      <c r="H209" s="422">
        <v>21</v>
      </c>
      <c r="I209" s="422">
        <v>7233.33</v>
      </c>
      <c r="J209" s="418"/>
      <c r="K209" s="418">
        <v>344.44428571428568</v>
      </c>
      <c r="L209" s="422">
        <v>10</v>
      </c>
      <c r="M209" s="422">
        <v>4002.21</v>
      </c>
      <c r="N209" s="418"/>
      <c r="O209" s="418">
        <v>400.221</v>
      </c>
      <c r="P209" s="422"/>
      <c r="Q209" s="422"/>
      <c r="R209" s="487"/>
      <c r="S209" s="423"/>
    </row>
    <row r="210" spans="1:19" ht="14.45" customHeight="1" x14ac:dyDescent="0.2">
      <c r="A210" s="417"/>
      <c r="B210" s="418" t="s">
        <v>1038</v>
      </c>
      <c r="C210" s="418" t="s">
        <v>1032</v>
      </c>
      <c r="D210" s="418" t="s">
        <v>1029</v>
      </c>
      <c r="E210" s="418" t="s">
        <v>1117</v>
      </c>
      <c r="F210" s="418" t="s">
        <v>1185</v>
      </c>
      <c r="G210" s="418" t="s">
        <v>1186</v>
      </c>
      <c r="H210" s="422">
        <v>32</v>
      </c>
      <c r="I210" s="422">
        <v>9351.11</v>
      </c>
      <c r="J210" s="418"/>
      <c r="K210" s="418">
        <v>292.22218750000002</v>
      </c>
      <c r="L210" s="422">
        <v>18</v>
      </c>
      <c r="M210" s="422">
        <v>6115.5500000000011</v>
      </c>
      <c r="N210" s="418"/>
      <c r="O210" s="418">
        <v>339.75277777777785</v>
      </c>
      <c r="P210" s="422">
        <v>1</v>
      </c>
      <c r="Q210" s="422">
        <v>297.77999999999997</v>
      </c>
      <c r="R210" s="487"/>
      <c r="S210" s="423">
        <v>297.77999999999997</v>
      </c>
    </row>
    <row r="211" spans="1:19" ht="14.45" customHeight="1" x14ac:dyDescent="0.2">
      <c r="A211" s="417"/>
      <c r="B211" s="418" t="s">
        <v>1038</v>
      </c>
      <c r="C211" s="418" t="s">
        <v>1032</v>
      </c>
      <c r="D211" s="418" t="s">
        <v>1029</v>
      </c>
      <c r="E211" s="418" t="s">
        <v>1117</v>
      </c>
      <c r="F211" s="418" t="s">
        <v>1189</v>
      </c>
      <c r="G211" s="418" t="s">
        <v>1190</v>
      </c>
      <c r="H211" s="422">
        <v>1037</v>
      </c>
      <c r="I211" s="422">
        <v>120983.34</v>
      </c>
      <c r="J211" s="418"/>
      <c r="K211" s="418">
        <v>116.66667309546769</v>
      </c>
      <c r="L211" s="422">
        <v>718</v>
      </c>
      <c r="M211" s="422">
        <v>106322.22</v>
      </c>
      <c r="N211" s="418"/>
      <c r="O211" s="418">
        <v>148.08108635097494</v>
      </c>
      <c r="P211" s="422">
        <v>196</v>
      </c>
      <c r="Q211" s="422">
        <v>27222.230000000003</v>
      </c>
      <c r="R211" s="487"/>
      <c r="S211" s="423">
        <v>138.88892857142858</v>
      </c>
    </row>
    <row r="212" spans="1:19" ht="14.45" customHeight="1" x14ac:dyDescent="0.2">
      <c r="A212" s="417"/>
      <c r="B212" s="418" t="s">
        <v>1038</v>
      </c>
      <c r="C212" s="418" t="s">
        <v>1032</v>
      </c>
      <c r="D212" s="418" t="s">
        <v>1029</v>
      </c>
      <c r="E212" s="418" t="s">
        <v>1117</v>
      </c>
      <c r="F212" s="418" t="s">
        <v>1199</v>
      </c>
      <c r="G212" s="418" t="s">
        <v>1200</v>
      </c>
      <c r="H212" s="422">
        <v>16</v>
      </c>
      <c r="I212" s="422">
        <v>5742.22</v>
      </c>
      <c r="J212" s="418"/>
      <c r="K212" s="418">
        <v>358.88875000000002</v>
      </c>
      <c r="L212" s="422">
        <v>10</v>
      </c>
      <c r="M212" s="422">
        <v>4177.7799999999988</v>
      </c>
      <c r="N212" s="418"/>
      <c r="O212" s="418">
        <v>417.77799999999991</v>
      </c>
      <c r="P212" s="422"/>
      <c r="Q212" s="422"/>
      <c r="R212" s="487"/>
      <c r="S212" s="423"/>
    </row>
    <row r="213" spans="1:19" ht="14.45" customHeight="1" x14ac:dyDescent="0.2">
      <c r="A213" s="417"/>
      <c r="B213" s="418" t="s">
        <v>1038</v>
      </c>
      <c r="C213" s="418" t="s">
        <v>1032</v>
      </c>
      <c r="D213" s="418" t="s">
        <v>1029</v>
      </c>
      <c r="E213" s="418" t="s">
        <v>1117</v>
      </c>
      <c r="F213" s="418" t="s">
        <v>1191</v>
      </c>
      <c r="G213" s="418"/>
      <c r="H213" s="422">
        <v>435</v>
      </c>
      <c r="I213" s="422">
        <v>239250</v>
      </c>
      <c r="J213" s="418"/>
      <c r="K213" s="418">
        <v>550</v>
      </c>
      <c r="L213" s="422"/>
      <c r="M213" s="422"/>
      <c r="N213" s="418"/>
      <c r="O213" s="418"/>
      <c r="P213" s="422"/>
      <c r="Q213" s="422"/>
      <c r="R213" s="487"/>
      <c r="S213" s="423"/>
    </row>
    <row r="214" spans="1:19" ht="14.45" customHeight="1" x14ac:dyDescent="0.2">
      <c r="A214" s="417"/>
      <c r="B214" s="418" t="s">
        <v>1038</v>
      </c>
      <c r="C214" s="418" t="s">
        <v>1032</v>
      </c>
      <c r="D214" s="418" t="s">
        <v>1029</v>
      </c>
      <c r="E214" s="418" t="s">
        <v>1117</v>
      </c>
      <c r="F214" s="418" t="s">
        <v>1192</v>
      </c>
      <c r="G214" s="418" t="s">
        <v>1193</v>
      </c>
      <c r="H214" s="422">
        <v>11</v>
      </c>
      <c r="I214" s="422">
        <v>1283.3400000000001</v>
      </c>
      <c r="J214" s="418"/>
      <c r="K214" s="418">
        <v>116.66727272727275</v>
      </c>
      <c r="L214" s="422">
        <v>2</v>
      </c>
      <c r="M214" s="422">
        <v>300</v>
      </c>
      <c r="N214" s="418"/>
      <c r="O214" s="418">
        <v>150</v>
      </c>
      <c r="P214" s="422"/>
      <c r="Q214" s="422"/>
      <c r="R214" s="487"/>
      <c r="S214" s="423"/>
    </row>
    <row r="215" spans="1:19" ht="14.45" customHeight="1" x14ac:dyDescent="0.2">
      <c r="A215" s="417"/>
      <c r="B215" s="418" t="s">
        <v>1038</v>
      </c>
      <c r="C215" s="418" t="s">
        <v>1032</v>
      </c>
      <c r="D215" s="418" t="s">
        <v>1029</v>
      </c>
      <c r="E215" s="418" t="s">
        <v>1117</v>
      </c>
      <c r="F215" s="418" t="s">
        <v>1201</v>
      </c>
      <c r="G215" s="418" t="s">
        <v>1202</v>
      </c>
      <c r="H215" s="422">
        <v>28</v>
      </c>
      <c r="I215" s="422">
        <v>15493.33</v>
      </c>
      <c r="J215" s="418"/>
      <c r="K215" s="418">
        <v>553.33321428571423</v>
      </c>
      <c r="L215" s="422">
        <v>109</v>
      </c>
      <c r="M215" s="422">
        <v>65030</v>
      </c>
      <c r="N215" s="418"/>
      <c r="O215" s="418">
        <v>596.60550458715602</v>
      </c>
      <c r="P215" s="422">
        <v>22</v>
      </c>
      <c r="Q215" s="422">
        <v>12295.57</v>
      </c>
      <c r="R215" s="487"/>
      <c r="S215" s="423">
        <v>558.88954545454544</v>
      </c>
    </row>
    <row r="216" spans="1:19" ht="14.45" customHeight="1" x14ac:dyDescent="0.2">
      <c r="A216" s="417"/>
      <c r="B216" s="418" t="s">
        <v>1038</v>
      </c>
      <c r="C216" s="418" t="s">
        <v>1032</v>
      </c>
      <c r="D216" s="418" t="s">
        <v>1029</v>
      </c>
      <c r="E216" s="418" t="s">
        <v>1117</v>
      </c>
      <c r="F216" s="418" t="s">
        <v>1194</v>
      </c>
      <c r="G216" s="418" t="s">
        <v>1195</v>
      </c>
      <c r="H216" s="422"/>
      <c r="I216" s="422"/>
      <c r="J216" s="418"/>
      <c r="K216" s="418"/>
      <c r="L216" s="422">
        <v>669</v>
      </c>
      <c r="M216" s="422">
        <v>41316.67</v>
      </c>
      <c r="N216" s="418"/>
      <c r="O216" s="418">
        <v>61.758849028400597</v>
      </c>
      <c r="P216" s="422">
        <v>124</v>
      </c>
      <c r="Q216" s="422">
        <v>8266.67</v>
      </c>
      <c r="R216" s="487"/>
      <c r="S216" s="423">
        <v>66.666693548387101</v>
      </c>
    </row>
    <row r="217" spans="1:19" ht="14.45" customHeight="1" x14ac:dyDescent="0.2">
      <c r="A217" s="417"/>
      <c r="B217" s="418" t="s">
        <v>1038</v>
      </c>
      <c r="C217" s="418" t="s">
        <v>1032</v>
      </c>
      <c r="D217" s="418" t="s">
        <v>1029</v>
      </c>
      <c r="E217" s="418" t="s">
        <v>1117</v>
      </c>
      <c r="F217" s="418" t="s">
        <v>1203</v>
      </c>
      <c r="G217" s="418" t="s">
        <v>1204</v>
      </c>
      <c r="H217" s="422"/>
      <c r="I217" s="422"/>
      <c r="J217" s="418"/>
      <c r="K217" s="418"/>
      <c r="L217" s="422">
        <v>3</v>
      </c>
      <c r="M217" s="422">
        <v>1033.33</v>
      </c>
      <c r="N217" s="418"/>
      <c r="O217" s="418">
        <v>344.44333333333333</v>
      </c>
      <c r="P217" s="422"/>
      <c r="Q217" s="422"/>
      <c r="R217" s="487"/>
      <c r="S217" s="423"/>
    </row>
    <row r="218" spans="1:19" ht="14.45" customHeight="1" x14ac:dyDescent="0.2">
      <c r="A218" s="417"/>
      <c r="B218" s="418" t="s">
        <v>1038</v>
      </c>
      <c r="C218" s="418" t="s">
        <v>1032</v>
      </c>
      <c r="D218" s="418" t="s">
        <v>1029</v>
      </c>
      <c r="E218" s="418" t="s">
        <v>1117</v>
      </c>
      <c r="F218" s="418" t="s">
        <v>1221</v>
      </c>
      <c r="G218" s="418" t="s">
        <v>1222</v>
      </c>
      <c r="H218" s="422"/>
      <c r="I218" s="422"/>
      <c r="J218" s="418"/>
      <c r="K218" s="418"/>
      <c r="L218" s="422">
        <v>353</v>
      </c>
      <c r="M218" s="422">
        <v>213822.22</v>
      </c>
      <c r="N218" s="418"/>
      <c r="O218" s="418">
        <v>605.7286685552408</v>
      </c>
      <c r="P218" s="422">
        <v>122</v>
      </c>
      <c r="Q218" s="422">
        <v>68455.540000000008</v>
      </c>
      <c r="R218" s="487"/>
      <c r="S218" s="423">
        <v>561.1109836065574</v>
      </c>
    </row>
    <row r="219" spans="1:19" ht="14.45" customHeight="1" x14ac:dyDescent="0.2">
      <c r="A219" s="417"/>
      <c r="B219" s="418" t="s">
        <v>1038</v>
      </c>
      <c r="C219" s="418" t="s">
        <v>1032</v>
      </c>
      <c r="D219" s="418" t="s">
        <v>1029</v>
      </c>
      <c r="E219" s="418" t="s">
        <v>1117</v>
      </c>
      <c r="F219" s="418" t="s">
        <v>1223</v>
      </c>
      <c r="G219" s="418" t="s">
        <v>1224</v>
      </c>
      <c r="H219" s="422"/>
      <c r="I219" s="422"/>
      <c r="J219" s="418"/>
      <c r="K219" s="418"/>
      <c r="L219" s="422">
        <v>2</v>
      </c>
      <c r="M219" s="422">
        <v>1443.33</v>
      </c>
      <c r="N219" s="418"/>
      <c r="O219" s="418">
        <v>721.66499999999996</v>
      </c>
      <c r="P219" s="422">
        <v>4</v>
      </c>
      <c r="Q219" s="422">
        <v>2688.88</v>
      </c>
      <c r="R219" s="487"/>
      <c r="S219" s="423">
        <v>672.22</v>
      </c>
    </row>
    <row r="220" spans="1:19" ht="14.45" customHeight="1" x14ac:dyDescent="0.2">
      <c r="A220" s="417"/>
      <c r="B220" s="418" t="s">
        <v>1038</v>
      </c>
      <c r="C220" s="418" t="s">
        <v>1032</v>
      </c>
      <c r="D220" s="418" t="s">
        <v>1029</v>
      </c>
      <c r="E220" s="418" t="s">
        <v>1117</v>
      </c>
      <c r="F220" s="418" t="s">
        <v>1205</v>
      </c>
      <c r="G220" s="418" t="s">
        <v>1206</v>
      </c>
      <c r="H220" s="422"/>
      <c r="I220" s="422"/>
      <c r="J220" s="418"/>
      <c r="K220" s="418"/>
      <c r="L220" s="422">
        <v>2</v>
      </c>
      <c r="M220" s="422">
        <v>644.44000000000005</v>
      </c>
      <c r="N220" s="418"/>
      <c r="O220" s="418">
        <v>322.22000000000003</v>
      </c>
      <c r="P220" s="422">
        <v>2</v>
      </c>
      <c r="Q220" s="422">
        <v>600</v>
      </c>
      <c r="R220" s="487"/>
      <c r="S220" s="423">
        <v>300</v>
      </c>
    </row>
    <row r="221" spans="1:19" ht="14.45" customHeight="1" x14ac:dyDescent="0.2">
      <c r="A221" s="417"/>
      <c r="B221" s="418" t="s">
        <v>1038</v>
      </c>
      <c r="C221" s="418" t="s">
        <v>1033</v>
      </c>
      <c r="D221" s="418" t="s">
        <v>1029</v>
      </c>
      <c r="E221" s="418" t="s">
        <v>1117</v>
      </c>
      <c r="F221" s="418" t="s">
        <v>1120</v>
      </c>
      <c r="G221" s="418" t="s">
        <v>1121</v>
      </c>
      <c r="H221" s="422">
        <v>1244</v>
      </c>
      <c r="I221" s="422">
        <v>96755.55</v>
      </c>
      <c r="J221" s="418"/>
      <c r="K221" s="418">
        <v>77.777773311897107</v>
      </c>
      <c r="L221" s="422">
        <v>1300</v>
      </c>
      <c r="M221" s="422">
        <v>112855.56</v>
      </c>
      <c r="N221" s="418"/>
      <c r="O221" s="418">
        <v>86.811969230769222</v>
      </c>
      <c r="P221" s="422">
        <v>100</v>
      </c>
      <c r="Q221" s="422">
        <v>8333.33</v>
      </c>
      <c r="R221" s="487"/>
      <c r="S221" s="423">
        <v>83.333299999999994</v>
      </c>
    </row>
    <row r="222" spans="1:19" ht="14.45" customHeight="1" x14ac:dyDescent="0.2">
      <c r="A222" s="417"/>
      <c r="B222" s="418" t="s">
        <v>1038</v>
      </c>
      <c r="C222" s="418" t="s">
        <v>1033</v>
      </c>
      <c r="D222" s="418" t="s">
        <v>1029</v>
      </c>
      <c r="E222" s="418" t="s">
        <v>1117</v>
      </c>
      <c r="F222" s="418" t="s">
        <v>1122</v>
      </c>
      <c r="G222" s="418" t="s">
        <v>1123</v>
      </c>
      <c r="H222" s="422">
        <v>21</v>
      </c>
      <c r="I222" s="422">
        <v>5250</v>
      </c>
      <c r="J222" s="418"/>
      <c r="K222" s="418">
        <v>250</v>
      </c>
      <c r="L222" s="422">
        <v>91</v>
      </c>
      <c r="M222" s="422">
        <v>24426.67</v>
      </c>
      <c r="N222" s="418"/>
      <c r="O222" s="418">
        <v>268.42494505494506</v>
      </c>
      <c r="P222" s="422">
        <v>11</v>
      </c>
      <c r="Q222" s="422">
        <v>2811.12</v>
      </c>
      <c r="R222" s="487"/>
      <c r="S222" s="423">
        <v>255.55636363636361</v>
      </c>
    </row>
    <row r="223" spans="1:19" ht="14.45" customHeight="1" x14ac:dyDescent="0.2">
      <c r="A223" s="417"/>
      <c r="B223" s="418" t="s">
        <v>1038</v>
      </c>
      <c r="C223" s="418" t="s">
        <v>1033</v>
      </c>
      <c r="D223" s="418" t="s">
        <v>1029</v>
      </c>
      <c r="E223" s="418" t="s">
        <v>1117</v>
      </c>
      <c r="F223" s="418" t="s">
        <v>1124</v>
      </c>
      <c r="G223" s="418" t="s">
        <v>1125</v>
      </c>
      <c r="H223" s="422">
        <v>1</v>
      </c>
      <c r="I223" s="422">
        <v>300</v>
      </c>
      <c r="J223" s="418"/>
      <c r="K223" s="418">
        <v>300</v>
      </c>
      <c r="L223" s="422"/>
      <c r="M223" s="422"/>
      <c r="N223" s="418"/>
      <c r="O223" s="418"/>
      <c r="P223" s="422"/>
      <c r="Q223" s="422"/>
      <c r="R223" s="487"/>
      <c r="S223" s="423"/>
    </row>
    <row r="224" spans="1:19" ht="14.45" customHeight="1" x14ac:dyDescent="0.2">
      <c r="A224" s="417"/>
      <c r="B224" s="418" t="s">
        <v>1038</v>
      </c>
      <c r="C224" s="418" t="s">
        <v>1033</v>
      </c>
      <c r="D224" s="418" t="s">
        <v>1029</v>
      </c>
      <c r="E224" s="418" t="s">
        <v>1117</v>
      </c>
      <c r="F224" s="418" t="s">
        <v>1126</v>
      </c>
      <c r="G224" s="418" t="s">
        <v>1127</v>
      </c>
      <c r="H224" s="422">
        <v>607</v>
      </c>
      <c r="I224" s="422">
        <v>70816.66</v>
      </c>
      <c r="J224" s="418"/>
      <c r="K224" s="418">
        <v>116.66665568369028</v>
      </c>
      <c r="L224" s="422">
        <v>861</v>
      </c>
      <c r="M224" s="422">
        <v>122639.99</v>
      </c>
      <c r="N224" s="418"/>
      <c r="O224" s="418">
        <v>142.43901277584206</v>
      </c>
      <c r="P224" s="422">
        <v>272</v>
      </c>
      <c r="Q224" s="422">
        <v>36266.660000000003</v>
      </c>
      <c r="R224" s="487"/>
      <c r="S224" s="423">
        <v>133.33330882352942</v>
      </c>
    </row>
    <row r="225" spans="1:19" ht="14.45" customHeight="1" x14ac:dyDescent="0.2">
      <c r="A225" s="417"/>
      <c r="B225" s="418" t="s">
        <v>1038</v>
      </c>
      <c r="C225" s="418" t="s">
        <v>1033</v>
      </c>
      <c r="D225" s="418" t="s">
        <v>1029</v>
      </c>
      <c r="E225" s="418" t="s">
        <v>1117</v>
      </c>
      <c r="F225" s="418" t="s">
        <v>1130</v>
      </c>
      <c r="G225" s="418" t="s">
        <v>1131</v>
      </c>
      <c r="H225" s="422"/>
      <c r="I225" s="422"/>
      <c r="J225" s="418"/>
      <c r="K225" s="418"/>
      <c r="L225" s="422">
        <v>23</v>
      </c>
      <c r="M225" s="422">
        <v>14668.880000000001</v>
      </c>
      <c r="N225" s="418"/>
      <c r="O225" s="418">
        <v>637.77739130434782</v>
      </c>
      <c r="P225" s="422">
        <v>8</v>
      </c>
      <c r="Q225" s="422">
        <v>5066.67</v>
      </c>
      <c r="R225" s="487"/>
      <c r="S225" s="423">
        <v>633.33375000000001</v>
      </c>
    </row>
    <row r="226" spans="1:19" ht="14.45" customHeight="1" x14ac:dyDescent="0.2">
      <c r="A226" s="417"/>
      <c r="B226" s="418" t="s">
        <v>1038</v>
      </c>
      <c r="C226" s="418" t="s">
        <v>1033</v>
      </c>
      <c r="D226" s="418" t="s">
        <v>1029</v>
      </c>
      <c r="E226" s="418" t="s">
        <v>1117</v>
      </c>
      <c r="F226" s="418" t="s">
        <v>1132</v>
      </c>
      <c r="G226" s="418" t="s">
        <v>1133</v>
      </c>
      <c r="H226" s="422"/>
      <c r="I226" s="422"/>
      <c r="J226" s="418"/>
      <c r="K226" s="418"/>
      <c r="L226" s="422">
        <v>1</v>
      </c>
      <c r="M226" s="422">
        <v>344.44</v>
      </c>
      <c r="N226" s="418"/>
      <c r="O226" s="418">
        <v>344.44</v>
      </c>
      <c r="P226" s="422"/>
      <c r="Q226" s="422"/>
      <c r="R226" s="487"/>
      <c r="S226" s="423"/>
    </row>
    <row r="227" spans="1:19" ht="14.45" customHeight="1" x14ac:dyDescent="0.2">
      <c r="A227" s="417"/>
      <c r="B227" s="418" t="s">
        <v>1038</v>
      </c>
      <c r="C227" s="418" t="s">
        <v>1033</v>
      </c>
      <c r="D227" s="418" t="s">
        <v>1029</v>
      </c>
      <c r="E227" s="418" t="s">
        <v>1117</v>
      </c>
      <c r="F227" s="418" t="s">
        <v>1225</v>
      </c>
      <c r="G227" s="418" t="s">
        <v>1226</v>
      </c>
      <c r="H227" s="422">
        <v>2025</v>
      </c>
      <c r="I227" s="422">
        <v>1575000</v>
      </c>
      <c r="J227" s="418"/>
      <c r="K227" s="418">
        <v>777.77777777777783</v>
      </c>
      <c r="L227" s="422">
        <v>1763</v>
      </c>
      <c r="M227" s="422">
        <v>1658326.67</v>
      </c>
      <c r="N227" s="418"/>
      <c r="O227" s="418">
        <v>940.62771979580259</v>
      </c>
      <c r="P227" s="422">
        <v>379</v>
      </c>
      <c r="Q227" s="422">
        <v>360050</v>
      </c>
      <c r="R227" s="487"/>
      <c r="S227" s="423">
        <v>950</v>
      </c>
    </row>
    <row r="228" spans="1:19" ht="14.45" customHeight="1" x14ac:dyDescent="0.2">
      <c r="A228" s="417"/>
      <c r="B228" s="418" t="s">
        <v>1038</v>
      </c>
      <c r="C228" s="418" t="s">
        <v>1033</v>
      </c>
      <c r="D228" s="418" t="s">
        <v>1029</v>
      </c>
      <c r="E228" s="418" t="s">
        <v>1117</v>
      </c>
      <c r="F228" s="418" t="s">
        <v>1227</v>
      </c>
      <c r="G228" s="418" t="s">
        <v>1228</v>
      </c>
      <c r="H228" s="422">
        <v>3849</v>
      </c>
      <c r="I228" s="422">
        <v>359239.99999999994</v>
      </c>
      <c r="J228" s="418"/>
      <c r="K228" s="418">
        <v>93.333333333333314</v>
      </c>
      <c r="L228" s="422">
        <v>5192</v>
      </c>
      <c r="M228" s="422">
        <v>548271.11</v>
      </c>
      <c r="N228" s="418"/>
      <c r="O228" s="418">
        <v>105.59921224961479</v>
      </c>
      <c r="P228" s="422">
        <v>1478</v>
      </c>
      <c r="Q228" s="422">
        <v>146157.79</v>
      </c>
      <c r="R228" s="487"/>
      <c r="S228" s="423">
        <v>98.888897158322067</v>
      </c>
    </row>
    <row r="229" spans="1:19" ht="14.45" customHeight="1" x14ac:dyDescent="0.2">
      <c r="A229" s="417"/>
      <c r="B229" s="418" t="s">
        <v>1038</v>
      </c>
      <c r="C229" s="418" t="s">
        <v>1033</v>
      </c>
      <c r="D229" s="418" t="s">
        <v>1029</v>
      </c>
      <c r="E229" s="418" t="s">
        <v>1117</v>
      </c>
      <c r="F229" s="418" t="s">
        <v>1229</v>
      </c>
      <c r="G229" s="418" t="s">
        <v>1230</v>
      </c>
      <c r="H229" s="422">
        <v>84</v>
      </c>
      <c r="I229" s="422">
        <v>56000.009999999995</v>
      </c>
      <c r="J229" s="418"/>
      <c r="K229" s="418">
        <v>666.66678571428565</v>
      </c>
      <c r="L229" s="422">
        <v>42</v>
      </c>
      <c r="M229" s="422">
        <v>29914.440000000002</v>
      </c>
      <c r="N229" s="418"/>
      <c r="O229" s="418">
        <v>712.24857142857149</v>
      </c>
      <c r="P229" s="422"/>
      <c r="Q229" s="422"/>
      <c r="R229" s="487"/>
      <c r="S229" s="423"/>
    </row>
    <row r="230" spans="1:19" ht="14.45" customHeight="1" x14ac:dyDescent="0.2">
      <c r="A230" s="417"/>
      <c r="B230" s="418" t="s">
        <v>1038</v>
      </c>
      <c r="C230" s="418" t="s">
        <v>1033</v>
      </c>
      <c r="D230" s="418" t="s">
        <v>1029</v>
      </c>
      <c r="E230" s="418" t="s">
        <v>1117</v>
      </c>
      <c r="F230" s="418" t="s">
        <v>1229</v>
      </c>
      <c r="G230" s="418" t="s">
        <v>1231</v>
      </c>
      <c r="H230" s="422">
        <v>35</v>
      </c>
      <c r="I230" s="422">
        <v>23333.339999999997</v>
      </c>
      <c r="J230" s="418"/>
      <c r="K230" s="418">
        <v>666.666857142857</v>
      </c>
      <c r="L230" s="422">
        <v>15</v>
      </c>
      <c r="M230" s="422">
        <v>10182.219999999999</v>
      </c>
      <c r="N230" s="418"/>
      <c r="O230" s="418">
        <v>678.81466666666665</v>
      </c>
      <c r="P230" s="422">
        <v>24</v>
      </c>
      <c r="Q230" s="422">
        <v>16133.339999999998</v>
      </c>
      <c r="R230" s="487"/>
      <c r="S230" s="423">
        <v>672.22249999999997</v>
      </c>
    </row>
    <row r="231" spans="1:19" ht="14.45" customHeight="1" x14ac:dyDescent="0.2">
      <c r="A231" s="417"/>
      <c r="B231" s="418" t="s">
        <v>1038</v>
      </c>
      <c r="C231" s="418" t="s">
        <v>1033</v>
      </c>
      <c r="D231" s="418" t="s">
        <v>1029</v>
      </c>
      <c r="E231" s="418" t="s">
        <v>1117</v>
      </c>
      <c r="F231" s="418" t="s">
        <v>1232</v>
      </c>
      <c r="G231" s="418" t="s">
        <v>1233</v>
      </c>
      <c r="H231" s="422">
        <v>282</v>
      </c>
      <c r="I231" s="422">
        <v>219333.32000000004</v>
      </c>
      <c r="J231" s="418"/>
      <c r="K231" s="418">
        <v>777.77773049645407</v>
      </c>
      <c r="L231" s="422">
        <v>300</v>
      </c>
      <c r="M231" s="422">
        <v>280340</v>
      </c>
      <c r="N231" s="418"/>
      <c r="O231" s="418">
        <v>934.4666666666667</v>
      </c>
      <c r="P231" s="422">
        <v>72</v>
      </c>
      <c r="Q231" s="422">
        <v>68400</v>
      </c>
      <c r="R231" s="487"/>
      <c r="S231" s="423">
        <v>950</v>
      </c>
    </row>
    <row r="232" spans="1:19" ht="14.45" customHeight="1" x14ac:dyDescent="0.2">
      <c r="A232" s="417"/>
      <c r="B232" s="418" t="s">
        <v>1038</v>
      </c>
      <c r="C232" s="418" t="s">
        <v>1033</v>
      </c>
      <c r="D232" s="418" t="s">
        <v>1029</v>
      </c>
      <c r="E232" s="418" t="s">
        <v>1117</v>
      </c>
      <c r="F232" s="418" t="s">
        <v>1234</v>
      </c>
      <c r="G232" s="418" t="s">
        <v>1235</v>
      </c>
      <c r="H232" s="422">
        <v>573</v>
      </c>
      <c r="I232" s="422">
        <v>190999.99999999997</v>
      </c>
      <c r="J232" s="418"/>
      <c r="K232" s="418">
        <v>333.33333333333326</v>
      </c>
      <c r="L232" s="422">
        <v>563</v>
      </c>
      <c r="M232" s="422">
        <v>200944.45</v>
      </c>
      <c r="N232" s="418"/>
      <c r="O232" s="418">
        <v>356.91731793960923</v>
      </c>
      <c r="P232" s="422">
        <v>78</v>
      </c>
      <c r="Q232" s="422">
        <v>26433.34</v>
      </c>
      <c r="R232" s="487"/>
      <c r="S232" s="423">
        <v>338.88897435897434</v>
      </c>
    </row>
    <row r="233" spans="1:19" ht="14.45" customHeight="1" x14ac:dyDescent="0.2">
      <c r="A233" s="417"/>
      <c r="B233" s="418" t="s">
        <v>1038</v>
      </c>
      <c r="C233" s="418" t="s">
        <v>1033</v>
      </c>
      <c r="D233" s="418" t="s">
        <v>1029</v>
      </c>
      <c r="E233" s="418" t="s">
        <v>1117</v>
      </c>
      <c r="F233" s="418" t="s">
        <v>1138</v>
      </c>
      <c r="G233" s="418" t="s">
        <v>1139</v>
      </c>
      <c r="H233" s="422">
        <v>181</v>
      </c>
      <c r="I233" s="422">
        <v>40222.229999999996</v>
      </c>
      <c r="J233" s="418"/>
      <c r="K233" s="418">
        <v>222.22226519337013</v>
      </c>
      <c r="L233" s="422">
        <v>224</v>
      </c>
      <c r="M233" s="422">
        <v>82744.44</v>
      </c>
      <c r="N233" s="418"/>
      <c r="O233" s="418">
        <v>369.39482142857145</v>
      </c>
      <c r="P233" s="422">
        <v>42</v>
      </c>
      <c r="Q233" s="422">
        <v>16333.34</v>
      </c>
      <c r="R233" s="487"/>
      <c r="S233" s="423">
        <v>388.88904761904763</v>
      </c>
    </row>
    <row r="234" spans="1:19" ht="14.45" customHeight="1" x14ac:dyDescent="0.2">
      <c r="A234" s="417"/>
      <c r="B234" s="418" t="s">
        <v>1038</v>
      </c>
      <c r="C234" s="418" t="s">
        <v>1033</v>
      </c>
      <c r="D234" s="418" t="s">
        <v>1029</v>
      </c>
      <c r="E234" s="418" t="s">
        <v>1117</v>
      </c>
      <c r="F234" s="418" t="s">
        <v>1140</v>
      </c>
      <c r="G234" s="418" t="s">
        <v>1141</v>
      </c>
      <c r="H234" s="422">
        <v>63</v>
      </c>
      <c r="I234" s="422">
        <v>36750.009999999995</v>
      </c>
      <c r="J234" s="418"/>
      <c r="K234" s="418">
        <v>583.33349206349203</v>
      </c>
      <c r="L234" s="422">
        <v>134</v>
      </c>
      <c r="M234" s="422">
        <v>97046.68</v>
      </c>
      <c r="N234" s="418"/>
      <c r="O234" s="418">
        <v>724.22895522388058</v>
      </c>
      <c r="P234" s="422">
        <v>38</v>
      </c>
      <c r="Q234" s="422">
        <v>25333.33</v>
      </c>
      <c r="R234" s="487"/>
      <c r="S234" s="423">
        <v>666.66657894736852</v>
      </c>
    </row>
    <row r="235" spans="1:19" ht="14.45" customHeight="1" x14ac:dyDescent="0.2">
      <c r="A235" s="417"/>
      <c r="B235" s="418" t="s">
        <v>1038</v>
      </c>
      <c r="C235" s="418" t="s">
        <v>1033</v>
      </c>
      <c r="D235" s="418" t="s">
        <v>1029</v>
      </c>
      <c r="E235" s="418" t="s">
        <v>1117</v>
      </c>
      <c r="F235" s="418" t="s">
        <v>1142</v>
      </c>
      <c r="G235" s="418" t="s">
        <v>1143</v>
      </c>
      <c r="H235" s="422">
        <v>57</v>
      </c>
      <c r="I235" s="422">
        <v>26600</v>
      </c>
      <c r="J235" s="418"/>
      <c r="K235" s="418">
        <v>466.66666666666669</v>
      </c>
      <c r="L235" s="422">
        <v>106</v>
      </c>
      <c r="M235" s="422">
        <v>56864.45</v>
      </c>
      <c r="N235" s="418"/>
      <c r="O235" s="418">
        <v>536.45707547169809</v>
      </c>
      <c r="P235" s="422">
        <v>11</v>
      </c>
      <c r="Q235" s="422">
        <v>5561.12</v>
      </c>
      <c r="R235" s="487"/>
      <c r="S235" s="423">
        <v>505.55636363636364</v>
      </c>
    </row>
    <row r="236" spans="1:19" ht="14.45" customHeight="1" x14ac:dyDescent="0.2">
      <c r="A236" s="417"/>
      <c r="B236" s="418" t="s">
        <v>1038</v>
      </c>
      <c r="C236" s="418" t="s">
        <v>1033</v>
      </c>
      <c r="D236" s="418" t="s">
        <v>1029</v>
      </c>
      <c r="E236" s="418" t="s">
        <v>1117</v>
      </c>
      <c r="F236" s="418" t="s">
        <v>1212</v>
      </c>
      <c r="G236" s="418" t="s">
        <v>1143</v>
      </c>
      <c r="H236" s="422">
        <v>54</v>
      </c>
      <c r="I236" s="422">
        <v>54000</v>
      </c>
      <c r="J236" s="418"/>
      <c r="K236" s="418">
        <v>1000</v>
      </c>
      <c r="L236" s="422">
        <v>23</v>
      </c>
      <c r="M236" s="422">
        <v>24318.890000000003</v>
      </c>
      <c r="N236" s="418"/>
      <c r="O236" s="418">
        <v>1057.3430434782611</v>
      </c>
      <c r="P236" s="422">
        <v>25</v>
      </c>
      <c r="Q236" s="422">
        <v>25138.899999999998</v>
      </c>
      <c r="R236" s="487"/>
      <c r="S236" s="423">
        <v>1005.5559999999999</v>
      </c>
    </row>
    <row r="237" spans="1:19" ht="14.45" customHeight="1" x14ac:dyDescent="0.2">
      <c r="A237" s="417"/>
      <c r="B237" s="418" t="s">
        <v>1038</v>
      </c>
      <c r="C237" s="418" t="s">
        <v>1033</v>
      </c>
      <c r="D237" s="418" t="s">
        <v>1029</v>
      </c>
      <c r="E237" s="418" t="s">
        <v>1117</v>
      </c>
      <c r="F237" s="418" t="s">
        <v>1144</v>
      </c>
      <c r="G237" s="418" t="s">
        <v>1145</v>
      </c>
      <c r="H237" s="422">
        <v>379</v>
      </c>
      <c r="I237" s="422">
        <v>23161.11</v>
      </c>
      <c r="J237" s="418"/>
      <c r="K237" s="418">
        <v>61.111108179419524</v>
      </c>
      <c r="L237" s="422">
        <v>295</v>
      </c>
      <c r="M237" s="422">
        <v>20716.659999999996</v>
      </c>
      <c r="N237" s="418"/>
      <c r="O237" s="418">
        <v>70.225966101694908</v>
      </c>
      <c r="P237" s="422">
        <v>84</v>
      </c>
      <c r="Q237" s="422">
        <v>5600</v>
      </c>
      <c r="R237" s="487"/>
      <c r="S237" s="423">
        <v>66.666666666666671</v>
      </c>
    </row>
    <row r="238" spans="1:19" ht="14.45" customHeight="1" x14ac:dyDescent="0.2">
      <c r="A238" s="417"/>
      <c r="B238" s="418" t="s">
        <v>1038</v>
      </c>
      <c r="C238" s="418" t="s">
        <v>1033</v>
      </c>
      <c r="D238" s="418" t="s">
        <v>1029</v>
      </c>
      <c r="E238" s="418" t="s">
        <v>1117</v>
      </c>
      <c r="F238" s="418" t="s">
        <v>1146</v>
      </c>
      <c r="G238" s="418" t="s">
        <v>1147</v>
      </c>
      <c r="H238" s="422">
        <v>2</v>
      </c>
      <c r="I238" s="422">
        <v>255.56</v>
      </c>
      <c r="J238" s="418"/>
      <c r="K238" s="418">
        <v>127.78</v>
      </c>
      <c r="L238" s="422"/>
      <c r="M238" s="422"/>
      <c r="N238" s="418"/>
      <c r="O238" s="418"/>
      <c r="P238" s="422"/>
      <c r="Q238" s="422"/>
      <c r="R238" s="487"/>
      <c r="S238" s="423"/>
    </row>
    <row r="239" spans="1:19" ht="14.45" customHeight="1" x14ac:dyDescent="0.2">
      <c r="A239" s="417"/>
      <c r="B239" s="418" t="s">
        <v>1038</v>
      </c>
      <c r="C239" s="418" t="s">
        <v>1033</v>
      </c>
      <c r="D239" s="418" t="s">
        <v>1029</v>
      </c>
      <c r="E239" s="418" t="s">
        <v>1117</v>
      </c>
      <c r="F239" s="418" t="s">
        <v>1146</v>
      </c>
      <c r="G239" s="418" t="s">
        <v>1148</v>
      </c>
      <c r="H239" s="422">
        <v>1</v>
      </c>
      <c r="I239" s="422">
        <v>127.78</v>
      </c>
      <c r="J239" s="418"/>
      <c r="K239" s="418">
        <v>127.78</v>
      </c>
      <c r="L239" s="422"/>
      <c r="M239" s="422"/>
      <c r="N239" s="418"/>
      <c r="O239" s="418"/>
      <c r="P239" s="422">
        <v>2</v>
      </c>
      <c r="Q239" s="422">
        <v>322.22000000000003</v>
      </c>
      <c r="R239" s="487"/>
      <c r="S239" s="423">
        <v>161.11000000000001</v>
      </c>
    </row>
    <row r="240" spans="1:19" ht="14.45" customHeight="1" x14ac:dyDescent="0.2">
      <c r="A240" s="417"/>
      <c r="B240" s="418" t="s">
        <v>1038</v>
      </c>
      <c r="C240" s="418" t="s">
        <v>1033</v>
      </c>
      <c r="D240" s="418" t="s">
        <v>1029</v>
      </c>
      <c r="E240" s="418" t="s">
        <v>1117</v>
      </c>
      <c r="F240" s="418" t="s">
        <v>1151</v>
      </c>
      <c r="G240" s="418" t="s">
        <v>1152</v>
      </c>
      <c r="H240" s="422"/>
      <c r="I240" s="422"/>
      <c r="J240" s="418"/>
      <c r="K240" s="418"/>
      <c r="L240" s="422"/>
      <c r="M240" s="422"/>
      <c r="N240" s="418"/>
      <c r="O240" s="418"/>
      <c r="P240" s="422">
        <v>1</v>
      </c>
      <c r="Q240" s="422">
        <v>0</v>
      </c>
      <c r="R240" s="487"/>
      <c r="S240" s="423">
        <v>0</v>
      </c>
    </row>
    <row r="241" spans="1:19" ht="14.45" customHeight="1" x14ac:dyDescent="0.2">
      <c r="A241" s="417"/>
      <c r="B241" s="418" t="s">
        <v>1038</v>
      </c>
      <c r="C241" s="418" t="s">
        <v>1033</v>
      </c>
      <c r="D241" s="418" t="s">
        <v>1029</v>
      </c>
      <c r="E241" s="418" t="s">
        <v>1117</v>
      </c>
      <c r="F241" s="418" t="s">
        <v>1153</v>
      </c>
      <c r="G241" s="418" t="s">
        <v>1154</v>
      </c>
      <c r="H241" s="422">
        <v>965</v>
      </c>
      <c r="I241" s="422">
        <v>294861.12</v>
      </c>
      <c r="J241" s="418"/>
      <c r="K241" s="418">
        <v>305.55556476683938</v>
      </c>
      <c r="L241" s="422">
        <v>853</v>
      </c>
      <c r="M241" s="422">
        <v>279363.33</v>
      </c>
      <c r="N241" s="418"/>
      <c r="O241" s="418">
        <v>327.50683470105514</v>
      </c>
      <c r="P241" s="422">
        <v>155</v>
      </c>
      <c r="Q241" s="422">
        <v>48222.22</v>
      </c>
      <c r="R241" s="487"/>
      <c r="S241" s="423">
        <v>311.11109677419358</v>
      </c>
    </row>
    <row r="242" spans="1:19" ht="14.45" customHeight="1" x14ac:dyDescent="0.2">
      <c r="A242" s="417"/>
      <c r="B242" s="418" t="s">
        <v>1038</v>
      </c>
      <c r="C242" s="418" t="s">
        <v>1033</v>
      </c>
      <c r="D242" s="418" t="s">
        <v>1029</v>
      </c>
      <c r="E242" s="418" t="s">
        <v>1117</v>
      </c>
      <c r="F242" s="418" t="s">
        <v>1155</v>
      </c>
      <c r="G242" s="418" t="s">
        <v>1156</v>
      </c>
      <c r="H242" s="422">
        <v>3736</v>
      </c>
      <c r="I242" s="422">
        <v>124533.34</v>
      </c>
      <c r="J242" s="418"/>
      <c r="K242" s="418">
        <v>33.333335117773018</v>
      </c>
      <c r="L242" s="422">
        <v>380</v>
      </c>
      <c r="M242" s="422">
        <v>12666.66</v>
      </c>
      <c r="N242" s="418"/>
      <c r="O242" s="418">
        <v>33.333315789473687</v>
      </c>
      <c r="P242" s="422"/>
      <c r="Q242" s="422"/>
      <c r="R242" s="487"/>
      <c r="S242" s="423"/>
    </row>
    <row r="243" spans="1:19" ht="14.45" customHeight="1" x14ac:dyDescent="0.2">
      <c r="A243" s="417"/>
      <c r="B243" s="418" t="s">
        <v>1038</v>
      </c>
      <c r="C243" s="418" t="s">
        <v>1033</v>
      </c>
      <c r="D243" s="418" t="s">
        <v>1029</v>
      </c>
      <c r="E243" s="418" t="s">
        <v>1117</v>
      </c>
      <c r="F243" s="418" t="s">
        <v>1157</v>
      </c>
      <c r="G243" s="418" t="s">
        <v>1158</v>
      </c>
      <c r="H243" s="422">
        <v>273</v>
      </c>
      <c r="I243" s="422">
        <v>124366.67</v>
      </c>
      <c r="J243" s="418"/>
      <c r="K243" s="418">
        <v>455.55556776556779</v>
      </c>
      <c r="L243" s="422">
        <v>261</v>
      </c>
      <c r="M243" s="422">
        <v>130245.56</v>
      </c>
      <c r="N243" s="418"/>
      <c r="O243" s="418">
        <v>499.02513409961682</v>
      </c>
      <c r="P243" s="422">
        <v>70</v>
      </c>
      <c r="Q243" s="422">
        <v>32277.780000000002</v>
      </c>
      <c r="R243" s="487"/>
      <c r="S243" s="423">
        <v>461.11114285714291</v>
      </c>
    </row>
    <row r="244" spans="1:19" ht="14.45" customHeight="1" x14ac:dyDescent="0.2">
      <c r="A244" s="417"/>
      <c r="B244" s="418" t="s">
        <v>1038</v>
      </c>
      <c r="C244" s="418" t="s">
        <v>1033</v>
      </c>
      <c r="D244" s="418" t="s">
        <v>1029</v>
      </c>
      <c r="E244" s="418" t="s">
        <v>1117</v>
      </c>
      <c r="F244" s="418" t="s">
        <v>1159</v>
      </c>
      <c r="G244" s="418" t="s">
        <v>1160</v>
      </c>
      <c r="H244" s="422">
        <v>363</v>
      </c>
      <c r="I244" s="422">
        <v>21376.67</v>
      </c>
      <c r="J244" s="418"/>
      <c r="K244" s="418">
        <v>58.888898071625341</v>
      </c>
      <c r="L244" s="422">
        <v>303</v>
      </c>
      <c r="M244" s="422">
        <v>37383.33</v>
      </c>
      <c r="N244" s="418"/>
      <c r="O244" s="418">
        <v>123.37732673267327</v>
      </c>
      <c r="P244" s="422">
        <v>62</v>
      </c>
      <c r="Q244" s="422">
        <v>7233.33</v>
      </c>
      <c r="R244" s="487"/>
      <c r="S244" s="423">
        <v>116.66661290322581</v>
      </c>
    </row>
    <row r="245" spans="1:19" ht="14.45" customHeight="1" x14ac:dyDescent="0.2">
      <c r="A245" s="417"/>
      <c r="B245" s="418" t="s">
        <v>1038</v>
      </c>
      <c r="C245" s="418" t="s">
        <v>1033</v>
      </c>
      <c r="D245" s="418" t="s">
        <v>1029</v>
      </c>
      <c r="E245" s="418" t="s">
        <v>1117</v>
      </c>
      <c r="F245" s="418" t="s">
        <v>1161</v>
      </c>
      <c r="G245" s="418" t="s">
        <v>1162</v>
      </c>
      <c r="H245" s="422">
        <v>539</v>
      </c>
      <c r="I245" s="422">
        <v>41922.229999999996</v>
      </c>
      <c r="J245" s="418"/>
      <c r="K245" s="418">
        <v>77.777792207792203</v>
      </c>
      <c r="L245" s="422">
        <v>504</v>
      </c>
      <c r="M245" s="422">
        <v>51095.56</v>
      </c>
      <c r="N245" s="418"/>
      <c r="O245" s="418">
        <v>101.38007936507935</v>
      </c>
      <c r="P245" s="422"/>
      <c r="Q245" s="422"/>
      <c r="R245" s="487"/>
      <c r="S245" s="423"/>
    </row>
    <row r="246" spans="1:19" ht="14.45" customHeight="1" x14ac:dyDescent="0.2">
      <c r="A246" s="417"/>
      <c r="B246" s="418" t="s">
        <v>1038</v>
      </c>
      <c r="C246" s="418" t="s">
        <v>1033</v>
      </c>
      <c r="D246" s="418" t="s">
        <v>1029</v>
      </c>
      <c r="E246" s="418" t="s">
        <v>1117</v>
      </c>
      <c r="F246" s="418" t="s">
        <v>1161</v>
      </c>
      <c r="G246" s="418" t="s">
        <v>1163</v>
      </c>
      <c r="H246" s="422">
        <v>224</v>
      </c>
      <c r="I246" s="422">
        <v>17422.22</v>
      </c>
      <c r="J246" s="418"/>
      <c r="K246" s="418">
        <v>77.777767857142862</v>
      </c>
      <c r="L246" s="422">
        <v>246</v>
      </c>
      <c r="M246" s="422">
        <v>23955.55</v>
      </c>
      <c r="N246" s="418"/>
      <c r="O246" s="418">
        <v>97.380284552845524</v>
      </c>
      <c r="P246" s="422">
        <v>149</v>
      </c>
      <c r="Q246" s="422">
        <v>14072.230000000001</v>
      </c>
      <c r="R246" s="487"/>
      <c r="S246" s="423">
        <v>94.444496644295313</v>
      </c>
    </row>
    <row r="247" spans="1:19" ht="14.45" customHeight="1" x14ac:dyDescent="0.2">
      <c r="A247" s="417"/>
      <c r="B247" s="418" t="s">
        <v>1038</v>
      </c>
      <c r="C247" s="418" t="s">
        <v>1033</v>
      </c>
      <c r="D247" s="418" t="s">
        <v>1029</v>
      </c>
      <c r="E247" s="418" t="s">
        <v>1117</v>
      </c>
      <c r="F247" s="418" t="s">
        <v>1213</v>
      </c>
      <c r="G247" s="418" t="s">
        <v>1214</v>
      </c>
      <c r="H247" s="422"/>
      <c r="I247" s="422"/>
      <c r="J247" s="418"/>
      <c r="K247" s="418"/>
      <c r="L247" s="422">
        <v>2</v>
      </c>
      <c r="M247" s="422">
        <v>1411.11</v>
      </c>
      <c r="N247" s="418"/>
      <c r="O247" s="418">
        <v>705.55499999999995</v>
      </c>
      <c r="P247" s="422"/>
      <c r="Q247" s="422"/>
      <c r="R247" s="487"/>
      <c r="S247" s="423"/>
    </row>
    <row r="248" spans="1:19" ht="14.45" customHeight="1" x14ac:dyDescent="0.2">
      <c r="A248" s="417"/>
      <c r="B248" s="418" t="s">
        <v>1038</v>
      </c>
      <c r="C248" s="418" t="s">
        <v>1033</v>
      </c>
      <c r="D248" s="418" t="s">
        <v>1029</v>
      </c>
      <c r="E248" s="418" t="s">
        <v>1117</v>
      </c>
      <c r="F248" s="418" t="s">
        <v>1236</v>
      </c>
      <c r="G248" s="418" t="s">
        <v>1237</v>
      </c>
      <c r="H248" s="422">
        <v>197</v>
      </c>
      <c r="I248" s="422">
        <v>218888.90000000002</v>
      </c>
      <c r="J248" s="418"/>
      <c r="K248" s="418">
        <v>1111.1111675126904</v>
      </c>
      <c r="L248" s="422">
        <v>153</v>
      </c>
      <c r="M248" s="422">
        <v>196362.21</v>
      </c>
      <c r="N248" s="418"/>
      <c r="O248" s="418">
        <v>1283.4131372549018</v>
      </c>
      <c r="P248" s="422">
        <v>70</v>
      </c>
      <c r="Q248" s="422">
        <v>85944.45</v>
      </c>
      <c r="R248" s="487"/>
      <c r="S248" s="423">
        <v>1227.7778571428571</v>
      </c>
    </row>
    <row r="249" spans="1:19" ht="14.45" customHeight="1" x14ac:dyDescent="0.2">
      <c r="A249" s="417"/>
      <c r="B249" s="418" t="s">
        <v>1038</v>
      </c>
      <c r="C249" s="418" t="s">
        <v>1033</v>
      </c>
      <c r="D249" s="418" t="s">
        <v>1029</v>
      </c>
      <c r="E249" s="418" t="s">
        <v>1117</v>
      </c>
      <c r="F249" s="418" t="s">
        <v>1166</v>
      </c>
      <c r="G249" s="418" t="s">
        <v>1167</v>
      </c>
      <c r="H249" s="422">
        <v>3662</v>
      </c>
      <c r="I249" s="422">
        <v>988740</v>
      </c>
      <c r="J249" s="418"/>
      <c r="K249" s="418">
        <v>270</v>
      </c>
      <c r="L249" s="422">
        <v>3572</v>
      </c>
      <c r="M249" s="422">
        <v>1264831.1100000001</v>
      </c>
      <c r="N249" s="418"/>
      <c r="O249" s="418">
        <v>354.09605543113105</v>
      </c>
      <c r="P249" s="422">
        <v>646</v>
      </c>
      <c r="Q249" s="422">
        <v>215333.33000000002</v>
      </c>
      <c r="R249" s="487"/>
      <c r="S249" s="423">
        <v>333.33332817337464</v>
      </c>
    </row>
    <row r="250" spans="1:19" ht="14.45" customHeight="1" x14ac:dyDescent="0.2">
      <c r="A250" s="417"/>
      <c r="B250" s="418" t="s">
        <v>1038</v>
      </c>
      <c r="C250" s="418" t="s">
        <v>1033</v>
      </c>
      <c r="D250" s="418" t="s">
        <v>1029</v>
      </c>
      <c r="E250" s="418" t="s">
        <v>1117</v>
      </c>
      <c r="F250" s="418" t="s">
        <v>1168</v>
      </c>
      <c r="G250" s="418" t="s">
        <v>1169</v>
      </c>
      <c r="H250" s="422">
        <v>1100</v>
      </c>
      <c r="I250" s="422">
        <v>103888.89</v>
      </c>
      <c r="J250" s="418"/>
      <c r="K250" s="418">
        <v>94.444445454545459</v>
      </c>
      <c r="L250" s="422">
        <v>1247</v>
      </c>
      <c r="M250" s="422">
        <v>146622.22</v>
      </c>
      <c r="N250" s="418"/>
      <c r="O250" s="418">
        <v>117.57996792301523</v>
      </c>
      <c r="P250" s="422">
        <v>307</v>
      </c>
      <c r="Q250" s="422">
        <v>34111.119999999995</v>
      </c>
      <c r="R250" s="487"/>
      <c r="S250" s="423">
        <v>111.11114006514657</v>
      </c>
    </row>
    <row r="251" spans="1:19" ht="14.45" customHeight="1" x14ac:dyDescent="0.2">
      <c r="A251" s="417"/>
      <c r="B251" s="418" t="s">
        <v>1038</v>
      </c>
      <c r="C251" s="418" t="s">
        <v>1033</v>
      </c>
      <c r="D251" s="418" t="s">
        <v>1029</v>
      </c>
      <c r="E251" s="418" t="s">
        <v>1117</v>
      </c>
      <c r="F251" s="418" t="s">
        <v>1170</v>
      </c>
      <c r="G251" s="418" t="s">
        <v>1171</v>
      </c>
      <c r="H251" s="422"/>
      <c r="I251" s="422"/>
      <c r="J251" s="418"/>
      <c r="K251" s="418"/>
      <c r="L251" s="422">
        <v>2</v>
      </c>
      <c r="M251" s="422">
        <v>153.34</v>
      </c>
      <c r="N251" s="418"/>
      <c r="O251" s="418">
        <v>76.67</v>
      </c>
      <c r="P251" s="422">
        <v>2</v>
      </c>
      <c r="Q251" s="422">
        <v>133.33000000000001</v>
      </c>
      <c r="R251" s="487"/>
      <c r="S251" s="423">
        <v>66.665000000000006</v>
      </c>
    </row>
    <row r="252" spans="1:19" ht="14.45" customHeight="1" x14ac:dyDescent="0.2">
      <c r="A252" s="417"/>
      <c r="B252" s="418" t="s">
        <v>1038</v>
      </c>
      <c r="C252" s="418" t="s">
        <v>1033</v>
      </c>
      <c r="D252" s="418" t="s">
        <v>1029</v>
      </c>
      <c r="E252" s="418" t="s">
        <v>1117</v>
      </c>
      <c r="F252" s="418" t="s">
        <v>1172</v>
      </c>
      <c r="G252" s="418" t="s">
        <v>1173</v>
      </c>
      <c r="H252" s="422">
        <v>1</v>
      </c>
      <c r="I252" s="422">
        <v>96.67</v>
      </c>
      <c r="J252" s="418"/>
      <c r="K252" s="418">
        <v>96.67</v>
      </c>
      <c r="L252" s="422">
        <v>2</v>
      </c>
      <c r="M252" s="422">
        <v>300</v>
      </c>
      <c r="N252" s="418"/>
      <c r="O252" s="418">
        <v>150</v>
      </c>
      <c r="P252" s="422"/>
      <c r="Q252" s="422"/>
      <c r="R252" s="487"/>
      <c r="S252" s="423"/>
    </row>
    <row r="253" spans="1:19" ht="14.45" customHeight="1" x14ac:dyDescent="0.2">
      <c r="A253" s="417"/>
      <c r="B253" s="418" t="s">
        <v>1038</v>
      </c>
      <c r="C253" s="418" t="s">
        <v>1033</v>
      </c>
      <c r="D253" s="418" t="s">
        <v>1029</v>
      </c>
      <c r="E253" s="418" t="s">
        <v>1117</v>
      </c>
      <c r="F253" s="418" t="s">
        <v>1238</v>
      </c>
      <c r="G253" s="418" t="s">
        <v>1239</v>
      </c>
      <c r="H253" s="422">
        <v>4</v>
      </c>
      <c r="I253" s="422">
        <v>1333.33</v>
      </c>
      <c r="J253" s="418"/>
      <c r="K253" s="418">
        <v>333.33249999999998</v>
      </c>
      <c r="L253" s="422"/>
      <c r="M253" s="422"/>
      <c r="N253" s="418"/>
      <c r="O253" s="418"/>
      <c r="P253" s="422"/>
      <c r="Q253" s="422"/>
      <c r="R253" s="487"/>
      <c r="S253" s="423"/>
    </row>
    <row r="254" spans="1:19" ht="14.45" customHeight="1" x14ac:dyDescent="0.2">
      <c r="A254" s="417"/>
      <c r="B254" s="418" t="s">
        <v>1038</v>
      </c>
      <c r="C254" s="418" t="s">
        <v>1033</v>
      </c>
      <c r="D254" s="418" t="s">
        <v>1029</v>
      </c>
      <c r="E254" s="418" t="s">
        <v>1117</v>
      </c>
      <c r="F254" s="418" t="s">
        <v>1177</v>
      </c>
      <c r="G254" s="418" t="s">
        <v>1178</v>
      </c>
      <c r="H254" s="422">
        <v>19</v>
      </c>
      <c r="I254" s="422">
        <v>1435.56</v>
      </c>
      <c r="J254" s="418"/>
      <c r="K254" s="418">
        <v>75.555789473684214</v>
      </c>
      <c r="L254" s="422">
        <v>4</v>
      </c>
      <c r="M254" s="422">
        <v>400</v>
      </c>
      <c r="N254" s="418"/>
      <c r="O254" s="418">
        <v>100</v>
      </c>
      <c r="P254" s="422"/>
      <c r="Q254" s="422"/>
      <c r="R254" s="487"/>
      <c r="S254" s="423"/>
    </row>
    <row r="255" spans="1:19" ht="14.45" customHeight="1" x14ac:dyDescent="0.2">
      <c r="A255" s="417"/>
      <c r="B255" s="418" t="s">
        <v>1038</v>
      </c>
      <c r="C255" s="418" t="s">
        <v>1033</v>
      </c>
      <c r="D255" s="418" t="s">
        <v>1029</v>
      </c>
      <c r="E255" s="418" t="s">
        <v>1117</v>
      </c>
      <c r="F255" s="418" t="s">
        <v>1215</v>
      </c>
      <c r="G255" s="418" t="s">
        <v>1216</v>
      </c>
      <c r="H255" s="422">
        <v>41</v>
      </c>
      <c r="I255" s="422">
        <v>52616.67</v>
      </c>
      <c r="J255" s="418"/>
      <c r="K255" s="418">
        <v>1283.3334146341463</v>
      </c>
      <c r="L255" s="422">
        <v>13</v>
      </c>
      <c r="M255" s="422">
        <v>19384.449999999997</v>
      </c>
      <c r="N255" s="418"/>
      <c r="O255" s="418">
        <v>1491.1115384615382</v>
      </c>
      <c r="P255" s="422">
        <v>4</v>
      </c>
      <c r="Q255" s="422">
        <v>5733.33</v>
      </c>
      <c r="R255" s="487"/>
      <c r="S255" s="423">
        <v>1433.3325</v>
      </c>
    </row>
    <row r="256" spans="1:19" ht="14.45" customHeight="1" x14ac:dyDescent="0.2">
      <c r="A256" s="417"/>
      <c r="B256" s="418" t="s">
        <v>1038</v>
      </c>
      <c r="C256" s="418" t="s">
        <v>1033</v>
      </c>
      <c r="D256" s="418" t="s">
        <v>1029</v>
      </c>
      <c r="E256" s="418" t="s">
        <v>1117</v>
      </c>
      <c r="F256" s="418" t="s">
        <v>1179</v>
      </c>
      <c r="G256" s="418" t="s">
        <v>1180</v>
      </c>
      <c r="H256" s="422"/>
      <c r="I256" s="422"/>
      <c r="J256" s="418"/>
      <c r="K256" s="418"/>
      <c r="L256" s="422">
        <v>10</v>
      </c>
      <c r="M256" s="422">
        <v>1850</v>
      </c>
      <c r="N256" s="418"/>
      <c r="O256" s="418">
        <v>185</v>
      </c>
      <c r="P256" s="422">
        <v>1</v>
      </c>
      <c r="Q256" s="422">
        <v>172.22</v>
      </c>
      <c r="R256" s="487"/>
      <c r="S256" s="423">
        <v>172.22</v>
      </c>
    </row>
    <row r="257" spans="1:19" ht="14.45" customHeight="1" x14ac:dyDescent="0.2">
      <c r="A257" s="417"/>
      <c r="B257" s="418" t="s">
        <v>1038</v>
      </c>
      <c r="C257" s="418" t="s">
        <v>1033</v>
      </c>
      <c r="D257" s="418" t="s">
        <v>1029</v>
      </c>
      <c r="E257" s="418" t="s">
        <v>1117</v>
      </c>
      <c r="F257" s="418" t="s">
        <v>1181</v>
      </c>
      <c r="G257" s="418" t="s">
        <v>1182</v>
      </c>
      <c r="H257" s="422">
        <v>72</v>
      </c>
      <c r="I257" s="422">
        <v>3519.99</v>
      </c>
      <c r="J257" s="418"/>
      <c r="K257" s="418">
        <v>48.888749999999995</v>
      </c>
      <c r="L257" s="422">
        <v>168</v>
      </c>
      <c r="M257" s="422">
        <v>13244.44</v>
      </c>
      <c r="N257" s="418"/>
      <c r="O257" s="418">
        <v>78.835952380952378</v>
      </c>
      <c r="P257" s="422">
        <v>30</v>
      </c>
      <c r="Q257" s="422">
        <v>2166.67</v>
      </c>
      <c r="R257" s="487"/>
      <c r="S257" s="423">
        <v>72.222333333333339</v>
      </c>
    </row>
    <row r="258" spans="1:19" ht="14.45" customHeight="1" x14ac:dyDescent="0.2">
      <c r="A258" s="417"/>
      <c r="B258" s="418" t="s">
        <v>1038</v>
      </c>
      <c r="C258" s="418" t="s">
        <v>1033</v>
      </c>
      <c r="D258" s="418" t="s">
        <v>1029</v>
      </c>
      <c r="E258" s="418" t="s">
        <v>1117</v>
      </c>
      <c r="F258" s="418" t="s">
        <v>1219</v>
      </c>
      <c r="G258" s="418" t="s">
        <v>1220</v>
      </c>
      <c r="H258" s="422">
        <v>4</v>
      </c>
      <c r="I258" s="422">
        <v>1866.66</v>
      </c>
      <c r="J258" s="418"/>
      <c r="K258" s="418">
        <v>466.66500000000002</v>
      </c>
      <c r="L258" s="422">
        <v>4</v>
      </c>
      <c r="M258" s="422">
        <v>2098.8900000000003</v>
      </c>
      <c r="N258" s="418"/>
      <c r="O258" s="418">
        <v>524.72250000000008</v>
      </c>
      <c r="P258" s="422"/>
      <c r="Q258" s="422"/>
      <c r="R258" s="487"/>
      <c r="S258" s="423"/>
    </row>
    <row r="259" spans="1:19" ht="14.45" customHeight="1" x14ac:dyDescent="0.2">
      <c r="A259" s="417"/>
      <c r="B259" s="418" t="s">
        <v>1038</v>
      </c>
      <c r="C259" s="418" t="s">
        <v>1033</v>
      </c>
      <c r="D259" s="418" t="s">
        <v>1029</v>
      </c>
      <c r="E259" s="418" t="s">
        <v>1117</v>
      </c>
      <c r="F259" s="418" t="s">
        <v>1183</v>
      </c>
      <c r="G259" s="418" t="s">
        <v>1184</v>
      </c>
      <c r="H259" s="422">
        <v>1</v>
      </c>
      <c r="I259" s="422">
        <v>344.44</v>
      </c>
      <c r="J259" s="418"/>
      <c r="K259" s="418">
        <v>344.44</v>
      </c>
      <c r="L259" s="422">
        <v>79</v>
      </c>
      <c r="M259" s="422">
        <v>31276.67</v>
      </c>
      <c r="N259" s="418"/>
      <c r="O259" s="418">
        <v>395.9072151898734</v>
      </c>
      <c r="P259" s="422"/>
      <c r="Q259" s="422"/>
      <c r="R259" s="487"/>
      <c r="S259" s="423"/>
    </row>
    <row r="260" spans="1:19" ht="14.45" customHeight="1" x14ac:dyDescent="0.2">
      <c r="A260" s="417"/>
      <c r="B260" s="418" t="s">
        <v>1038</v>
      </c>
      <c r="C260" s="418" t="s">
        <v>1033</v>
      </c>
      <c r="D260" s="418" t="s">
        <v>1029</v>
      </c>
      <c r="E260" s="418" t="s">
        <v>1117</v>
      </c>
      <c r="F260" s="418" t="s">
        <v>1240</v>
      </c>
      <c r="G260" s="418" t="s">
        <v>1241</v>
      </c>
      <c r="H260" s="422">
        <v>117</v>
      </c>
      <c r="I260" s="422">
        <v>54600.009999999995</v>
      </c>
      <c r="J260" s="418"/>
      <c r="K260" s="418">
        <v>466.66675213675211</v>
      </c>
      <c r="L260" s="422">
        <v>93</v>
      </c>
      <c r="M260" s="422">
        <v>49771.11</v>
      </c>
      <c r="N260" s="418"/>
      <c r="O260" s="418">
        <v>535.17322580645157</v>
      </c>
      <c r="P260" s="422">
        <v>38</v>
      </c>
      <c r="Q260" s="422">
        <v>19211.11</v>
      </c>
      <c r="R260" s="487"/>
      <c r="S260" s="423">
        <v>505.55552631578951</v>
      </c>
    </row>
    <row r="261" spans="1:19" ht="14.45" customHeight="1" x14ac:dyDescent="0.2">
      <c r="A261" s="417"/>
      <c r="B261" s="418" t="s">
        <v>1038</v>
      </c>
      <c r="C261" s="418" t="s">
        <v>1033</v>
      </c>
      <c r="D261" s="418" t="s">
        <v>1029</v>
      </c>
      <c r="E261" s="418" t="s">
        <v>1117</v>
      </c>
      <c r="F261" s="418" t="s">
        <v>1242</v>
      </c>
      <c r="G261" s="418" t="s">
        <v>1243</v>
      </c>
      <c r="H261" s="422">
        <v>53</v>
      </c>
      <c r="I261" s="422">
        <v>5182.2300000000005</v>
      </c>
      <c r="J261" s="418"/>
      <c r="K261" s="418">
        <v>97.777924528301895</v>
      </c>
      <c r="L261" s="422">
        <v>37</v>
      </c>
      <c r="M261" s="422">
        <v>4134.45</v>
      </c>
      <c r="N261" s="418"/>
      <c r="O261" s="418">
        <v>111.74189189189188</v>
      </c>
      <c r="P261" s="422">
        <v>7</v>
      </c>
      <c r="Q261" s="422">
        <v>723.32999999999993</v>
      </c>
      <c r="R261" s="487"/>
      <c r="S261" s="423">
        <v>103.33285714285714</v>
      </c>
    </row>
    <row r="262" spans="1:19" ht="14.45" customHeight="1" x14ac:dyDescent="0.2">
      <c r="A262" s="417"/>
      <c r="B262" s="418" t="s">
        <v>1038</v>
      </c>
      <c r="C262" s="418" t="s">
        <v>1033</v>
      </c>
      <c r="D262" s="418" t="s">
        <v>1029</v>
      </c>
      <c r="E262" s="418" t="s">
        <v>1117</v>
      </c>
      <c r="F262" s="418" t="s">
        <v>1244</v>
      </c>
      <c r="G262" s="418"/>
      <c r="H262" s="422">
        <v>1</v>
      </c>
      <c r="I262" s="422">
        <v>645.55999999999995</v>
      </c>
      <c r="J262" s="418"/>
      <c r="K262" s="418">
        <v>645.55999999999995</v>
      </c>
      <c r="L262" s="422"/>
      <c r="M262" s="422"/>
      <c r="N262" s="418"/>
      <c r="O262" s="418"/>
      <c r="P262" s="422"/>
      <c r="Q262" s="422"/>
      <c r="R262" s="487"/>
      <c r="S262" s="423"/>
    </row>
    <row r="263" spans="1:19" ht="14.45" customHeight="1" x14ac:dyDescent="0.2">
      <c r="A263" s="417"/>
      <c r="B263" s="418" t="s">
        <v>1038</v>
      </c>
      <c r="C263" s="418" t="s">
        <v>1033</v>
      </c>
      <c r="D263" s="418" t="s">
        <v>1029</v>
      </c>
      <c r="E263" s="418" t="s">
        <v>1117</v>
      </c>
      <c r="F263" s="418" t="s">
        <v>1192</v>
      </c>
      <c r="G263" s="418" t="s">
        <v>1193</v>
      </c>
      <c r="H263" s="422">
        <v>17</v>
      </c>
      <c r="I263" s="422">
        <v>1983.33</v>
      </c>
      <c r="J263" s="418"/>
      <c r="K263" s="418">
        <v>116.66647058823528</v>
      </c>
      <c r="L263" s="422">
        <v>55</v>
      </c>
      <c r="M263" s="422">
        <v>8961.1</v>
      </c>
      <c r="N263" s="418"/>
      <c r="O263" s="418">
        <v>162.92909090909092</v>
      </c>
      <c r="P263" s="422">
        <v>1</v>
      </c>
      <c r="Q263" s="422">
        <v>150</v>
      </c>
      <c r="R263" s="487"/>
      <c r="S263" s="423">
        <v>150</v>
      </c>
    </row>
    <row r="264" spans="1:19" ht="14.45" customHeight="1" x14ac:dyDescent="0.2">
      <c r="A264" s="417"/>
      <c r="B264" s="418" t="s">
        <v>1038</v>
      </c>
      <c r="C264" s="418" t="s">
        <v>1033</v>
      </c>
      <c r="D264" s="418" t="s">
        <v>1029</v>
      </c>
      <c r="E264" s="418" t="s">
        <v>1117</v>
      </c>
      <c r="F264" s="418" t="s">
        <v>1245</v>
      </c>
      <c r="G264" s="418" t="s">
        <v>1246</v>
      </c>
      <c r="H264" s="422">
        <v>20</v>
      </c>
      <c r="I264" s="422">
        <v>9622.2199999999993</v>
      </c>
      <c r="J264" s="418"/>
      <c r="K264" s="418">
        <v>481.11099999999999</v>
      </c>
      <c r="L264" s="422"/>
      <c r="M264" s="422"/>
      <c r="N264" s="418"/>
      <c r="O264" s="418"/>
      <c r="P264" s="422"/>
      <c r="Q264" s="422"/>
      <c r="R264" s="487"/>
      <c r="S264" s="423"/>
    </row>
    <row r="265" spans="1:19" ht="14.45" customHeight="1" x14ac:dyDescent="0.2">
      <c r="A265" s="417"/>
      <c r="B265" s="418" t="s">
        <v>1038</v>
      </c>
      <c r="C265" s="418" t="s">
        <v>1033</v>
      </c>
      <c r="D265" s="418" t="s">
        <v>1029</v>
      </c>
      <c r="E265" s="418" t="s">
        <v>1117</v>
      </c>
      <c r="F265" s="418" t="s">
        <v>1194</v>
      </c>
      <c r="G265" s="418" t="s">
        <v>1195</v>
      </c>
      <c r="H265" s="422"/>
      <c r="I265" s="422"/>
      <c r="J265" s="418"/>
      <c r="K265" s="418"/>
      <c r="L265" s="422">
        <v>1519</v>
      </c>
      <c r="M265" s="422">
        <v>92854.45</v>
      </c>
      <c r="N265" s="418"/>
      <c r="O265" s="418">
        <v>61.128670177748518</v>
      </c>
      <c r="P265" s="422">
        <v>28</v>
      </c>
      <c r="Q265" s="422">
        <v>1866.67</v>
      </c>
      <c r="R265" s="487"/>
      <c r="S265" s="423">
        <v>66.666785714285723</v>
      </c>
    </row>
    <row r="266" spans="1:19" ht="14.45" customHeight="1" x14ac:dyDescent="0.2">
      <c r="A266" s="417"/>
      <c r="B266" s="418" t="s">
        <v>1038</v>
      </c>
      <c r="C266" s="418" t="s">
        <v>1033</v>
      </c>
      <c r="D266" s="418" t="s">
        <v>1029</v>
      </c>
      <c r="E266" s="418" t="s">
        <v>1117</v>
      </c>
      <c r="F266" s="418" t="s">
        <v>1203</v>
      </c>
      <c r="G266" s="418" t="s">
        <v>1134</v>
      </c>
      <c r="H266" s="422"/>
      <c r="I266" s="422"/>
      <c r="J266" s="418"/>
      <c r="K266" s="418"/>
      <c r="L266" s="422">
        <v>6</v>
      </c>
      <c r="M266" s="422">
        <v>2066.66</v>
      </c>
      <c r="N266" s="418"/>
      <c r="O266" s="418">
        <v>344.44333333333333</v>
      </c>
      <c r="P266" s="422"/>
      <c r="Q266" s="422"/>
      <c r="R266" s="487"/>
      <c r="S266" s="423"/>
    </row>
    <row r="267" spans="1:19" ht="14.45" customHeight="1" x14ac:dyDescent="0.2">
      <c r="A267" s="417"/>
      <c r="B267" s="418" t="s">
        <v>1247</v>
      </c>
      <c r="C267" s="418" t="s">
        <v>439</v>
      </c>
      <c r="D267" s="418" t="s">
        <v>1029</v>
      </c>
      <c r="E267" s="418" t="s">
        <v>1117</v>
      </c>
      <c r="F267" s="418" t="s">
        <v>1248</v>
      </c>
      <c r="G267" s="418" t="s">
        <v>1249</v>
      </c>
      <c r="H267" s="422">
        <v>1</v>
      </c>
      <c r="I267" s="422">
        <v>244.44</v>
      </c>
      <c r="J267" s="418"/>
      <c r="K267" s="418">
        <v>244.44</v>
      </c>
      <c r="L267" s="422"/>
      <c r="M267" s="422"/>
      <c r="N267" s="418"/>
      <c r="O267" s="418"/>
      <c r="P267" s="422"/>
      <c r="Q267" s="422"/>
      <c r="R267" s="487"/>
      <c r="S267" s="423"/>
    </row>
    <row r="268" spans="1:19" ht="14.45" customHeight="1" x14ac:dyDescent="0.2">
      <c r="A268" s="417"/>
      <c r="B268" s="418" t="s">
        <v>1247</v>
      </c>
      <c r="C268" s="418" t="s">
        <v>1030</v>
      </c>
      <c r="D268" s="418" t="s">
        <v>1029</v>
      </c>
      <c r="E268" s="418" t="s">
        <v>1039</v>
      </c>
      <c r="F268" s="418" t="s">
        <v>1040</v>
      </c>
      <c r="G268" s="418"/>
      <c r="H268" s="422">
        <v>61</v>
      </c>
      <c r="I268" s="422">
        <v>6893</v>
      </c>
      <c r="J268" s="418"/>
      <c r="K268" s="418">
        <v>113</v>
      </c>
      <c r="L268" s="422">
        <v>64</v>
      </c>
      <c r="M268" s="422">
        <v>7232</v>
      </c>
      <c r="N268" s="418"/>
      <c r="O268" s="418">
        <v>113</v>
      </c>
      <c r="P268" s="422">
        <v>6</v>
      </c>
      <c r="Q268" s="422">
        <v>678</v>
      </c>
      <c r="R268" s="487"/>
      <c r="S268" s="423">
        <v>113</v>
      </c>
    </row>
    <row r="269" spans="1:19" ht="14.45" customHeight="1" x14ac:dyDescent="0.2">
      <c r="A269" s="417"/>
      <c r="B269" s="418" t="s">
        <v>1247</v>
      </c>
      <c r="C269" s="418" t="s">
        <v>1030</v>
      </c>
      <c r="D269" s="418" t="s">
        <v>1029</v>
      </c>
      <c r="E269" s="418" t="s">
        <v>1039</v>
      </c>
      <c r="F269" s="418" t="s">
        <v>1041</v>
      </c>
      <c r="G269" s="418"/>
      <c r="H269" s="422">
        <v>1</v>
      </c>
      <c r="I269" s="422">
        <v>1657</v>
      </c>
      <c r="J269" s="418"/>
      <c r="K269" s="418">
        <v>1657</v>
      </c>
      <c r="L269" s="422"/>
      <c r="M269" s="422"/>
      <c r="N269" s="418"/>
      <c r="O269" s="418"/>
      <c r="P269" s="422"/>
      <c r="Q269" s="422"/>
      <c r="R269" s="487"/>
      <c r="S269" s="423"/>
    </row>
    <row r="270" spans="1:19" ht="14.45" customHeight="1" x14ac:dyDescent="0.2">
      <c r="A270" s="417"/>
      <c r="B270" s="418" t="s">
        <v>1247</v>
      </c>
      <c r="C270" s="418" t="s">
        <v>1030</v>
      </c>
      <c r="D270" s="418" t="s">
        <v>1029</v>
      </c>
      <c r="E270" s="418" t="s">
        <v>1039</v>
      </c>
      <c r="F270" s="418" t="s">
        <v>1250</v>
      </c>
      <c r="G270" s="418"/>
      <c r="H270" s="422">
        <v>4</v>
      </c>
      <c r="I270" s="422">
        <v>4032</v>
      </c>
      <c r="J270" s="418"/>
      <c r="K270" s="418">
        <v>1008</v>
      </c>
      <c r="L270" s="422">
        <v>6</v>
      </c>
      <c r="M270" s="422">
        <v>6048</v>
      </c>
      <c r="N270" s="418"/>
      <c r="O270" s="418">
        <v>1008</v>
      </c>
      <c r="P270" s="422">
        <v>3</v>
      </c>
      <c r="Q270" s="422">
        <v>3024</v>
      </c>
      <c r="R270" s="487"/>
      <c r="S270" s="423">
        <v>1008</v>
      </c>
    </row>
    <row r="271" spans="1:19" ht="14.45" customHeight="1" x14ac:dyDescent="0.2">
      <c r="A271" s="417"/>
      <c r="B271" s="418" t="s">
        <v>1247</v>
      </c>
      <c r="C271" s="418" t="s">
        <v>1030</v>
      </c>
      <c r="D271" s="418" t="s">
        <v>1029</v>
      </c>
      <c r="E271" s="418" t="s">
        <v>1039</v>
      </c>
      <c r="F271" s="418" t="s">
        <v>1251</v>
      </c>
      <c r="G271" s="418"/>
      <c r="H271" s="422">
        <v>734</v>
      </c>
      <c r="I271" s="422">
        <v>159278</v>
      </c>
      <c r="J271" s="418"/>
      <c r="K271" s="418">
        <v>217</v>
      </c>
      <c r="L271" s="422">
        <v>724</v>
      </c>
      <c r="M271" s="422">
        <v>157108</v>
      </c>
      <c r="N271" s="418"/>
      <c r="O271" s="418">
        <v>217</v>
      </c>
      <c r="P271" s="422">
        <v>155</v>
      </c>
      <c r="Q271" s="422">
        <v>33635</v>
      </c>
      <c r="R271" s="487"/>
      <c r="S271" s="423">
        <v>217</v>
      </c>
    </row>
    <row r="272" spans="1:19" ht="14.45" customHeight="1" x14ac:dyDescent="0.2">
      <c r="A272" s="417"/>
      <c r="B272" s="418" t="s">
        <v>1247</v>
      </c>
      <c r="C272" s="418" t="s">
        <v>1030</v>
      </c>
      <c r="D272" s="418" t="s">
        <v>1029</v>
      </c>
      <c r="E272" s="418" t="s">
        <v>1039</v>
      </c>
      <c r="F272" s="418" t="s">
        <v>1252</v>
      </c>
      <c r="G272" s="418"/>
      <c r="H272" s="422">
        <v>2</v>
      </c>
      <c r="I272" s="422">
        <v>2578</v>
      </c>
      <c r="J272" s="418"/>
      <c r="K272" s="418">
        <v>1289</v>
      </c>
      <c r="L272" s="422">
        <v>3</v>
      </c>
      <c r="M272" s="422">
        <v>3867</v>
      </c>
      <c r="N272" s="418"/>
      <c r="O272" s="418">
        <v>1289</v>
      </c>
      <c r="P272" s="422"/>
      <c r="Q272" s="422"/>
      <c r="R272" s="487"/>
      <c r="S272" s="423"/>
    </row>
    <row r="273" spans="1:19" ht="14.45" customHeight="1" x14ac:dyDescent="0.2">
      <c r="A273" s="417"/>
      <c r="B273" s="418" t="s">
        <v>1247</v>
      </c>
      <c r="C273" s="418" t="s">
        <v>1030</v>
      </c>
      <c r="D273" s="418" t="s">
        <v>1029</v>
      </c>
      <c r="E273" s="418" t="s">
        <v>1039</v>
      </c>
      <c r="F273" s="418" t="s">
        <v>1253</v>
      </c>
      <c r="G273" s="418"/>
      <c r="H273" s="422">
        <v>1</v>
      </c>
      <c r="I273" s="422">
        <v>1770</v>
      </c>
      <c r="J273" s="418"/>
      <c r="K273" s="418">
        <v>1770</v>
      </c>
      <c r="L273" s="422"/>
      <c r="M273" s="422"/>
      <c r="N273" s="418"/>
      <c r="O273" s="418"/>
      <c r="P273" s="422"/>
      <c r="Q273" s="422"/>
      <c r="R273" s="487"/>
      <c r="S273" s="423"/>
    </row>
    <row r="274" spans="1:19" ht="14.45" customHeight="1" x14ac:dyDescent="0.2">
      <c r="A274" s="417"/>
      <c r="B274" s="418" t="s">
        <v>1247</v>
      </c>
      <c r="C274" s="418" t="s">
        <v>1030</v>
      </c>
      <c r="D274" s="418" t="s">
        <v>1029</v>
      </c>
      <c r="E274" s="418" t="s">
        <v>1039</v>
      </c>
      <c r="F274" s="418" t="s">
        <v>1254</v>
      </c>
      <c r="G274" s="418"/>
      <c r="H274" s="422">
        <v>8</v>
      </c>
      <c r="I274" s="422">
        <v>19600</v>
      </c>
      <c r="J274" s="418"/>
      <c r="K274" s="418">
        <v>2450</v>
      </c>
      <c r="L274" s="422">
        <v>15</v>
      </c>
      <c r="M274" s="422">
        <v>36750</v>
      </c>
      <c r="N274" s="418"/>
      <c r="O274" s="418">
        <v>2450</v>
      </c>
      <c r="P274" s="422">
        <v>3</v>
      </c>
      <c r="Q274" s="422">
        <v>7350</v>
      </c>
      <c r="R274" s="487"/>
      <c r="S274" s="423">
        <v>2450</v>
      </c>
    </row>
    <row r="275" spans="1:19" ht="14.45" customHeight="1" x14ac:dyDescent="0.2">
      <c r="A275" s="417"/>
      <c r="B275" s="418" t="s">
        <v>1247</v>
      </c>
      <c r="C275" s="418" t="s">
        <v>1030</v>
      </c>
      <c r="D275" s="418" t="s">
        <v>1029</v>
      </c>
      <c r="E275" s="418" t="s">
        <v>1039</v>
      </c>
      <c r="F275" s="418" t="s">
        <v>1255</v>
      </c>
      <c r="G275" s="418"/>
      <c r="H275" s="422"/>
      <c r="I275" s="422"/>
      <c r="J275" s="418"/>
      <c r="K275" s="418"/>
      <c r="L275" s="422">
        <v>1</v>
      </c>
      <c r="M275" s="422">
        <v>1303</v>
      </c>
      <c r="N275" s="418"/>
      <c r="O275" s="418">
        <v>1303</v>
      </c>
      <c r="P275" s="422">
        <v>5</v>
      </c>
      <c r="Q275" s="422">
        <v>6515</v>
      </c>
      <c r="R275" s="487"/>
      <c r="S275" s="423">
        <v>1303</v>
      </c>
    </row>
    <row r="276" spans="1:19" ht="14.45" customHeight="1" x14ac:dyDescent="0.2">
      <c r="A276" s="417"/>
      <c r="B276" s="418" t="s">
        <v>1247</v>
      </c>
      <c r="C276" s="418" t="s">
        <v>1030</v>
      </c>
      <c r="D276" s="418" t="s">
        <v>1029</v>
      </c>
      <c r="E276" s="418" t="s">
        <v>1039</v>
      </c>
      <c r="F276" s="418" t="s">
        <v>1256</v>
      </c>
      <c r="G276" s="418"/>
      <c r="H276" s="422">
        <v>365</v>
      </c>
      <c r="I276" s="422">
        <v>380695</v>
      </c>
      <c r="J276" s="418"/>
      <c r="K276" s="418">
        <v>1043</v>
      </c>
      <c r="L276" s="422">
        <v>360</v>
      </c>
      <c r="M276" s="422">
        <v>375480</v>
      </c>
      <c r="N276" s="418"/>
      <c r="O276" s="418">
        <v>1043</v>
      </c>
      <c r="P276" s="422">
        <v>91</v>
      </c>
      <c r="Q276" s="422">
        <v>94913</v>
      </c>
      <c r="R276" s="487"/>
      <c r="S276" s="423">
        <v>1043</v>
      </c>
    </row>
    <row r="277" spans="1:19" ht="14.45" customHeight="1" x14ac:dyDescent="0.2">
      <c r="A277" s="417"/>
      <c r="B277" s="418" t="s">
        <v>1247</v>
      </c>
      <c r="C277" s="418" t="s">
        <v>1030</v>
      </c>
      <c r="D277" s="418" t="s">
        <v>1029</v>
      </c>
      <c r="E277" s="418" t="s">
        <v>1039</v>
      </c>
      <c r="F277" s="418" t="s">
        <v>1257</v>
      </c>
      <c r="G277" s="418"/>
      <c r="H277" s="422">
        <v>2</v>
      </c>
      <c r="I277" s="422">
        <v>3308</v>
      </c>
      <c r="J277" s="418"/>
      <c r="K277" s="418">
        <v>1654</v>
      </c>
      <c r="L277" s="422"/>
      <c r="M277" s="422"/>
      <c r="N277" s="418"/>
      <c r="O277" s="418"/>
      <c r="P277" s="422"/>
      <c r="Q277" s="422"/>
      <c r="R277" s="487"/>
      <c r="S277" s="423"/>
    </row>
    <row r="278" spans="1:19" ht="14.45" customHeight="1" x14ac:dyDescent="0.2">
      <c r="A278" s="417"/>
      <c r="B278" s="418" t="s">
        <v>1247</v>
      </c>
      <c r="C278" s="418" t="s">
        <v>1030</v>
      </c>
      <c r="D278" s="418" t="s">
        <v>1029</v>
      </c>
      <c r="E278" s="418" t="s">
        <v>1039</v>
      </c>
      <c r="F278" s="418" t="s">
        <v>1258</v>
      </c>
      <c r="G278" s="418"/>
      <c r="H278" s="422">
        <v>41</v>
      </c>
      <c r="I278" s="422">
        <v>54243</v>
      </c>
      <c r="J278" s="418"/>
      <c r="K278" s="418">
        <v>1323</v>
      </c>
      <c r="L278" s="422">
        <v>28</v>
      </c>
      <c r="M278" s="422">
        <v>37044</v>
      </c>
      <c r="N278" s="418"/>
      <c r="O278" s="418">
        <v>1323</v>
      </c>
      <c r="P278" s="422">
        <v>11</v>
      </c>
      <c r="Q278" s="422">
        <v>14553</v>
      </c>
      <c r="R278" s="487"/>
      <c r="S278" s="423">
        <v>1323</v>
      </c>
    </row>
    <row r="279" spans="1:19" ht="14.45" customHeight="1" x14ac:dyDescent="0.2">
      <c r="A279" s="417"/>
      <c r="B279" s="418" t="s">
        <v>1247</v>
      </c>
      <c r="C279" s="418" t="s">
        <v>1030</v>
      </c>
      <c r="D279" s="418" t="s">
        <v>1029</v>
      </c>
      <c r="E279" s="418" t="s">
        <v>1039</v>
      </c>
      <c r="F279" s="418" t="s">
        <v>1259</v>
      </c>
      <c r="G279" s="418"/>
      <c r="H279" s="422">
        <v>5</v>
      </c>
      <c r="I279" s="422">
        <v>9665</v>
      </c>
      <c r="J279" s="418"/>
      <c r="K279" s="418">
        <v>1933</v>
      </c>
      <c r="L279" s="422">
        <v>5</v>
      </c>
      <c r="M279" s="422">
        <v>9665</v>
      </c>
      <c r="N279" s="418"/>
      <c r="O279" s="418">
        <v>1933</v>
      </c>
      <c r="P279" s="422">
        <v>2</v>
      </c>
      <c r="Q279" s="422">
        <v>3866</v>
      </c>
      <c r="R279" s="487"/>
      <c r="S279" s="423">
        <v>1933</v>
      </c>
    </row>
    <row r="280" spans="1:19" ht="14.45" customHeight="1" x14ac:dyDescent="0.2">
      <c r="A280" s="417"/>
      <c r="B280" s="418" t="s">
        <v>1247</v>
      </c>
      <c r="C280" s="418" t="s">
        <v>1030</v>
      </c>
      <c r="D280" s="418" t="s">
        <v>1029</v>
      </c>
      <c r="E280" s="418" t="s">
        <v>1039</v>
      </c>
      <c r="F280" s="418" t="s">
        <v>1260</v>
      </c>
      <c r="G280" s="418"/>
      <c r="H280" s="422">
        <v>4</v>
      </c>
      <c r="I280" s="422">
        <v>2712</v>
      </c>
      <c r="J280" s="418"/>
      <c r="K280" s="418">
        <v>678</v>
      </c>
      <c r="L280" s="422"/>
      <c r="M280" s="422"/>
      <c r="N280" s="418"/>
      <c r="O280" s="418"/>
      <c r="P280" s="422"/>
      <c r="Q280" s="422"/>
      <c r="R280" s="487"/>
      <c r="S280" s="423"/>
    </row>
    <row r="281" spans="1:19" ht="14.45" customHeight="1" x14ac:dyDescent="0.2">
      <c r="A281" s="417"/>
      <c r="B281" s="418" t="s">
        <v>1247</v>
      </c>
      <c r="C281" s="418" t="s">
        <v>1030</v>
      </c>
      <c r="D281" s="418" t="s">
        <v>1029</v>
      </c>
      <c r="E281" s="418" t="s">
        <v>1039</v>
      </c>
      <c r="F281" s="418" t="s">
        <v>1261</v>
      </c>
      <c r="G281" s="418"/>
      <c r="H281" s="422">
        <v>143</v>
      </c>
      <c r="I281" s="422">
        <v>77506.540000000008</v>
      </c>
      <c r="J281" s="418"/>
      <c r="K281" s="418">
        <v>542.0037762237763</v>
      </c>
      <c r="L281" s="422">
        <v>116</v>
      </c>
      <c r="M281" s="422">
        <v>62872</v>
      </c>
      <c r="N281" s="418"/>
      <c r="O281" s="418">
        <v>542</v>
      </c>
      <c r="P281" s="422">
        <v>26</v>
      </c>
      <c r="Q281" s="422">
        <v>14092</v>
      </c>
      <c r="R281" s="487"/>
      <c r="S281" s="423">
        <v>542</v>
      </c>
    </row>
    <row r="282" spans="1:19" ht="14.45" customHeight="1" x14ac:dyDescent="0.2">
      <c r="A282" s="417"/>
      <c r="B282" s="418" t="s">
        <v>1247</v>
      </c>
      <c r="C282" s="418" t="s">
        <v>1030</v>
      </c>
      <c r="D282" s="418" t="s">
        <v>1029</v>
      </c>
      <c r="E282" s="418" t="s">
        <v>1039</v>
      </c>
      <c r="F282" s="418" t="s">
        <v>1262</v>
      </c>
      <c r="G282" s="418"/>
      <c r="H282" s="422">
        <v>101</v>
      </c>
      <c r="I282" s="422">
        <v>58479</v>
      </c>
      <c r="J282" s="418"/>
      <c r="K282" s="418">
        <v>579</v>
      </c>
      <c r="L282" s="422">
        <v>76</v>
      </c>
      <c r="M282" s="422">
        <v>44004</v>
      </c>
      <c r="N282" s="418"/>
      <c r="O282" s="418">
        <v>579</v>
      </c>
      <c r="P282" s="422">
        <v>12</v>
      </c>
      <c r="Q282" s="422">
        <v>6948</v>
      </c>
      <c r="R282" s="487"/>
      <c r="S282" s="423">
        <v>579</v>
      </c>
    </row>
    <row r="283" spans="1:19" ht="14.45" customHeight="1" x14ac:dyDescent="0.2">
      <c r="A283" s="417"/>
      <c r="B283" s="418" t="s">
        <v>1247</v>
      </c>
      <c r="C283" s="418" t="s">
        <v>1030</v>
      </c>
      <c r="D283" s="418" t="s">
        <v>1029</v>
      </c>
      <c r="E283" s="418" t="s">
        <v>1039</v>
      </c>
      <c r="F283" s="418" t="s">
        <v>1042</v>
      </c>
      <c r="G283" s="418"/>
      <c r="H283" s="422">
        <v>161</v>
      </c>
      <c r="I283" s="422">
        <v>18193</v>
      </c>
      <c r="J283" s="418"/>
      <c r="K283" s="418">
        <v>113</v>
      </c>
      <c r="L283" s="422">
        <v>171</v>
      </c>
      <c r="M283" s="422">
        <v>19323</v>
      </c>
      <c r="N283" s="418"/>
      <c r="O283" s="418">
        <v>113</v>
      </c>
      <c r="P283" s="422">
        <v>25</v>
      </c>
      <c r="Q283" s="422">
        <v>2825</v>
      </c>
      <c r="R283" s="487"/>
      <c r="S283" s="423">
        <v>113</v>
      </c>
    </row>
    <row r="284" spans="1:19" ht="14.45" customHeight="1" x14ac:dyDescent="0.2">
      <c r="A284" s="417"/>
      <c r="B284" s="418" t="s">
        <v>1247</v>
      </c>
      <c r="C284" s="418" t="s">
        <v>1030</v>
      </c>
      <c r="D284" s="418" t="s">
        <v>1029</v>
      </c>
      <c r="E284" s="418" t="s">
        <v>1039</v>
      </c>
      <c r="F284" s="418" t="s">
        <v>1043</v>
      </c>
      <c r="G284" s="418"/>
      <c r="H284" s="422">
        <v>31</v>
      </c>
      <c r="I284" s="422">
        <v>4092</v>
      </c>
      <c r="J284" s="418"/>
      <c r="K284" s="418">
        <v>132</v>
      </c>
      <c r="L284" s="422">
        <v>27</v>
      </c>
      <c r="M284" s="422">
        <v>3564</v>
      </c>
      <c r="N284" s="418"/>
      <c r="O284" s="418">
        <v>132</v>
      </c>
      <c r="P284" s="422">
        <v>6</v>
      </c>
      <c r="Q284" s="422">
        <v>792</v>
      </c>
      <c r="R284" s="487"/>
      <c r="S284" s="423">
        <v>132</v>
      </c>
    </row>
    <row r="285" spans="1:19" ht="14.45" customHeight="1" x14ac:dyDescent="0.2">
      <c r="A285" s="417"/>
      <c r="B285" s="418" t="s">
        <v>1247</v>
      </c>
      <c r="C285" s="418" t="s">
        <v>1030</v>
      </c>
      <c r="D285" s="418" t="s">
        <v>1029</v>
      </c>
      <c r="E285" s="418" t="s">
        <v>1039</v>
      </c>
      <c r="F285" s="418" t="s">
        <v>1263</v>
      </c>
      <c r="G285" s="418"/>
      <c r="H285" s="422">
        <v>303</v>
      </c>
      <c r="I285" s="422">
        <v>47268</v>
      </c>
      <c r="J285" s="418"/>
      <c r="K285" s="418">
        <v>156</v>
      </c>
      <c r="L285" s="422">
        <v>48</v>
      </c>
      <c r="M285" s="422">
        <v>7488</v>
      </c>
      <c r="N285" s="418"/>
      <c r="O285" s="418">
        <v>156</v>
      </c>
      <c r="P285" s="422">
        <v>14</v>
      </c>
      <c r="Q285" s="422">
        <v>2184</v>
      </c>
      <c r="R285" s="487"/>
      <c r="S285" s="423">
        <v>156</v>
      </c>
    </row>
    <row r="286" spans="1:19" ht="14.45" customHeight="1" x14ac:dyDescent="0.2">
      <c r="A286" s="417"/>
      <c r="B286" s="418" t="s">
        <v>1247</v>
      </c>
      <c r="C286" s="418" t="s">
        <v>1030</v>
      </c>
      <c r="D286" s="418" t="s">
        <v>1029</v>
      </c>
      <c r="E286" s="418" t="s">
        <v>1039</v>
      </c>
      <c r="F286" s="418" t="s">
        <v>1066</v>
      </c>
      <c r="G286" s="418"/>
      <c r="H286" s="422">
        <v>3</v>
      </c>
      <c r="I286" s="422">
        <v>6000</v>
      </c>
      <c r="J286" s="418"/>
      <c r="K286" s="418">
        <v>2000</v>
      </c>
      <c r="L286" s="422">
        <v>1</v>
      </c>
      <c r="M286" s="422">
        <v>2000</v>
      </c>
      <c r="N286" s="418"/>
      <c r="O286" s="418">
        <v>2000</v>
      </c>
      <c r="P286" s="422"/>
      <c r="Q286" s="422"/>
      <c r="R286" s="487"/>
      <c r="S286" s="423"/>
    </row>
    <row r="287" spans="1:19" ht="14.45" customHeight="1" x14ac:dyDescent="0.2">
      <c r="A287" s="417"/>
      <c r="B287" s="418" t="s">
        <v>1247</v>
      </c>
      <c r="C287" s="418" t="s">
        <v>1030</v>
      </c>
      <c r="D287" s="418" t="s">
        <v>1029</v>
      </c>
      <c r="E287" s="418" t="s">
        <v>1039</v>
      </c>
      <c r="F287" s="418" t="s">
        <v>1081</v>
      </c>
      <c r="G287" s="418"/>
      <c r="H287" s="422">
        <v>4</v>
      </c>
      <c r="I287" s="422">
        <v>4032</v>
      </c>
      <c r="J287" s="418"/>
      <c r="K287" s="418">
        <v>1008</v>
      </c>
      <c r="L287" s="422">
        <v>4</v>
      </c>
      <c r="M287" s="422">
        <v>4032</v>
      </c>
      <c r="N287" s="418"/>
      <c r="O287" s="418">
        <v>1008</v>
      </c>
      <c r="P287" s="422"/>
      <c r="Q287" s="422"/>
      <c r="R287" s="487"/>
      <c r="S287" s="423"/>
    </row>
    <row r="288" spans="1:19" ht="14.45" customHeight="1" x14ac:dyDescent="0.2">
      <c r="A288" s="417"/>
      <c r="B288" s="418" t="s">
        <v>1247</v>
      </c>
      <c r="C288" s="418" t="s">
        <v>1030</v>
      </c>
      <c r="D288" s="418" t="s">
        <v>1029</v>
      </c>
      <c r="E288" s="418" t="s">
        <v>1039</v>
      </c>
      <c r="F288" s="418" t="s">
        <v>1264</v>
      </c>
      <c r="G288" s="418"/>
      <c r="H288" s="422">
        <v>385</v>
      </c>
      <c r="I288" s="422">
        <v>83129</v>
      </c>
      <c r="J288" s="418"/>
      <c r="K288" s="418">
        <v>215.91948051948052</v>
      </c>
      <c r="L288" s="422">
        <v>361</v>
      </c>
      <c r="M288" s="422">
        <v>78337</v>
      </c>
      <c r="N288" s="418"/>
      <c r="O288" s="418">
        <v>217</v>
      </c>
      <c r="P288" s="422">
        <v>81</v>
      </c>
      <c r="Q288" s="422">
        <v>17577</v>
      </c>
      <c r="R288" s="487"/>
      <c r="S288" s="423">
        <v>217</v>
      </c>
    </row>
    <row r="289" spans="1:19" ht="14.45" customHeight="1" x14ac:dyDescent="0.2">
      <c r="A289" s="417"/>
      <c r="B289" s="418" t="s">
        <v>1247</v>
      </c>
      <c r="C289" s="418" t="s">
        <v>1030</v>
      </c>
      <c r="D289" s="418" t="s">
        <v>1029</v>
      </c>
      <c r="E289" s="418" t="s">
        <v>1039</v>
      </c>
      <c r="F289" s="418" t="s">
        <v>1265</v>
      </c>
      <c r="G289" s="418"/>
      <c r="H289" s="422">
        <v>287</v>
      </c>
      <c r="I289" s="422">
        <v>299341</v>
      </c>
      <c r="J289" s="418"/>
      <c r="K289" s="418">
        <v>1043</v>
      </c>
      <c r="L289" s="422">
        <v>201</v>
      </c>
      <c r="M289" s="422">
        <v>209643</v>
      </c>
      <c r="N289" s="418"/>
      <c r="O289" s="418">
        <v>1043</v>
      </c>
      <c r="P289" s="422">
        <v>50</v>
      </c>
      <c r="Q289" s="422">
        <v>52150</v>
      </c>
      <c r="R289" s="487"/>
      <c r="S289" s="423">
        <v>1043</v>
      </c>
    </row>
    <row r="290" spans="1:19" ht="14.45" customHeight="1" x14ac:dyDescent="0.2">
      <c r="A290" s="417"/>
      <c r="B290" s="418" t="s">
        <v>1247</v>
      </c>
      <c r="C290" s="418" t="s">
        <v>1030</v>
      </c>
      <c r="D290" s="418" t="s">
        <v>1029</v>
      </c>
      <c r="E290" s="418" t="s">
        <v>1039</v>
      </c>
      <c r="F290" s="418" t="s">
        <v>1266</v>
      </c>
      <c r="G290" s="418"/>
      <c r="H290" s="422">
        <v>12</v>
      </c>
      <c r="I290" s="422">
        <v>15876</v>
      </c>
      <c r="J290" s="418"/>
      <c r="K290" s="418">
        <v>1323</v>
      </c>
      <c r="L290" s="422">
        <v>12</v>
      </c>
      <c r="M290" s="422">
        <v>15876</v>
      </c>
      <c r="N290" s="418"/>
      <c r="O290" s="418">
        <v>1323</v>
      </c>
      <c r="P290" s="422"/>
      <c r="Q290" s="422"/>
      <c r="R290" s="487"/>
      <c r="S290" s="423"/>
    </row>
    <row r="291" spans="1:19" ht="14.45" customHeight="1" x14ac:dyDescent="0.2">
      <c r="A291" s="417"/>
      <c r="B291" s="418" t="s">
        <v>1247</v>
      </c>
      <c r="C291" s="418" t="s">
        <v>1030</v>
      </c>
      <c r="D291" s="418" t="s">
        <v>1029</v>
      </c>
      <c r="E291" s="418" t="s">
        <v>1039</v>
      </c>
      <c r="F291" s="418" t="s">
        <v>1267</v>
      </c>
      <c r="G291" s="418"/>
      <c r="H291" s="422">
        <v>13</v>
      </c>
      <c r="I291" s="422">
        <v>7046</v>
      </c>
      <c r="J291" s="418"/>
      <c r="K291" s="418">
        <v>542</v>
      </c>
      <c r="L291" s="422">
        <v>31</v>
      </c>
      <c r="M291" s="422">
        <v>16802</v>
      </c>
      <c r="N291" s="418"/>
      <c r="O291" s="418">
        <v>542</v>
      </c>
      <c r="P291" s="422">
        <v>8</v>
      </c>
      <c r="Q291" s="422">
        <v>4336</v>
      </c>
      <c r="R291" s="487"/>
      <c r="S291" s="423">
        <v>542</v>
      </c>
    </row>
    <row r="292" spans="1:19" ht="14.45" customHeight="1" x14ac:dyDescent="0.2">
      <c r="A292" s="417"/>
      <c r="B292" s="418" t="s">
        <v>1247</v>
      </c>
      <c r="C292" s="418" t="s">
        <v>1030</v>
      </c>
      <c r="D292" s="418" t="s">
        <v>1029</v>
      </c>
      <c r="E292" s="418" t="s">
        <v>1039</v>
      </c>
      <c r="F292" s="418" t="s">
        <v>1268</v>
      </c>
      <c r="G292" s="418"/>
      <c r="H292" s="422">
        <v>132</v>
      </c>
      <c r="I292" s="422">
        <v>76428</v>
      </c>
      <c r="J292" s="418"/>
      <c r="K292" s="418">
        <v>579</v>
      </c>
      <c r="L292" s="422">
        <v>111</v>
      </c>
      <c r="M292" s="422">
        <v>64269</v>
      </c>
      <c r="N292" s="418"/>
      <c r="O292" s="418">
        <v>579</v>
      </c>
      <c r="P292" s="422">
        <v>21</v>
      </c>
      <c r="Q292" s="422">
        <v>12159</v>
      </c>
      <c r="R292" s="487"/>
      <c r="S292" s="423">
        <v>579</v>
      </c>
    </row>
    <row r="293" spans="1:19" ht="14.45" customHeight="1" x14ac:dyDescent="0.2">
      <c r="A293" s="417"/>
      <c r="B293" s="418" t="s">
        <v>1247</v>
      </c>
      <c r="C293" s="418" t="s">
        <v>1030</v>
      </c>
      <c r="D293" s="418" t="s">
        <v>1029</v>
      </c>
      <c r="E293" s="418" t="s">
        <v>1039</v>
      </c>
      <c r="F293" s="418" t="s">
        <v>1269</v>
      </c>
      <c r="G293" s="418"/>
      <c r="H293" s="422"/>
      <c r="I293" s="422"/>
      <c r="J293" s="418"/>
      <c r="K293" s="418"/>
      <c r="L293" s="422">
        <v>3</v>
      </c>
      <c r="M293" s="422">
        <v>44760.800000000003</v>
      </c>
      <c r="N293" s="418"/>
      <c r="O293" s="418">
        <v>14920.266666666668</v>
      </c>
      <c r="P293" s="422"/>
      <c r="Q293" s="422"/>
      <c r="R293" s="487"/>
      <c r="S293" s="423"/>
    </row>
    <row r="294" spans="1:19" ht="14.45" customHeight="1" x14ac:dyDescent="0.2">
      <c r="A294" s="417"/>
      <c r="B294" s="418" t="s">
        <v>1247</v>
      </c>
      <c r="C294" s="418" t="s">
        <v>1030</v>
      </c>
      <c r="D294" s="418" t="s">
        <v>1029</v>
      </c>
      <c r="E294" s="418" t="s">
        <v>1039</v>
      </c>
      <c r="F294" s="418" t="s">
        <v>1270</v>
      </c>
      <c r="G294" s="418"/>
      <c r="H294" s="422">
        <v>4</v>
      </c>
      <c r="I294" s="422">
        <v>5212</v>
      </c>
      <c r="J294" s="418"/>
      <c r="K294" s="418">
        <v>1303</v>
      </c>
      <c r="L294" s="422">
        <v>6</v>
      </c>
      <c r="M294" s="422">
        <v>7818</v>
      </c>
      <c r="N294" s="418"/>
      <c r="O294" s="418">
        <v>1303</v>
      </c>
      <c r="P294" s="422"/>
      <c r="Q294" s="422"/>
      <c r="R294" s="487"/>
      <c r="S294" s="423"/>
    </row>
    <row r="295" spans="1:19" ht="14.45" customHeight="1" x14ac:dyDescent="0.2">
      <c r="A295" s="417"/>
      <c r="B295" s="418" t="s">
        <v>1247</v>
      </c>
      <c r="C295" s="418" t="s">
        <v>1030</v>
      </c>
      <c r="D295" s="418" t="s">
        <v>1029</v>
      </c>
      <c r="E295" s="418" t="s">
        <v>1039</v>
      </c>
      <c r="F295" s="418" t="s">
        <v>1271</v>
      </c>
      <c r="G295" s="418"/>
      <c r="H295" s="422">
        <v>6</v>
      </c>
      <c r="I295" s="422">
        <v>816</v>
      </c>
      <c r="J295" s="418"/>
      <c r="K295" s="418">
        <v>136</v>
      </c>
      <c r="L295" s="422"/>
      <c r="M295" s="422"/>
      <c r="N295" s="418"/>
      <c r="O295" s="418"/>
      <c r="P295" s="422"/>
      <c r="Q295" s="422"/>
      <c r="R295" s="487"/>
      <c r="S295" s="423"/>
    </row>
    <row r="296" spans="1:19" ht="14.45" customHeight="1" x14ac:dyDescent="0.2">
      <c r="A296" s="417"/>
      <c r="B296" s="418" t="s">
        <v>1247</v>
      </c>
      <c r="C296" s="418" t="s">
        <v>1030</v>
      </c>
      <c r="D296" s="418" t="s">
        <v>1029</v>
      </c>
      <c r="E296" s="418" t="s">
        <v>1039</v>
      </c>
      <c r="F296" s="418" t="s">
        <v>1272</v>
      </c>
      <c r="G296" s="418"/>
      <c r="H296" s="422">
        <v>72</v>
      </c>
      <c r="I296" s="422">
        <v>16128</v>
      </c>
      <c r="J296" s="418"/>
      <c r="K296" s="418">
        <v>224</v>
      </c>
      <c r="L296" s="422"/>
      <c r="M296" s="422"/>
      <c r="N296" s="418"/>
      <c r="O296" s="418"/>
      <c r="P296" s="422"/>
      <c r="Q296" s="422"/>
      <c r="R296" s="487"/>
      <c r="S296" s="423"/>
    </row>
    <row r="297" spans="1:19" ht="14.45" customHeight="1" x14ac:dyDescent="0.2">
      <c r="A297" s="417"/>
      <c r="B297" s="418" t="s">
        <v>1247</v>
      </c>
      <c r="C297" s="418" t="s">
        <v>1030</v>
      </c>
      <c r="D297" s="418" t="s">
        <v>1029</v>
      </c>
      <c r="E297" s="418" t="s">
        <v>1039</v>
      </c>
      <c r="F297" s="418" t="s">
        <v>1273</v>
      </c>
      <c r="G297" s="418"/>
      <c r="H297" s="422">
        <v>27</v>
      </c>
      <c r="I297" s="422">
        <v>29241</v>
      </c>
      <c r="J297" s="418"/>
      <c r="K297" s="418">
        <v>1083</v>
      </c>
      <c r="L297" s="422">
        <v>39</v>
      </c>
      <c r="M297" s="422">
        <v>42237</v>
      </c>
      <c r="N297" s="418"/>
      <c r="O297" s="418">
        <v>1083</v>
      </c>
      <c r="P297" s="422">
        <v>6</v>
      </c>
      <c r="Q297" s="422">
        <v>6498</v>
      </c>
      <c r="R297" s="487"/>
      <c r="S297" s="423">
        <v>1083</v>
      </c>
    </row>
    <row r="298" spans="1:19" ht="14.45" customHeight="1" x14ac:dyDescent="0.2">
      <c r="A298" s="417"/>
      <c r="B298" s="418" t="s">
        <v>1247</v>
      </c>
      <c r="C298" s="418" t="s">
        <v>1030</v>
      </c>
      <c r="D298" s="418" t="s">
        <v>1029</v>
      </c>
      <c r="E298" s="418" t="s">
        <v>1039</v>
      </c>
      <c r="F298" s="418" t="s">
        <v>1274</v>
      </c>
      <c r="G298" s="418"/>
      <c r="H298" s="422">
        <v>8</v>
      </c>
      <c r="I298" s="422">
        <v>8664</v>
      </c>
      <c r="J298" s="418"/>
      <c r="K298" s="418">
        <v>1083</v>
      </c>
      <c r="L298" s="422"/>
      <c r="M298" s="422"/>
      <c r="N298" s="418"/>
      <c r="O298" s="418"/>
      <c r="P298" s="422"/>
      <c r="Q298" s="422"/>
      <c r="R298" s="487"/>
      <c r="S298" s="423"/>
    </row>
    <row r="299" spans="1:19" ht="14.45" customHeight="1" x14ac:dyDescent="0.2">
      <c r="A299" s="417"/>
      <c r="B299" s="418" t="s">
        <v>1247</v>
      </c>
      <c r="C299" s="418" t="s">
        <v>1030</v>
      </c>
      <c r="D299" s="418" t="s">
        <v>1029</v>
      </c>
      <c r="E299" s="418" t="s">
        <v>1039</v>
      </c>
      <c r="F299" s="418" t="s">
        <v>1275</v>
      </c>
      <c r="G299" s="418"/>
      <c r="H299" s="422">
        <v>1</v>
      </c>
      <c r="I299" s="422">
        <v>1654</v>
      </c>
      <c r="J299" s="418"/>
      <c r="K299" s="418">
        <v>1654</v>
      </c>
      <c r="L299" s="422">
        <v>1</v>
      </c>
      <c r="M299" s="422">
        <v>1654</v>
      </c>
      <c r="N299" s="418"/>
      <c r="O299" s="418">
        <v>1654</v>
      </c>
      <c r="P299" s="422"/>
      <c r="Q299" s="422"/>
      <c r="R299" s="487"/>
      <c r="S299" s="423"/>
    </row>
    <row r="300" spans="1:19" ht="14.45" customHeight="1" x14ac:dyDescent="0.2">
      <c r="A300" s="417"/>
      <c r="B300" s="418" t="s">
        <v>1247</v>
      </c>
      <c r="C300" s="418" t="s">
        <v>1030</v>
      </c>
      <c r="D300" s="418" t="s">
        <v>1029</v>
      </c>
      <c r="E300" s="418" t="s">
        <v>1117</v>
      </c>
      <c r="F300" s="418" t="s">
        <v>1120</v>
      </c>
      <c r="G300" s="418" t="s">
        <v>1121</v>
      </c>
      <c r="H300" s="422">
        <v>97</v>
      </c>
      <c r="I300" s="422">
        <v>7544.4400000000005</v>
      </c>
      <c r="J300" s="418"/>
      <c r="K300" s="418">
        <v>77.777731958762885</v>
      </c>
      <c r="L300" s="422">
        <v>78</v>
      </c>
      <c r="M300" s="422">
        <v>6878.9000000000005</v>
      </c>
      <c r="N300" s="418"/>
      <c r="O300" s="418">
        <v>88.191025641025647</v>
      </c>
      <c r="P300" s="422">
        <v>11</v>
      </c>
      <c r="Q300" s="422">
        <v>916.67</v>
      </c>
      <c r="R300" s="487"/>
      <c r="S300" s="423">
        <v>83.333636363636359</v>
      </c>
    </row>
    <row r="301" spans="1:19" ht="14.45" customHeight="1" x14ac:dyDescent="0.2">
      <c r="A301" s="417"/>
      <c r="B301" s="418" t="s">
        <v>1247</v>
      </c>
      <c r="C301" s="418" t="s">
        <v>1030</v>
      </c>
      <c r="D301" s="418" t="s">
        <v>1029</v>
      </c>
      <c r="E301" s="418" t="s">
        <v>1117</v>
      </c>
      <c r="F301" s="418" t="s">
        <v>1122</v>
      </c>
      <c r="G301" s="418" t="s">
        <v>1123</v>
      </c>
      <c r="H301" s="422">
        <v>43</v>
      </c>
      <c r="I301" s="422">
        <v>10750</v>
      </c>
      <c r="J301" s="418"/>
      <c r="K301" s="418">
        <v>250</v>
      </c>
      <c r="L301" s="422">
        <v>66</v>
      </c>
      <c r="M301" s="422">
        <v>17508.89</v>
      </c>
      <c r="N301" s="418"/>
      <c r="O301" s="418">
        <v>265.28621212121209</v>
      </c>
      <c r="P301" s="422">
        <v>15</v>
      </c>
      <c r="Q301" s="422">
        <v>3833.34</v>
      </c>
      <c r="R301" s="487"/>
      <c r="S301" s="423">
        <v>255.55600000000001</v>
      </c>
    </row>
    <row r="302" spans="1:19" ht="14.45" customHeight="1" x14ac:dyDescent="0.2">
      <c r="A302" s="417"/>
      <c r="B302" s="418" t="s">
        <v>1247</v>
      </c>
      <c r="C302" s="418" t="s">
        <v>1030</v>
      </c>
      <c r="D302" s="418" t="s">
        <v>1029</v>
      </c>
      <c r="E302" s="418" t="s">
        <v>1117</v>
      </c>
      <c r="F302" s="418" t="s">
        <v>1124</v>
      </c>
      <c r="G302" s="418" t="s">
        <v>1125</v>
      </c>
      <c r="H302" s="422">
        <v>1041</v>
      </c>
      <c r="I302" s="422">
        <v>312300</v>
      </c>
      <c r="J302" s="418"/>
      <c r="K302" s="418">
        <v>300</v>
      </c>
      <c r="L302" s="422">
        <v>1009</v>
      </c>
      <c r="M302" s="422">
        <v>326801.11</v>
      </c>
      <c r="N302" s="418"/>
      <c r="O302" s="418">
        <v>323.88613478691775</v>
      </c>
      <c r="P302" s="422">
        <v>250</v>
      </c>
      <c r="Q302" s="422">
        <v>76388.89</v>
      </c>
      <c r="R302" s="487"/>
      <c r="S302" s="423">
        <v>305.55556000000001</v>
      </c>
    </row>
    <row r="303" spans="1:19" ht="14.45" customHeight="1" x14ac:dyDescent="0.2">
      <c r="A303" s="417"/>
      <c r="B303" s="418" t="s">
        <v>1247</v>
      </c>
      <c r="C303" s="418" t="s">
        <v>1030</v>
      </c>
      <c r="D303" s="418" t="s">
        <v>1029</v>
      </c>
      <c r="E303" s="418" t="s">
        <v>1117</v>
      </c>
      <c r="F303" s="418" t="s">
        <v>1126</v>
      </c>
      <c r="G303" s="418" t="s">
        <v>1127</v>
      </c>
      <c r="H303" s="422">
        <v>1</v>
      </c>
      <c r="I303" s="422">
        <v>116.67</v>
      </c>
      <c r="J303" s="418"/>
      <c r="K303" s="418">
        <v>116.67</v>
      </c>
      <c r="L303" s="422"/>
      <c r="M303" s="422"/>
      <c r="N303" s="418"/>
      <c r="O303" s="418"/>
      <c r="P303" s="422"/>
      <c r="Q303" s="422"/>
      <c r="R303" s="487"/>
      <c r="S303" s="423"/>
    </row>
    <row r="304" spans="1:19" ht="14.45" customHeight="1" x14ac:dyDescent="0.2">
      <c r="A304" s="417"/>
      <c r="B304" s="418" t="s">
        <v>1247</v>
      </c>
      <c r="C304" s="418" t="s">
        <v>1030</v>
      </c>
      <c r="D304" s="418" t="s">
        <v>1029</v>
      </c>
      <c r="E304" s="418" t="s">
        <v>1117</v>
      </c>
      <c r="F304" s="418" t="s">
        <v>1130</v>
      </c>
      <c r="G304" s="418" t="s">
        <v>1131</v>
      </c>
      <c r="H304" s="422">
        <v>2</v>
      </c>
      <c r="I304" s="422">
        <v>1100</v>
      </c>
      <c r="J304" s="418"/>
      <c r="K304" s="418">
        <v>550</v>
      </c>
      <c r="L304" s="422">
        <v>5</v>
      </c>
      <c r="M304" s="422">
        <v>2860</v>
      </c>
      <c r="N304" s="418"/>
      <c r="O304" s="418">
        <v>572</v>
      </c>
      <c r="P304" s="422"/>
      <c r="Q304" s="422"/>
      <c r="R304" s="487"/>
      <c r="S304" s="423"/>
    </row>
    <row r="305" spans="1:19" ht="14.45" customHeight="1" x14ac:dyDescent="0.2">
      <c r="A305" s="417"/>
      <c r="B305" s="418" t="s">
        <v>1247</v>
      </c>
      <c r="C305" s="418" t="s">
        <v>1030</v>
      </c>
      <c r="D305" s="418" t="s">
        <v>1029</v>
      </c>
      <c r="E305" s="418" t="s">
        <v>1117</v>
      </c>
      <c r="F305" s="418" t="s">
        <v>1142</v>
      </c>
      <c r="G305" s="418" t="s">
        <v>1143</v>
      </c>
      <c r="H305" s="422">
        <v>7</v>
      </c>
      <c r="I305" s="422">
        <v>3266.67</v>
      </c>
      <c r="J305" s="418"/>
      <c r="K305" s="418">
        <v>466.66714285714289</v>
      </c>
      <c r="L305" s="422">
        <v>4</v>
      </c>
      <c r="M305" s="422">
        <v>2022.22</v>
      </c>
      <c r="N305" s="418"/>
      <c r="O305" s="418">
        <v>505.55500000000001</v>
      </c>
      <c r="P305" s="422"/>
      <c r="Q305" s="422"/>
      <c r="R305" s="487"/>
      <c r="S305" s="423"/>
    </row>
    <row r="306" spans="1:19" ht="14.45" customHeight="1" x14ac:dyDescent="0.2">
      <c r="A306" s="417"/>
      <c r="B306" s="418" t="s">
        <v>1247</v>
      </c>
      <c r="C306" s="418" t="s">
        <v>1030</v>
      </c>
      <c r="D306" s="418" t="s">
        <v>1029</v>
      </c>
      <c r="E306" s="418" t="s">
        <v>1117</v>
      </c>
      <c r="F306" s="418" t="s">
        <v>1144</v>
      </c>
      <c r="G306" s="418" t="s">
        <v>1145</v>
      </c>
      <c r="H306" s="422">
        <v>1</v>
      </c>
      <c r="I306" s="422">
        <v>61.11</v>
      </c>
      <c r="J306" s="418"/>
      <c r="K306" s="418">
        <v>61.11</v>
      </c>
      <c r="L306" s="422"/>
      <c r="M306" s="422"/>
      <c r="N306" s="418"/>
      <c r="O306" s="418"/>
      <c r="P306" s="422"/>
      <c r="Q306" s="422"/>
      <c r="R306" s="487"/>
      <c r="S306" s="423"/>
    </row>
    <row r="307" spans="1:19" ht="14.45" customHeight="1" x14ac:dyDescent="0.2">
      <c r="A307" s="417"/>
      <c r="B307" s="418" t="s">
        <v>1247</v>
      </c>
      <c r="C307" s="418" t="s">
        <v>1030</v>
      </c>
      <c r="D307" s="418" t="s">
        <v>1029</v>
      </c>
      <c r="E307" s="418" t="s">
        <v>1117</v>
      </c>
      <c r="F307" s="418" t="s">
        <v>1276</v>
      </c>
      <c r="G307" s="418" t="s">
        <v>1277</v>
      </c>
      <c r="H307" s="422">
        <v>562</v>
      </c>
      <c r="I307" s="422">
        <v>374666.67</v>
      </c>
      <c r="J307" s="418"/>
      <c r="K307" s="418">
        <v>666.6666725978647</v>
      </c>
      <c r="L307" s="422">
        <v>571</v>
      </c>
      <c r="M307" s="422">
        <v>426894.44</v>
      </c>
      <c r="N307" s="418"/>
      <c r="O307" s="418">
        <v>747.62598949211906</v>
      </c>
      <c r="P307" s="422">
        <v>150</v>
      </c>
      <c r="Q307" s="422">
        <v>109000</v>
      </c>
      <c r="R307" s="487"/>
      <c r="S307" s="423">
        <v>726.66666666666663</v>
      </c>
    </row>
    <row r="308" spans="1:19" ht="14.45" customHeight="1" x14ac:dyDescent="0.2">
      <c r="A308" s="417"/>
      <c r="B308" s="418" t="s">
        <v>1247</v>
      </c>
      <c r="C308" s="418" t="s">
        <v>1030</v>
      </c>
      <c r="D308" s="418" t="s">
        <v>1029</v>
      </c>
      <c r="E308" s="418" t="s">
        <v>1117</v>
      </c>
      <c r="F308" s="418" t="s">
        <v>1278</v>
      </c>
      <c r="G308" s="418" t="s">
        <v>1279</v>
      </c>
      <c r="H308" s="422">
        <v>1265</v>
      </c>
      <c r="I308" s="422">
        <v>295166.68</v>
      </c>
      <c r="J308" s="418"/>
      <c r="K308" s="418">
        <v>233.33334387351778</v>
      </c>
      <c r="L308" s="422">
        <v>1033</v>
      </c>
      <c r="M308" s="422">
        <v>274284.44</v>
      </c>
      <c r="N308" s="418"/>
      <c r="O308" s="418">
        <v>265.52220716360114</v>
      </c>
      <c r="P308" s="422">
        <v>196</v>
      </c>
      <c r="Q308" s="422">
        <v>50742.22</v>
      </c>
      <c r="R308" s="487"/>
      <c r="S308" s="423">
        <v>258.88887755102041</v>
      </c>
    </row>
    <row r="309" spans="1:19" ht="14.45" customHeight="1" x14ac:dyDescent="0.2">
      <c r="A309" s="417"/>
      <c r="B309" s="418" t="s">
        <v>1247</v>
      </c>
      <c r="C309" s="418" t="s">
        <v>1030</v>
      </c>
      <c r="D309" s="418" t="s">
        <v>1029</v>
      </c>
      <c r="E309" s="418" t="s">
        <v>1117</v>
      </c>
      <c r="F309" s="418" t="s">
        <v>1280</v>
      </c>
      <c r="G309" s="418" t="s">
        <v>1281</v>
      </c>
      <c r="H309" s="422">
        <v>712</v>
      </c>
      <c r="I309" s="422">
        <v>553777.77999999991</v>
      </c>
      <c r="J309" s="418"/>
      <c r="K309" s="418">
        <v>777.77778089887624</v>
      </c>
      <c r="L309" s="422">
        <v>637</v>
      </c>
      <c r="M309" s="422">
        <v>556940</v>
      </c>
      <c r="N309" s="418"/>
      <c r="O309" s="418">
        <v>874.3171114599686</v>
      </c>
      <c r="P309" s="422">
        <v>166</v>
      </c>
      <c r="Q309" s="422">
        <v>140546.66999999998</v>
      </c>
      <c r="R309" s="487"/>
      <c r="S309" s="423">
        <v>846.66668674698781</v>
      </c>
    </row>
    <row r="310" spans="1:19" ht="14.45" customHeight="1" x14ac:dyDescent="0.2">
      <c r="A310" s="417"/>
      <c r="B310" s="418" t="s">
        <v>1247</v>
      </c>
      <c r="C310" s="418" t="s">
        <v>1030</v>
      </c>
      <c r="D310" s="418" t="s">
        <v>1029</v>
      </c>
      <c r="E310" s="418" t="s">
        <v>1117</v>
      </c>
      <c r="F310" s="418" t="s">
        <v>1248</v>
      </c>
      <c r="G310" s="418" t="s">
        <v>1249</v>
      </c>
      <c r="H310" s="422">
        <v>1657</v>
      </c>
      <c r="I310" s="422">
        <v>405044.44000000006</v>
      </c>
      <c r="J310" s="418"/>
      <c r="K310" s="418">
        <v>244.44444176222092</v>
      </c>
      <c r="L310" s="422">
        <v>1445</v>
      </c>
      <c r="M310" s="422">
        <v>400883.33</v>
      </c>
      <c r="N310" s="418"/>
      <c r="O310" s="418">
        <v>277.42791003460206</v>
      </c>
      <c r="P310" s="422">
        <v>366</v>
      </c>
      <c r="Q310" s="422">
        <v>98820</v>
      </c>
      <c r="R310" s="487"/>
      <c r="S310" s="423">
        <v>270</v>
      </c>
    </row>
    <row r="311" spans="1:19" ht="14.45" customHeight="1" x14ac:dyDescent="0.2">
      <c r="A311" s="417"/>
      <c r="B311" s="418" t="s">
        <v>1247</v>
      </c>
      <c r="C311" s="418" t="s">
        <v>1030</v>
      </c>
      <c r="D311" s="418" t="s">
        <v>1029</v>
      </c>
      <c r="E311" s="418" t="s">
        <v>1117</v>
      </c>
      <c r="F311" s="418" t="s">
        <v>1282</v>
      </c>
      <c r="G311" s="418" t="s">
        <v>1283</v>
      </c>
      <c r="H311" s="422">
        <v>77</v>
      </c>
      <c r="I311" s="422">
        <v>40467.789999999994</v>
      </c>
      <c r="J311" s="418"/>
      <c r="K311" s="418">
        <v>525.5557142857142</v>
      </c>
      <c r="L311" s="422">
        <v>50</v>
      </c>
      <c r="M311" s="422">
        <v>29040</v>
      </c>
      <c r="N311" s="418"/>
      <c r="O311" s="418">
        <v>580.79999999999995</v>
      </c>
      <c r="P311" s="422"/>
      <c r="Q311" s="422"/>
      <c r="R311" s="487"/>
      <c r="S311" s="423"/>
    </row>
    <row r="312" spans="1:19" ht="14.45" customHeight="1" x14ac:dyDescent="0.2">
      <c r="A312" s="417"/>
      <c r="B312" s="418" t="s">
        <v>1247</v>
      </c>
      <c r="C312" s="418" t="s">
        <v>1030</v>
      </c>
      <c r="D312" s="418" t="s">
        <v>1029</v>
      </c>
      <c r="E312" s="418" t="s">
        <v>1117</v>
      </c>
      <c r="F312" s="418" t="s">
        <v>1284</v>
      </c>
      <c r="G312" s="418" t="s">
        <v>1285</v>
      </c>
      <c r="H312" s="422">
        <v>22</v>
      </c>
      <c r="I312" s="422">
        <v>22000</v>
      </c>
      <c r="J312" s="418"/>
      <c r="K312" s="418">
        <v>1000</v>
      </c>
      <c r="L312" s="422">
        <v>7</v>
      </c>
      <c r="M312" s="422">
        <v>7855.5499999999993</v>
      </c>
      <c r="N312" s="418"/>
      <c r="O312" s="418">
        <v>1122.2214285714285</v>
      </c>
      <c r="P312" s="422"/>
      <c r="Q312" s="422"/>
      <c r="R312" s="487"/>
      <c r="S312" s="423"/>
    </row>
    <row r="313" spans="1:19" ht="14.45" customHeight="1" x14ac:dyDescent="0.2">
      <c r="A313" s="417"/>
      <c r="B313" s="418" t="s">
        <v>1247</v>
      </c>
      <c r="C313" s="418" t="s">
        <v>1030</v>
      </c>
      <c r="D313" s="418" t="s">
        <v>1029</v>
      </c>
      <c r="E313" s="418" t="s">
        <v>1117</v>
      </c>
      <c r="F313" s="418" t="s">
        <v>1286</v>
      </c>
      <c r="G313" s="418" t="s">
        <v>1287</v>
      </c>
      <c r="H313" s="422">
        <v>4</v>
      </c>
      <c r="I313" s="422">
        <v>0</v>
      </c>
      <c r="J313" s="418"/>
      <c r="K313" s="418">
        <v>0</v>
      </c>
      <c r="L313" s="422"/>
      <c r="M313" s="422"/>
      <c r="N313" s="418"/>
      <c r="O313" s="418"/>
      <c r="P313" s="422"/>
      <c r="Q313" s="422"/>
      <c r="R313" s="487"/>
      <c r="S313" s="423"/>
    </row>
    <row r="314" spans="1:19" ht="14.45" customHeight="1" x14ac:dyDescent="0.2">
      <c r="A314" s="417"/>
      <c r="B314" s="418" t="s">
        <v>1247</v>
      </c>
      <c r="C314" s="418" t="s">
        <v>1030</v>
      </c>
      <c r="D314" s="418" t="s">
        <v>1029</v>
      </c>
      <c r="E314" s="418" t="s">
        <v>1117</v>
      </c>
      <c r="F314" s="418" t="s">
        <v>1151</v>
      </c>
      <c r="G314" s="418" t="s">
        <v>1152</v>
      </c>
      <c r="H314" s="422">
        <v>1743</v>
      </c>
      <c r="I314" s="422">
        <v>0</v>
      </c>
      <c r="J314" s="418"/>
      <c r="K314" s="418">
        <v>0</v>
      </c>
      <c r="L314" s="422">
        <v>1694</v>
      </c>
      <c r="M314" s="422">
        <v>0</v>
      </c>
      <c r="N314" s="418"/>
      <c r="O314" s="418">
        <v>0</v>
      </c>
      <c r="P314" s="422">
        <v>359</v>
      </c>
      <c r="Q314" s="422">
        <v>0</v>
      </c>
      <c r="R314" s="487"/>
      <c r="S314" s="423">
        <v>0</v>
      </c>
    </row>
    <row r="315" spans="1:19" ht="14.45" customHeight="1" x14ac:dyDescent="0.2">
      <c r="A315" s="417"/>
      <c r="B315" s="418" t="s">
        <v>1247</v>
      </c>
      <c r="C315" s="418" t="s">
        <v>1030</v>
      </c>
      <c r="D315" s="418" t="s">
        <v>1029</v>
      </c>
      <c r="E315" s="418" t="s">
        <v>1117</v>
      </c>
      <c r="F315" s="418" t="s">
        <v>1153</v>
      </c>
      <c r="G315" s="418" t="s">
        <v>1154</v>
      </c>
      <c r="H315" s="422">
        <v>1342</v>
      </c>
      <c r="I315" s="422">
        <v>410055.55</v>
      </c>
      <c r="J315" s="418"/>
      <c r="K315" s="418">
        <v>305.55555141579731</v>
      </c>
      <c r="L315" s="422">
        <v>1354</v>
      </c>
      <c r="M315" s="422">
        <v>444568.89</v>
      </c>
      <c r="N315" s="418"/>
      <c r="O315" s="418">
        <v>328.33743722304285</v>
      </c>
      <c r="P315" s="422">
        <v>340</v>
      </c>
      <c r="Q315" s="422">
        <v>105777.77</v>
      </c>
      <c r="R315" s="487"/>
      <c r="S315" s="423">
        <v>311.11108823529412</v>
      </c>
    </row>
    <row r="316" spans="1:19" ht="14.45" customHeight="1" x14ac:dyDescent="0.2">
      <c r="A316" s="417"/>
      <c r="B316" s="418" t="s">
        <v>1247</v>
      </c>
      <c r="C316" s="418" t="s">
        <v>1030</v>
      </c>
      <c r="D316" s="418" t="s">
        <v>1029</v>
      </c>
      <c r="E316" s="418" t="s">
        <v>1117</v>
      </c>
      <c r="F316" s="418" t="s">
        <v>1155</v>
      </c>
      <c r="G316" s="418" t="s">
        <v>1156</v>
      </c>
      <c r="H316" s="422">
        <v>974</v>
      </c>
      <c r="I316" s="422">
        <v>32466.660000000003</v>
      </c>
      <c r="J316" s="418"/>
      <c r="K316" s="418">
        <v>33.333326488706369</v>
      </c>
      <c r="L316" s="422"/>
      <c r="M316" s="422"/>
      <c r="N316" s="418"/>
      <c r="O316" s="418"/>
      <c r="P316" s="422"/>
      <c r="Q316" s="422"/>
      <c r="R316" s="487"/>
      <c r="S316" s="423"/>
    </row>
    <row r="317" spans="1:19" ht="14.45" customHeight="1" x14ac:dyDescent="0.2">
      <c r="A317" s="417"/>
      <c r="B317" s="418" t="s">
        <v>1247</v>
      </c>
      <c r="C317" s="418" t="s">
        <v>1030</v>
      </c>
      <c r="D317" s="418" t="s">
        <v>1029</v>
      </c>
      <c r="E317" s="418" t="s">
        <v>1117</v>
      </c>
      <c r="F317" s="418" t="s">
        <v>1157</v>
      </c>
      <c r="G317" s="418" t="s">
        <v>1158</v>
      </c>
      <c r="H317" s="422">
        <v>1510</v>
      </c>
      <c r="I317" s="422">
        <v>687888.88000000012</v>
      </c>
      <c r="J317" s="418"/>
      <c r="K317" s="418">
        <v>455.55554966887428</v>
      </c>
      <c r="L317" s="422">
        <v>1379</v>
      </c>
      <c r="M317" s="422">
        <v>675047.78</v>
      </c>
      <c r="N317" s="418"/>
      <c r="O317" s="418">
        <v>489.51978245105153</v>
      </c>
      <c r="P317" s="422">
        <v>394</v>
      </c>
      <c r="Q317" s="422">
        <v>181677.77</v>
      </c>
      <c r="R317" s="487"/>
      <c r="S317" s="423">
        <v>461.11109137055837</v>
      </c>
    </row>
    <row r="318" spans="1:19" ht="14.45" customHeight="1" x14ac:dyDescent="0.2">
      <c r="A318" s="417"/>
      <c r="B318" s="418" t="s">
        <v>1247</v>
      </c>
      <c r="C318" s="418" t="s">
        <v>1030</v>
      </c>
      <c r="D318" s="418" t="s">
        <v>1029</v>
      </c>
      <c r="E318" s="418" t="s">
        <v>1117</v>
      </c>
      <c r="F318" s="418" t="s">
        <v>1161</v>
      </c>
      <c r="G318" s="418" t="s">
        <v>1162</v>
      </c>
      <c r="H318" s="422">
        <v>1122</v>
      </c>
      <c r="I318" s="422">
        <v>87266.68</v>
      </c>
      <c r="J318" s="418"/>
      <c r="K318" s="418">
        <v>77.777789661319062</v>
      </c>
      <c r="L318" s="422">
        <v>1106</v>
      </c>
      <c r="M318" s="422">
        <v>111461.11</v>
      </c>
      <c r="N318" s="418"/>
      <c r="O318" s="418">
        <v>100.77858047016275</v>
      </c>
      <c r="P318" s="422"/>
      <c r="Q318" s="422"/>
      <c r="R318" s="487"/>
      <c r="S318" s="423"/>
    </row>
    <row r="319" spans="1:19" ht="14.45" customHeight="1" x14ac:dyDescent="0.2">
      <c r="A319" s="417"/>
      <c r="B319" s="418" t="s">
        <v>1247</v>
      </c>
      <c r="C319" s="418" t="s">
        <v>1030</v>
      </c>
      <c r="D319" s="418" t="s">
        <v>1029</v>
      </c>
      <c r="E319" s="418" t="s">
        <v>1117</v>
      </c>
      <c r="F319" s="418" t="s">
        <v>1161</v>
      </c>
      <c r="G319" s="418" t="s">
        <v>1163</v>
      </c>
      <c r="H319" s="422">
        <v>399</v>
      </c>
      <c r="I319" s="422">
        <v>31033.34</v>
      </c>
      <c r="J319" s="418"/>
      <c r="K319" s="418">
        <v>77.777794486215541</v>
      </c>
      <c r="L319" s="422">
        <v>471</v>
      </c>
      <c r="M319" s="422">
        <v>46115.55</v>
      </c>
      <c r="N319" s="418"/>
      <c r="O319" s="418">
        <v>97.909872611464976</v>
      </c>
      <c r="P319" s="422">
        <v>382</v>
      </c>
      <c r="Q319" s="422">
        <v>36077.769999999997</v>
      </c>
      <c r="R319" s="487"/>
      <c r="S319" s="423">
        <v>94.444424083769619</v>
      </c>
    </row>
    <row r="320" spans="1:19" ht="14.45" customHeight="1" x14ac:dyDescent="0.2">
      <c r="A320" s="417"/>
      <c r="B320" s="418" t="s">
        <v>1247</v>
      </c>
      <c r="C320" s="418" t="s">
        <v>1030</v>
      </c>
      <c r="D320" s="418" t="s">
        <v>1029</v>
      </c>
      <c r="E320" s="418" t="s">
        <v>1117</v>
      </c>
      <c r="F320" s="418" t="s">
        <v>1288</v>
      </c>
      <c r="G320" s="418" t="s">
        <v>1289</v>
      </c>
      <c r="H320" s="422">
        <v>695</v>
      </c>
      <c r="I320" s="422">
        <v>1003888.89</v>
      </c>
      <c r="J320" s="418"/>
      <c r="K320" s="418">
        <v>1444.4444460431655</v>
      </c>
      <c r="L320" s="422">
        <v>643</v>
      </c>
      <c r="M320" s="422">
        <v>1036471.12</v>
      </c>
      <c r="N320" s="418"/>
      <c r="O320" s="418">
        <v>1611.9302021772939</v>
      </c>
      <c r="P320" s="422">
        <v>166</v>
      </c>
      <c r="Q320" s="422">
        <v>260251.10000000003</v>
      </c>
      <c r="R320" s="487"/>
      <c r="S320" s="423">
        <v>1567.7777108433736</v>
      </c>
    </row>
    <row r="321" spans="1:19" ht="14.45" customHeight="1" x14ac:dyDescent="0.2">
      <c r="A321" s="417"/>
      <c r="B321" s="418" t="s">
        <v>1247</v>
      </c>
      <c r="C321" s="418" t="s">
        <v>1030</v>
      </c>
      <c r="D321" s="418" t="s">
        <v>1029</v>
      </c>
      <c r="E321" s="418" t="s">
        <v>1117</v>
      </c>
      <c r="F321" s="418" t="s">
        <v>1164</v>
      </c>
      <c r="G321" s="418" t="s">
        <v>1165</v>
      </c>
      <c r="H321" s="422">
        <v>0</v>
      </c>
      <c r="I321" s="422">
        <v>0</v>
      </c>
      <c r="J321" s="418"/>
      <c r="K321" s="418"/>
      <c r="L321" s="422"/>
      <c r="M321" s="422"/>
      <c r="N321" s="418"/>
      <c r="O321" s="418"/>
      <c r="P321" s="422"/>
      <c r="Q321" s="422"/>
      <c r="R321" s="487"/>
      <c r="S321" s="423"/>
    </row>
    <row r="322" spans="1:19" ht="14.45" customHeight="1" x14ac:dyDescent="0.2">
      <c r="A322" s="417"/>
      <c r="B322" s="418" t="s">
        <v>1247</v>
      </c>
      <c r="C322" s="418" t="s">
        <v>1030</v>
      </c>
      <c r="D322" s="418" t="s">
        <v>1029</v>
      </c>
      <c r="E322" s="418" t="s">
        <v>1117</v>
      </c>
      <c r="F322" s="418" t="s">
        <v>1168</v>
      </c>
      <c r="G322" s="418" t="s">
        <v>1169</v>
      </c>
      <c r="H322" s="422">
        <v>27</v>
      </c>
      <c r="I322" s="422">
        <v>2549.9999999999995</v>
      </c>
      <c r="J322" s="418"/>
      <c r="K322" s="418">
        <v>94.444444444444429</v>
      </c>
      <c r="L322" s="422">
        <v>23</v>
      </c>
      <c r="M322" s="422">
        <v>2672.22</v>
      </c>
      <c r="N322" s="418"/>
      <c r="O322" s="418">
        <v>116.18347826086956</v>
      </c>
      <c r="P322" s="422">
        <v>2</v>
      </c>
      <c r="Q322" s="422">
        <v>222.22</v>
      </c>
      <c r="R322" s="487"/>
      <c r="S322" s="423">
        <v>111.11</v>
      </c>
    </row>
    <row r="323" spans="1:19" ht="14.45" customHeight="1" x14ac:dyDescent="0.2">
      <c r="A323" s="417"/>
      <c r="B323" s="418" t="s">
        <v>1247</v>
      </c>
      <c r="C323" s="418" t="s">
        <v>1030</v>
      </c>
      <c r="D323" s="418" t="s">
        <v>1029</v>
      </c>
      <c r="E323" s="418" t="s">
        <v>1117</v>
      </c>
      <c r="F323" s="418" t="s">
        <v>1172</v>
      </c>
      <c r="G323" s="418" t="s">
        <v>1173</v>
      </c>
      <c r="H323" s="422">
        <v>18</v>
      </c>
      <c r="I323" s="422">
        <v>1740</v>
      </c>
      <c r="J323" s="418"/>
      <c r="K323" s="418">
        <v>96.666666666666671</v>
      </c>
      <c r="L323" s="422">
        <v>13</v>
      </c>
      <c r="M323" s="422">
        <v>2016.66</v>
      </c>
      <c r="N323" s="418"/>
      <c r="O323" s="418">
        <v>155.12769230769231</v>
      </c>
      <c r="P323" s="422">
        <v>3</v>
      </c>
      <c r="Q323" s="422">
        <v>450</v>
      </c>
      <c r="R323" s="487"/>
      <c r="S323" s="423">
        <v>150</v>
      </c>
    </row>
    <row r="324" spans="1:19" ht="14.45" customHeight="1" x14ac:dyDescent="0.2">
      <c r="A324" s="417"/>
      <c r="B324" s="418" t="s">
        <v>1247</v>
      </c>
      <c r="C324" s="418" t="s">
        <v>1030</v>
      </c>
      <c r="D324" s="418" t="s">
        <v>1029</v>
      </c>
      <c r="E324" s="418" t="s">
        <v>1117</v>
      </c>
      <c r="F324" s="418" t="s">
        <v>1290</v>
      </c>
      <c r="G324" s="418" t="s">
        <v>1291</v>
      </c>
      <c r="H324" s="422">
        <v>718</v>
      </c>
      <c r="I324" s="422">
        <v>251300</v>
      </c>
      <c r="J324" s="418"/>
      <c r="K324" s="418">
        <v>350</v>
      </c>
      <c r="L324" s="422">
        <v>724</v>
      </c>
      <c r="M324" s="422">
        <v>285277.78000000003</v>
      </c>
      <c r="N324" s="418"/>
      <c r="O324" s="418">
        <v>394.03008287292823</v>
      </c>
      <c r="P324" s="422">
        <v>166</v>
      </c>
      <c r="Q324" s="422">
        <v>63633.34</v>
      </c>
      <c r="R324" s="487"/>
      <c r="S324" s="423">
        <v>383.3333734939759</v>
      </c>
    </row>
    <row r="325" spans="1:19" ht="14.45" customHeight="1" x14ac:dyDescent="0.2">
      <c r="A325" s="417"/>
      <c r="B325" s="418" t="s">
        <v>1247</v>
      </c>
      <c r="C325" s="418" t="s">
        <v>1030</v>
      </c>
      <c r="D325" s="418" t="s">
        <v>1029</v>
      </c>
      <c r="E325" s="418" t="s">
        <v>1117</v>
      </c>
      <c r="F325" s="418" t="s">
        <v>1292</v>
      </c>
      <c r="G325" s="418" t="s">
        <v>1293</v>
      </c>
      <c r="H325" s="422">
        <v>42</v>
      </c>
      <c r="I325" s="422">
        <v>2473.33</v>
      </c>
      <c r="J325" s="418"/>
      <c r="K325" s="418">
        <v>58.88880952380952</v>
      </c>
      <c r="L325" s="422">
        <v>61</v>
      </c>
      <c r="M325" s="422">
        <v>4304.45</v>
      </c>
      <c r="N325" s="418"/>
      <c r="O325" s="418">
        <v>70.564754098360652</v>
      </c>
      <c r="P325" s="422">
        <v>15</v>
      </c>
      <c r="Q325" s="422">
        <v>1050</v>
      </c>
      <c r="R325" s="487"/>
      <c r="S325" s="423">
        <v>70</v>
      </c>
    </row>
    <row r="326" spans="1:19" ht="14.45" customHeight="1" x14ac:dyDescent="0.2">
      <c r="A326" s="417"/>
      <c r="B326" s="418" t="s">
        <v>1247</v>
      </c>
      <c r="C326" s="418" t="s">
        <v>1030</v>
      </c>
      <c r="D326" s="418" t="s">
        <v>1029</v>
      </c>
      <c r="E326" s="418" t="s">
        <v>1117</v>
      </c>
      <c r="F326" s="418" t="s">
        <v>1294</v>
      </c>
      <c r="G326" s="418" t="s">
        <v>1295</v>
      </c>
      <c r="H326" s="422">
        <v>1040</v>
      </c>
      <c r="I326" s="422">
        <v>134044.45000000001</v>
      </c>
      <c r="J326" s="418"/>
      <c r="K326" s="418">
        <v>128.88889423076924</v>
      </c>
      <c r="L326" s="422">
        <v>1018</v>
      </c>
      <c r="M326" s="422">
        <v>152222.21000000002</v>
      </c>
      <c r="N326" s="418"/>
      <c r="O326" s="418">
        <v>149.53065815324166</v>
      </c>
      <c r="P326" s="422">
        <v>254</v>
      </c>
      <c r="Q326" s="422">
        <v>36971.11</v>
      </c>
      <c r="R326" s="487"/>
      <c r="S326" s="423">
        <v>145.55555118110237</v>
      </c>
    </row>
    <row r="327" spans="1:19" ht="14.45" customHeight="1" x14ac:dyDescent="0.2">
      <c r="A327" s="417"/>
      <c r="B327" s="418" t="s">
        <v>1247</v>
      </c>
      <c r="C327" s="418" t="s">
        <v>1030</v>
      </c>
      <c r="D327" s="418" t="s">
        <v>1029</v>
      </c>
      <c r="E327" s="418" t="s">
        <v>1117</v>
      </c>
      <c r="F327" s="418" t="s">
        <v>1181</v>
      </c>
      <c r="G327" s="418" t="s">
        <v>1182</v>
      </c>
      <c r="H327" s="422">
        <v>3632</v>
      </c>
      <c r="I327" s="422">
        <v>177564.45</v>
      </c>
      <c r="J327" s="418"/>
      <c r="K327" s="418">
        <v>48.888890418502207</v>
      </c>
      <c r="L327" s="422">
        <v>3287</v>
      </c>
      <c r="M327" s="422">
        <v>252750.00000000003</v>
      </c>
      <c r="N327" s="418"/>
      <c r="O327" s="418">
        <v>76.893824155765145</v>
      </c>
      <c r="P327" s="422">
        <v>905</v>
      </c>
      <c r="Q327" s="422">
        <v>65361.11</v>
      </c>
      <c r="R327" s="487"/>
      <c r="S327" s="423">
        <v>72.222220994475137</v>
      </c>
    </row>
    <row r="328" spans="1:19" ht="14.45" customHeight="1" x14ac:dyDescent="0.2">
      <c r="A328" s="417"/>
      <c r="B328" s="418" t="s">
        <v>1247</v>
      </c>
      <c r="C328" s="418" t="s">
        <v>1030</v>
      </c>
      <c r="D328" s="418" t="s">
        <v>1029</v>
      </c>
      <c r="E328" s="418" t="s">
        <v>1117</v>
      </c>
      <c r="F328" s="418" t="s">
        <v>1296</v>
      </c>
      <c r="G328" s="418" t="s">
        <v>1297</v>
      </c>
      <c r="H328" s="422">
        <v>3524</v>
      </c>
      <c r="I328" s="422">
        <v>3132444.44</v>
      </c>
      <c r="J328" s="418"/>
      <c r="K328" s="418">
        <v>888.88888762769579</v>
      </c>
      <c r="L328" s="422">
        <v>3337</v>
      </c>
      <c r="M328" s="422">
        <v>3314183.3200000003</v>
      </c>
      <c r="N328" s="418"/>
      <c r="O328" s="418">
        <v>993.16251723104597</v>
      </c>
      <c r="P328" s="422">
        <v>665</v>
      </c>
      <c r="Q328" s="422">
        <v>642833.33000000007</v>
      </c>
      <c r="R328" s="487"/>
      <c r="S328" s="423">
        <v>966.6666616541354</v>
      </c>
    </row>
    <row r="329" spans="1:19" ht="14.45" customHeight="1" x14ac:dyDescent="0.2">
      <c r="A329" s="417"/>
      <c r="B329" s="418" t="s">
        <v>1247</v>
      </c>
      <c r="C329" s="418" t="s">
        <v>1030</v>
      </c>
      <c r="D329" s="418" t="s">
        <v>1029</v>
      </c>
      <c r="E329" s="418" t="s">
        <v>1117</v>
      </c>
      <c r="F329" s="418" t="s">
        <v>1298</v>
      </c>
      <c r="G329" s="418" t="s">
        <v>1299</v>
      </c>
      <c r="H329" s="422">
        <v>87</v>
      </c>
      <c r="I329" s="422">
        <v>29000</v>
      </c>
      <c r="J329" s="418"/>
      <c r="K329" s="418">
        <v>333.33333333333331</v>
      </c>
      <c r="L329" s="422">
        <v>349</v>
      </c>
      <c r="M329" s="422">
        <v>135786.66999999998</v>
      </c>
      <c r="N329" s="418"/>
      <c r="O329" s="418">
        <v>389.07355300859592</v>
      </c>
      <c r="P329" s="422">
        <v>95</v>
      </c>
      <c r="Q329" s="422">
        <v>34833.32</v>
      </c>
      <c r="R329" s="487"/>
      <c r="S329" s="423">
        <v>366.6665263157895</v>
      </c>
    </row>
    <row r="330" spans="1:19" ht="14.45" customHeight="1" thickBot="1" x14ac:dyDescent="0.25">
      <c r="A330" s="424"/>
      <c r="B330" s="425" t="s">
        <v>1247</v>
      </c>
      <c r="C330" s="425" t="s">
        <v>1030</v>
      </c>
      <c r="D330" s="425" t="s">
        <v>1029</v>
      </c>
      <c r="E330" s="425" t="s">
        <v>1117</v>
      </c>
      <c r="F330" s="425" t="s">
        <v>1194</v>
      </c>
      <c r="G330" s="425" t="s">
        <v>1195</v>
      </c>
      <c r="H330" s="429"/>
      <c r="I330" s="429"/>
      <c r="J330" s="425"/>
      <c r="K330" s="425"/>
      <c r="L330" s="429">
        <v>16</v>
      </c>
      <c r="M330" s="429">
        <v>1031.1199999999999</v>
      </c>
      <c r="N330" s="425"/>
      <c r="O330" s="425">
        <v>64.444999999999993</v>
      </c>
      <c r="P330" s="429">
        <v>3</v>
      </c>
      <c r="Q330" s="429">
        <v>200.01</v>
      </c>
      <c r="R330" s="439"/>
      <c r="S330" s="430">
        <v>66.67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0952781-268B-4C15-BAED-79EF2E837B7D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2" bestFit="1" customWidth="1"/>
    <col min="2" max="2" width="11.7109375" style="122" hidden="1" customWidth="1"/>
    <col min="3" max="4" width="11" style="124" customWidth="1"/>
    <col min="5" max="5" width="11" style="125" customWidth="1"/>
    <col min="6" max="16384" width="8.85546875" style="122"/>
  </cols>
  <sheetData>
    <row r="1" spans="1:5" ht="19.5" thickBot="1" x14ac:dyDescent="0.35">
      <c r="A1" s="292" t="s">
        <v>102</v>
      </c>
      <c r="B1" s="292"/>
      <c r="C1" s="293"/>
      <c r="D1" s="293"/>
      <c r="E1" s="293"/>
    </row>
    <row r="2" spans="1:5" ht="14.45" customHeight="1" thickBot="1" x14ac:dyDescent="0.25">
      <c r="A2" s="194" t="s">
        <v>230</v>
      </c>
      <c r="B2" s="123"/>
    </row>
    <row r="3" spans="1:5" ht="14.45" customHeight="1" thickBot="1" x14ac:dyDescent="0.25">
      <c r="A3" s="126"/>
      <c r="C3" s="127" t="s">
        <v>90</v>
      </c>
      <c r="D3" s="128" t="s">
        <v>58</v>
      </c>
      <c r="E3" s="129" t="s">
        <v>60</v>
      </c>
    </row>
    <row r="4" spans="1:5" ht="14.45" customHeight="1" thickBot="1" x14ac:dyDescent="0.25">
      <c r="A4" s="130" t="str">
        <f>HYPERLINK("#HI!A1","NÁKLADY CELKEM (v tisících Kč)")</f>
        <v>NÁKLADY CELKEM (v tisících Kč)</v>
      </c>
      <c r="B4" s="131"/>
      <c r="C4" s="132">
        <f ca="1">IF(ISERROR(VLOOKUP("Náklady celkem",INDIRECT("HI!$A:$G"),6,0)),0,VLOOKUP("Náklady celkem",INDIRECT("HI!$A:$G"),6,0))</f>
        <v>0</v>
      </c>
      <c r="D4" s="132">
        <f ca="1">IF(ISERROR(VLOOKUP("Náklady celkem",INDIRECT("HI!$A:$G"),5,0)),0,VLOOKUP("Náklady celkem",INDIRECT("HI!$A:$G"),5,0))</f>
        <v>11549.2318</v>
      </c>
      <c r="E4" s="133">
        <f ca="1">IF(C4=0,0,D4/C4)</f>
        <v>0</v>
      </c>
    </row>
    <row r="5" spans="1:5" ht="14.45" customHeight="1" x14ac:dyDescent="0.2">
      <c r="A5" s="134" t="s">
        <v>114</v>
      </c>
      <c r="B5" s="135"/>
      <c r="C5" s="136"/>
      <c r="D5" s="136"/>
      <c r="E5" s="137"/>
    </row>
    <row r="6" spans="1:5" ht="14.45" customHeight="1" x14ac:dyDescent="0.2">
      <c r="A6" s="138" t="s">
        <v>119</v>
      </c>
      <c r="B6" s="139"/>
      <c r="C6" s="140"/>
      <c r="D6" s="140"/>
      <c r="E6" s="137"/>
    </row>
    <row r="7" spans="1:5" ht="14.45" customHeight="1" x14ac:dyDescent="0.25">
      <c r="A7" s="2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9" t="s">
        <v>94</v>
      </c>
      <c r="C7" s="140">
        <f>IF(ISERROR(HI!F5),"",HI!F5)</f>
        <v>0</v>
      </c>
      <c r="D7" s="140">
        <f>IF(ISERROR(HI!E5),"",HI!E5)</f>
        <v>78.350309999999993</v>
      </c>
      <c r="E7" s="137">
        <f t="shared" ref="E7:E12" si="0">IF(C7=0,0,D7/C7)</f>
        <v>0</v>
      </c>
    </row>
    <row r="8" spans="1:5" ht="14.45" customHeight="1" x14ac:dyDescent="0.25">
      <c r="A8" s="219" t="str">
        <f>HYPERLINK("#'LŽ Statim'!A1","Podíl statimových žádanek (max. 30%)")</f>
        <v>Podíl statimových žádanek (max. 30%)</v>
      </c>
      <c r="B8" s="217" t="s">
        <v>166</v>
      </c>
      <c r="C8" s="218">
        <v>0.3</v>
      </c>
      <c r="D8" s="218">
        <f>IF('LŽ Statim'!G3="",0,'LŽ Statim'!G3)</f>
        <v>0</v>
      </c>
      <c r="E8" s="137">
        <f>IF(C8=0,0,D8/C8)</f>
        <v>0</v>
      </c>
    </row>
    <row r="9" spans="1:5" ht="14.45" customHeight="1" x14ac:dyDescent="0.2">
      <c r="A9" s="142" t="s">
        <v>115</v>
      </c>
      <c r="B9" s="139"/>
      <c r="C9" s="140"/>
      <c r="D9" s="140"/>
      <c r="E9" s="137"/>
    </row>
    <row r="10" spans="1:5" ht="14.45" customHeight="1" x14ac:dyDescent="0.2">
      <c r="A10" s="142" t="s">
        <v>116</v>
      </c>
      <c r="B10" s="139"/>
      <c r="C10" s="140"/>
      <c r="D10" s="140"/>
      <c r="E10" s="137"/>
    </row>
    <row r="11" spans="1:5" ht="14.45" customHeight="1" x14ac:dyDescent="0.2">
      <c r="A11" s="143" t="s">
        <v>120</v>
      </c>
      <c r="B11" s="139"/>
      <c r="C11" s="136"/>
      <c r="D11" s="136"/>
      <c r="E11" s="137"/>
    </row>
    <row r="12" spans="1:5" ht="14.45" customHeight="1" x14ac:dyDescent="0.2">
      <c r="A12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9" t="s">
        <v>94</v>
      </c>
      <c r="C12" s="140">
        <f>IF(ISERROR(HI!F6),"",HI!F6)</f>
        <v>0</v>
      </c>
      <c r="D12" s="140">
        <f>IF(ISERROR(HI!E6),"",HI!E6)</f>
        <v>653.79024000000004</v>
      </c>
      <c r="E12" s="137">
        <f t="shared" si="0"/>
        <v>0</v>
      </c>
    </row>
    <row r="13" spans="1:5" ht="14.45" customHeight="1" thickBot="1" x14ac:dyDescent="0.25">
      <c r="A13" s="145" t="str">
        <f>HYPERLINK("#HI!A1","Osobní náklady")</f>
        <v>Osobní náklady</v>
      </c>
      <c r="B13" s="139"/>
      <c r="C13" s="136">
        <f ca="1">IF(ISERROR(VLOOKUP("Osobní náklady (Kč) *",INDIRECT("HI!$A:$G"),6,0)),0,VLOOKUP("Osobní náklady (Kč) *",INDIRECT("HI!$A:$G"),6,0))</f>
        <v>0</v>
      </c>
      <c r="D13" s="136">
        <f ca="1">IF(ISERROR(VLOOKUP("Osobní náklady (Kč) *",INDIRECT("HI!$A:$G"),5,0)),0,VLOOKUP("Osobní náklady (Kč) *",INDIRECT("HI!$A:$G"),5,0))</f>
        <v>8737.28622</v>
      </c>
      <c r="E13" s="137">
        <f ca="1">IF(C13=0,0,D13/C13)</f>
        <v>0</v>
      </c>
    </row>
    <row r="14" spans="1:5" ht="14.45" customHeight="1" thickBot="1" x14ac:dyDescent="0.25">
      <c r="A14" s="149"/>
      <c r="B14" s="150"/>
      <c r="C14" s="151"/>
      <c r="D14" s="151"/>
      <c r="E14" s="152"/>
    </row>
    <row r="15" spans="1:5" ht="14.45" customHeight="1" thickBot="1" x14ac:dyDescent="0.25">
      <c r="A15" s="153" t="str">
        <f>HYPERLINK("#HI!A1","VÝNOSY CELKEM (v tisících)")</f>
        <v>VÝNOSY CELKEM (v tisících)</v>
      </c>
      <c r="B15" s="154"/>
      <c r="C15" s="155">
        <f ca="1">IF(ISERROR(VLOOKUP("Výnosy celkem",INDIRECT("HI!$A:$G"),6,0)),0,VLOOKUP("Výnosy celkem",INDIRECT("HI!$A:$G"),6,0))</f>
        <v>26808.588800000001</v>
      </c>
      <c r="D15" s="155">
        <f ca="1">IF(ISERROR(VLOOKUP("Výnosy celkem",INDIRECT("HI!$A:$G"),5,0)),0,VLOOKUP("Výnosy celkem",INDIRECT("HI!$A:$G"),5,0))</f>
        <v>6126.6721300000017</v>
      </c>
      <c r="E15" s="156">
        <f t="shared" ref="E15:E18" ca="1" si="1">IF(C15=0,0,D15/C15)</f>
        <v>0.22853392902203049</v>
      </c>
    </row>
    <row r="16" spans="1:5" ht="14.45" customHeight="1" x14ac:dyDescent="0.25">
      <c r="A16" s="287" t="str">
        <f>HYPERLINK("#HI!A1","Ambulance (body za výkony)")</f>
        <v>Ambulance (body za výkony)</v>
      </c>
      <c r="B16" s="135"/>
      <c r="C16" s="136">
        <f ca="1">IF(ISERROR(VLOOKUP("Ambulance *",INDIRECT("HI!$A:$G"),6,0)),0,VLOOKUP("Ambulance *",INDIRECT("HI!$A:$G"),6,0))</f>
        <v>26808.588800000001</v>
      </c>
      <c r="D16" s="136">
        <f ca="1">IF(ISERROR(VLOOKUP("Ambulance *",INDIRECT("HI!$A:$G"),5,0)),0,VLOOKUP("Ambulance *",INDIRECT("HI!$A:$G"),5,0))</f>
        <v>6126.6721300000017</v>
      </c>
      <c r="E16" s="137">
        <f t="shared" ca="1" si="1"/>
        <v>0.22853392902203049</v>
      </c>
    </row>
    <row r="17" spans="1:5" ht="14.45" customHeight="1" x14ac:dyDescent="0.25">
      <c r="A17" s="226" t="str">
        <f>HYPERLINK("#'ZV Vykáz.-A'!A1","Zdravotní výkony vykázané u ambulantních pacientů (min. 100 % 2016)")</f>
        <v>Zdravotní výkony vykázané u ambulantních pacientů (min. 100 % 2016)</v>
      </c>
      <c r="B17" s="227" t="s">
        <v>104</v>
      </c>
      <c r="C17" s="141">
        <v>1</v>
      </c>
      <c r="D17" s="141">
        <f>IF(ISERROR(VLOOKUP("Celkem:",'ZV Vykáz.-A'!$A:$AB,10,0)),"",VLOOKUP("Celkem:",'ZV Vykáz.-A'!$A:$AB,10,0))</f>
        <v>0.22853392902203049</v>
      </c>
      <c r="E17" s="137">
        <f t="shared" si="1"/>
        <v>0.22853392902203049</v>
      </c>
    </row>
    <row r="18" spans="1:5" ht="14.45" customHeight="1" x14ac:dyDescent="0.25">
      <c r="A18" s="225" t="str">
        <f>HYPERLINK("#'ZV Vykáz.-A'!A1","Specializovaná ambulantní péče")</f>
        <v>Specializovaná ambulantní péče</v>
      </c>
      <c r="B18" s="227" t="s">
        <v>104</v>
      </c>
      <c r="C18" s="141">
        <v>1</v>
      </c>
      <c r="D18" s="218">
        <f>IF(ISERROR(VLOOKUP("Specializovaná ambulantní péče",'ZV Vykáz.-A'!$A:$AB,10,0)),"",VLOOKUP("Specializovaná ambulantní péče",'ZV Vykáz.-A'!$A:$AB,10,0))</f>
        <v>0</v>
      </c>
      <c r="E18" s="137">
        <f t="shared" si="1"/>
        <v>0</v>
      </c>
    </row>
    <row r="19" spans="1:5" ht="14.45" customHeight="1" x14ac:dyDescent="0.25">
      <c r="A19" s="225" t="str">
        <f>HYPERLINK("#'ZV Vykáz.-A'!A1","Ambulantní péče ve vyjmenovaných odbornostech (§9)")</f>
        <v>Ambulantní péče ve vyjmenovaných odbornostech (§9)</v>
      </c>
      <c r="B19" s="227" t="s">
        <v>104</v>
      </c>
      <c r="C19" s="141">
        <v>1</v>
      </c>
      <c r="D19" s="218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7">
        <f>IF(OR(C19=0,D19=""),0,IF(C19="","",D19/C19))</f>
        <v>0</v>
      </c>
    </row>
    <row r="20" spans="1:5" ht="14.45" customHeight="1" x14ac:dyDescent="0.2">
      <c r="A20" s="157" t="str">
        <f>HYPERLINK("#HI!A1","Hospitalizace (casemix * 30000)")</f>
        <v>Hospitalizace (casemix * 30000)</v>
      </c>
      <c r="B20" s="139"/>
      <c r="C20" s="136">
        <f ca="1">IF(ISERROR(VLOOKUP("Hospitalizace *",INDIRECT("HI!$A:$G"),6,0)),0,VLOOKUP("Hospitalizace *",INDIRECT("HI!$A:$G"),6,0))</f>
        <v>0</v>
      </c>
      <c r="D20" s="136">
        <f ca="1">IF(ISERROR(VLOOKUP("Hospitalizace *",INDIRECT("HI!$A:$G"),5,0)),0,VLOOKUP("Hospitalizace *",INDIRECT("HI!$A:$G"),5,0))</f>
        <v>0</v>
      </c>
      <c r="E20" s="137">
        <f ca="1">IF(C20=0,0,D20/C20)</f>
        <v>0</v>
      </c>
    </row>
    <row r="21" spans="1:5" ht="14.45" customHeight="1" thickBot="1" x14ac:dyDescent="0.25">
      <c r="A21" s="158" t="s">
        <v>117</v>
      </c>
      <c r="B21" s="146"/>
      <c r="C21" s="147"/>
      <c r="D21" s="147"/>
      <c r="E21" s="148"/>
    </row>
    <row r="22" spans="1:5" ht="14.45" customHeight="1" thickBot="1" x14ac:dyDescent="0.25">
      <c r="A22" s="159"/>
      <c r="B22" s="160"/>
      <c r="C22" s="161"/>
      <c r="D22" s="161"/>
      <c r="E22" s="162"/>
    </row>
    <row r="23" spans="1:5" ht="14.45" customHeight="1" thickBot="1" x14ac:dyDescent="0.25">
      <c r="A23" s="163" t="s">
        <v>118</v>
      </c>
      <c r="B23" s="164"/>
      <c r="C23" s="165"/>
      <c r="D23" s="165"/>
      <c r="E23" s="166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4C5E2B7-8D99-45A4-B5E8-C063FE156E55}"/>
  </hyperlinks>
  <pageMargins left="0.25" right="0.25" top="0.75" bottom="0.75" header="0.3" footer="0.3"/>
  <pageSetup paperSize="9" fitToHeight="0" orientation="landscape" r:id="rId1"/>
  <ignoredErrors>
    <ignoredError sqref="E17:E18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3" bestFit="1" customWidth="1"/>
    <col min="2" max="2" width="9.5703125" style="103" hidden="1" customWidth="1" outlineLevel="1"/>
    <col min="3" max="3" width="9.5703125" style="103" customWidth="1" collapsed="1"/>
    <col min="4" max="4" width="2.28515625" style="103" customWidth="1"/>
    <col min="5" max="8" width="9.5703125" style="103" customWidth="1"/>
    <col min="9" max="10" width="9.7109375" style="103" hidden="1" customWidth="1" outlineLevel="1"/>
    <col min="11" max="11" width="8.85546875" style="103" collapsed="1"/>
    <col min="12" max="16384" width="8.85546875" style="103"/>
  </cols>
  <sheetData>
    <row r="1" spans="1:10" ht="18.600000000000001" customHeight="1" thickBot="1" x14ac:dyDescent="0.35">
      <c r="A1" s="303" t="s">
        <v>108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4.45" customHeight="1" thickBot="1" x14ac:dyDescent="0.25">
      <c r="A2" s="194" t="s">
        <v>230</v>
      </c>
      <c r="B2" s="85"/>
      <c r="C2" s="85"/>
      <c r="D2" s="85"/>
      <c r="E2" s="85"/>
      <c r="F2" s="85"/>
    </row>
    <row r="3" spans="1:10" ht="14.45" customHeight="1" x14ac:dyDescent="0.2">
      <c r="A3" s="294"/>
      <c r="B3" s="81">
        <v>2019</v>
      </c>
      <c r="C3" s="40">
        <v>2020</v>
      </c>
      <c r="D3" s="7"/>
      <c r="E3" s="298">
        <v>2021</v>
      </c>
      <c r="F3" s="299"/>
      <c r="G3" s="299"/>
      <c r="H3" s="300"/>
      <c r="I3" s="301">
        <v>2021</v>
      </c>
      <c r="J3" s="302"/>
    </row>
    <row r="4" spans="1:10" ht="14.45" customHeight="1" thickBot="1" x14ac:dyDescent="0.25">
      <c r="A4" s="295"/>
      <c r="B4" s="296" t="s">
        <v>58</v>
      </c>
      <c r="C4" s="297"/>
      <c r="D4" s="7"/>
      <c r="E4" s="102" t="s">
        <v>58</v>
      </c>
      <c r="F4" s="83" t="s">
        <v>59</v>
      </c>
      <c r="G4" s="83" t="s">
        <v>53</v>
      </c>
      <c r="H4" s="84" t="s">
        <v>60</v>
      </c>
      <c r="I4" s="230" t="s">
        <v>206</v>
      </c>
      <c r="J4" s="231" t="s">
        <v>207</v>
      </c>
    </row>
    <row r="5" spans="1:10" ht="14.45" customHeight="1" x14ac:dyDescent="0.2">
      <c r="A5" s="86" t="str">
        <f>HYPERLINK("#'Léky Žádanky'!A1","Léky (Kč)")</f>
        <v>Léky (Kč)</v>
      </c>
      <c r="B5" s="27">
        <v>93.627119999999991</v>
      </c>
      <c r="C5" s="29">
        <v>96.383780000000002</v>
      </c>
      <c r="D5" s="8"/>
      <c r="E5" s="91">
        <v>78.350309999999993</v>
      </c>
      <c r="F5" s="28">
        <v>0</v>
      </c>
      <c r="G5" s="90">
        <f>E5-F5</f>
        <v>78.350309999999993</v>
      </c>
      <c r="H5" s="96" t="str">
        <f>IF(F5&lt;0.00000001,"",E5/F5)</f>
        <v/>
      </c>
    </row>
    <row r="6" spans="1:10" ht="14.45" customHeight="1" x14ac:dyDescent="0.2">
      <c r="A6" s="86" t="str">
        <f>HYPERLINK("#'Materiál Žádanky'!A1","Materiál - SZM (Kč)")</f>
        <v>Materiál - SZM (Kč)</v>
      </c>
      <c r="B6" s="10">
        <v>745.49426000000017</v>
      </c>
      <c r="C6" s="31">
        <v>736.89421000000016</v>
      </c>
      <c r="D6" s="8"/>
      <c r="E6" s="92">
        <v>653.79024000000004</v>
      </c>
      <c r="F6" s="30">
        <v>0</v>
      </c>
      <c r="G6" s="93">
        <f>E6-F6</f>
        <v>653.79024000000004</v>
      </c>
      <c r="H6" s="97" t="str">
        <f>IF(F6&lt;0.00000001,"",E6/F6)</f>
        <v/>
      </c>
    </row>
    <row r="7" spans="1:10" ht="14.45" customHeight="1" x14ac:dyDescent="0.2">
      <c r="A7" s="86" t="str">
        <f>HYPERLINK("#'Osobní náklady'!A1","Osobní náklady (Kč) *")</f>
        <v>Osobní náklady (Kč) *</v>
      </c>
      <c r="B7" s="10">
        <v>8592.7548000000006</v>
      </c>
      <c r="C7" s="31">
        <v>9522.6303500000013</v>
      </c>
      <c r="D7" s="8"/>
      <c r="E7" s="92">
        <v>8737.28622</v>
      </c>
      <c r="F7" s="30">
        <v>0</v>
      </c>
      <c r="G7" s="93">
        <f>E7-F7</f>
        <v>8737.28622</v>
      </c>
      <c r="H7" s="97" t="str">
        <f>IF(F7&lt;0.00000001,"",E7/F7)</f>
        <v/>
      </c>
    </row>
    <row r="8" spans="1:10" ht="14.45" customHeight="1" thickBot="1" x14ac:dyDescent="0.25">
      <c r="A8" s="1" t="s">
        <v>61</v>
      </c>
      <c r="B8" s="11">
        <v>1756.1750799999975</v>
      </c>
      <c r="C8" s="33">
        <v>1823.8217399999942</v>
      </c>
      <c r="D8" s="8"/>
      <c r="E8" s="94">
        <v>2079.8050299999995</v>
      </c>
      <c r="F8" s="32">
        <v>0</v>
      </c>
      <c r="G8" s="95">
        <f>E8-F8</f>
        <v>2079.8050299999995</v>
      </c>
      <c r="H8" s="98" t="str">
        <f>IF(F8&lt;0.00000001,"",E8/F8)</f>
        <v/>
      </c>
    </row>
    <row r="9" spans="1:10" ht="14.45" customHeight="1" thickBot="1" x14ac:dyDescent="0.25">
      <c r="A9" s="2" t="s">
        <v>62</v>
      </c>
      <c r="B9" s="3">
        <v>11188.051259999998</v>
      </c>
      <c r="C9" s="35">
        <v>12179.730079999996</v>
      </c>
      <c r="D9" s="8"/>
      <c r="E9" s="3">
        <v>11549.2318</v>
      </c>
      <c r="F9" s="34">
        <v>0</v>
      </c>
      <c r="G9" s="34">
        <f>E9-F9</f>
        <v>11549.2318</v>
      </c>
      <c r="H9" s="99" t="str">
        <f>IF(F9&lt;0.00000001,"",E9/F9)</f>
        <v/>
      </c>
    </row>
    <row r="10" spans="1:10" ht="14.45" customHeight="1" thickBot="1" x14ac:dyDescent="0.25">
      <c r="A10" s="12"/>
      <c r="B10" s="12"/>
      <c r="C10" s="82"/>
      <c r="D10" s="8"/>
      <c r="E10" s="12"/>
      <c r="F10" s="13"/>
    </row>
    <row r="11" spans="1:10" ht="14.45" customHeight="1" x14ac:dyDescent="0.2">
      <c r="A11" s="106" t="str">
        <f>HYPERLINK("#'ZV Vykáz.-A'!A1","Ambulance *")</f>
        <v>Ambulance *</v>
      </c>
      <c r="B11" s="9">
        <f>IF(ISERROR(VLOOKUP("Celkem:",'ZV Vykáz.-A'!A:H,2,0)),0,VLOOKUP("Celkem:",'ZV Vykáz.-A'!A:H,2,0)/1000)</f>
        <v>24237.038949999995</v>
      </c>
      <c r="C11" s="29">
        <f>IF(ISERROR(VLOOKUP("Celkem:",'ZV Vykáz.-A'!A:H,5,0)),0,VLOOKUP("Celkem:",'ZV Vykáz.-A'!A:H,5,0)/1000)</f>
        <v>26808.588800000001</v>
      </c>
      <c r="D11" s="8"/>
      <c r="E11" s="91">
        <f>IF(ISERROR(VLOOKUP("Celkem:",'ZV Vykáz.-A'!A:H,8,0)),0,VLOOKUP("Celkem:",'ZV Vykáz.-A'!A:H,8,0)/1000)</f>
        <v>6126.6721300000017</v>
      </c>
      <c r="F11" s="28">
        <f>C11</f>
        <v>26808.588800000001</v>
      </c>
      <c r="G11" s="90">
        <f>E11-F11</f>
        <v>-20681.916669999999</v>
      </c>
      <c r="H11" s="96">
        <f>IF(F11&lt;0.00000001,"",E11/F11)</f>
        <v>0.22853392902203049</v>
      </c>
      <c r="I11" s="90">
        <f>E11-B11</f>
        <v>-18110.366819999992</v>
      </c>
      <c r="J11" s="96">
        <f>IF(B11&lt;0.00000001,"",E11/B11)</f>
        <v>0.25278137905538178</v>
      </c>
    </row>
    <row r="12" spans="1:10" ht="14.45" customHeight="1" thickBot="1" x14ac:dyDescent="0.25">
      <c r="A12" s="10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4">
        <f>IF(ISERROR(VLOOKUP("Celkem",#REF!,4,0)),0,VLOOKUP("Celkem",#REF!,4,0)*30)</f>
        <v>0</v>
      </c>
      <c r="F12" s="32">
        <f>C12</f>
        <v>0</v>
      </c>
      <c r="G12" s="95">
        <f>E12-F12</f>
        <v>0</v>
      </c>
      <c r="H12" s="98" t="str">
        <f>IF(F12&lt;0.00000001,"",E12/F12)</f>
        <v/>
      </c>
      <c r="I12" s="95">
        <f>E12-B12</f>
        <v>0</v>
      </c>
      <c r="J12" s="98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24237.038949999995</v>
      </c>
      <c r="C13" s="37">
        <f>SUM(C11:C12)</f>
        <v>26808.588800000001</v>
      </c>
      <c r="D13" s="8"/>
      <c r="E13" s="5">
        <f>SUM(E11:E12)</f>
        <v>6126.6721300000017</v>
      </c>
      <c r="F13" s="36">
        <f>SUM(F11:F12)</f>
        <v>26808.588800000001</v>
      </c>
      <c r="G13" s="36">
        <f>E13-F13</f>
        <v>-20681.916669999999</v>
      </c>
      <c r="H13" s="100">
        <f>IF(F13&lt;0.00000001,"",E13/F13)</f>
        <v>0.22853392902203049</v>
      </c>
      <c r="I13" s="36">
        <f>SUM(I11:I12)</f>
        <v>-18110.366819999992</v>
      </c>
      <c r="J13" s="100">
        <f>IF(B13&lt;0.00000001,"",E13/B13)</f>
        <v>0.25278137905538178</v>
      </c>
    </row>
    <row r="14" spans="1:10" ht="14.45" customHeight="1" thickBot="1" x14ac:dyDescent="0.25">
      <c r="A14" s="12"/>
      <c r="B14" s="12"/>
      <c r="C14" s="82"/>
      <c r="D14" s="8"/>
      <c r="E14" s="12"/>
      <c r="F14" s="13"/>
    </row>
    <row r="15" spans="1:10" ht="14.45" customHeight="1" thickBot="1" x14ac:dyDescent="0.25">
      <c r="A15" s="108" t="str">
        <f>HYPERLINK("#'HI Graf'!A1","Hospodářský index (Výnosy / Náklady) *")</f>
        <v>Hospodářský index (Výnosy / Náklady) *</v>
      </c>
      <c r="B15" s="6">
        <f>IF(B9=0,"",B13/B9)</f>
        <v>2.1663324905073771</v>
      </c>
      <c r="C15" s="39">
        <f>IF(C9=0,"",C13/C9)</f>
        <v>2.2010823412270573</v>
      </c>
      <c r="D15" s="8"/>
      <c r="E15" s="6">
        <f>IF(E9=0,"",E13/E9)</f>
        <v>0.5304830863296035</v>
      </c>
      <c r="F15" s="38" t="str">
        <f>IF(F9=0,"",F13/F9)</f>
        <v/>
      </c>
      <c r="G15" s="38" t="str">
        <f>IF(ISERROR(F15-E15),"",E15-F15)</f>
        <v/>
      </c>
      <c r="H15" s="101" t="str">
        <f>IF(ISERROR(F15-E15),"",IF(F15&lt;0.00000001,"",E15/F15))</f>
        <v/>
      </c>
    </row>
    <row r="17" spans="1:8" ht="14.45" customHeight="1" x14ac:dyDescent="0.2">
      <c r="A17" s="87" t="s">
        <v>122</v>
      </c>
    </row>
    <row r="18" spans="1:8" ht="14.45" customHeight="1" x14ac:dyDescent="0.25">
      <c r="A18" s="197" t="s">
        <v>148</v>
      </c>
      <c r="B18" s="198"/>
      <c r="C18" s="198"/>
      <c r="D18" s="198"/>
      <c r="E18" s="198"/>
      <c r="F18" s="198"/>
      <c r="G18" s="198"/>
      <c r="H18" s="198"/>
    </row>
    <row r="19" spans="1:8" ht="15" x14ac:dyDescent="0.25">
      <c r="A19" s="196" t="s">
        <v>147</v>
      </c>
      <c r="B19" s="198"/>
      <c r="C19" s="198"/>
      <c r="D19" s="198"/>
      <c r="E19" s="198"/>
      <c r="F19" s="198"/>
      <c r="G19" s="198"/>
      <c r="H19" s="198"/>
    </row>
    <row r="20" spans="1:8" ht="14.45" customHeight="1" x14ac:dyDescent="0.2">
      <c r="A20" s="88" t="s">
        <v>167</v>
      </c>
    </row>
    <row r="21" spans="1:8" ht="14.45" customHeight="1" x14ac:dyDescent="0.2">
      <c r="A21" s="88" t="s">
        <v>123</v>
      </c>
    </row>
    <row r="22" spans="1:8" ht="14.45" customHeight="1" x14ac:dyDescent="0.2">
      <c r="A22" s="89" t="s">
        <v>205</v>
      </c>
    </row>
    <row r="23" spans="1:8" ht="14.45" customHeight="1" x14ac:dyDescent="0.2">
      <c r="A23" s="89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CE176981-D93E-4AA7-A9AF-39287744FCE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3"/>
    <col min="2" max="13" width="8.85546875" style="103" customWidth="1"/>
    <col min="14" max="16384" width="8.85546875" style="103"/>
  </cols>
  <sheetData>
    <row r="1" spans="1:13" ht="18.600000000000001" customHeight="1" thickBot="1" x14ac:dyDescent="0.35">
      <c r="A1" s="292" t="s">
        <v>88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4.45" customHeight="1" x14ac:dyDescent="0.2">
      <c r="A2" s="194" t="s">
        <v>230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4.45" customHeight="1" x14ac:dyDescent="0.2">
      <c r="A3" s="168"/>
      <c r="B3" s="169" t="s">
        <v>67</v>
      </c>
      <c r="C3" s="170" t="s">
        <v>68</v>
      </c>
      <c r="D3" s="170" t="s">
        <v>69</v>
      </c>
      <c r="E3" s="169" t="s">
        <v>70</v>
      </c>
      <c r="F3" s="170" t="s">
        <v>71</v>
      </c>
      <c r="G3" s="170" t="s">
        <v>72</v>
      </c>
      <c r="H3" s="170" t="s">
        <v>73</v>
      </c>
      <c r="I3" s="170" t="s">
        <v>74</v>
      </c>
      <c r="J3" s="170" t="s">
        <v>75</v>
      </c>
      <c r="K3" s="170" t="s">
        <v>76</v>
      </c>
      <c r="L3" s="170" t="s">
        <v>77</v>
      </c>
      <c r="M3" s="170" t="s">
        <v>78</v>
      </c>
    </row>
    <row r="4" spans="1:13" ht="14.45" customHeight="1" x14ac:dyDescent="0.2">
      <c r="A4" s="168" t="s">
        <v>66</v>
      </c>
      <c r="B4" s="171">
        <f>(B10+B8)/B6</f>
        <v>0.44717788276662734</v>
      </c>
      <c r="C4" s="171">
        <f t="shared" ref="C4:M4" si="0">(C10+C8)/C6</f>
        <v>0.49402212195315293</v>
      </c>
      <c r="D4" s="171">
        <f t="shared" si="0"/>
        <v>0.50302201853064399</v>
      </c>
      <c r="E4" s="171">
        <f t="shared" si="0"/>
        <v>0.50302201853064399</v>
      </c>
      <c r="F4" s="171">
        <f t="shared" si="0"/>
        <v>0.50302201853064399</v>
      </c>
      <c r="G4" s="171">
        <f t="shared" si="0"/>
        <v>0.50302201853064399</v>
      </c>
      <c r="H4" s="171">
        <f t="shared" si="0"/>
        <v>0.50302201853064399</v>
      </c>
      <c r="I4" s="171">
        <f t="shared" si="0"/>
        <v>0.50302201853064399</v>
      </c>
      <c r="J4" s="171">
        <f t="shared" si="0"/>
        <v>0.50302201853064399</v>
      </c>
      <c r="K4" s="171">
        <f t="shared" si="0"/>
        <v>0.50302201853064399</v>
      </c>
      <c r="L4" s="171">
        <f t="shared" si="0"/>
        <v>0.50302201853064399</v>
      </c>
      <c r="M4" s="171">
        <f t="shared" si="0"/>
        <v>0.50302201853064399</v>
      </c>
    </row>
    <row r="5" spans="1:13" ht="14.45" customHeight="1" x14ac:dyDescent="0.2">
      <c r="A5" s="172" t="s">
        <v>39</v>
      </c>
      <c r="B5" s="171">
        <f>IF(ISERROR(VLOOKUP($A5,'Man Tab'!$A:$Q,COLUMN()+2,0)),0,VLOOKUP($A5,'Man Tab'!$A:$Q,COLUMN()+2,0))</f>
        <v>4070.1973199999998</v>
      </c>
      <c r="C5" s="171">
        <f>IF(ISERROR(VLOOKUP($A5,'Man Tab'!$A:$Q,COLUMN()+2,0)),0,VLOOKUP($A5,'Man Tab'!$A:$Q,COLUMN()+2,0))</f>
        <v>3995.9014900000002</v>
      </c>
      <c r="D5" s="171">
        <f>IF(ISERROR(VLOOKUP($A5,'Man Tab'!$A:$Q,COLUMN()+2,0)),0,VLOOKUP($A5,'Man Tab'!$A:$Q,COLUMN()+2,0))</f>
        <v>4113.6312699999999</v>
      </c>
      <c r="E5" s="171">
        <f>IF(ISERROR(VLOOKUP($A5,'Man Tab'!$A:$Q,COLUMN()+2,0)),0,VLOOKUP($A5,'Man Tab'!$A:$Q,COLUMN()+2,0))</f>
        <v>0</v>
      </c>
      <c r="F5" s="171">
        <f>IF(ISERROR(VLOOKUP($A5,'Man Tab'!$A:$Q,COLUMN()+2,0)),0,VLOOKUP($A5,'Man Tab'!$A:$Q,COLUMN()+2,0))</f>
        <v>0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5" customHeight="1" x14ac:dyDescent="0.2">
      <c r="A6" s="172" t="s">
        <v>62</v>
      </c>
      <c r="B6" s="173">
        <f>B5</f>
        <v>4070.1973199999998</v>
      </c>
      <c r="C6" s="173">
        <f t="shared" ref="C6:M6" si="1">C5+B6</f>
        <v>8066.0988099999995</v>
      </c>
      <c r="D6" s="173">
        <f t="shared" si="1"/>
        <v>12179.730079999999</v>
      </c>
      <c r="E6" s="173">
        <f t="shared" si="1"/>
        <v>12179.730079999999</v>
      </c>
      <c r="F6" s="173">
        <f t="shared" si="1"/>
        <v>12179.730079999999</v>
      </c>
      <c r="G6" s="173">
        <f t="shared" si="1"/>
        <v>12179.730079999999</v>
      </c>
      <c r="H6" s="173">
        <f t="shared" si="1"/>
        <v>12179.730079999999</v>
      </c>
      <c r="I6" s="173">
        <f t="shared" si="1"/>
        <v>12179.730079999999</v>
      </c>
      <c r="J6" s="173">
        <f t="shared" si="1"/>
        <v>12179.730079999999</v>
      </c>
      <c r="K6" s="173">
        <f t="shared" si="1"/>
        <v>12179.730079999999</v>
      </c>
      <c r="L6" s="173">
        <f t="shared" si="1"/>
        <v>12179.730079999999</v>
      </c>
      <c r="M6" s="173">
        <f t="shared" si="1"/>
        <v>12179.730079999999</v>
      </c>
    </row>
    <row r="7" spans="1:13" ht="14.45" customHeight="1" x14ac:dyDescent="0.2">
      <c r="A7" s="172" t="s">
        <v>86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5" customHeight="1" x14ac:dyDescent="0.2">
      <c r="A8" s="172" t="s">
        <v>63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5" customHeight="1" x14ac:dyDescent="0.2">
      <c r="A9" s="172" t="s">
        <v>87</v>
      </c>
      <c r="B9" s="172">
        <v>1820102.2200000007</v>
      </c>
      <c r="C9" s="172">
        <v>2164729.0300000007</v>
      </c>
      <c r="D9" s="172">
        <v>2141841.1600000006</v>
      </c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4.45" customHeight="1" x14ac:dyDescent="0.2">
      <c r="A10" s="172" t="s">
        <v>64</v>
      </c>
      <c r="B10" s="173">
        <f>B9/1000</f>
        <v>1820.1022200000007</v>
      </c>
      <c r="C10" s="173">
        <f t="shared" ref="C10:M10" si="3">C9/1000+B10</f>
        <v>3984.8312500000015</v>
      </c>
      <c r="D10" s="173">
        <f t="shared" si="3"/>
        <v>6126.6724100000019</v>
      </c>
      <c r="E10" s="173">
        <f t="shared" si="3"/>
        <v>6126.6724100000019</v>
      </c>
      <c r="F10" s="173">
        <f t="shared" si="3"/>
        <v>6126.6724100000019</v>
      </c>
      <c r="G10" s="173">
        <f t="shared" si="3"/>
        <v>6126.6724100000019</v>
      </c>
      <c r="H10" s="173">
        <f t="shared" si="3"/>
        <v>6126.6724100000019</v>
      </c>
      <c r="I10" s="173">
        <f t="shared" si="3"/>
        <v>6126.6724100000019</v>
      </c>
      <c r="J10" s="173">
        <f t="shared" si="3"/>
        <v>6126.6724100000019</v>
      </c>
      <c r="K10" s="173">
        <f t="shared" si="3"/>
        <v>6126.6724100000019</v>
      </c>
      <c r="L10" s="173">
        <f t="shared" si="3"/>
        <v>6126.6724100000019</v>
      </c>
      <c r="M10" s="173">
        <f t="shared" si="3"/>
        <v>6126.6724100000019</v>
      </c>
    </row>
    <row r="11" spans="1:13" ht="14.45" customHeight="1" x14ac:dyDescent="0.2">
      <c r="A11" s="168"/>
      <c r="B11" s="168" t="s">
        <v>79</v>
      </c>
      <c r="C11" s="168">
        <f ca="1">IF(MONTH(TODAY())=1,12,MONTH(TODAY())-1)</f>
        <v>4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5" customHeight="1" x14ac:dyDescent="0.2">
      <c r="A12" s="168">
        <v>0</v>
      </c>
      <c r="B12" s="171" t="str">
        <f>IF(ISERROR(HI!F15),#REF!,HI!F15)</f>
        <v/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5" customHeight="1" x14ac:dyDescent="0.2">
      <c r="A13" s="168">
        <v>1</v>
      </c>
      <c r="B13" s="171" t="str">
        <f>IF(ISERROR(HI!F15),#REF!,HI!F15)</f>
        <v/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 xr:uid="{2FF0F098-5880-494A-8393-2912995C546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3" bestFit="1" customWidth="1"/>
    <col min="2" max="2" width="12.7109375" style="103" bestFit="1" customWidth="1"/>
    <col min="3" max="3" width="13.7109375" style="103" bestFit="1" customWidth="1"/>
    <col min="4" max="15" width="7.7109375" style="103" bestFit="1" customWidth="1"/>
    <col min="16" max="16" width="8.85546875" style="103" customWidth="1"/>
    <col min="17" max="17" width="6.7109375" style="103" bestFit="1" customWidth="1"/>
    <col min="18" max="16384" width="8.85546875" style="103"/>
  </cols>
  <sheetData>
    <row r="1" spans="1:17" s="174" customFormat="1" ht="18.600000000000001" customHeight="1" thickBot="1" x14ac:dyDescent="0.35">
      <c r="A1" s="304" t="s">
        <v>232</v>
      </c>
      <c r="B1" s="304"/>
      <c r="C1" s="304"/>
      <c r="D1" s="304"/>
      <c r="E1" s="304"/>
      <c r="F1" s="304"/>
      <c r="G1" s="304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s="174" customFormat="1" ht="14.45" customHeight="1" thickBot="1" x14ac:dyDescent="0.25">
      <c r="A2" s="194" t="s">
        <v>230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5" customHeight="1" x14ac:dyDescent="0.2">
      <c r="A3" s="60"/>
      <c r="B3" s="305" t="s">
        <v>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111"/>
      <c r="Q3" s="113"/>
    </row>
    <row r="4" spans="1:17" ht="14.45" customHeight="1" x14ac:dyDescent="0.2">
      <c r="A4" s="61"/>
      <c r="B4" s="20">
        <v>2021</v>
      </c>
      <c r="C4" s="112" t="s">
        <v>16</v>
      </c>
      <c r="D4" s="224" t="s">
        <v>209</v>
      </c>
      <c r="E4" s="224" t="s">
        <v>210</v>
      </c>
      <c r="F4" s="224" t="s">
        <v>211</v>
      </c>
      <c r="G4" s="224" t="s">
        <v>212</v>
      </c>
      <c r="H4" s="224" t="s">
        <v>213</v>
      </c>
      <c r="I4" s="224" t="s">
        <v>214</v>
      </c>
      <c r="J4" s="224" t="s">
        <v>215</v>
      </c>
      <c r="K4" s="224" t="s">
        <v>216</v>
      </c>
      <c r="L4" s="224" t="s">
        <v>217</v>
      </c>
      <c r="M4" s="224" t="s">
        <v>218</v>
      </c>
      <c r="N4" s="224" t="s">
        <v>219</v>
      </c>
      <c r="O4" s="224" t="s">
        <v>220</v>
      </c>
      <c r="P4" s="307" t="s">
        <v>3</v>
      </c>
      <c r="Q4" s="308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231</v>
      </c>
    </row>
    <row r="7" spans="1:17" ht="14.45" customHeight="1" x14ac:dyDescent="0.2">
      <c r="A7" s="15" t="s">
        <v>21</v>
      </c>
      <c r="B7" s="46">
        <v>383.00000010000002</v>
      </c>
      <c r="C7" s="47">
        <v>31.916666675000002</v>
      </c>
      <c r="D7" s="47">
        <v>34.556750000000001</v>
      </c>
      <c r="E7" s="47">
        <v>34.297260000000001</v>
      </c>
      <c r="F7" s="47">
        <v>27.529769999999999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96.383780000000002</v>
      </c>
      <c r="Q7" s="71">
        <v>0.25165477800217889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231</v>
      </c>
    </row>
    <row r="9" spans="1:17" ht="14.45" customHeight="1" x14ac:dyDescent="0.2">
      <c r="A9" s="15" t="s">
        <v>23</v>
      </c>
      <c r="B9" s="46">
        <v>3679.9999997999998</v>
      </c>
      <c r="C9" s="47">
        <v>306.66666664999997</v>
      </c>
      <c r="D9" s="47">
        <v>231.7628</v>
      </c>
      <c r="E9" s="47">
        <v>236.09092999999999</v>
      </c>
      <c r="F9" s="47">
        <v>269.04048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736.89420999999993</v>
      </c>
      <c r="Q9" s="71">
        <v>0.20024299185870886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231</v>
      </c>
    </row>
    <row r="11" spans="1:17" ht="14.45" customHeight="1" x14ac:dyDescent="0.2">
      <c r="A11" s="15" t="s">
        <v>25</v>
      </c>
      <c r="B11" s="46">
        <v>471.51709920000002</v>
      </c>
      <c r="C11" s="47">
        <v>39.293091600000004</v>
      </c>
      <c r="D11" s="47">
        <v>34.81906</v>
      </c>
      <c r="E11" s="47">
        <v>22.799659999999999</v>
      </c>
      <c r="F11" s="47">
        <v>35.582620000000006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93.201340000000002</v>
      </c>
      <c r="Q11" s="71">
        <v>0.19766269379865575</v>
      </c>
    </row>
    <row r="12" spans="1:17" ht="14.45" customHeight="1" x14ac:dyDescent="0.2">
      <c r="A12" s="15" t="s">
        <v>26</v>
      </c>
      <c r="B12" s="46">
        <v>61.873739500000006</v>
      </c>
      <c r="C12" s="47">
        <v>5.1561449583333339</v>
      </c>
      <c r="D12" s="47">
        <v>3.6339999999999999</v>
      </c>
      <c r="E12" s="47">
        <v>1.2857000000000001</v>
      </c>
      <c r="F12" s="47">
        <v>2.6232600000000001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7.5429599999999999</v>
      </c>
      <c r="Q12" s="71">
        <v>0.12190890773621334</v>
      </c>
    </row>
    <row r="13" spans="1:17" ht="14.45" customHeight="1" x14ac:dyDescent="0.2">
      <c r="A13" s="15" t="s">
        <v>27</v>
      </c>
      <c r="B13" s="46">
        <v>45</v>
      </c>
      <c r="C13" s="47">
        <v>3.75</v>
      </c>
      <c r="D13" s="47">
        <v>8.3428700000000013</v>
      </c>
      <c r="E13" s="47">
        <v>24.512029999999999</v>
      </c>
      <c r="F13" s="47">
        <v>13.782629999999999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46.637529999999998</v>
      </c>
      <c r="Q13" s="71">
        <v>1.0363895555555556</v>
      </c>
    </row>
    <row r="14" spans="1:17" ht="14.45" customHeight="1" x14ac:dyDescent="0.2">
      <c r="A14" s="15" t="s">
        <v>28</v>
      </c>
      <c r="B14" s="46">
        <v>1462.5032994999999</v>
      </c>
      <c r="C14" s="47">
        <v>121.87527495833332</v>
      </c>
      <c r="D14" s="47">
        <v>140.55842000000001</v>
      </c>
      <c r="E14" s="47">
        <v>182.58169000000001</v>
      </c>
      <c r="F14" s="47">
        <v>163.47113000000002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486.61124000000007</v>
      </c>
      <c r="Q14" s="71">
        <v>0.33272488353794655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231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231</v>
      </c>
    </row>
    <row r="17" spans="1:17" ht="14.45" customHeight="1" x14ac:dyDescent="0.2">
      <c r="A17" s="15" t="s">
        <v>31</v>
      </c>
      <c r="B17" s="46">
        <v>2247.3180355000004</v>
      </c>
      <c r="C17" s="47">
        <v>187.27650295833337</v>
      </c>
      <c r="D17" s="47">
        <v>12.46415</v>
      </c>
      <c r="E17" s="47">
        <v>27.063290000000002</v>
      </c>
      <c r="F17" s="47">
        <v>102.66464000000001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142.19208</v>
      </c>
      <c r="Q17" s="71">
        <v>6.3271899105443716E-2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231</v>
      </c>
    </row>
    <row r="19" spans="1:17" ht="14.45" customHeight="1" x14ac:dyDescent="0.2">
      <c r="A19" s="15" t="s">
        <v>33</v>
      </c>
      <c r="B19" s="46">
        <v>2174.6582832999998</v>
      </c>
      <c r="C19" s="47">
        <v>181.22152360833331</v>
      </c>
      <c r="D19" s="47">
        <v>328.46141</v>
      </c>
      <c r="E19" s="47">
        <v>198.92116000000001</v>
      </c>
      <c r="F19" s="47">
        <v>180.59403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707.97659999999996</v>
      </c>
      <c r="Q19" s="71">
        <v>0.32555763148482336</v>
      </c>
    </row>
    <row r="20" spans="1:17" ht="14.45" customHeight="1" x14ac:dyDescent="0.2">
      <c r="A20" s="15" t="s">
        <v>34</v>
      </c>
      <c r="B20" s="46">
        <v>43081.668604699997</v>
      </c>
      <c r="C20" s="47">
        <v>3590.1390503916664</v>
      </c>
      <c r="D20" s="47">
        <v>3163.3280199999999</v>
      </c>
      <c r="E20" s="47">
        <v>3155.9261000000001</v>
      </c>
      <c r="F20" s="47">
        <v>3203.3762299999999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9522.6303499999995</v>
      </c>
      <c r="Q20" s="71">
        <v>0.22103671139982559</v>
      </c>
    </row>
    <row r="21" spans="1:17" ht="14.45" customHeight="1" x14ac:dyDescent="0.2">
      <c r="A21" s="16" t="s">
        <v>35</v>
      </c>
      <c r="B21" s="46">
        <v>1344.0048528</v>
      </c>
      <c r="C21" s="47">
        <v>112.00040439999999</v>
      </c>
      <c r="D21" s="47">
        <v>112.2706</v>
      </c>
      <c r="E21" s="47">
        <v>112.2706</v>
      </c>
      <c r="F21" s="47">
        <v>114.9666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339.50779999999997</v>
      </c>
      <c r="Q21" s="71">
        <v>0.25260905813896029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231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231</v>
      </c>
    </row>
    <row r="24" spans="1:17" ht="14.45" customHeight="1" x14ac:dyDescent="0.2">
      <c r="A24" s="16" t="s">
        <v>38</v>
      </c>
      <c r="B24" s="46">
        <v>1.0913936421275139E-10</v>
      </c>
      <c r="C24" s="47">
        <v>9.0949470177292824E-12</v>
      </c>
      <c r="D24" s="47">
        <v>-7.5999999990017386E-4</v>
      </c>
      <c r="E24" s="47">
        <v>0.15307000000029802</v>
      </c>
      <c r="F24" s="47">
        <v>-1.1999999969702912E-4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0.15219000000070082</v>
      </c>
      <c r="Q24" s="71">
        <v>1394455621.9333334</v>
      </c>
    </row>
    <row r="25" spans="1:17" ht="14.45" customHeight="1" x14ac:dyDescent="0.2">
      <c r="A25" s="17" t="s">
        <v>39</v>
      </c>
      <c r="B25" s="49">
        <v>54951.543914400099</v>
      </c>
      <c r="C25" s="50">
        <v>4579.2953262000083</v>
      </c>
      <c r="D25" s="50">
        <v>4070.1973199999998</v>
      </c>
      <c r="E25" s="50">
        <v>3995.9014900000002</v>
      </c>
      <c r="F25" s="50">
        <v>4113.6312699999999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12179.730079999999</v>
      </c>
      <c r="Q25" s="72">
        <v>0.22164491135995709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503.19200000000001</v>
      </c>
      <c r="E26" s="47">
        <v>410.50384000000003</v>
      </c>
      <c r="F26" s="47">
        <v>487.65386000000001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1401.3497000000002</v>
      </c>
      <c r="Q26" s="71" t="s">
        <v>231</v>
      </c>
    </row>
    <row r="27" spans="1:17" ht="14.45" customHeight="1" x14ac:dyDescent="0.2">
      <c r="A27" s="18" t="s">
        <v>41</v>
      </c>
      <c r="B27" s="49">
        <v>54951.543914400099</v>
      </c>
      <c r="C27" s="50">
        <v>4579.2953262000083</v>
      </c>
      <c r="D27" s="50">
        <v>4573.3893200000002</v>
      </c>
      <c r="E27" s="50">
        <v>4406.4053300000005</v>
      </c>
      <c r="F27" s="50">
        <v>4601.2851300000002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13581.07978</v>
      </c>
      <c r="Q27" s="72">
        <v>0.24714646418589645</v>
      </c>
    </row>
    <row r="28" spans="1:17" ht="14.45" customHeight="1" x14ac:dyDescent="0.2">
      <c r="A28" s="16" t="s">
        <v>42</v>
      </c>
      <c r="B28" s="46">
        <v>14045.341022099999</v>
      </c>
      <c r="C28" s="47">
        <v>1170.445085175</v>
      </c>
      <c r="D28" s="47">
        <v>788.08100000000002</v>
      </c>
      <c r="E28" s="47">
        <v>913.91498999999999</v>
      </c>
      <c r="F28" s="47">
        <v>1220.972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2922.9679900000001</v>
      </c>
      <c r="Q28" s="71">
        <v>0.20810943539219029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231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231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231</v>
      </c>
    </row>
    <row r="32" spans="1:17" ht="14.45" customHeight="1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ht="14.45" customHeight="1" x14ac:dyDescent="0.2">
      <c r="A33" s="87" t="s">
        <v>122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17" ht="14.45" customHeight="1" x14ac:dyDescent="0.2">
      <c r="A34" s="109" t="s">
        <v>208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ht="14.45" customHeight="1" x14ac:dyDescent="0.2">
      <c r="A35" s="110" t="s">
        <v>46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F1CB3151-424F-40EB-BDD0-CF5BDD016BD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3" customWidth="1"/>
    <col min="2" max="11" width="10" style="103" customWidth="1"/>
    <col min="12" max="16384" width="8.85546875" style="103"/>
  </cols>
  <sheetData>
    <row r="1" spans="1:13" s="55" customFormat="1" ht="18.600000000000001" customHeight="1" thickBot="1" x14ac:dyDescent="0.35">
      <c r="A1" s="304" t="s">
        <v>47</v>
      </c>
      <c r="B1" s="304"/>
      <c r="C1" s="304"/>
      <c r="D1" s="304"/>
      <c r="E1" s="304"/>
      <c r="F1" s="304"/>
      <c r="G1" s="304"/>
      <c r="H1" s="309"/>
      <c r="I1" s="309"/>
      <c r="J1" s="309"/>
      <c r="K1" s="309"/>
    </row>
    <row r="2" spans="1:13" s="55" customFormat="1" ht="14.45" customHeight="1" thickBot="1" x14ac:dyDescent="0.25">
      <c r="A2" s="194" t="s">
        <v>230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05" t="s">
        <v>48</v>
      </c>
      <c r="C3" s="306"/>
      <c r="D3" s="306"/>
      <c r="E3" s="306"/>
      <c r="F3" s="312" t="s">
        <v>49</v>
      </c>
      <c r="G3" s="306"/>
      <c r="H3" s="306"/>
      <c r="I3" s="306"/>
      <c r="J3" s="306"/>
      <c r="K3" s="313"/>
    </row>
    <row r="4" spans="1:13" ht="14.45" customHeight="1" x14ac:dyDescent="0.2">
      <c r="A4" s="61"/>
      <c r="B4" s="310"/>
      <c r="C4" s="311"/>
      <c r="D4" s="311"/>
      <c r="E4" s="311"/>
      <c r="F4" s="314" t="s">
        <v>224</v>
      </c>
      <c r="G4" s="316" t="s">
        <v>50</v>
      </c>
      <c r="H4" s="114" t="s">
        <v>112</v>
      </c>
      <c r="I4" s="314" t="s">
        <v>51</v>
      </c>
      <c r="J4" s="316" t="s">
        <v>222</v>
      </c>
      <c r="K4" s="317" t="s">
        <v>221</v>
      </c>
    </row>
    <row r="5" spans="1:13" ht="39" thickBot="1" x14ac:dyDescent="0.25">
      <c r="A5" s="62"/>
      <c r="B5" s="24" t="s">
        <v>228</v>
      </c>
      <c r="C5" s="25" t="s">
        <v>227</v>
      </c>
      <c r="D5" s="26" t="s">
        <v>226</v>
      </c>
      <c r="E5" s="26" t="s">
        <v>225</v>
      </c>
      <c r="F5" s="315"/>
      <c r="G5" s="315"/>
      <c r="H5" s="25" t="s">
        <v>223</v>
      </c>
      <c r="I5" s="315"/>
      <c r="J5" s="315"/>
      <c r="K5" s="318"/>
    </row>
    <row r="6" spans="1:13" ht="14.45" customHeight="1" x14ac:dyDescent="0.2">
      <c r="A6" s="398" t="s">
        <v>52</v>
      </c>
      <c r="B6" s="394">
        <v>-38012.264841199998</v>
      </c>
      <c r="C6" s="395">
        <v>-23542.437100000003</v>
      </c>
      <c r="D6" s="395">
        <v>14469.827741199995</v>
      </c>
      <c r="E6" s="396">
        <v>0.6193379215458712</v>
      </c>
      <c r="F6" s="394">
        <v>-18326.613196300001</v>
      </c>
      <c r="G6" s="395">
        <v>-4581.6532990750002</v>
      </c>
      <c r="H6" s="395">
        <v>-1063.20984</v>
      </c>
      <c r="I6" s="395">
        <v>-4540.2697699999999</v>
      </c>
      <c r="J6" s="395">
        <v>41.383529075000297</v>
      </c>
      <c r="K6" s="397">
        <v>0.24774188887866333</v>
      </c>
      <c r="L6" s="122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233</v>
      </c>
      <c r="B7" s="394">
        <v>50240.486541899998</v>
      </c>
      <c r="C7" s="395">
        <v>52789.23861</v>
      </c>
      <c r="D7" s="395">
        <v>2548.7520681000024</v>
      </c>
      <c r="E7" s="396">
        <v>1.0507310387206217</v>
      </c>
      <c r="F7" s="394">
        <v>54951.543914400099</v>
      </c>
      <c r="G7" s="395">
        <v>13737.885978600025</v>
      </c>
      <c r="H7" s="395">
        <v>4113.6312699999999</v>
      </c>
      <c r="I7" s="395">
        <v>12179.730079999999</v>
      </c>
      <c r="J7" s="395">
        <v>-1558.1558986000255</v>
      </c>
      <c r="K7" s="397">
        <v>0.22164491135995709</v>
      </c>
      <c r="L7" s="122"/>
      <c r="M7" s="393" t="str">
        <f t="shared" si="0"/>
        <v/>
      </c>
    </row>
    <row r="8" spans="1:13" ht="14.45" customHeight="1" x14ac:dyDescent="0.2">
      <c r="A8" s="398" t="s">
        <v>234</v>
      </c>
      <c r="B8" s="394">
        <v>6056.8045256000005</v>
      </c>
      <c r="C8" s="395">
        <v>4814.8734599999998</v>
      </c>
      <c r="D8" s="395">
        <v>-1241.9310656000007</v>
      </c>
      <c r="E8" s="396">
        <v>0.79495275762148321</v>
      </c>
      <c r="F8" s="394">
        <v>6103.8941381000004</v>
      </c>
      <c r="G8" s="395">
        <v>1525.9735345250001</v>
      </c>
      <c r="H8" s="395">
        <v>512.02976999999998</v>
      </c>
      <c r="I8" s="395">
        <v>1467.27025</v>
      </c>
      <c r="J8" s="395">
        <v>-58.703284525000072</v>
      </c>
      <c r="K8" s="397">
        <v>0.24038265028900502</v>
      </c>
      <c r="L8" s="122"/>
      <c r="M8" s="393" t="str">
        <f t="shared" si="0"/>
        <v/>
      </c>
    </row>
    <row r="9" spans="1:13" ht="14.45" customHeight="1" x14ac:dyDescent="0.2">
      <c r="A9" s="398" t="s">
        <v>235</v>
      </c>
      <c r="B9" s="394">
        <v>4648.5020410000006</v>
      </c>
      <c r="C9" s="395">
        <v>3381.49037</v>
      </c>
      <c r="D9" s="395">
        <v>-1267.0116710000007</v>
      </c>
      <c r="E9" s="396">
        <v>0.72743656777497356</v>
      </c>
      <c r="F9" s="394">
        <v>4641.3908386000003</v>
      </c>
      <c r="G9" s="395">
        <v>1160.3477096500001</v>
      </c>
      <c r="H9" s="395">
        <v>348.55864000000003</v>
      </c>
      <c r="I9" s="395">
        <v>980.65900999999997</v>
      </c>
      <c r="J9" s="395">
        <v>-179.6886996500001</v>
      </c>
      <c r="K9" s="397">
        <v>0.21128559177658043</v>
      </c>
      <c r="L9" s="122"/>
      <c r="M9" s="393" t="str">
        <f t="shared" si="0"/>
        <v/>
      </c>
    </row>
    <row r="10" spans="1:13" ht="14.45" customHeight="1" x14ac:dyDescent="0.2">
      <c r="A10" s="398" t="s">
        <v>236</v>
      </c>
      <c r="B10" s="394">
        <v>0</v>
      </c>
      <c r="C10" s="395">
        <v>-2.16E-3</v>
      </c>
      <c r="D10" s="395">
        <v>-2.16E-3</v>
      </c>
      <c r="E10" s="396">
        <v>0</v>
      </c>
      <c r="F10" s="394">
        <v>0</v>
      </c>
      <c r="G10" s="395">
        <v>0</v>
      </c>
      <c r="H10" s="395">
        <v>-1.1999999999999999E-4</v>
      </c>
      <c r="I10" s="395">
        <v>-8.1000000000000006E-4</v>
      </c>
      <c r="J10" s="395">
        <v>-8.1000000000000006E-4</v>
      </c>
      <c r="K10" s="397">
        <v>0</v>
      </c>
      <c r="L10" s="122"/>
      <c r="M10" s="393" t="str">
        <f t="shared" si="0"/>
        <v>X</v>
      </c>
    </row>
    <row r="11" spans="1:13" ht="14.45" customHeight="1" x14ac:dyDescent="0.2">
      <c r="A11" s="398" t="s">
        <v>237</v>
      </c>
      <c r="B11" s="394">
        <v>0</v>
      </c>
      <c r="C11" s="395">
        <v>-2.16E-3</v>
      </c>
      <c r="D11" s="395">
        <v>-2.16E-3</v>
      </c>
      <c r="E11" s="396">
        <v>0</v>
      </c>
      <c r="F11" s="394">
        <v>0</v>
      </c>
      <c r="G11" s="395">
        <v>0</v>
      </c>
      <c r="H11" s="395">
        <v>-1.1999999999999999E-4</v>
      </c>
      <c r="I11" s="395">
        <v>-8.1000000000000006E-4</v>
      </c>
      <c r="J11" s="395">
        <v>-8.1000000000000006E-4</v>
      </c>
      <c r="K11" s="397">
        <v>0</v>
      </c>
      <c r="L11" s="122"/>
      <c r="M11" s="393" t="str">
        <f t="shared" si="0"/>
        <v/>
      </c>
    </row>
    <row r="12" spans="1:13" ht="14.45" customHeight="1" x14ac:dyDescent="0.2">
      <c r="A12" s="398" t="s">
        <v>238</v>
      </c>
      <c r="B12" s="394">
        <v>383.00000010000002</v>
      </c>
      <c r="C12" s="395">
        <v>288.13915999999995</v>
      </c>
      <c r="D12" s="395">
        <v>-94.860840100000075</v>
      </c>
      <c r="E12" s="396">
        <v>0.75232156638320569</v>
      </c>
      <c r="F12" s="394">
        <v>383.00000010000002</v>
      </c>
      <c r="G12" s="395">
        <v>95.750000025000006</v>
      </c>
      <c r="H12" s="395">
        <v>27.529769999999999</v>
      </c>
      <c r="I12" s="395">
        <v>96.383780000000002</v>
      </c>
      <c r="J12" s="395">
        <v>0.63377997499999594</v>
      </c>
      <c r="K12" s="397">
        <v>0.25165477800217889</v>
      </c>
      <c r="L12" s="122"/>
      <c r="M12" s="393" t="str">
        <f t="shared" si="0"/>
        <v>X</v>
      </c>
    </row>
    <row r="13" spans="1:13" ht="14.45" customHeight="1" x14ac:dyDescent="0.2">
      <c r="A13" s="398" t="s">
        <v>239</v>
      </c>
      <c r="B13" s="394">
        <v>270</v>
      </c>
      <c r="C13" s="395">
        <v>212.79167000000001</v>
      </c>
      <c r="D13" s="395">
        <v>-57.208329999999989</v>
      </c>
      <c r="E13" s="396">
        <v>0.78811729629629634</v>
      </c>
      <c r="F13" s="394">
        <v>270</v>
      </c>
      <c r="G13" s="395">
        <v>67.5</v>
      </c>
      <c r="H13" s="395">
        <v>27.529769999999999</v>
      </c>
      <c r="I13" s="395">
        <v>63.814410000000002</v>
      </c>
      <c r="J13" s="395">
        <v>-3.6855899999999977</v>
      </c>
      <c r="K13" s="397">
        <v>0.23634966666666668</v>
      </c>
      <c r="L13" s="122"/>
      <c r="M13" s="393" t="str">
        <f t="shared" si="0"/>
        <v/>
      </c>
    </row>
    <row r="14" spans="1:13" ht="14.45" customHeight="1" x14ac:dyDescent="0.2">
      <c r="A14" s="398" t="s">
        <v>240</v>
      </c>
      <c r="B14" s="394">
        <v>3.0000001000000003</v>
      </c>
      <c r="C14" s="395">
        <v>1.6899900000000001</v>
      </c>
      <c r="D14" s="395">
        <v>-1.3100101000000002</v>
      </c>
      <c r="E14" s="396">
        <v>0.56332998122233391</v>
      </c>
      <c r="F14" s="394">
        <v>3.0000001000000003</v>
      </c>
      <c r="G14" s="395">
        <v>0.75000002500000007</v>
      </c>
      <c r="H14" s="395">
        <v>0</v>
      </c>
      <c r="I14" s="395">
        <v>9.3370000000000009E-2</v>
      </c>
      <c r="J14" s="395">
        <v>-0.65663002500000012</v>
      </c>
      <c r="K14" s="397">
        <v>3.1123332295888925E-2</v>
      </c>
      <c r="L14" s="122"/>
      <c r="M14" s="393" t="str">
        <f t="shared" si="0"/>
        <v/>
      </c>
    </row>
    <row r="15" spans="1:13" ht="14.45" customHeight="1" x14ac:dyDescent="0.2">
      <c r="A15" s="398" t="s">
        <v>241</v>
      </c>
      <c r="B15" s="394">
        <v>110</v>
      </c>
      <c r="C15" s="395">
        <v>73.657499999999999</v>
      </c>
      <c r="D15" s="395">
        <v>-36.342500000000001</v>
      </c>
      <c r="E15" s="396">
        <v>0.66961363636363636</v>
      </c>
      <c r="F15" s="394">
        <v>110</v>
      </c>
      <c r="G15" s="395">
        <v>27.5</v>
      </c>
      <c r="H15" s="395">
        <v>0</v>
      </c>
      <c r="I15" s="395">
        <v>32.475999999999999</v>
      </c>
      <c r="J15" s="395">
        <v>4.9759999999999991</v>
      </c>
      <c r="K15" s="397">
        <v>0.29523636363636363</v>
      </c>
      <c r="L15" s="122"/>
      <c r="M15" s="393" t="str">
        <f t="shared" si="0"/>
        <v/>
      </c>
    </row>
    <row r="16" spans="1:13" ht="14.45" customHeight="1" x14ac:dyDescent="0.2">
      <c r="A16" s="398" t="s">
        <v>242</v>
      </c>
      <c r="B16" s="394">
        <v>3679.9999999000001</v>
      </c>
      <c r="C16" s="395">
        <v>2357.7473399999999</v>
      </c>
      <c r="D16" s="395">
        <v>-1322.2526599000003</v>
      </c>
      <c r="E16" s="396">
        <v>0.64069221197393178</v>
      </c>
      <c r="F16" s="394">
        <v>3679.9999997999998</v>
      </c>
      <c r="G16" s="395">
        <v>919.99999994999985</v>
      </c>
      <c r="H16" s="395">
        <v>269.04048</v>
      </c>
      <c r="I16" s="395">
        <v>736.89420999999993</v>
      </c>
      <c r="J16" s="395">
        <v>-183.10578994999992</v>
      </c>
      <c r="K16" s="397">
        <v>0.20024299185870884</v>
      </c>
      <c r="L16" s="122"/>
      <c r="M16" s="393" t="str">
        <f t="shared" si="0"/>
        <v>X</v>
      </c>
    </row>
    <row r="17" spans="1:13" ht="14.45" customHeight="1" x14ac:dyDescent="0.2">
      <c r="A17" s="398" t="s">
        <v>243</v>
      </c>
      <c r="B17" s="394">
        <v>1</v>
      </c>
      <c r="C17" s="395">
        <v>0</v>
      </c>
      <c r="D17" s="395">
        <v>-1</v>
      </c>
      <c r="E17" s="396">
        <v>0</v>
      </c>
      <c r="F17" s="394">
        <v>1</v>
      </c>
      <c r="G17" s="395">
        <v>0.25</v>
      </c>
      <c r="H17" s="395">
        <v>0</v>
      </c>
      <c r="I17" s="395">
        <v>0</v>
      </c>
      <c r="J17" s="395">
        <v>-0.25</v>
      </c>
      <c r="K17" s="397">
        <v>0</v>
      </c>
      <c r="L17" s="122"/>
      <c r="M17" s="393" t="str">
        <f t="shared" si="0"/>
        <v/>
      </c>
    </row>
    <row r="18" spans="1:13" ht="14.45" customHeight="1" x14ac:dyDescent="0.2">
      <c r="A18" s="398" t="s">
        <v>244</v>
      </c>
      <c r="B18" s="394">
        <v>3</v>
      </c>
      <c r="C18" s="395">
        <v>0</v>
      </c>
      <c r="D18" s="395">
        <v>-3</v>
      </c>
      <c r="E18" s="396">
        <v>0</v>
      </c>
      <c r="F18" s="394">
        <v>3</v>
      </c>
      <c r="G18" s="395">
        <v>0.75</v>
      </c>
      <c r="H18" s="395">
        <v>0</v>
      </c>
      <c r="I18" s="395">
        <v>0</v>
      </c>
      <c r="J18" s="395">
        <v>-0.75</v>
      </c>
      <c r="K18" s="397">
        <v>0</v>
      </c>
      <c r="L18" s="122"/>
      <c r="M18" s="393" t="str">
        <f t="shared" si="0"/>
        <v/>
      </c>
    </row>
    <row r="19" spans="1:13" ht="14.45" customHeight="1" x14ac:dyDescent="0.2">
      <c r="A19" s="398" t="s">
        <v>245</v>
      </c>
      <c r="B19" s="394">
        <v>40.000000099999994</v>
      </c>
      <c r="C19" s="395">
        <v>32.649619999999999</v>
      </c>
      <c r="D19" s="395">
        <v>-7.3503800999999953</v>
      </c>
      <c r="E19" s="396">
        <v>0.81624049795939879</v>
      </c>
      <c r="F19" s="394">
        <v>40.000000099999994</v>
      </c>
      <c r="G19" s="395">
        <v>10.000000024999999</v>
      </c>
      <c r="H19" s="395">
        <v>3.3638000000000003</v>
      </c>
      <c r="I19" s="395">
        <v>7.3540900000000002</v>
      </c>
      <c r="J19" s="395">
        <v>-2.6459100249999983</v>
      </c>
      <c r="K19" s="397">
        <v>0.18385224954036941</v>
      </c>
      <c r="L19" s="122"/>
      <c r="M19" s="393" t="str">
        <f t="shared" si="0"/>
        <v/>
      </c>
    </row>
    <row r="20" spans="1:13" ht="14.45" customHeight="1" x14ac:dyDescent="0.2">
      <c r="A20" s="398" t="s">
        <v>246</v>
      </c>
      <c r="B20" s="394">
        <v>90</v>
      </c>
      <c r="C20" s="395">
        <v>55.939089999999993</v>
      </c>
      <c r="D20" s="395">
        <v>-34.060910000000007</v>
      </c>
      <c r="E20" s="396">
        <v>0.62154544444444437</v>
      </c>
      <c r="F20" s="394">
        <v>79.999999899999992</v>
      </c>
      <c r="G20" s="395">
        <v>19.999999974999998</v>
      </c>
      <c r="H20" s="395">
        <v>5.8738199999999994</v>
      </c>
      <c r="I20" s="395">
        <v>16.220079999999999</v>
      </c>
      <c r="J20" s="395">
        <v>-3.7799199749999985</v>
      </c>
      <c r="K20" s="397">
        <v>0.20275100025343876</v>
      </c>
      <c r="L20" s="122"/>
      <c r="M20" s="393" t="str">
        <f t="shared" si="0"/>
        <v/>
      </c>
    </row>
    <row r="21" spans="1:13" ht="14.45" customHeight="1" x14ac:dyDescent="0.2">
      <c r="A21" s="398" t="s">
        <v>247</v>
      </c>
      <c r="B21" s="394">
        <v>60.000000099999994</v>
      </c>
      <c r="C21" s="395">
        <v>42.510330000000003</v>
      </c>
      <c r="D21" s="395">
        <v>-17.489670099999991</v>
      </c>
      <c r="E21" s="396">
        <v>0.70850549881915759</v>
      </c>
      <c r="F21" s="394">
        <v>60.000000099999994</v>
      </c>
      <c r="G21" s="395">
        <v>15.000000024999999</v>
      </c>
      <c r="H21" s="395">
        <v>7.8280500000000002</v>
      </c>
      <c r="I21" s="395">
        <v>11.462969999999999</v>
      </c>
      <c r="J21" s="395">
        <v>-3.537030025</v>
      </c>
      <c r="K21" s="397">
        <v>0.19104949968158416</v>
      </c>
      <c r="L21" s="122"/>
      <c r="M21" s="393" t="str">
        <f t="shared" si="0"/>
        <v/>
      </c>
    </row>
    <row r="22" spans="1:13" ht="14.45" customHeight="1" x14ac:dyDescent="0.2">
      <c r="A22" s="398" t="s">
        <v>248</v>
      </c>
      <c r="B22" s="394">
        <v>15</v>
      </c>
      <c r="C22" s="395">
        <v>9.9313899999999986</v>
      </c>
      <c r="D22" s="395">
        <v>-5.0686100000000014</v>
      </c>
      <c r="E22" s="396">
        <v>0.66209266666666655</v>
      </c>
      <c r="F22" s="394">
        <v>15</v>
      </c>
      <c r="G22" s="395">
        <v>3.75</v>
      </c>
      <c r="H22" s="395">
        <v>2.0401899999999999</v>
      </c>
      <c r="I22" s="395">
        <v>3.4261900000000001</v>
      </c>
      <c r="J22" s="395">
        <v>-0.32380999999999993</v>
      </c>
      <c r="K22" s="397">
        <v>0.22841266666666668</v>
      </c>
      <c r="L22" s="122"/>
      <c r="M22" s="393" t="str">
        <f t="shared" si="0"/>
        <v/>
      </c>
    </row>
    <row r="23" spans="1:13" ht="14.45" customHeight="1" x14ac:dyDescent="0.2">
      <c r="A23" s="398" t="s">
        <v>249</v>
      </c>
      <c r="B23" s="394">
        <v>170.00000009999999</v>
      </c>
      <c r="C23" s="395">
        <v>182.93903</v>
      </c>
      <c r="D23" s="395">
        <v>12.939029900000008</v>
      </c>
      <c r="E23" s="396">
        <v>1.0761119405434636</v>
      </c>
      <c r="F23" s="394">
        <v>180.00000009999999</v>
      </c>
      <c r="G23" s="395">
        <v>45.000000024999999</v>
      </c>
      <c r="H23" s="395">
        <v>29.5062</v>
      </c>
      <c r="I23" s="395">
        <v>88.911349999999999</v>
      </c>
      <c r="J23" s="395">
        <v>43.911349975</v>
      </c>
      <c r="K23" s="397">
        <v>0.49395194417002669</v>
      </c>
      <c r="L23" s="122"/>
      <c r="M23" s="393" t="str">
        <f t="shared" si="0"/>
        <v/>
      </c>
    </row>
    <row r="24" spans="1:13" ht="14.45" customHeight="1" x14ac:dyDescent="0.2">
      <c r="A24" s="398" t="s">
        <v>250</v>
      </c>
      <c r="B24" s="394">
        <v>0.99999959999999999</v>
      </c>
      <c r="C24" s="395">
        <v>0</v>
      </c>
      <c r="D24" s="395">
        <v>-0.99999959999999999</v>
      </c>
      <c r="E24" s="396">
        <v>0</v>
      </c>
      <c r="F24" s="394">
        <v>0.99999959999999999</v>
      </c>
      <c r="G24" s="395">
        <v>0.2499999</v>
      </c>
      <c r="H24" s="395">
        <v>0</v>
      </c>
      <c r="I24" s="395">
        <v>0</v>
      </c>
      <c r="J24" s="395">
        <v>-0.2499999</v>
      </c>
      <c r="K24" s="397">
        <v>0</v>
      </c>
      <c r="L24" s="122"/>
      <c r="M24" s="393" t="str">
        <f t="shared" si="0"/>
        <v/>
      </c>
    </row>
    <row r="25" spans="1:13" ht="14.45" customHeight="1" x14ac:dyDescent="0.2">
      <c r="A25" s="398" t="s">
        <v>251</v>
      </c>
      <c r="B25" s="394">
        <v>3300</v>
      </c>
      <c r="C25" s="395">
        <v>2033.7778799999999</v>
      </c>
      <c r="D25" s="395">
        <v>-1266.2221200000001</v>
      </c>
      <c r="E25" s="396">
        <v>0.61629632727272721</v>
      </c>
      <c r="F25" s="394">
        <v>3300</v>
      </c>
      <c r="G25" s="395">
        <v>825</v>
      </c>
      <c r="H25" s="395">
        <v>210.22842</v>
      </c>
      <c r="I25" s="395">
        <v>599.31952999999999</v>
      </c>
      <c r="J25" s="395">
        <v>-225.68047000000001</v>
      </c>
      <c r="K25" s="397">
        <v>0.1816119787878788</v>
      </c>
      <c r="L25" s="122"/>
      <c r="M25" s="393" t="str">
        <f t="shared" si="0"/>
        <v/>
      </c>
    </row>
    <row r="26" spans="1:13" ht="14.45" customHeight="1" x14ac:dyDescent="0.2">
      <c r="A26" s="398" t="s">
        <v>252</v>
      </c>
      <c r="B26" s="394">
        <v>0</v>
      </c>
      <c r="C26" s="395">
        <v>0</v>
      </c>
      <c r="D26" s="395">
        <v>0</v>
      </c>
      <c r="E26" s="396">
        <v>0</v>
      </c>
      <c r="F26" s="394">
        <v>0</v>
      </c>
      <c r="G26" s="395">
        <v>0</v>
      </c>
      <c r="H26" s="395">
        <v>10.199999999999999</v>
      </c>
      <c r="I26" s="395">
        <v>10.199999999999999</v>
      </c>
      <c r="J26" s="395">
        <v>10.199999999999999</v>
      </c>
      <c r="K26" s="397">
        <v>0</v>
      </c>
      <c r="L26" s="122"/>
      <c r="M26" s="393" t="str">
        <f t="shared" si="0"/>
        <v/>
      </c>
    </row>
    <row r="27" spans="1:13" ht="14.45" customHeight="1" x14ac:dyDescent="0.2">
      <c r="A27" s="398" t="s">
        <v>253</v>
      </c>
      <c r="B27" s="394">
        <v>466.67154399999998</v>
      </c>
      <c r="C27" s="395">
        <v>437.96568000000002</v>
      </c>
      <c r="D27" s="395">
        <v>-28.705863999999963</v>
      </c>
      <c r="E27" s="396">
        <v>0.93848807717318206</v>
      </c>
      <c r="F27" s="394">
        <v>471.51709920000002</v>
      </c>
      <c r="G27" s="395">
        <v>117.87927480000002</v>
      </c>
      <c r="H27" s="395">
        <v>35.582620000000006</v>
      </c>
      <c r="I27" s="395">
        <v>93.201340000000002</v>
      </c>
      <c r="J27" s="395">
        <v>-24.677934800000017</v>
      </c>
      <c r="K27" s="397">
        <v>0.19766269379865578</v>
      </c>
      <c r="L27" s="122"/>
      <c r="M27" s="393" t="str">
        <f t="shared" si="0"/>
        <v>X</v>
      </c>
    </row>
    <row r="28" spans="1:13" ht="14.45" customHeight="1" x14ac:dyDescent="0.2">
      <c r="A28" s="398" t="s">
        <v>254</v>
      </c>
      <c r="B28" s="394">
        <v>0</v>
      </c>
      <c r="C28" s="395">
        <v>4.22905</v>
      </c>
      <c r="D28" s="395">
        <v>4.22905</v>
      </c>
      <c r="E28" s="396">
        <v>0</v>
      </c>
      <c r="F28" s="394">
        <v>0</v>
      </c>
      <c r="G28" s="395">
        <v>0</v>
      </c>
      <c r="H28" s="395">
        <v>0</v>
      </c>
      <c r="I28" s="395">
        <v>0</v>
      </c>
      <c r="J28" s="395">
        <v>0</v>
      </c>
      <c r="K28" s="397">
        <v>0</v>
      </c>
      <c r="L28" s="122"/>
      <c r="M28" s="393" t="str">
        <f t="shared" si="0"/>
        <v/>
      </c>
    </row>
    <row r="29" spans="1:13" ht="14.45" customHeight="1" x14ac:dyDescent="0.2">
      <c r="A29" s="398" t="s">
        <v>255</v>
      </c>
      <c r="B29" s="394">
        <v>35</v>
      </c>
      <c r="C29" s="395">
        <v>26.613709999999998</v>
      </c>
      <c r="D29" s="395">
        <v>-8.3862900000000025</v>
      </c>
      <c r="E29" s="396">
        <v>0.76039171428571417</v>
      </c>
      <c r="F29" s="394">
        <v>35</v>
      </c>
      <c r="G29" s="395">
        <v>8.75</v>
      </c>
      <c r="H29" s="395">
        <v>2.7603</v>
      </c>
      <c r="I29" s="395">
        <v>6.4245799999999997</v>
      </c>
      <c r="J29" s="395">
        <v>-2.3254200000000003</v>
      </c>
      <c r="K29" s="397">
        <v>0.18355942857142857</v>
      </c>
      <c r="L29" s="122"/>
      <c r="M29" s="393" t="str">
        <f t="shared" si="0"/>
        <v/>
      </c>
    </row>
    <row r="30" spans="1:13" ht="14.45" customHeight="1" x14ac:dyDescent="0.2">
      <c r="A30" s="398" t="s">
        <v>256</v>
      </c>
      <c r="B30" s="394">
        <v>200</v>
      </c>
      <c r="C30" s="395">
        <v>202.30250000000001</v>
      </c>
      <c r="D30" s="395">
        <v>2.3025000000000091</v>
      </c>
      <c r="E30" s="396">
        <v>1.0115125</v>
      </c>
      <c r="F30" s="394">
        <v>200</v>
      </c>
      <c r="G30" s="395">
        <v>50</v>
      </c>
      <c r="H30" s="395">
        <v>18.954349999999998</v>
      </c>
      <c r="I30" s="395">
        <v>47.899300000000004</v>
      </c>
      <c r="J30" s="395">
        <v>-2.1006999999999962</v>
      </c>
      <c r="K30" s="397">
        <v>0.23949650000000003</v>
      </c>
      <c r="L30" s="122"/>
      <c r="M30" s="393" t="str">
        <f t="shared" si="0"/>
        <v/>
      </c>
    </row>
    <row r="31" spans="1:13" ht="14.45" customHeight="1" x14ac:dyDescent="0.2">
      <c r="A31" s="398" t="s">
        <v>257</v>
      </c>
      <c r="B31" s="394">
        <v>39.999999900000006</v>
      </c>
      <c r="C31" s="395">
        <v>36.06203</v>
      </c>
      <c r="D31" s="395">
        <v>-3.9379699000000059</v>
      </c>
      <c r="E31" s="396">
        <v>0.90155075225387671</v>
      </c>
      <c r="F31" s="394">
        <v>39.999999900000006</v>
      </c>
      <c r="G31" s="395">
        <v>9.9999999750000015</v>
      </c>
      <c r="H31" s="395">
        <v>3.1180599999999998</v>
      </c>
      <c r="I31" s="395">
        <v>8.24099</v>
      </c>
      <c r="J31" s="395">
        <v>-1.7590099750000014</v>
      </c>
      <c r="K31" s="397">
        <v>0.20602475051506183</v>
      </c>
      <c r="L31" s="122"/>
      <c r="M31" s="393" t="str">
        <f t="shared" si="0"/>
        <v/>
      </c>
    </row>
    <row r="32" spans="1:13" ht="14.45" customHeight="1" x14ac:dyDescent="0.2">
      <c r="A32" s="398" t="s">
        <v>258</v>
      </c>
      <c r="B32" s="394">
        <v>27.404401799999999</v>
      </c>
      <c r="C32" s="395">
        <v>27.125389999999999</v>
      </c>
      <c r="D32" s="395">
        <v>-0.27901179999999925</v>
      </c>
      <c r="E32" s="396">
        <v>0.98981872320964148</v>
      </c>
      <c r="F32" s="394">
        <v>30.2736898</v>
      </c>
      <c r="G32" s="395">
        <v>7.5684224499999999</v>
      </c>
      <c r="H32" s="395">
        <v>0.47599999999999998</v>
      </c>
      <c r="I32" s="395">
        <v>4.2536400000000008</v>
      </c>
      <c r="J32" s="395">
        <v>-3.3147824499999992</v>
      </c>
      <c r="K32" s="397">
        <v>0.14050616320974527</v>
      </c>
      <c r="L32" s="122"/>
      <c r="M32" s="393" t="str">
        <f t="shared" si="0"/>
        <v/>
      </c>
    </row>
    <row r="33" spans="1:13" ht="14.45" customHeight="1" x14ac:dyDescent="0.2">
      <c r="A33" s="398" t="s">
        <v>259</v>
      </c>
      <c r="B33" s="394">
        <v>0</v>
      </c>
      <c r="C33" s="395">
        <v>0.61199999999999999</v>
      </c>
      <c r="D33" s="395">
        <v>0.61199999999999999</v>
      </c>
      <c r="E33" s="396">
        <v>0</v>
      </c>
      <c r="F33" s="394">
        <v>0</v>
      </c>
      <c r="G33" s="395">
        <v>0</v>
      </c>
      <c r="H33" s="395">
        <v>0</v>
      </c>
      <c r="I33" s="395">
        <v>0</v>
      </c>
      <c r="J33" s="395">
        <v>0</v>
      </c>
      <c r="K33" s="397">
        <v>0</v>
      </c>
      <c r="L33" s="122"/>
      <c r="M33" s="393" t="str">
        <f t="shared" si="0"/>
        <v/>
      </c>
    </row>
    <row r="34" spans="1:13" ht="14.45" customHeight="1" x14ac:dyDescent="0.2">
      <c r="A34" s="398" t="s">
        <v>260</v>
      </c>
      <c r="B34" s="394">
        <v>60</v>
      </c>
      <c r="C34" s="395">
        <v>58.093379999999996</v>
      </c>
      <c r="D34" s="395">
        <v>-1.9066200000000038</v>
      </c>
      <c r="E34" s="396">
        <v>0.96822299999999994</v>
      </c>
      <c r="F34" s="394">
        <v>60</v>
      </c>
      <c r="G34" s="395">
        <v>15</v>
      </c>
      <c r="H34" s="395">
        <v>4.16134</v>
      </c>
      <c r="I34" s="395">
        <v>8.4961900000000004</v>
      </c>
      <c r="J34" s="395">
        <v>-6.5038099999999996</v>
      </c>
      <c r="K34" s="397">
        <v>0.14160316666666667</v>
      </c>
      <c r="L34" s="122"/>
      <c r="M34" s="393" t="str">
        <f t="shared" si="0"/>
        <v/>
      </c>
    </row>
    <row r="35" spans="1:13" ht="14.45" customHeight="1" x14ac:dyDescent="0.2">
      <c r="A35" s="398" t="s">
        <v>261</v>
      </c>
      <c r="B35" s="394">
        <v>4.2671422000000003</v>
      </c>
      <c r="C35" s="395">
        <v>2.0569999999999999</v>
      </c>
      <c r="D35" s="395">
        <v>-2.2101422000000004</v>
      </c>
      <c r="E35" s="396">
        <v>0.48205564839156279</v>
      </c>
      <c r="F35" s="394">
        <v>6.2434093999999991</v>
      </c>
      <c r="G35" s="395">
        <v>1.5608523499999998</v>
      </c>
      <c r="H35" s="395">
        <v>0</v>
      </c>
      <c r="I35" s="395">
        <v>0</v>
      </c>
      <c r="J35" s="395">
        <v>-1.5608523499999998</v>
      </c>
      <c r="K35" s="397">
        <v>0</v>
      </c>
      <c r="L35" s="122"/>
      <c r="M35" s="393" t="str">
        <f t="shared" si="0"/>
        <v/>
      </c>
    </row>
    <row r="36" spans="1:13" ht="14.45" customHeight="1" x14ac:dyDescent="0.2">
      <c r="A36" s="398" t="s">
        <v>262</v>
      </c>
      <c r="B36" s="394">
        <v>0</v>
      </c>
      <c r="C36" s="395">
        <v>3.3004199999999999</v>
      </c>
      <c r="D36" s="395">
        <v>3.3004199999999999</v>
      </c>
      <c r="E36" s="396">
        <v>0</v>
      </c>
      <c r="F36" s="394">
        <v>0</v>
      </c>
      <c r="G36" s="395">
        <v>0</v>
      </c>
      <c r="H36" s="395">
        <v>0</v>
      </c>
      <c r="I36" s="395">
        <v>0</v>
      </c>
      <c r="J36" s="395">
        <v>0</v>
      </c>
      <c r="K36" s="397">
        <v>0</v>
      </c>
      <c r="L36" s="122"/>
      <c r="M36" s="393" t="str">
        <f t="shared" si="0"/>
        <v/>
      </c>
    </row>
    <row r="37" spans="1:13" ht="14.45" customHeight="1" x14ac:dyDescent="0.2">
      <c r="A37" s="398" t="s">
        <v>263</v>
      </c>
      <c r="B37" s="394">
        <v>0</v>
      </c>
      <c r="C37" s="395">
        <v>3.7498899999999997</v>
      </c>
      <c r="D37" s="395">
        <v>3.7498899999999997</v>
      </c>
      <c r="E37" s="396">
        <v>0</v>
      </c>
      <c r="F37" s="394">
        <v>0</v>
      </c>
      <c r="G37" s="395">
        <v>0</v>
      </c>
      <c r="H37" s="395">
        <v>0</v>
      </c>
      <c r="I37" s="395">
        <v>0</v>
      </c>
      <c r="J37" s="395">
        <v>0</v>
      </c>
      <c r="K37" s="397">
        <v>0</v>
      </c>
      <c r="L37" s="122"/>
      <c r="M37" s="393" t="str">
        <f t="shared" si="0"/>
        <v/>
      </c>
    </row>
    <row r="38" spans="1:13" ht="14.45" customHeight="1" x14ac:dyDescent="0.2">
      <c r="A38" s="398" t="s">
        <v>264</v>
      </c>
      <c r="B38" s="394">
        <v>100.00000010000001</v>
      </c>
      <c r="C38" s="395">
        <v>73.820309999999992</v>
      </c>
      <c r="D38" s="395">
        <v>-26.179690100000016</v>
      </c>
      <c r="E38" s="396">
        <v>0.73820309926179672</v>
      </c>
      <c r="F38" s="394">
        <v>100.00000010000001</v>
      </c>
      <c r="G38" s="395">
        <v>25.000000025000006</v>
      </c>
      <c r="H38" s="395">
        <v>6.1125699999999998</v>
      </c>
      <c r="I38" s="395">
        <v>17.88664</v>
      </c>
      <c r="J38" s="395">
        <v>-7.1133600250000057</v>
      </c>
      <c r="K38" s="397">
        <v>0.17886639982113359</v>
      </c>
      <c r="L38" s="122"/>
      <c r="M38" s="393" t="str">
        <f t="shared" si="0"/>
        <v/>
      </c>
    </row>
    <row r="39" spans="1:13" ht="14.45" customHeight="1" x14ac:dyDescent="0.2">
      <c r="A39" s="398" t="s">
        <v>265</v>
      </c>
      <c r="B39" s="394">
        <v>68.8304969</v>
      </c>
      <c r="C39" s="395">
        <v>20.777419999999999</v>
      </c>
      <c r="D39" s="395">
        <v>-48.053076900000001</v>
      </c>
      <c r="E39" s="396">
        <v>0.30186357698661331</v>
      </c>
      <c r="F39" s="394">
        <v>61.873739500000006</v>
      </c>
      <c r="G39" s="395">
        <v>15.468434875000002</v>
      </c>
      <c r="H39" s="395">
        <v>2.6232600000000001</v>
      </c>
      <c r="I39" s="395">
        <v>7.5429599999999999</v>
      </c>
      <c r="J39" s="395">
        <v>-7.9254748750000017</v>
      </c>
      <c r="K39" s="397">
        <v>0.12190890773621334</v>
      </c>
      <c r="L39" s="122"/>
      <c r="M39" s="393" t="str">
        <f t="shared" si="0"/>
        <v>X</v>
      </c>
    </row>
    <row r="40" spans="1:13" ht="14.45" customHeight="1" x14ac:dyDescent="0.2">
      <c r="A40" s="398" t="s">
        <v>266</v>
      </c>
      <c r="B40" s="394">
        <v>32.450477200000002</v>
      </c>
      <c r="C40" s="395">
        <v>15.669499999999999</v>
      </c>
      <c r="D40" s="395">
        <v>-16.780977200000002</v>
      </c>
      <c r="E40" s="396">
        <v>0.48287425492775182</v>
      </c>
      <c r="F40" s="394">
        <v>32.450477200000002</v>
      </c>
      <c r="G40" s="395">
        <v>8.1126193000000004</v>
      </c>
      <c r="H40" s="395">
        <v>1.694</v>
      </c>
      <c r="I40" s="395">
        <v>5.0819999999999999</v>
      </c>
      <c r="J40" s="395">
        <v>-3.0306193000000006</v>
      </c>
      <c r="K40" s="397">
        <v>0.15660786646305466</v>
      </c>
      <c r="L40" s="122"/>
      <c r="M40" s="393" t="str">
        <f t="shared" si="0"/>
        <v/>
      </c>
    </row>
    <row r="41" spans="1:13" ht="14.45" customHeight="1" x14ac:dyDescent="0.2">
      <c r="A41" s="398" t="s">
        <v>267</v>
      </c>
      <c r="B41" s="394">
        <v>3.6041200000000002E-2</v>
      </c>
      <c r="C41" s="395">
        <v>0</v>
      </c>
      <c r="D41" s="395">
        <v>-3.6041200000000002E-2</v>
      </c>
      <c r="E41" s="396">
        <v>0</v>
      </c>
      <c r="F41" s="394">
        <v>9.0103099999999992E-2</v>
      </c>
      <c r="G41" s="395">
        <v>2.2525774999999998E-2</v>
      </c>
      <c r="H41" s="395">
        <v>0</v>
      </c>
      <c r="I41" s="395">
        <v>0</v>
      </c>
      <c r="J41" s="395">
        <v>-2.2525774999999998E-2</v>
      </c>
      <c r="K41" s="397">
        <v>0</v>
      </c>
      <c r="L41" s="122"/>
      <c r="M41" s="393" t="str">
        <f t="shared" si="0"/>
        <v/>
      </c>
    </row>
    <row r="42" spans="1:13" ht="14.45" customHeight="1" x14ac:dyDescent="0.2">
      <c r="A42" s="398" t="s">
        <v>268</v>
      </c>
      <c r="B42" s="394">
        <v>21.3439783</v>
      </c>
      <c r="C42" s="395">
        <v>4.1136200000000001</v>
      </c>
      <c r="D42" s="395">
        <v>-17.230358299999999</v>
      </c>
      <c r="E42" s="396">
        <v>0.19272976865798258</v>
      </c>
      <c r="F42" s="394">
        <v>23.590712800000002</v>
      </c>
      <c r="G42" s="395">
        <v>5.8976782000000005</v>
      </c>
      <c r="H42" s="395">
        <v>0</v>
      </c>
      <c r="I42" s="395">
        <v>0</v>
      </c>
      <c r="J42" s="395">
        <v>-5.8976782000000005</v>
      </c>
      <c r="K42" s="397">
        <v>0</v>
      </c>
      <c r="L42" s="122"/>
      <c r="M42" s="393" t="str">
        <f t="shared" si="0"/>
        <v/>
      </c>
    </row>
    <row r="43" spans="1:13" ht="14.45" customHeight="1" x14ac:dyDescent="0.2">
      <c r="A43" s="398" t="s">
        <v>269</v>
      </c>
      <c r="B43" s="394">
        <v>15.000000200000001</v>
      </c>
      <c r="C43" s="395">
        <v>0.99429999999999996</v>
      </c>
      <c r="D43" s="395">
        <v>-14.0057002</v>
      </c>
      <c r="E43" s="396">
        <v>6.6286665782844451E-2</v>
      </c>
      <c r="F43" s="394">
        <v>5.7424463999999995</v>
      </c>
      <c r="G43" s="395">
        <v>1.4356115999999999</v>
      </c>
      <c r="H43" s="395">
        <v>0.92925999999999997</v>
      </c>
      <c r="I43" s="395">
        <v>2.46096</v>
      </c>
      <c r="J43" s="395">
        <v>1.0253484000000002</v>
      </c>
      <c r="K43" s="397">
        <v>0.42855602448461694</v>
      </c>
      <c r="L43" s="122"/>
      <c r="M43" s="393" t="str">
        <f t="shared" si="0"/>
        <v/>
      </c>
    </row>
    <row r="44" spans="1:13" ht="14.45" customHeight="1" x14ac:dyDescent="0.2">
      <c r="A44" s="398" t="s">
        <v>270</v>
      </c>
      <c r="B44" s="394">
        <v>50.000000099999994</v>
      </c>
      <c r="C44" s="395">
        <v>276.86293000000001</v>
      </c>
      <c r="D44" s="395">
        <v>226.86292990000001</v>
      </c>
      <c r="E44" s="396">
        <v>5.5372585889254839</v>
      </c>
      <c r="F44" s="394">
        <v>45</v>
      </c>
      <c r="G44" s="395">
        <v>11.25</v>
      </c>
      <c r="H44" s="395">
        <v>13.782629999999999</v>
      </c>
      <c r="I44" s="395">
        <v>46.637529999999998</v>
      </c>
      <c r="J44" s="395">
        <v>35.387529999999998</v>
      </c>
      <c r="K44" s="397">
        <v>1.0363895555555556</v>
      </c>
      <c r="L44" s="122"/>
      <c r="M44" s="393" t="str">
        <f t="shared" si="0"/>
        <v>X</v>
      </c>
    </row>
    <row r="45" spans="1:13" ht="14.45" customHeight="1" x14ac:dyDescent="0.2">
      <c r="A45" s="398" t="s">
        <v>271</v>
      </c>
      <c r="B45" s="394">
        <v>0</v>
      </c>
      <c r="C45" s="395">
        <v>16.068680000000001</v>
      </c>
      <c r="D45" s="395">
        <v>16.068680000000001</v>
      </c>
      <c r="E45" s="396">
        <v>0</v>
      </c>
      <c r="F45" s="394">
        <v>0</v>
      </c>
      <c r="G45" s="395">
        <v>0</v>
      </c>
      <c r="H45" s="395">
        <v>0.62436000000000003</v>
      </c>
      <c r="I45" s="395">
        <v>2.8544399999999999</v>
      </c>
      <c r="J45" s="395">
        <v>2.8544399999999999</v>
      </c>
      <c r="K45" s="397">
        <v>0</v>
      </c>
      <c r="L45" s="122"/>
      <c r="M45" s="393" t="str">
        <f t="shared" si="0"/>
        <v/>
      </c>
    </row>
    <row r="46" spans="1:13" ht="14.45" customHeight="1" x14ac:dyDescent="0.2">
      <c r="A46" s="398" t="s">
        <v>272</v>
      </c>
      <c r="B46" s="394">
        <v>0</v>
      </c>
      <c r="C46" s="395">
        <v>22.32011</v>
      </c>
      <c r="D46" s="395">
        <v>22.32011</v>
      </c>
      <c r="E46" s="396">
        <v>0</v>
      </c>
      <c r="F46" s="394">
        <v>0</v>
      </c>
      <c r="G46" s="395">
        <v>0</v>
      </c>
      <c r="H46" s="395">
        <v>4.8360300000000001</v>
      </c>
      <c r="I46" s="395">
        <v>7.8120500000000002</v>
      </c>
      <c r="J46" s="395">
        <v>7.8120500000000002</v>
      </c>
      <c r="K46" s="397">
        <v>0</v>
      </c>
      <c r="L46" s="122"/>
      <c r="M46" s="393" t="str">
        <f t="shared" si="0"/>
        <v/>
      </c>
    </row>
    <row r="47" spans="1:13" ht="14.45" customHeight="1" x14ac:dyDescent="0.2">
      <c r="A47" s="398" t="s">
        <v>273</v>
      </c>
      <c r="B47" s="394">
        <v>0</v>
      </c>
      <c r="C47" s="395">
        <v>0.27177999999999997</v>
      </c>
      <c r="D47" s="395">
        <v>0.27177999999999997</v>
      </c>
      <c r="E47" s="396">
        <v>0</v>
      </c>
      <c r="F47" s="394">
        <v>0</v>
      </c>
      <c r="G47" s="395">
        <v>0</v>
      </c>
      <c r="H47" s="395">
        <v>0</v>
      </c>
      <c r="I47" s="395">
        <v>0</v>
      </c>
      <c r="J47" s="395">
        <v>0</v>
      </c>
      <c r="K47" s="397">
        <v>0</v>
      </c>
      <c r="L47" s="122"/>
      <c r="M47" s="393" t="str">
        <f t="shared" si="0"/>
        <v/>
      </c>
    </row>
    <row r="48" spans="1:13" ht="14.45" customHeight="1" x14ac:dyDescent="0.2">
      <c r="A48" s="398" t="s">
        <v>274</v>
      </c>
      <c r="B48" s="394">
        <v>16.000000099999998</v>
      </c>
      <c r="C48" s="395">
        <v>71.326809999999995</v>
      </c>
      <c r="D48" s="395">
        <v>55.326809900000001</v>
      </c>
      <c r="E48" s="396">
        <v>4.4579255971379652</v>
      </c>
      <c r="F48" s="394">
        <v>16</v>
      </c>
      <c r="G48" s="395">
        <v>4</v>
      </c>
      <c r="H48" s="395">
        <v>7.00535</v>
      </c>
      <c r="I48" s="395">
        <v>32.766240000000003</v>
      </c>
      <c r="J48" s="395">
        <v>28.766240000000003</v>
      </c>
      <c r="K48" s="397">
        <v>2.0478900000000002</v>
      </c>
      <c r="L48" s="122"/>
      <c r="M48" s="393" t="str">
        <f t="shared" si="0"/>
        <v/>
      </c>
    </row>
    <row r="49" spans="1:13" ht="14.45" customHeight="1" x14ac:dyDescent="0.2">
      <c r="A49" s="398" t="s">
        <v>275</v>
      </c>
      <c r="B49" s="394">
        <v>15.999999900000001</v>
      </c>
      <c r="C49" s="395">
        <v>23.06279</v>
      </c>
      <c r="D49" s="395">
        <v>7.0627900999999991</v>
      </c>
      <c r="E49" s="396">
        <v>1.4414243840089023</v>
      </c>
      <c r="F49" s="394">
        <v>24</v>
      </c>
      <c r="G49" s="395">
        <v>6</v>
      </c>
      <c r="H49" s="395">
        <v>1.3168900000000001</v>
      </c>
      <c r="I49" s="395">
        <v>3.2048000000000001</v>
      </c>
      <c r="J49" s="395">
        <v>-2.7951999999999999</v>
      </c>
      <c r="K49" s="397">
        <v>0.13353333333333334</v>
      </c>
      <c r="L49" s="122"/>
      <c r="M49" s="393" t="str">
        <f t="shared" si="0"/>
        <v/>
      </c>
    </row>
    <row r="50" spans="1:13" ht="14.45" customHeight="1" x14ac:dyDescent="0.2">
      <c r="A50" s="398" t="s">
        <v>276</v>
      </c>
      <c r="B50" s="394">
        <v>18.000000100000001</v>
      </c>
      <c r="C50" s="395">
        <v>4.4499399999999998</v>
      </c>
      <c r="D50" s="395">
        <v>-13.550060100000001</v>
      </c>
      <c r="E50" s="396">
        <v>0.2472188875154506</v>
      </c>
      <c r="F50" s="394">
        <v>5</v>
      </c>
      <c r="G50" s="395">
        <v>1.25</v>
      </c>
      <c r="H50" s="395">
        <v>0</v>
      </c>
      <c r="I50" s="395">
        <v>0</v>
      </c>
      <c r="J50" s="395">
        <v>-1.25</v>
      </c>
      <c r="K50" s="397">
        <v>0</v>
      </c>
      <c r="L50" s="122"/>
      <c r="M50" s="393" t="str">
        <f t="shared" si="0"/>
        <v/>
      </c>
    </row>
    <row r="51" spans="1:13" ht="14.45" customHeight="1" x14ac:dyDescent="0.2">
      <c r="A51" s="398" t="s">
        <v>277</v>
      </c>
      <c r="B51" s="394">
        <v>0</v>
      </c>
      <c r="C51" s="395">
        <v>64.251000000000005</v>
      </c>
      <c r="D51" s="395">
        <v>64.251000000000005</v>
      </c>
      <c r="E51" s="396">
        <v>0</v>
      </c>
      <c r="F51" s="394">
        <v>0</v>
      </c>
      <c r="G51" s="395">
        <v>0</v>
      </c>
      <c r="H51" s="395">
        <v>0</v>
      </c>
      <c r="I51" s="395">
        <v>0</v>
      </c>
      <c r="J51" s="395">
        <v>0</v>
      </c>
      <c r="K51" s="397">
        <v>0</v>
      </c>
      <c r="L51" s="122"/>
      <c r="M51" s="393" t="str">
        <f t="shared" si="0"/>
        <v/>
      </c>
    </row>
    <row r="52" spans="1:13" ht="14.45" customHeight="1" x14ac:dyDescent="0.2">
      <c r="A52" s="398" t="s">
        <v>278</v>
      </c>
      <c r="B52" s="394">
        <v>0</v>
      </c>
      <c r="C52" s="395">
        <v>58.514800000000001</v>
      </c>
      <c r="D52" s="395">
        <v>58.514800000000001</v>
      </c>
      <c r="E52" s="396">
        <v>0</v>
      </c>
      <c r="F52" s="394">
        <v>0</v>
      </c>
      <c r="G52" s="395">
        <v>0</v>
      </c>
      <c r="H52" s="395">
        <v>0</v>
      </c>
      <c r="I52" s="395">
        <v>0</v>
      </c>
      <c r="J52" s="395">
        <v>0</v>
      </c>
      <c r="K52" s="397">
        <v>0</v>
      </c>
      <c r="L52" s="122"/>
      <c r="M52" s="393" t="str">
        <f t="shared" si="0"/>
        <v/>
      </c>
    </row>
    <row r="53" spans="1:13" ht="14.45" customHeight="1" x14ac:dyDescent="0.2">
      <c r="A53" s="398" t="s">
        <v>279</v>
      </c>
      <c r="B53" s="394">
        <v>0</v>
      </c>
      <c r="C53" s="395">
        <v>0.16452</v>
      </c>
      <c r="D53" s="395">
        <v>0.16452</v>
      </c>
      <c r="E53" s="396">
        <v>0</v>
      </c>
      <c r="F53" s="394">
        <v>0</v>
      </c>
      <c r="G53" s="395">
        <v>0</v>
      </c>
      <c r="H53" s="395">
        <v>0</v>
      </c>
      <c r="I53" s="395">
        <v>0</v>
      </c>
      <c r="J53" s="395">
        <v>0</v>
      </c>
      <c r="K53" s="397">
        <v>0</v>
      </c>
      <c r="L53" s="122"/>
      <c r="M53" s="393" t="str">
        <f t="shared" si="0"/>
        <v/>
      </c>
    </row>
    <row r="54" spans="1:13" ht="14.45" customHeight="1" x14ac:dyDescent="0.2">
      <c r="A54" s="398" t="s">
        <v>280</v>
      </c>
      <c r="B54" s="394">
        <v>0</v>
      </c>
      <c r="C54" s="395">
        <v>9.9824999999999999</v>
      </c>
      <c r="D54" s="395">
        <v>9.9824999999999999</v>
      </c>
      <c r="E54" s="396">
        <v>0</v>
      </c>
      <c r="F54" s="394">
        <v>0</v>
      </c>
      <c r="G54" s="395">
        <v>0</v>
      </c>
      <c r="H54" s="395">
        <v>0</v>
      </c>
      <c r="I54" s="395">
        <v>0</v>
      </c>
      <c r="J54" s="395">
        <v>0</v>
      </c>
      <c r="K54" s="397">
        <v>0</v>
      </c>
      <c r="L54" s="122"/>
      <c r="M54" s="393" t="str">
        <f t="shared" si="0"/>
        <v/>
      </c>
    </row>
    <row r="55" spans="1:13" ht="14.45" customHeight="1" x14ac:dyDescent="0.2">
      <c r="A55" s="398" t="s">
        <v>281</v>
      </c>
      <c r="B55" s="394">
        <v>0</v>
      </c>
      <c r="C55" s="395">
        <v>6.45</v>
      </c>
      <c r="D55" s="395">
        <v>6.45</v>
      </c>
      <c r="E55" s="396">
        <v>0</v>
      </c>
      <c r="F55" s="394">
        <v>0</v>
      </c>
      <c r="G55" s="395">
        <v>0</v>
      </c>
      <c r="H55" s="395">
        <v>0</v>
      </c>
      <c r="I55" s="395">
        <v>0</v>
      </c>
      <c r="J55" s="395">
        <v>0</v>
      </c>
      <c r="K55" s="397">
        <v>0</v>
      </c>
      <c r="L55" s="122"/>
      <c r="M55" s="393" t="str">
        <f t="shared" si="0"/>
        <v/>
      </c>
    </row>
    <row r="56" spans="1:13" ht="14.45" customHeight="1" x14ac:dyDescent="0.2">
      <c r="A56" s="398" t="s">
        <v>282</v>
      </c>
      <c r="B56" s="394">
        <v>1408.3024846000001</v>
      </c>
      <c r="C56" s="395">
        <v>1433.38309</v>
      </c>
      <c r="D56" s="395">
        <v>25.080605399999968</v>
      </c>
      <c r="E56" s="396">
        <v>1.0178091039916923</v>
      </c>
      <c r="F56" s="394">
        <v>1462.5032994999999</v>
      </c>
      <c r="G56" s="395">
        <v>365.62582487499998</v>
      </c>
      <c r="H56" s="395">
        <v>163.47113000000002</v>
      </c>
      <c r="I56" s="395">
        <v>486.61124000000001</v>
      </c>
      <c r="J56" s="395">
        <v>120.98541512500003</v>
      </c>
      <c r="K56" s="397">
        <v>0.33272488353794655</v>
      </c>
      <c r="L56" s="122"/>
      <c r="M56" s="393" t="str">
        <f t="shared" si="0"/>
        <v/>
      </c>
    </row>
    <row r="57" spans="1:13" ht="14.45" customHeight="1" x14ac:dyDescent="0.2">
      <c r="A57" s="398" t="s">
        <v>283</v>
      </c>
      <c r="B57" s="394">
        <v>1408.3024846000001</v>
      </c>
      <c r="C57" s="395">
        <v>1433.38309</v>
      </c>
      <c r="D57" s="395">
        <v>25.080605399999968</v>
      </c>
      <c r="E57" s="396">
        <v>1.0178091039916923</v>
      </c>
      <c r="F57" s="394">
        <v>1462.5032994999999</v>
      </c>
      <c r="G57" s="395">
        <v>365.62582487499998</v>
      </c>
      <c r="H57" s="395">
        <v>163.47113000000002</v>
      </c>
      <c r="I57" s="395">
        <v>486.61124000000001</v>
      </c>
      <c r="J57" s="395">
        <v>120.98541512500003</v>
      </c>
      <c r="K57" s="397">
        <v>0.33272488353794655</v>
      </c>
      <c r="L57" s="122"/>
      <c r="M57" s="393" t="str">
        <f t="shared" si="0"/>
        <v>X</v>
      </c>
    </row>
    <row r="58" spans="1:13" ht="14.45" customHeight="1" x14ac:dyDescent="0.2">
      <c r="A58" s="398" t="s">
        <v>284</v>
      </c>
      <c r="B58" s="394">
        <v>515.41770299999996</v>
      </c>
      <c r="C58" s="395">
        <v>578.60884999999996</v>
      </c>
      <c r="D58" s="395">
        <v>63.191147000000001</v>
      </c>
      <c r="E58" s="396">
        <v>1.1226018171905903</v>
      </c>
      <c r="F58" s="394">
        <v>542.55311399999994</v>
      </c>
      <c r="G58" s="395">
        <v>135.63827849999998</v>
      </c>
      <c r="H58" s="395">
        <v>52.928629999999998</v>
      </c>
      <c r="I58" s="395">
        <v>101.2024</v>
      </c>
      <c r="J58" s="395">
        <v>-34.435878499999987</v>
      </c>
      <c r="K58" s="397">
        <v>0.18652994036635465</v>
      </c>
      <c r="L58" s="122"/>
      <c r="M58" s="393" t="str">
        <f t="shared" si="0"/>
        <v/>
      </c>
    </row>
    <row r="59" spans="1:13" ht="14.45" customHeight="1" x14ac:dyDescent="0.2">
      <c r="A59" s="398" t="s">
        <v>285</v>
      </c>
      <c r="B59" s="394">
        <v>228.55914580000001</v>
      </c>
      <c r="C59" s="395">
        <v>202.14599999999999</v>
      </c>
      <c r="D59" s="395">
        <v>-26.413145800000024</v>
      </c>
      <c r="E59" s="396">
        <v>0.88443627706277494</v>
      </c>
      <c r="F59" s="394">
        <v>234.09705590000002</v>
      </c>
      <c r="G59" s="395">
        <v>58.524263974999997</v>
      </c>
      <c r="H59" s="395">
        <v>20.141999999999999</v>
      </c>
      <c r="I59" s="395">
        <v>59.741</v>
      </c>
      <c r="J59" s="395">
        <v>1.216736025000003</v>
      </c>
      <c r="K59" s="397">
        <v>0.25519757081233757</v>
      </c>
      <c r="L59" s="122"/>
      <c r="M59" s="393" t="str">
        <f t="shared" si="0"/>
        <v/>
      </c>
    </row>
    <row r="60" spans="1:13" ht="14.45" customHeight="1" x14ac:dyDescent="0.2">
      <c r="A60" s="398" t="s">
        <v>286</v>
      </c>
      <c r="B60" s="394">
        <v>657.98669480000001</v>
      </c>
      <c r="C60" s="395">
        <v>652.05297999999993</v>
      </c>
      <c r="D60" s="395">
        <v>-5.9337148000000752</v>
      </c>
      <c r="E60" s="396">
        <v>0.99098201400287633</v>
      </c>
      <c r="F60" s="394">
        <v>679.67672909999999</v>
      </c>
      <c r="G60" s="395">
        <v>169.919182275</v>
      </c>
      <c r="H60" s="395">
        <v>90.200500000000005</v>
      </c>
      <c r="I60" s="395">
        <v>324.91853000000003</v>
      </c>
      <c r="J60" s="395">
        <v>154.99934772500004</v>
      </c>
      <c r="K60" s="397">
        <v>0.47804863119301405</v>
      </c>
      <c r="L60" s="122"/>
      <c r="M60" s="393" t="str">
        <f t="shared" si="0"/>
        <v/>
      </c>
    </row>
    <row r="61" spans="1:13" ht="14.45" customHeight="1" x14ac:dyDescent="0.2">
      <c r="A61" s="398" t="s">
        <v>287</v>
      </c>
      <c r="B61" s="394">
        <v>6.3389410000000002</v>
      </c>
      <c r="C61" s="395">
        <v>0.57525999999999999</v>
      </c>
      <c r="D61" s="395">
        <v>-5.7636810000000001</v>
      </c>
      <c r="E61" s="396">
        <v>9.0750174201021896E-2</v>
      </c>
      <c r="F61" s="394">
        <v>6.1764004999999997</v>
      </c>
      <c r="G61" s="395">
        <v>1.5441001249999999</v>
      </c>
      <c r="H61" s="395">
        <v>0.2</v>
      </c>
      <c r="I61" s="395">
        <v>0.74930999999999992</v>
      </c>
      <c r="J61" s="395">
        <v>-0.79479012500000001</v>
      </c>
      <c r="K61" s="397">
        <v>0.12131823381595801</v>
      </c>
      <c r="L61" s="122"/>
      <c r="M61" s="393" t="str">
        <f t="shared" si="0"/>
        <v/>
      </c>
    </row>
    <row r="62" spans="1:13" ht="14.45" customHeight="1" x14ac:dyDescent="0.2">
      <c r="A62" s="398" t="s">
        <v>288</v>
      </c>
      <c r="B62" s="394">
        <v>2171.3437917000001</v>
      </c>
      <c r="C62" s="395">
        <v>4256.01044</v>
      </c>
      <c r="D62" s="395">
        <v>2084.6666482999999</v>
      </c>
      <c r="E62" s="396">
        <v>1.9600813359306228</v>
      </c>
      <c r="F62" s="394">
        <v>4421.9763187999997</v>
      </c>
      <c r="G62" s="395">
        <v>1105.4940796999999</v>
      </c>
      <c r="H62" s="395">
        <v>283.25867</v>
      </c>
      <c r="I62" s="395">
        <v>850.16867999999999</v>
      </c>
      <c r="J62" s="395">
        <v>-255.32539969999993</v>
      </c>
      <c r="K62" s="397">
        <v>0.19225988985637804</v>
      </c>
      <c r="L62" s="122"/>
      <c r="M62" s="393" t="str">
        <f t="shared" si="0"/>
        <v/>
      </c>
    </row>
    <row r="63" spans="1:13" ht="14.45" customHeight="1" x14ac:dyDescent="0.2">
      <c r="A63" s="398" t="s">
        <v>289</v>
      </c>
      <c r="B63" s="394">
        <v>590.52176499999996</v>
      </c>
      <c r="C63" s="395">
        <v>1276.7749699999999</v>
      </c>
      <c r="D63" s="395">
        <v>686.25320499999998</v>
      </c>
      <c r="E63" s="396">
        <v>2.1621133134694874</v>
      </c>
      <c r="F63" s="394">
        <v>2247.3180355000004</v>
      </c>
      <c r="G63" s="395">
        <v>561.8295088750001</v>
      </c>
      <c r="H63" s="395">
        <v>102.66464000000001</v>
      </c>
      <c r="I63" s="395">
        <v>142.19207999999998</v>
      </c>
      <c r="J63" s="395">
        <v>-419.63742887500013</v>
      </c>
      <c r="K63" s="397">
        <v>6.3271899105443702E-2</v>
      </c>
      <c r="L63" s="122"/>
      <c r="M63" s="393" t="str">
        <f t="shared" si="0"/>
        <v/>
      </c>
    </row>
    <row r="64" spans="1:13" ht="14.45" customHeight="1" x14ac:dyDescent="0.2">
      <c r="A64" s="398" t="s">
        <v>290</v>
      </c>
      <c r="B64" s="394">
        <v>590.52176499999996</v>
      </c>
      <c r="C64" s="395">
        <v>1276.7749699999999</v>
      </c>
      <c r="D64" s="395">
        <v>686.25320499999998</v>
      </c>
      <c r="E64" s="396">
        <v>2.1621133134694874</v>
      </c>
      <c r="F64" s="394">
        <v>2247.3180355000004</v>
      </c>
      <c r="G64" s="395">
        <v>561.8295088750001</v>
      </c>
      <c r="H64" s="395">
        <v>102.66464000000001</v>
      </c>
      <c r="I64" s="395">
        <v>142.19207999999998</v>
      </c>
      <c r="J64" s="395">
        <v>-419.63742887500013</v>
      </c>
      <c r="K64" s="397">
        <v>6.3271899105443702E-2</v>
      </c>
      <c r="L64" s="122"/>
      <c r="M64" s="393" t="str">
        <f t="shared" si="0"/>
        <v>X</v>
      </c>
    </row>
    <row r="65" spans="1:13" ht="14.45" customHeight="1" x14ac:dyDescent="0.2">
      <c r="A65" s="398" t="s">
        <v>291</v>
      </c>
      <c r="B65" s="394">
        <v>285.60664450000002</v>
      </c>
      <c r="C65" s="395">
        <v>242.84073000000001</v>
      </c>
      <c r="D65" s="395">
        <v>-42.765914500000008</v>
      </c>
      <c r="E65" s="396">
        <v>0.85026288665353511</v>
      </c>
      <c r="F65" s="394">
        <v>285.60664439999999</v>
      </c>
      <c r="G65" s="395">
        <v>71.401661099999998</v>
      </c>
      <c r="H65" s="395">
        <v>87.943780000000004</v>
      </c>
      <c r="I65" s="395">
        <v>106.30477999999999</v>
      </c>
      <c r="J65" s="395">
        <v>34.903118899999996</v>
      </c>
      <c r="K65" s="397">
        <v>0.3722069569611175</v>
      </c>
      <c r="L65" s="122"/>
      <c r="M65" s="393" t="str">
        <f t="shared" si="0"/>
        <v/>
      </c>
    </row>
    <row r="66" spans="1:13" ht="14.45" customHeight="1" x14ac:dyDescent="0.2">
      <c r="A66" s="398" t="s">
        <v>292</v>
      </c>
      <c r="B66" s="394">
        <v>1.083656</v>
      </c>
      <c r="C66" s="395">
        <v>0.496</v>
      </c>
      <c r="D66" s="395">
        <v>-0.58765599999999996</v>
      </c>
      <c r="E66" s="396">
        <v>0.45770982673468336</v>
      </c>
      <c r="F66" s="394">
        <v>2.1399069000000002</v>
      </c>
      <c r="G66" s="395">
        <v>0.53497672500000004</v>
      </c>
      <c r="H66" s="395">
        <v>0</v>
      </c>
      <c r="I66" s="395">
        <v>0</v>
      </c>
      <c r="J66" s="395">
        <v>-0.53497672500000004</v>
      </c>
      <c r="K66" s="397">
        <v>0</v>
      </c>
      <c r="L66" s="122"/>
      <c r="M66" s="393" t="str">
        <f t="shared" si="0"/>
        <v/>
      </c>
    </row>
    <row r="67" spans="1:13" ht="14.45" customHeight="1" x14ac:dyDescent="0.2">
      <c r="A67" s="398" t="s">
        <v>293</v>
      </c>
      <c r="B67" s="394">
        <v>160</v>
      </c>
      <c r="C67" s="395">
        <v>824.00954999999999</v>
      </c>
      <c r="D67" s="395">
        <v>664.00954999999999</v>
      </c>
      <c r="E67" s="396">
        <v>5.1500596874999998</v>
      </c>
      <c r="F67" s="394">
        <v>921.73110290000011</v>
      </c>
      <c r="G67" s="395">
        <v>230.43277572500006</v>
      </c>
      <c r="H67" s="395">
        <v>14.72086</v>
      </c>
      <c r="I67" s="395">
        <v>18.365380000000002</v>
      </c>
      <c r="J67" s="395">
        <v>-212.06739572500004</v>
      </c>
      <c r="K67" s="397">
        <v>1.9924878245095399E-2</v>
      </c>
      <c r="L67" s="122"/>
      <c r="M67" s="393" t="str">
        <f t="shared" si="0"/>
        <v/>
      </c>
    </row>
    <row r="68" spans="1:13" ht="14.45" customHeight="1" x14ac:dyDescent="0.2">
      <c r="A68" s="398" t="s">
        <v>294</v>
      </c>
      <c r="B68" s="394">
        <v>123.83146409999999</v>
      </c>
      <c r="C68" s="395">
        <v>100.70672999999999</v>
      </c>
      <c r="D68" s="395">
        <v>-23.124734099999998</v>
      </c>
      <c r="E68" s="396">
        <v>0.81325639434154118</v>
      </c>
      <c r="F68" s="394">
        <v>146.71411799999998</v>
      </c>
      <c r="G68" s="395">
        <v>36.678529499999996</v>
      </c>
      <c r="H68" s="395">
        <v>0</v>
      </c>
      <c r="I68" s="395">
        <v>17.521919999999998</v>
      </c>
      <c r="J68" s="395">
        <v>-19.156609499999998</v>
      </c>
      <c r="K68" s="397">
        <v>0.11942899728300176</v>
      </c>
      <c r="L68" s="122"/>
      <c r="M68" s="393" t="str">
        <f t="shared" si="0"/>
        <v/>
      </c>
    </row>
    <row r="69" spans="1:13" ht="14.45" customHeight="1" x14ac:dyDescent="0.2">
      <c r="A69" s="398" t="s">
        <v>295</v>
      </c>
      <c r="B69" s="394">
        <v>20.000000400000001</v>
      </c>
      <c r="C69" s="395">
        <v>108.72196000000001</v>
      </c>
      <c r="D69" s="395">
        <v>88.721959600000005</v>
      </c>
      <c r="E69" s="396">
        <v>5.4360978912780427</v>
      </c>
      <c r="F69" s="394">
        <v>891.12626330000001</v>
      </c>
      <c r="G69" s="395">
        <v>222.781565825</v>
      </c>
      <c r="H69" s="395">
        <v>0</v>
      </c>
      <c r="I69" s="395">
        <v>0</v>
      </c>
      <c r="J69" s="395">
        <v>-222.781565825</v>
      </c>
      <c r="K69" s="397">
        <v>0</v>
      </c>
      <c r="L69" s="122"/>
      <c r="M69" s="393" t="str">
        <f t="shared" si="0"/>
        <v/>
      </c>
    </row>
    <row r="70" spans="1:13" ht="14.45" customHeight="1" x14ac:dyDescent="0.2">
      <c r="A70" s="398" t="s">
        <v>296</v>
      </c>
      <c r="B70" s="394">
        <v>0</v>
      </c>
      <c r="C70" s="395">
        <v>6.8550000000000004</v>
      </c>
      <c r="D70" s="395">
        <v>6.8550000000000004</v>
      </c>
      <c r="E70" s="396">
        <v>0</v>
      </c>
      <c r="F70" s="394">
        <v>0</v>
      </c>
      <c r="G70" s="395">
        <v>0</v>
      </c>
      <c r="H70" s="395">
        <v>0</v>
      </c>
      <c r="I70" s="395">
        <v>0</v>
      </c>
      <c r="J70" s="395">
        <v>0</v>
      </c>
      <c r="K70" s="397">
        <v>0</v>
      </c>
      <c r="L70" s="122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 t="s">
        <v>297</v>
      </c>
      <c r="B71" s="394">
        <v>0</v>
      </c>
      <c r="C71" s="395">
        <v>6.8550000000000004</v>
      </c>
      <c r="D71" s="395">
        <v>6.8550000000000004</v>
      </c>
      <c r="E71" s="396">
        <v>0</v>
      </c>
      <c r="F71" s="394">
        <v>0</v>
      </c>
      <c r="G71" s="395">
        <v>0</v>
      </c>
      <c r="H71" s="395">
        <v>0</v>
      </c>
      <c r="I71" s="395">
        <v>0</v>
      </c>
      <c r="J71" s="395">
        <v>0</v>
      </c>
      <c r="K71" s="397">
        <v>0</v>
      </c>
      <c r="L71" s="122"/>
      <c r="M71" s="393" t="str">
        <f t="shared" si="1"/>
        <v>X</v>
      </c>
    </row>
    <row r="72" spans="1:13" ht="14.45" customHeight="1" x14ac:dyDescent="0.2">
      <c r="A72" s="398" t="s">
        <v>298</v>
      </c>
      <c r="B72" s="394">
        <v>0</v>
      </c>
      <c r="C72" s="395">
        <v>6.8550000000000004</v>
      </c>
      <c r="D72" s="395">
        <v>6.8550000000000004</v>
      </c>
      <c r="E72" s="396">
        <v>0</v>
      </c>
      <c r="F72" s="394">
        <v>0</v>
      </c>
      <c r="G72" s="395">
        <v>0</v>
      </c>
      <c r="H72" s="395">
        <v>0</v>
      </c>
      <c r="I72" s="395">
        <v>0</v>
      </c>
      <c r="J72" s="395">
        <v>0</v>
      </c>
      <c r="K72" s="397">
        <v>0</v>
      </c>
      <c r="L72" s="122"/>
      <c r="M72" s="393" t="str">
        <f t="shared" si="1"/>
        <v/>
      </c>
    </row>
    <row r="73" spans="1:13" ht="14.45" customHeight="1" x14ac:dyDescent="0.2">
      <c r="A73" s="398" t="s">
        <v>299</v>
      </c>
      <c r="B73" s="394">
        <v>1580.8220267000002</v>
      </c>
      <c r="C73" s="395">
        <v>2972.3804700000001</v>
      </c>
      <c r="D73" s="395">
        <v>1391.5584432999999</v>
      </c>
      <c r="E73" s="396">
        <v>1.880275211122221</v>
      </c>
      <c r="F73" s="394">
        <v>2174.6582832999998</v>
      </c>
      <c r="G73" s="395">
        <v>543.66457082499994</v>
      </c>
      <c r="H73" s="395">
        <v>180.59403</v>
      </c>
      <c r="I73" s="395">
        <v>707.97659999999996</v>
      </c>
      <c r="J73" s="395">
        <v>164.31202917500002</v>
      </c>
      <c r="K73" s="397">
        <v>0.32555763148482336</v>
      </c>
      <c r="L73" s="122"/>
      <c r="M73" s="393" t="str">
        <f t="shared" si="1"/>
        <v/>
      </c>
    </row>
    <row r="74" spans="1:13" ht="14.45" customHeight="1" x14ac:dyDescent="0.2">
      <c r="A74" s="398" t="s">
        <v>300</v>
      </c>
      <c r="B74" s="394">
        <v>56.124891699999999</v>
      </c>
      <c r="C74" s="395">
        <v>73.188339999999997</v>
      </c>
      <c r="D74" s="395">
        <v>17.063448299999997</v>
      </c>
      <c r="E74" s="396">
        <v>1.3040263915556027</v>
      </c>
      <c r="F74" s="394">
        <v>57.386543199999998</v>
      </c>
      <c r="G74" s="395">
        <v>14.346635800000001</v>
      </c>
      <c r="H74" s="395">
        <v>6.4616999999999996</v>
      </c>
      <c r="I74" s="395">
        <v>23.988330000000001</v>
      </c>
      <c r="J74" s="395">
        <v>9.6416941999999999</v>
      </c>
      <c r="K74" s="397">
        <v>0.41801315539075723</v>
      </c>
      <c r="L74" s="122"/>
      <c r="M74" s="393" t="str">
        <f t="shared" si="1"/>
        <v>X</v>
      </c>
    </row>
    <row r="75" spans="1:13" ht="14.45" customHeight="1" x14ac:dyDescent="0.2">
      <c r="A75" s="398" t="s">
        <v>301</v>
      </c>
      <c r="B75" s="394">
        <v>3.2274295000000004</v>
      </c>
      <c r="C75" s="395">
        <v>2.0377000000000001</v>
      </c>
      <c r="D75" s="395">
        <v>-1.1897295000000003</v>
      </c>
      <c r="E75" s="396">
        <v>0.63136932967861881</v>
      </c>
      <c r="F75" s="394">
        <v>0</v>
      </c>
      <c r="G75" s="395">
        <v>0</v>
      </c>
      <c r="H75" s="395">
        <v>0.17519999999999999</v>
      </c>
      <c r="I75" s="395">
        <v>0.82210000000000005</v>
      </c>
      <c r="J75" s="395">
        <v>0.82210000000000005</v>
      </c>
      <c r="K75" s="397">
        <v>0</v>
      </c>
      <c r="L75" s="122"/>
      <c r="M75" s="393" t="str">
        <f t="shared" si="1"/>
        <v/>
      </c>
    </row>
    <row r="76" spans="1:13" ht="14.45" customHeight="1" x14ac:dyDescent="0.2">
      <c r="A76" s="398" t="s">
        <v>302</v>
      </c>
      <c r="B76" s="394">
        <v>52.8974622</v>
      </c>
      <c r="C76" s="395">
        <v>71.150639999999996</v>
      </c>
      <c r="D76" s="395">
        <v>18.253177799999996</v>
      </c>
      <c r="E76" s="396">
        <v>1.3450671741299527</v>
      </c>
      <c r="F76" s="394">
        <v>57.386543199999998</v>
      </c>
      <c r="G76" s="395">
        <v>14.346635800000001</v>
      </c>
      <c r="H76" s="395">
        <v>6.2865000000000002</v>
      </c>
      <c r="I76" s="395">
        <v>23.166229999999999</v>
      </c>
      <c r="J76" s="395">
        <v>8.8195941999999974</v>
      </c>
      <c r="K76" s="397">
        <v>0.40368749724587</v>
      </c>
      <c r="L76" s="122"/>
      <c r="M76" s="393" t="str">
        <f t="shared" si="1"/>
        <v/>
      </c>
    </row>
    <row r="77" spans="1:13" ht="14.45" customHeight="1" x14ac:dyDescent="0.2">
      <c r="A77" s="398" t="s">
        <v>303</v>
      </c>
      <c r="B77" s="394">
        <v>28.678621700000001</v>
      </c>
      <c r="C77" s="395">
        <v>28.840499999999999</v>
      </c>
      <c r="D77" s="395">
        <v>0.16187829999999792</v>
      </c>
      <c r="E77" s="396">
        <v>1.0056445634554327</v>
      </c>
      <c r="F77" s="394">
        <v>28.713585200000001</v>
      </c>
      <c r="G77" s="395">
        <v>7.1783962999999993</v>
      </c>
      <c r="H77" s="395">
        <v>0</v>
      </c>
      <c r="I77" s="395">
        <v>18.327000000000002</v>
      </c>
      <c r="J77" s="395">
        <v>11.148603700000002</v>
      </c>
      <c r="K77" s="397">
        <v>0.63826930257389114</v>
      </c>
      <c r="L77" s="122"/>
      <c r="M77" s="393" t="str">
        <f t="shared" si="1"/>
        <v>X</v>
      </c>
    </row>
    <row r="78" spans="1:13" ht="14.45" customHeight="1" x14ac:dyDescent="0.2">
      <c r="A78" s="398" t="s">
        <v>304</v>
      </c>
      <c r="B78" s="394">
        <v>2.16</v>
      </c>
      <c r="C78" s="395">
        <v>2.16</v>
      </c>
      <c r="D78" s="395">
        <v>0</v>
      </c>
      <c r="E78" s="396">
        <v>1</v>
      </c>
      <c r="F78" s="394">
        <v>2.16</v>
      </c>
      <c r="G78" s="395">
        <v>0.54</v>
      </c>
      <c r="H78" s="395">
        <v>0</v>
      </c>
      <c r="I78" s="395">
        <v>0.54</v>
      </c>
      <c r="J78" s="395">
        <v>0</v>
      </c>
      <c r="K78" s="397">
        <v>0.25</v>
      </c>
      <c r="L78" s="122"/>
      <c r="M78" s="393" t="str">
        <f t="shared" si="1"/>
        <v/>
      </c>
    </row>
    <row r="79" spans="1:13" ht="14.45" customHeight="1" x14ac:dyDescent="0.2">
      <c r="A79" s="398" t="s">
        <v>305</v>
      </c>
      <c r="B79" s="394">
        <v>26.518621700000001</v>
      </c>
      <c r="C79" s="395">
        <v>26.680499999999999</v>
      </c>
      <c r="D79" s="395">
        <v>0.16187829999999792</v>
      </c>
      <c r="E79" s="396">
        <v>1.0061043255502227</v>
      </c>
      <c r="F79" s="394">
        <v>26.553585200000001</v>
      </c>
      <c r="G79" s="395">
        <v>6.6383963000000001</v>
      </c>
      <c r="H79" s="395">
        <v>0</v>
      </c>
      <c r="I79" s="395">
        <v>17.786999999999999</v>
      </c>
      <c r="J79" s="395">
        <v>11.148603699999999</v>
      </c>
      <c r="K79" s="397">
        <v>0.66985304869490836</v>
      </c>
      <c r="L79" s="122"/>
      <c r="M79" s="393" t="str">
        <f t="shared" si="1"/>
        <v/>
      </c>
    </row>
    <row r="80" spans="1:13" ht="14.45" customHeight="1" x14ac:dyDescent="0.2">
      <c r="A80" s="398" t="s">
        <v>306</v>
      </c>
      <c r="B80" s="394">
        <v>1074.2478206000001</v>
      </c>
      <c r="C80" s="395">
        <v>1287.29792</v>
      </c>
      <c r="D80" s="395">
        <v>213.05009939999991</v>
      </c>
      <c r="E80" s="396">
        <v>1.1983249072648852</v>
      </c>
      <c r="F80" s="394">
        <v>1415.0742949999999</v>
      </c>
      <c r="G80" s="395">
        <v>353.76857374999997</v>
      </c>
      <c r="H80" s="395">
        <v>135.58947000000001</v>
      </c>
      <c r="I80" s="395">
        <v>373.00455999999997</v>
      </c>
      <c r="J80" s="395">
        <v>19.235986249999996</v>
      </c>
      <c r="K80" s="397">
        <v>0.26359362283518833</v>
      </c>
      <c r="L80" s="122"/>
      <c r="M80" s="393" t="str">
        <f t="shared" si="1"/>
        <v>X</v>
      </c>
    </row>
    <row r="81" spans="1:13" ht="14.45" customHeight="1" x14ac:dyDescent="0.2">
      <c r="A81" s="398" t="s">
        <v>307</v>
      </c>
      <c r="B81" s="394">
        <v>942.22850579999999</v>
      </c>
      <c r="C81" s="395">
        <v>941.64498000000003</v>
      </c>
      <c r="D81" s="395">
        <v>-0.58352579999996124</v>
      </c>
      <c r="E81" s="396">
        <v>0.99938069608761781</v>
      </c>
      <c r="F81" s="394">
        <v>1063.7328206</v>
      </c>
      <c r="G81" s="395">
        <v>265.93320514999999</v>
      </c>
      <c r="H81" s="395">
        <v>83.436960000000013</v>
      </c>
      <c r="I81" s="395">
        <v>250.31088</v>
      </c>
      <c r="J81" s="395">
        <v>-15.622325149999995</v>
      </c>
      <c r="K81" s="397">
        <v>0.23531367572057407</v>
      </c>
      <c r="L81" s="122"/>
      <c r="M81" s="393" t="str">
        <f t="shared" si="1"/>
        <v/>
      </c>
    </row>
    <row r="82" spans="1:13" ht="14.45" customHeight="1" x14ac:dyDescent="0.2">
      <c r="A82" s="398" t="s">
        <v>308</v>
      </c>
      <c r="B82" s="394">
        <v>23.7478911</v>
      </c>
      <c r="C82" s="395">
        <v>31.018599999999999</v>
      </c>
      <c r="D82" s="395">
        <v>7.2707088999999989</v>
      </c>
      <c r="E82" s="396">
        <v>1.306162297501861</v>
      </c>
      <c r="F82" s="394">
        <v>30.248824799999998</v>
      </c>
      <c r="G82" s="395">
        <v>7.5622062000000003</v>
      </c>
      <c r="H82" s="395">
        <v>7.4959499999999997</v>
      </c>
      <c r="I82" s="395">
        <v>22.487849999999998</v>
      </c>
      <c r="J82" s="395">
        <v>14.925643799999998</v>
      </c>
      <c r="K82" s="397">
        <v>0.74342888190486001</v>
      </c>
      <c r="L82" s="122"/>
      <c r="M82" s="393" t="str">
        <f t="shared" si="1"/>
        <v/>
      </c>
    </row>
    <row r="83" spans="1:13" ht="14.45" customHeight="1" x14ac:dyDescent="0.2">
      <c r="A83" s="398" t="s">
        <v>309</v>
      </c>
      <c r="B83" s="394">
        <v>0.95654879999999998</v>
      </c>
      <c r="C83" s="395">
        <v>7.3567999999999998</v>
      </c>
      <c r="D83" s="395">
        <v>6.4002511999999996</v>
      </c>
      <c r="E83" s="396">
        <v>7.6909824151156743</v>
      </c>
      <c r="F83" s="394">
        <v>1.1889079999999999</v>
      </c>
      <c r="G83" s="395">
        <v>0.29722699999999996</v>
      </c>
      <c r="H83" s="395">
        <v>0.48399999999999999</v>
      </c>
      <c r="I83" s="395">
        <v>0.48399999999999999</v>
      </c>
      <c r="J83" s="395">
        <v>0.18677300000000002</v>
      </c>
      <c r="K83" s="397">
        <v>0.40709625976105807</v>
      </c>
      <c r="L83" s="122"/>
      <c r="M83" s="393" t="str">
        <f t="shared" si="1"/>
        <v/>
      </c>
    </row>
    <row r="84" spans="1:13" ht="14.45" customHeight="1" x14ac:dyDescent="0.2">
      <c r="A84" s="398" t="s">
        <v>310</v>
      </c>
      <c r="B84" s="394">
        <v>34.992875300000001</v>
      </c>
      <c r="C84" s="395">
        <v>34.890279999999997</v>
      </c>
      <c r="D84" s="395">
        <v>-0.10259530000000439</v>
      </c>
      <c r="E84" s="396">
        <v>0.9970681088901544</v>
      </c>
      <c r="F84" s="394">
        <v>37.063741700000001</v>
      </c>
      <c r="G84" s="395">
        <v>9.2659354250000003</v>
      </c>
      <c r="H84" s="395">
        <v>3.6347199999999997</v>
      </c>
      <c r="I84" s="395">
        <v>9.5397800000000004</v>
      </c>
      <c r="J84" s="395">
        <v>0.27384457500000003</v>
      </c>
      <c r="K84" s="397">
        <v>0.25738847624226779</v>
      </c>
      <c r="L84" s="122"/>
      <c r="M84" s="393" t="str">
        <f t="shared" si="1"/>
        <v/>
      </c>
    </row>
    <row r="85" spans="1:13" ht="14.45" customHeight="1" x14ac:dyDescent="0.2">
      <c r="A85" s="398" t="s">
        <v>311</v>
      </c>
      <c r="B85" s="394">
        <v>72.321999599999998</v>
      </c>
      <c r="C85" s="395">
        <v>272.38726000000003</v>
      </c>
      <c r="D85" s="395">
        <v>200.06526040000003</v>
      </c>
      <c r="E85" s="396">
        <v>3.7663126228053025</v>
      </c>
      <c r="F85" s="394">
        <v>282.83999990000001</v>
      </c>
      <c r="G85" s="395">
        <v>70.709999975000002</v>
      </c>
      <c r="H85" s="395">
        <v>40.537839999999996</v>
      </c>
      <c r="I85" s="395">
        <v>90.182050000000004</v>
      </c>
      <c r="J85" s="395">
        <v>19.472050025000001</v>
      </c>
      <c r="K85" s="397">
        <v>0.31884475333009643</v>
      </c>
      <c r="L85" s="122"/>
      <c r="M85" s="393" t="str">
        <f t="shared" si="1"/>
        <v/>
      </c>
    </row>
    <row r="86" spans="1:13" ht="14.45" customHeight="1" x14ac:dyDescent="0.2">
      <c r="A86" s="398" t="s">
        <v>312</v>
      </c>
      <c r="B86" s="394">
        <v>340.01467609999997</v>
      </c>
      <c r="C86" s="395">
        <v>565.15304000000003</v>
      </c>
      <c r="D86" s="395">
        <v>225.13836390000006</v>
      </c>
      <c r="E86" s="396">
        <v>1.662143077123488</v>
      </c>
      <c r="F86" s="394">
        <v>586.5242495</v>
      </c>
      <c r="G86" s="395">
        <v>146.631062375</v>
      </c>
      <c r="H86" s="395">
        <v>29.94286</v>
      </c>
      <c r="I86" s="395">
        <v>131.67937000000001</v>
      </c>
      <c r="J86" s="395">
        <v>-14.951692374999993</v>
      </c>
      <c r="K86" s="397">
        <v>0.22450797236815698</v>
      </c>
      <c r="L86" s="122"/>
      <c r="M86" s="393" t="str">
        <f t="shared" si="1"/>
        <v>X</v>
      </c>
    </row>
    <row r="87" spans="1:13" ht="14.45" customHeight="1" x14ac:dyDescent="0.2">
      <c r="A87" s="398" t="s">
        <v>313</v>
      </c>
      <c r="B87" s="394">
        <v>0</v>
      </c>
      <c r="C87" s="395">
        <v>68.956000000000003</v>
      </c>
      <c r="D87" s="395">
        <v>68.956000000000003</v>
      </c>
      <c r="E87" s="396">
        <v>0</v>
      </c>
      <c r="F87" s="394">
        <v>0</v>
      </c>
      <c r="G87" s="395">
        <v>0</v>
      </c>
      <c r="H87" s="395">
        <v>0</v>
      </c>
      <c r="I87" s="395">
        <v>0</v>
      </c>
      <c r="J87" s="395">
        <v>0</v>
      </c>
      <c r="K87" s="397">
        <v>0</v>
      </c>
      <c r="L87" s="122"/>
      <c r="M87" s="393" t="str">
        <f t="shared" si="1"/>
        <v/>
      </c>
    </row>
    <row r="88" spans="1:13" ht="14.45" customHeight="1" x14ac:dyDescent="0.2">
      <c r="A88" s="398" t="s">
        <v>314</v>
      </c>
      <c r="B88" s="394">
        <v>330</v>
      </c>
      <c r="C88" s="395">
        <v>323.54322999999999</v>
      </c>
      <c r="D88" s="395">
        <v>-6.4567700000000059</v>
      </c>
      <c r="E88" s="396">
        <v>0.98043403030303033</v>
      </c>
      <c r="F88" s="394">
        <v>408.71364240000003</v>
      </c>
      <c r="G88" s="395">
        <v>102.17841060000001</v>
      </c>
      <c r="H88" s="395">
        <v>14.285459999999999</v>
      </c>
      <c r="I88" s="395">
        <v>108.19327</v>
      </c>
      <c r="J88" s="395">
        <v>6.0148593999999918</v>
      </c>
      <c r="K88" s="397">
        <v>0.26471656136722094</v>
      </c>
      <c r="L88" s="122"/>
      <c r="M88" s="393" t="str">
        <f t="shared" si="1"/>
        <v/>
      </c>
    </row>
    <row r="89" spans="1:13" ht="14.45" customHeight="1" x14ac:dyDescent="0.2">
      <c r="A89" s="398" t="s">
        <v>315</v>
      </c>
      <c r="B89" s="394">
        <v>3</v>
      </c>
      <c r="C89" s="395">
        <v>3.3710599999999999</v>
      </c>
      <c r="D89" s="395">
        <v>0.37105999999999995</v>
      </c>
      <c r="E89" s="396">
        <v>1.1236866666666667</v>
      </c>
      <c r="F89" s="394">
        <v>5</v>
      </c>
      <c r="G89" s="395">
        <v>1.25</v>
      </c>
      <c r="H89" s="395">
        <v>0</v>
      </c>
      <c r="I89" s="395">
        <v>0</v>
      </c>
      <c r="J89" s="395">
        <v>-1.25</v>
      </c>
      <c r="K89" s="397">
        <v>0</v>
      </c>
      <c r="L89" s="122"/>
      <c r="M89" s="393" t="str">
        <f t="shared" si="1"/>
        <v/>
      </c>
    </row>
    <row r="90" spans="1:13" ht="14.45" customHeight="1" x14ac:dyDescent="0.2">
      <c r="A90" s="398" t="s">
        <v>316</v>
      </c>
      <c r="B90" s="394">
        <v>2.0146757000000002</v>
      </c>
      <c r="C90" s="395">
        <v>6.6432000000000002</v>
      </c>
      <c r="D90" s="395">
        <v>4.6285243000000005</v>
      </c>
      <c r="E90" s="396">
        <v>3.2974041430092198</v>
      </c>
      <c r="F90" s="394">
        <v>2.1414735</v>
      </c>
      <c r="G90" s="395">
        <v>0.53536837500000001</v>
      </c>
      <c r="H90" s="395">
        <v>0</v>
      </c>
      <c r="I90" s="395">
        <v>0</v>
      </c>
      <c r="J90" s="395">
        <v>-0.53536837500000001</v>
      </c>
      <c r="K90" s="397">
        <v>0</v>
      </c>
      <c r="L90" s="122"/>
      <c r="M90" s="393" t="str">
        <f t="shared" si="1"/>
        <v/>
      </c>
    </row>
    <row r="91" spans="1:13" ht="14.45" customHeight="1" x14ac:dyDescent="0.2">
      <c r="A91" s="398" t="s">
        <v>317</v>
      </c>
      <c r="B91" s="394">
        <v>0</v>
      </c>
      <c r="C91" s="395">
        <v>98.76939999999999</v>
      </c>
      <c r="D91" s="395">
        <v>98.76939999999999</v>
      </c>
      <c r="E91" s="396">
        <v>0</v>
      </c>
      <c r="F91" s="394">
        <v>86.115700000000004</v>
      </c>
      <c r="G91" s="395">
        <v>21.528925000000001</v>
      </c>
      <c r="H91" s="395">
        <v>15.657399999999999</v>
      </c>
      <c r="I91" s="395">
        <v>23.486099999999997</v>
      </c>
      <c r="J91" s="395">
        <v>1.9571749999999959</v>
      </c>
      <c r="K91" s="397">
        <v>0.27272727272727265</v>
      </c>
      <c r="L91" s="122"/>
      <c r="M91" s="393" t="str">
        <f t="shared" si="1"/>
        <v/>
      </c>
    </row>
    <row r="92" spans="1:13" ht="14.45" customHeight="1" x14ac:dyDescent="0.2">
      <c r="A92" s="398" t="s">
        <v>318</v>
      </c>
      <c r="B92" s="394">
        <v>0</v>
      </c>
      <c r="C92" s="395">
        <v>44.12265</v>
      </c>
      <c r="D92" s="395">
        <v>44.12265</v>
      </c>
      <c r="E92" s="396">
        <v>0</v>
      </c>
      <c r="F92" s="394">
        <v>0</v>
      </c>
      <c r="G92" s="395">
        <v>0</v>
      </c>
      <c r="H92" s="395">
        <v>0</v>
      </c>
      <c r="I92" s="395">
        <v>0</v>
      </c>
      <c r="J92" s="395">
        <v>0</v>
      </c>
      <c r="K92" s="397">
        <v>0</v>
      </c>
      <c r="L92" s="122"/>
      <c r="M92" s="393" t="str">
        <f t="shared" si="1"/>
        <v/>
      </c>
    </row>
    <row r="93" spans="1:13" ht="14.45" customHeight="1" x14ac:dyDescent="0.2">
      <c r="A93" s="398" t="s">
        <v>319</v>
      </c>
      <c r="B93" s="394">
        <v>5.0000004000000002</v>
      </c>
      <c r="C93" s="395">
        <v>19.747499999999999</v>
      </c>
      <c r="D93" s="395">
        <v>14.747499599999998</v>
      </c>
      <c r="E93" s="396">
        <v>3.9494996840400249</v>
      </c>
      <c r="F93" s="394">
        <v>84.553433600000005</v>
      </c>
      <c r="G93" s="395">
        <v>21.138358400000001</v>
      </c>
      <c r="H93" s="395">
        <v>0</v>
      </c>
      <c r="I93" s="395">
        <v>0</v>
      </c>
      <c r="J93" s="395">
        <v>-21.138358400000001</v>
      </c>
      <c r="K93" s="397">
        <v>0</v>
      </c>
      <c r="L93" s="122"/>
      <c r="M93" s="393" t="str">
        <f t="shared" si="1"/>
        <v/>
      </c>
    </row>
    <row r="94" spans="1:13" ht="14.45" customHeight="1" x14ac:dyDescent="0.2">
      <c r="A94" s="398" t="s">
        <v>320</v>
      </c>
      <c r="B94" s="394">
        <v>81.756016600000009</v>
      </c>
      <c r="C94" s="395">
        <v>1017.90067</v>
      </c>
      <c r="D94" s="395">
        <v>936.14465339999992</v>
      </c>
      <c r="E94" s="396">
        <v>12.450468018521342</v>
      </c>
      <c r="F94" s="394">
        <v>86.959610400000003</v>
      </c>
      <c r="G94" s="395">
        <v>21.739902600000001</v>
      </c>
      <c r="H94" s="395">
        <v>8.6</v>
      </c>
      <c r="I94" s="395">
        <v>160.97734</v>
      </c>
      <c r="J94" s="395">
        <v>139.2374374</v>
      </c>
      <c r="K94" s="397">
        <v>1.8511736570521709</v>
      </c>
      <c r="L94" s="122"/>
      <c r="M94" s="393" t="str">
        <f t="shared" si="1"/>
        <v>X</v>
      </c>
    </row>
    <row r="95" spans="1:13" ht="14.45" customHeight="1" x14ac:dyDescent="0.2">
      <c r="A95" s="398" t="s">
        <v>321</v>
      </c>
      <c r="B95" s="394">
        <v>0</v>
      </c>
      <c r="C95" s="395">
        <v>0</v>
      </c>
      <c r="D95" s="395">
        <v>0</v>
      </c>
      <c r="E95" s="396">
        <v>0</v>
      </c>
      <c r="F95" s="394">
        <v>0</v>
      </c>
      <c r="G95" s="395">
        <v>0</v>
      </c>
      <c r="H95" s="395">
        <v>0</v>
      </c>
      <c r="I95" s="395">
        <v>50.04</v>
      </c>
      <c r="J95" s="395">
        <v>50.04</v>
      </c>
      <c r="K95" s="397">
        <v>0</v>
      </c>
      <c r="L95" s="122"/>
      <c r="M95" s="393" t="str">
        <f t="shared" si="1"/>
        <v/>
      </c>
    </row>
    <row r="96" spans="1:13" ht="14.45" customHeight="1" x14ac:dyDescent="0.2">
      <c r="A96" s="398" t="s">
        <v>322</v>
      </c>
      <c r="B96" s="394">
        <v>0</v>
      </c>
      <c r="C96" s="395">
        <v>1004.2049000000001</v>
      </c>
      <c r="D96" s="395">
        <v>1004.2049000000001</v>
      </c>
      <c r="E96" s="396">
        <v>0</v>
      </c>
      <c r="F96" s="394">
        <v>0</v>
      </c>
      <c r="G96" s="395">
        <v>0</v>
      </c>
      <c r="H96" s="395">
        <v>8.1999999999999993</v>
      </c>
      <c r="I96" s="395">
        <v>110.13733999999999</v>
      </c>
      <c r="J96" s="395">
        <v>110.13733999999999</v>
      </c>
      <c r="K96" s="397">
        <v>0</v>
      </c>
      <c r="L96" s="122"/>
      <c r="M96" s="393" t="str">
        <f t="shared" si="1"/>
        <v/>
      </c>
    </row>
    <row r="97" spans="1:13" ht="14.45" customHeight="1" x14ac:dyDescent="0.2">
      <c r="A97" s="398" t="s">
        <v>323</v>
      </c>
      <c r="B97" s="394">
        <v>3.5642326</v>
      </c>
      <c r="C97" s="395">
        <v>4.8</v>
      </c>
      <c r="D97" s="395">
        <v>1.2357673999999998</v>
      </c>
      <c r="E97" s="396">
        <v>1.346713455232972</v>
      </c>
      <c r="F97" s="394">
        <v>3.4795417000000004</v>
      </c>
      <c r="G97" s="395">
        <v>0.8698854250000001</v>
      </c>
      <c r="H97" s="395">
        <v>0.4</v>
      </c>
      <c r="I97" s="395">
        <v>0.8</v>
      </c>
      <c r="J97" s="395">
        <v>-6.9885425000000057E-2</v>
      </c>
      <c r="K97" s="397">
        <v>0.22991533626396832</v>
      </c>
      <c r="L97" s="122"/>
      <c r="M97" s="393" t="str">
        <f t="shared" si="1"/>
        <v/>
      </c>
    </row>
    <row r="98" spans="1:13" ht="14.45" customHeight="1" x14ac:dyDescent="0.2">
      <c r="A98" s="398" t="s">
        <v>324</v>
      </c>
      <c r="B98" s="394">
        <v>78.191783999999998</v>
      </c>
      <c r="C98" s="395">
        <v>8.8957700000000006</v>
      </c>
      <c r="D98" s="395">
        <v>-69.296014</v>
      </c>
      <c r="E98" s="396">
        <v>0.11376860259384798</v>
      </c>
      <c r="F98" s="394">
        <v>83.480068700000004</v>
      </c>
      <c r="G98" s="395">
        <v>20.870017175000001</v>
      </c>
      <c r="H98" s="395">
        <v>0</v>
      </c>
      <c r="I98" s="395">
        <v>0</v>
      </c>
      <c r="J98" s="395">
        <v>-20.870017175000001</v>
      </c>
      <c r="K98" s="397">
        <v>0</v>
      </c>
      <c r="L98" s="122"/>
      <c r="M98" s="393" t="str">
        <f t="shared" si="1"/>
        <v/>
      </c>
    </row>
    <row r="99" spans="1:13" ht="14.45" customHeight="1" x14ac:dyDescent="0.2">
      <c r="A99" s="398" t="s">
        <v>325</v>
      </c>
      <c r="B99" s="394">
        <v>40320.443253199999</v>
      </c>
      <c r="C99" s="395">
        <v>42072.416090000006</v>
      </c>
      <c r="D99" s="395">
        <v>1751.9728368000069</v>
      </c>
      <c r="E99" s="396">
        <v>1.0434512295858991</v>
      </c>
      <c r="F99" s="394">
        <v>43081.668604699997</v>
      </c>
      <c r="G99" s="395">
        <v>10770.417151174999</v>
      </c>
      <c r="H99" s="395">
        <v>3203.3762299999999</v>
      </c>
      <c r="I99" s="395">
        <v>9522.6303499999995</v>
      </c>
      <c r="J99" s="395">
        <v>-1247.7868011749997</v>
      </c>
      <c r="K99" s="397">
        <v>0.22103671139982559</v>
      </c>
      <c r="L99" s="122"/>
      <c r="M99" s="393" t="str">
        <f t="shared" si="1"/>
        <v/>
      </c>
    </row>
    <row r="100" spans="1:13" ht="14.45" customHeight="1" x14ac:dyDescent="0.2">
      <c r="A100" s="398" t="s">
        <v>326</v>
      </c>
      <c r="B100" s="394">
        <v>29673.859357900001</v>
      </c>
      <c r="C100" s="395">
        <v>31216.778999999999</v>
      </c>
      <c r="D100" s="395">
        <v>1542.9196420999979</v>
      </c>
      <c r="E100" s="396">
        <v>1.0519959208369447</v>
      </c>
      <c r="F100" s="394">
        <v>31933.347896800002</v>
      </c>
      <c r="G100" s="395">
        <v>7983.3369742000004</v>
      </c>
      <c r="H100" s="395">
        <v>2373.0839999999998</v>
      </c>
      <c r="I100" s="395">
        <v>7059.0230000000001</v>
      </c>
      <c r="J100" s="395">
        <v>-924.3139742000003</v>
      </c>
      <c r="K100" s="397">
        <v>0.22105489918604418</v>
      </c>
      <c r="L100" s="122"/>
      <c r="M100" s="393" t="str">
        <f t="shared" si="1"/>
        <v/>
      </c>
    </row>
    <row r="101" spans="1:13" ht="14.45" customHeight="1" x14ac:dyDescent="0.2">
      <c r="A101" s="398" t="s">
        <v>327</v>
      </c>
      <c r="B101" s="394">
        <v>29111.1462421</v>
      </c>
      <c r="C101" s="395">
        <v>26847.169000000002</v>
      </c>
      <c r="D101" s="395">
        <v>-2263.977242099998</v>
      </c>
      <c r="E101" s="396">
        <v>0.922229883245687</v>
      </c>
      <c r="F101" s="394">
        <v>30933.411448399998</v>
      </c>
      <c r="G101" s="395">
        <v>7733.3528620999987</v>
      </c>
      <c r="H101" s="395">
        <v>2320.1610000000001</v>
      </c>
      <c r="I101" s="395">
        <v>6904.24</v>
      </c>
      <c r="J101" s="395">
        <v>-829.11286209999889</v>
      </c>
      <c r="K101" s="397">
        <v>0.2231968501604473</v>
      </c>
      <c r="L101" s="122"/>
      <c r="M101" s="393" t="str">
        <f t="shared" si="1"/>
        <v>X</v>
      </c>
    </row>
    <row r="102" spans="1:13" ht="14.45" customHeight="1" x14ac:dyDescent="0.2">
      <c r="A102" s="398" t="s">
        <v>328</v>
      </c>
      <c r="B102" s="394">
        <v>29111.1462421</v>
      </c>
      <c r="C102" s="395">
        <v>26847.169000000002</v>
      </c>
      <c r="D102" s="395">
        <v>-2263.977242099998</v>
      </c>
      <c r="E102" s="396">
        <v>0.922229883245687</v>
      </c>
      <c r="F102" s="394">
        <v>30933.411448399998</v>
      </c>
      <c r="G102" s="395">
        <v>7733.3528620999987</v>
      </c>
      <c r="H102" s="395">
        <v>2320.1610000000001</v>
      </c>
      <c r="I102" s="395">
        <v>6904.24</v>
      </c>
      <c r="J102" s="395">
        <v>-829.11286209999889</v>
      </c>
      <c r="K102" s="397">
        <v>0.2231968501604473</v>
      </c>
      <c r="L102" s="122"/>
      <c r="M102" s="393" t="str">
        <f t="shared" si="1"/>
        <v/>
      </c>
    </row>
    <row r="103" spans="1:13" ht="14.45" customHeight="1" x14ac:dyDescent="0.2">
      <c r="A103" s="398" t="s">
        <v>329</v>
      </c>
      <c r="B103" s="394">
        <v>282.05454599999996</v>
      </c>
      <c r="C103" s="395">
        <v>327.81</v>
      </c>
      <c r="D103" s="395">
        <v>45.755454000000043</v>
      </c>
      <c r="E103" s="396">
        <v>1.1622220051010985</v>
      </c>
      <c r="F103" s="394">
        <v>328.38063360000001</v>
      </c>
      <c r="G103" s="395">
        <v>82.095158400000003</v>
      </c>
      <c r="H103" s="395">
        <v>27.6</v>
      </c>
      <c r="I103" s="395">
        <v>72.567999999999998</v>
      </c>
      <c r="J103" s="395">
        <v>-9.5271584000000047</v>
      </c>
      <c r="K103" s="397">
        <v>0.22098745350614976</v>
      </c>
      <c r="L103" s="122"/>
      <c r="M103" s="393" t="str">
        <f t="shared" si="1"/>
        <v>X</v>
      </c>
    </row>
    <row r="104" spans="1:13" ht="14.45" customHeight="1" x14ac:dyDescent="0.2">
      <c r="A104" s="398" t="s">
        <v>330</v>
      </c>
      <c r="B104" s="394">
        <v>282.05454599999996</v>
      </c>
      <c r="C104" s="395">
        <v>327.81</v>
      </c>
      <c r="D104" s="395">
        <v>45.755454000000043</v>
      </c>
      <c r="E104" s="396">
        <v>1.1622220051010985</v>
      </c>
      <c r="F104" s="394">
        <v>328.38063360000001</v>
      </c>
      <c r="G104" s="395">
        <v>82.095158400000003</v>
      </c>
      <c r="H104" s="395">
        <v>27.6</v>
      </c>
      <c r="I104" s="395">
        <v>72.567999999999998</v>
      </c>
      <c r="J104" s="395">
        <v>-9.5271584000000047</v>
      </c>
      <c r="K104" s="397">
        <v>0.22098745350614976</v>
      </c>
      <c r="L104" s="122"/>
      <c r="M104" s="393" t="str">
        <f t="shared" si="1"/>
        <v/>
      </c>
    </row>
    <row r="105" spans="1:13" ht="14.45" customHeight="1" x14ac:dyDescent="0.2">
      <c r="A105" s="398" t="s">
        <v>331</v>
      </c>
      <c r="B105" s="394">
        <v>189.21058859999999</v>
      </c>
      <c r="C105" s="395">
        <v>319.74200000000002</v>
      </c>
      <c r="D105" s="395">
        <v>130.53141140000002</v>
      </c>
      <c r="E105" s="396">
        <v>1.6898737135475517</v>
      </c>
      <c r="F105" s="394">
        <v>671.55581480000001</v>
      </c>
      <c r="G105" s="395">
        <v>167.8889537</v>
      </c>
      <c r="H105" s="395">
        <v>17.823</v>
      </c>
      <c r="I105" s="395">
        <v>67.465000000000003</v>
      </c>
      <c r="J105" s="395">
        <v>-100.4239537</v>
      </c>
      <c r="K105" s="397">
        <v>0.10046074877646939</v>
      </c>
      <c r="L105" s="122"/>
      <c r="M105" s="393" t="str">
        <f t="shared" si="1"/>
        <v>X</v>
      </c>
    </row>
    <row r="106" spans="1:13" ht="14.45" customHeight="1" x14ac:dyDescent="0.2">
      <c r="A106" s="398" t="s">
        <v>332</v>
      </c>
      <c r="B106" s="394">
        <v>189.21058859999999</v>
      </c>
      <c r="C106" s="395">
        <v>319.74200000000002</v>
      </c>
      <c r="D106" s="395">
        <v>130.53141140000002</v>
      </c>
      <c r="E106" s="396">
        <v>1.6898737135475517</v>
      </c>
      <c r="F106" s="394">
        <v>671.55581480000001</v>
      </c>
      <c r="G106" s="395">
        <v>167.8889537</v>
      </c>
      <c r="H106" s="395">
        <v>17.823</v>
      </c>
      <c r="I106" s="395">
        <v>67.465000000000003</v>
      </c>
      <c r="J106" s="395">
        <v>-100.4239537</v>
      </c>
      <c r="K106" s="397">
        <v>0.10046074877646939</v>
      </c>
      <c r="L106" s="122"/>
      <c r="M106" s="393" t="str">
        <f t="shared" si="1"/>
        <v/>
      </c>
    </row>
    <row r="107" spans="1:13" ht="14.45" customHeight="1" x14ac:dyDescent="0.2">
      <c r="A107" s="398" t="s">
        <v>333</v>
      </c>
      <c r="B107" s="394">
        <v>91.447981200000001</v>
      </c>
      <c r="C107" s="395">
        <v>80.75</v>
      </c>
      <c r="D107" s="395">
        <v>-10.697981200000001</v>
      </c>
      <c r="E107" s="396">
        <v>0.88301566574112622</v>
      </c>
      <c r="F107" s="394">
        <v>0</v>
      </c>
      <c r="G107" s="395">
        <v>0</v>
      </c>
      <c r="H107" s="395">
        <v>7.5</v>
      </c>
      <c r="I107" s="395">
        <v>14.75</v>
      </c>
      <c r="J107" s="395">
        <v>14.75</v>
      </c>
      <c r="K107" s="397">
        <v>0</v>
      </c>
      <c r="L107" s="122"/>
      <c r="M107" s="393" t="str">
        <f t="shared" si="1"/>
        <v>X</v>
      </c>
    </row>
    <row r="108" spans="1:13" ht="14.45" customHeight="1" x14ac:dyDescent="0.2">
      <c r="A108" s="398" t="s">
        <v>334</v>
      </c>
      <c r="B108" s="394">
        <v>91.447981200000001</v>
      </c>
      <c r="C108" s="395">
        <v>80.75</v>
      </c>
      <c r="D108" s="395">
        <v>-10.697981200000001</v>
      </c>
      <c r="E108" s="396">
        <v>0.88301566574112622</v>
      </c>
      <c r="F108" s="394">
        <v>0</v>
      </c>
      <c r="G108" s="395">
        <v>0</v>
      </c>
      <c r="H108" s="395">
        <v>7.5</v>
      </c>
      <c r="I108" s="395">
        <v>14.75</v>
      </c>
      <c r="J108" s="395">
        <v>14.75</v>
      </c>
      <c r="K108" s="397">
        <v>0</v>
      </c>
      <c r="L108" s="122"/>
      <c r="M108" s="393" t="str">
        <f t="shared" si="1"/>
        <v/>
      </c>
    </row>
    <row r="109" spans="1:13" ht="14.45" customHeight="1" x14ac:dyDescent="0.2">
      <c r="A109" s="398" t="s">
        <v>335</v>
      </c>
      <c r="B109" s="394">
        <v>0</v>
      </c>
      <c r="C109" s="395">
        <v>3641.308</v>
      </c>
      <c r="D109" s="395">
        <v>3641.308</v>
      </c>
      <c r="E109" s="396">
        <v>0</v>
      </c>
      <c r="F109" s="394">
        <v>0</v>
      </c>
      <c r="G109" s="395">
        <v>0</v>
      </c>
      <c r="H109" s="395">
        <v>0</v>
      </c>
      <c r="I109" s="395">
        <v>0</v>
      </c>
      <c r="J109" s="395">
        <v>0</v>
      </c>
      <c r="K109" s="397">
        <v>0</v>
      </c>
      <c r="L109" s="122"/>
      <c r="M109" s="393" t="str">
        <f t="shared" si="1"/>
        <v>X</v>
      </c>
    </row>
    <row r="110" spans="1:13" ht="14.45" customHeight="1" x14ac:dyDescent="0.2">
      <c r="A110" s="398" t="s">
        <v>336</v>
      </c>
      <c r="B110" s="394">
        <v>0</v>
      </c>
      <c r="C110" s="395">
        <v>3641.308</v>
      </c>
      <c r="D110" s="395">
        <v>3641.308</v>
      </c>
      <c r="E110" s="396">
        <v>0</v>
      </c>
      <c r="F110" s="394">
        <v>0</v>
      </c>
      <c r="G110" s="395">
        <v>0</v>
      </c>
      <c r="H110" s="395">
        <v>0</v>
      </c>
      <c r="I110" s="395">
        <v>0</v>
      </c>
      <c r="J110" s="395">
        <v>0</v>
      </c>
      <c r="K110" s="397">
        <v>0</v>
      </c>
      <c r="L110" s="122"/>
      <c r="M110" s="393" t="str">
        <f t="shared" si="1"/>
        <v/>
      </c>
    </row>
    <row r="111" spans="1:13" ht="14.45" customHeight="1" x14ac:dyDescent="0.2">
      <c r="A111" s="398" t="s">
        <v>337</v>
      </c>
      <c r="B111" s="394">
        <v>9932.6264945000003</v>
      </c>
      <c r="C111" s="395">
        <v>10312.267330000001</v>
      </c>
      <c r="D111" s="395">
        <v>379.64083550000032</v>
      </c>
      <c r="E111" s="396">
        <v>1.0382215958397529</v>
      </c>
      <c r="F111" s="394">
        <v>10513.0192799</v>
      </c>
      <c r="G111" s="395">
        <v>2628.2548199749999</v>
      </c>
      <c r="H111" s="395">
        <v>783.52460999999994</v>
      </c>
      <c r="I111" s="395">
        <v>2324.15245</v>
      </c>
      <c r="J111" s="395">
        <v>-304.10236997499987</v>
      </c>
      <c r="K111" s="397">
        <v>0.22107373610962383</v>
      </c>
      <c r="L111" s="122"/>
      <c r="M111" s="393" t="str">
        <f t="shared" si="1"/>
        <v/>
      </c>
    </row>
    <row r="112" spans="1:13" ht="14.45" customHeight="1" x14ac:dyDescent="0.2">
      <c r="A112" s="398" t="s">
        <v>338</v>
      </c>
      <c r="B112" s="394">
        <v>2644.7822020999997</v>
      </c>
      <c r="C112" s="395">
        <v>2438.7896099999998</v>
      </c>
      <c r="D112" s="395">
        <v>-205.99259209999991</v>
      </c>
      <c r="E112" s="396">
        <v>0.92211358956649114</v>
      </c>
      <c r="F112" s="394">
        <v>2824.0189295999999</v>
      </c>
      <c r="G112" s="395">
        <v>706.00473239999997</v>
      </c>
      <c r="H112" s="395">
        <v>210.77454</v>
      </c>
      <c r="I112" s="395">
        <v>625.79854</v>
      </c>
      <c r="J112" s="395">
        <v>-80.206192399999964</v>
      </c>
      <c r="K112" s="397">
        <v>0.2215985641741571</v>
      </c>
      <c r="L112" s="122"/>
      <c r="M112" s="393" t="str">
        <f t="shared" si="1"/>
        <v>X</v>
      </c>
    </row>
    <row r="113" spans="1:13" ht="14.45" customHeight="1" x14ac:dyDescent="0.2">
      <c r="A113" s="398" t="s">
        <v>339</v>
      </c>
      <c r="B113" s="394">
        <v>2644.7822020999997</v>
      </c>
      <c r="C113" s="395">
        <v>2438.7896099999998</v>
      </c>
      <c r="D113" s="395">
        <v>-205.99259209999991</v>
      </c>
      <c r="E113" s="396">
        <v>0.92211358956649114</v>
      </c>
      <c r="F113" s="394">
        <v>2824.0189295999999</v>
      </c>
      <c r="G113" s="395">
        <v>706.00473239999997</v>
      </c>
      <c r="H113" s="395">
        <v>210.77454</v>
      </c>
      <c r="I113" s="395">
        <v>625.79854</v>
      </c>
      <c r="J113" s="395">
        <v>-80.206192399999964</v>
      </c>
      <c r="K113" s="397">
        <v>0.2215985641741571</v>
      </c>
      <c r="L113" s="122"/>
      <c r="M113" s="393" t="str">
        <f t="shared" si="1"/>
        <v/>
      </c>
    </row>
    <row r="114" spans="1:13" ht="14.45" customHeight="1" x14ac:dyDescent="0.2">
      <c r="A114" s="398" t="s">
        <v>340</v>
      </c>
      <c r="B114" s="394">
        <v>7287.8442924000001</v>
      </c>
      <c r="C114" s="395">
        <v>6651.3027899999997</v>
      </c>
      <c r="D114" s="395">
        <v>-636.54150240000035</v>
      </c>
      <c r="E114" s="396">
        <v>0.91265709352986502</v>
      </c>
      <c r="F114" s="394">
        <v>7689.0003502999998</v>
      </c>
      <c r="G114" s="395">
        <v>1922.2500875749997</v>
      </c>
      <c r="H114" s="395">
        <v>572.75006999999994</v>
      </c>
      <c r="I114" s="395">
        <v>1698.3539099999998</v>
      </c>
      <c r="J114" s="395">
        <v>-223.89617757499991</v>
      </c>
      <c r="K114" s="397">
        <v>0.22088097706143758</v>
      </c>
      <c r="L114" s="122"/>
      <c r="M114" s="393" t="str">
        <f t="shared" si="1"/>
        <v>X</v>
      </c>
    </row>
    <row r="115" spans="1:13" ht="14.45" customHeight="1" x14ac:dyDescent="0.2">
      <c r="A115" s="398" t="s">
        <v>341</v>
      </c>
      <c r="B115" s="394">
        <v>7287.8442924000001</v>
      </c>
      <c r="C115" s="395">
        <v>6651.3027899999997</v>
      </c>
      <c r="D115" s="395">
        <v>-636.54150240000035</v>
      </c>
      <c r="E115" s="396">
        <v>0.91265709352986502</v>
      </c>
      <c r="F115" s="394">
        <v>7689.0003502999998</v>
      </c>
      <c r="G115" s="395">
        <v>1922.2500875749997</v>
      </c>
      <c r="H115" s="395">
        <v>572.75006999999994</v>
      </c>
      <c r="I115" s="395">
        <v>1698.3539099999998</v>
      </c>
      <c r="J115" s="395">
        <v>-223.89617757499991</v>
      </c>
      <c r="K115" s="397">
        <v>0.22088097706143758</v>
      </c>
      <c r="L115" s="122"/>
      <c r="M115" s="393" t="str">
        <f t="shared" si="1"/>
        <v/>
      </c>
    </row>
    <row r="116" spans="1:13" ht="14.45" customHeight="1" x14ac:dyDescent="0.2">
      <c r="A116" s="398" t="s">
        <v>342</v>
      </c>
      <c r="B116" s="394">
        <v>0</v>
      </c>
      <c r="C116" s="395">
        <v>325.61228000000006</v>
      </c>
      <c r="D116" s="395">
        <v>325.61228000000006</v>
      </c>
      <c r="E116" s="396">
        <v>0</v>
      </c>
      <c r="F116" s="394">
        <v>0</v>
      </c>
      <c r="G116" s="395">
        <v>0</v>
      </c>
      <c r="H116" s="395">
        <v>0</v>
      </c>
      <c r="I116" s="395">
        <v>0</v>
      </c>
      <c r="J116" s="395">
        <v>0</v>
      </c>
      <c r="K116" s="397">
        <v>0</v>
      </c>
      <c r="L116" s="122"/>
      <c r="M116" s="393" t="str">
        <f t="shared" si="1"/>
        <v>X</v>
      </c>
    </row>
    <row r="117" spans="1:13" ht="14.45" customHeight="1" x14ac:dyDescent="0.2">
      <c r="A117" s="398" t="s">
        <v>343</v>
      </c>
      <c r="B117" s="394">
        <v>0</v>
      </c>
      <c r="C117" s="395">
        <v>325.61228000000006</v>
      </c>
      <c r="D117" s="395">
        <v>325.61228000000006</v>
      </c>
      <c r="E117" s="396">
        <v>0</v>
      </c>
      <c r="F117" s="394">
        <v>0</v>
      </c>
      <c r="G117" s="395">
        <v>0</v>
      </c>
      <c r="H117" s="395">
        <v>0</v>
      </c>
      <c r="I117" s="395">
        <v>0</v>
      </c>
      <c r="J117" s="395">
        <v>0</v>
      </c>
      <c r="K117" s="397">
        <v>0</v>
      </c>
      <c r="L117" s="122"/>
      <c r="M117" s="393" t="str">
        <f t="shared" si="1"/>
        <v/>
      </c>
    </row>
    <row r="118" spans="1:13" ht="14.45" customHeight="1" x14ac:dyDescent="0.2">
      <c r="A118" s="398" t="s">
        <v>344</v>
      </c>
      <c r="B118" s="394">
        <v>0</v>
      </c>
      <c r="C118" s="395">
        <v>896.56265000000008</v>
      </c>
      <c r="D118" s="395">
        <v>896.56265000000008</v>
      </c>
      <c r="E118" s="396">
        <v>0</v>
      </c>
      <c r="F118" s="394">
        <v>0</v>
      </c>
      <c r="G118" s="395">
        <v>0</v>
      </c>
      <c r="H118" s="395">
        <v>0</v>
      </c>
      <c r="I118" s="395">
        <v>0</v>
      </c>
      <c r="J118" s="395">
        <v>0</v>
      </c>
      <c r="K118" s="397">
        <v>0</v>
      </c>
      <c r="L118" s="122"/>
      <c r="M118" s="393" t="str">
        <f t="shared" si="1"/>
        <v>X</v>
      </c>
    </row>
    <row r="119" spans="1:13" ht="14.45" customHeight="1" x14ac:dyDescent="0.2">
      <c r="A119" s="398" t="s">
        <v>345</v>
      </c>
      <c r="B119" s="394">
        <v>0</v>
      </c>
      <c r="C119" s="395">
        <v>896.56265000000008</v>
      </c>
      <c r="D119" s="395">
        <v>896.56265000000008</v>
      </c>
      <c r="E119" s="396">
        <v>0</v>
      </c>
      <c r="F119" s="394">
        <v>0</v>
      </c>
      <c r="G119" s="395">
        <v>0</v>
      </c>
      <c r="H119" s="395">
        <v>0</v>
      </c>
      <c r="I119" s="395">
        <v>0</v>
      </c>
      <c r="J119" s="395">
        <v>0</v>
      </c>
      <c r="K119" s="397">
        <v>0</v>
      </c>
      <c r="L119" s="122"/>
      <c r="M119" s="393" t="str">
        <f t="shared" si="1"/>
        <v/>
      </c>
    </row>
    <row r="120" spans="1:13" ht="14.45" customHeight="1" x14ac:dyDescent="0.2">
      <c r="A120" s="398" t="s">
        <v>346</v>
      </c>
      <c r="B120" s="394">
        <v>120.4802109</v>
      </c>
      <c r="C120" s="395">
        <v>0</v>
      </c>
      <c r="D120" s="395">
        <v>-120.4802109</v>
      </c>
      <c r="E120" s="396">
        <v>0</v>
      </c>
      <c r="F120" s="394">
        <v>0</v>
      </c>
      <c r="G120" s="395">
        <v>0</v>
      </c>
      <c r="H120" s="395">
        <v>0</v>
      </c>
      <c r="I120" s="395">
        <v>0</v>
      </c>
      <c r="J120" s="395">
        <v>0</v>
      </c>
      <c r="K120" s="397">
        <v>0</v>
      </c>
      <c r="L120" s="122"/>
      <c r="M120" s="393" t="str">
        <f t="shared" si="1"/>
        <v/>
      </c>
    </row>
    <row r="121" spans="1:13" ht="14.45" customHeight="1" x14ac:dyDescent="0.2">
      <c r="A121" s="398" t="s">
        <v>347</v>
      </c>
      <c r="B121" s="394">
        <v>120.4802109</v>
      </c>
      <c r="C121" s="395">
        <v>0</v>
      </c>
      <c r="D121" s="395">
        <v>-120.4802109</v>
      </c>
      <c r="E121" s="396">
        <v>0</v>
      </c>
      <c r="F121" s="394">
        <v>0</v>
      </c>
      <c r="G121" s="395">
        <v>0</v>
      </c>
      <c r="H121" s="395">
        <v>0</v>
      </c>
      <c r="I121" s="395">
        <v>0</v>
      </c>
      <c r="J121" s="395">
        <v>0</v>
      </c>
      <c r="K121" s="397">
        <v>0</v>
      </c>
      <c r="L121" s="122"/>
      <c r="M121" s="393" t="str">
        <f t="shared" si="1"/>
        <v>X</v>
      </c>
    </row>
    <row r="122" spans="1:13" ht="14.45" customHeight="1" x14ac:dyDescent="0.2">
      <c r="A122" s="398" t="s">
        <v>348</v>
      </c>
      <c r="B122" s="394">
        <v>120.4802109</v>
      </c>
      <c r="C122" s="395">
        <v>0</v>
      </c>
      <c r="D122" s="395">
        <v>-120.4802109</v>
      </c>
      <c r="E122" s="396">
        <v>0</v>
      </c>
      <c r="F122" s="394">
        <v>0</v>
      </c>
      <c r="G122" s="395">
        <v>0</v>
      </c>
      <c r="H122" s="395">
        <v>0</v>
      </c>
      <c r="I122" s="395">
        <v>0</v>
      </c>
      <c r="J122" s="395">
        <v>0</v>
      </c>
      <c r="K122" s="397">
        <v>0</v>
      </c>
      <c r="L122" s="122"/>
      <c r="M122" s="393" t="str">
        <f t="shared" si="1"/>
        <v/>
      </c>
    </row>
    <row r="123" spans="1:13" ht="14.45" customHeight="1" x14ac:dyDescent="0.2">
      <c r="A123" s="398" t="s">
        <v>349</v>
      </c>
      <c r="B123" s="394">
        <v>593.47718989999998</v>
      </c>
      <c r="C123" s="395">
        <v>543.36976000000004</v>
      </c>
      <c r="D123" s="395">
        <v>-50.107429899999943</v>
      </c>
      <c r="E123" s="396">
        <v>0.91556974597719087</v>
      </c>
      <c r="F123" s="394">
        <v>635.30142799999999</v>
      </c>
      <c r="G123" s="395">
        <v>158.825357</v>
      </c>
      <c r="H123" s="395">
        <v>46.767620000000001</v>
      </c>
      <c r="I123" s="395">
        <v>139.45489999999998</v>
      </c>
      <c r="J123" s="395">
        <v>-19.370457000000016</v>
      </c>
      <c r="K123" s="397">
        <v>0.21950981668500197</v>
      </c>
      <c r="L123" s="122"/>
      <c r="M123" s="393" t="str">
        <f t="shared" si="1"/>
        <v/>
      </c>
    </row>
    <row r="124" spans="1:13" ht="14.45" customHeight="1" x14ac:dyDescent="0.2">
      <c r="A124" s="398" t="s">
        <v>350</v>
      </c>
      <c r="B124" s="394">
        <v>593.47718989999998</v>
      </c>
      <c r="C124" s="395">
        <v>543.36976000000004</v>
      </c>
      <c r="D124" s="395">
        <v>-50.107429899999943</v>
      </c>
      <c r="E124" s="396">
        <v>0.91556974597719087</v>
      </c>
      <c r="F124" s="394">
        <v>635.30142799999999</v>
      </c>
      <c r="G124" s="395">
        <v>158.825357</v>
      </c>
      <c r="H124" s="395">
        <v>46.767620000000001</v>
      </c>
      <c r="I124" s="395">
        <v>139.45489999999998</v>
      </c>
      <c r="J124" s="395">
        <v>-19.370457000000016</v>
      </c>
      <c r="K124" s="397">
        <v>0.21950981668500197</v>
      </c>
      <c r="L124" s="122"/>
      <c r="M124" s="393" t="str">
        <f t="shared" si="1"/>
        <v>X</v>
      </c>
    </row>
    <row r="125" spans="1:13" ht="14.45" customHeight="1" x14ac:dyDescent="0.2">
      <c r="A125" s="398" t="s">
        <v>351</v>
      </c>
      <c r="B125" s="394">
        <v>593.47718989999998</v>
      </c>
      <c r="C125" s="395">
        <v>543.36976000000004</v>
      </c>
      <c r="D125" s="395">
        <v>-50.107429899999943</v>
      </c>
      <c r="E125" s="396">
        <v>0.91556974597719087</v>
      </c>
      <c r="F125" s="394">
        <v>635.30142799999999</v>
      </c>
      <c r="G125" s="395">
        <v>158.825357</v>
      </c>
      <c r="H125" s="395">
        <v>46.767620000000001</v>
      </c>
      <c r="I125" s="395">
        <v>139.45489999999998</v>
      </c>
      <c r="J125" s="395">
        <v>-19.370457000000016</v>
      </c>
      <c r="K125" s="397">
        <v>0.21950981668500197</v>
      </c>
      <c r="L125" s="122"/>
      <c r="M125" s="393" t="str">
        <f t="shared" si="1"/>
        <v/>
      </c>
    </row>
    <row r="126" spans="1:13" ht="14.45" customHeight="1" x14ac:dyDescent="0.2">
      <c r="A126" s="398" t="s">
        <v>352</v>
      </c>
      <c r="B126" s="394">
        <v>80.678482799999998</v>
      </c>
      <c r="C126" s="395">
        <v>20.135999999999999</v>
      </c>
      <c r="D126" s="395">
        <v>-60.542482800000002</v>
      </c>
      <c r="E126" s="396">
        <v>0.24958327550502721</v>
      </c>
      <c r="F126" s="394">
        <v>0</v>
      </c>
      <c r="G126" s="395">
        <v>0</v>
      </c>
      <c r="H126" s="395">
        <v>0</v>
      </c>
      <c r="I126" s="395">
        <v>0.153</v>
      </c>
      <c r="J126" s="395">
        <v>0.153</v>
      </c>
      <c r="K126" s="397">
        <v>0</v>
      </c>
      <c r="L126" s="122"/>
      <c r="M126" s="393" t="str">
        <f t="shared" si="1"/>
        <v/>
      </c>
    </row>
    <row r="127" spans="1:13" ht="14.45" customHeight="1" x14ac:dyDescent="0.2">
      <c r="A127" s="398" t="s">
        <v>353</v>
      </c>
      <c r="B127" s="394">
        <v>80.678482799999998</v>
      </c>
      <c r="C127" s="395">
        <v>20.135999999999999</v>
      </c>
      <c r="D127" s="395">
        <v>-60.542482800000002</v>
      </c>
      <c r="E127" s="396">
        <v>0.24958327550502721</v>
      </c>
      <c r="F127" s="394">
        <v>0</v>
      </c>
      <c r="G127" s="395">
        <v>0</v>
      </c>
      <c r="H127" s="395">
        <v>0</v>
      </c>
      <c r="I127" s="395">
        <v>0.153</v>
      </c>
      <c r="J127" s="395">
        <v>0.153</v>
      </c>
      <c r="K127" s="397">
        <v>0</v>
      </c>
      <c r="L127" s="122"/>
      <c r="M127" s="393" t="str">
        <f t="shared" si="1"/>
        <v/>
      </c>
    </row>
    <row r="128" spans="1:13" ht="14.45" customHeight="1" x14ac:dyDescent="0.2">
      <c r="A128" s="398" t="s">
        <v>354</v>
      </c>
      <c r="B128" s="394">
        <v>80.678482799999998</v>
      </c>
      <c r="C128" s="395">
        <v>20.135999999999999</v>
      </c>
      <c r="D128" s="395">
        <v>-60.542482800000002</v>
      </c>
      <c r="E128" s="396">
        <v>0.24958327550502721</v>
      </c>
      <c r="F128" s="394">
        <v>0</v>
      </c>
      <c r="G128" s="395">
        <v>0</v>
      </c>
      <c r="H128" s="395">
        <v>0</v>
      </c>
      <c r="I128" s="395">
        <v>0.153</v>
      </c>
      <c r="J128" s="395">
        <v>0.153</v>
      </c>
      <c r="K128" s="397">
        <v>0</v>
      </c>
      <c r="L128" s="122"/>
      <c r="M128" s="393" t="str">
        <f t="shared" si="1"/>
        <v>X</v>
      </c>
    </row>
    <row r="129" spans="1:13" ht="14.45" customHeight="1" x14ac:dyDescent="0.2">
      <c r="A129" s="398" t="s">
        <v>355</v>
      </c>
      <c r="B129" s="394">
        <v>8.9074968000000005</v>
      </c>
      <c r="C129" s="395">
        <v>1.8360000000000001</v>
      </c>
      <c r="D129" s="395">
        <v>-7.0714968000000002</v>
      </c>
      <c r="E129" s="396">
        <v>0.20611851356488839</v>
      </c>
      <c r="F129" s="394">
        <v>0</v>
      </c>
      <c r="G129" s="395">
        <v>0</v>
      </c>
      <c r="H129" s="395">
        <v>0</v>
      </c>
      <c r="I129" s="395">
        <v>0.153</v>
      </c>
      <c r="J129" s="395">
        <v>0.153</v>
      </c>
      <c r="K129" s="397">
        <v>0</v>
      </c>
      <c r="L129" s="122"/>
      <c r="M129" s="393" t="str">
        <f t="shared" si="1"/>
        <v/>
      </c>
    </row>
    <row r="130" spans="1:13" ht="14.45" customHeight="1" x14ac:dyDescent="0.2">
      <c r="A130" s="398" t="s">
        <v>356</v>
      </c>
      <c r="B130" s="394">
        <v>17.6956332</v>
      </c>
      <c r="C130" s="395">
        <v>17.8</v>
      </c>
      <c r="D130" s="395">
        <v>0.10436680000000109</v>
      </c>
      <c r="E130" s="396">
        <v>1.0058978844566016</v>
      </c>
      <c r="F130" s="394">
        <v>0</v>
      </c>
      <c r="G130" s="395">
        <v>0</v>
      </c>
      <c r="H130" s="395">
        <v>0</v>
      </c>
      <c r="I130" s="395">
        <v>0</v>
      </c>
      <c r="J130" s="395">
        <v>0</v>
      </c>
      <c r="K130" s="397">
        <v>0</v>
      </c>
      <c r="L130" s="122"/>
      <c r="M130" s="393" t="str">
        <f t="shared" si="1"/>
        <v/>
      </c>
    </row>
    <row r="131" spans="1:13" ht="14.45" customHeight="1" x14ac:dyDescent="0.2">
      <c r="A131" s="398" t="s">
        <v>357</v>
      </c>
      <c r="B131" s="394">
        <v>53.834308800000002</v>
      </c>
      <c r="C131" s="395">
        <v>0.5</v>
      </c>
      <c r="D131" s="395">
        <v>-53.334308800000002</v>
      </c>
      <c r="E131" s="396">
        <v>9.2877574012801296E-3</v>
      </c>
      <c r="F131" s="394">
        <v>0</v>
      </c>
      <c r="G131" s="395">
        <v>0</v>
      </c>
      <c r="H131" s="395">
        <v>0</v>
      </c>
      <c r="I131" s="395">
        <v>0</v>
      </c>
      <c r="J131" s="395">
        <v>0</v>
      </c>
      <c r="K131" s="397">
        <v>0</v>
      </c>
      <c r="L131" s="122"/>
      <c r="M131" s="393" t="str">
        <f t="shared" si="1"/>
        <v/>
      </c>
    </row>
    <row r="132" spans="1:13" ht="14.45" customHeight="1" x14ac:dyDescent="0.2">
      <c r="A132" s="398" t="s">
        <v>358</v>
      </c>
      <c r="B132" s="394">
        <v>0.24104400000000001</v>
      </c>
      <c r="C132" s="395">
        <v>0</v>
      </c>
      <c r="D132" s="395">
        <v>-0.24104400000000001</v>
      </c>
      <c r="E132" s="396">
        <v>0</v>
      </c>
      <c r="F132" s="394">
        <v>0</v>
      </c>
      <c r="G132" s="395">
        <v>0</v>
      </c>
      <c r="H132" s="395">
        <v>0</v>
      </c>
      <c r="I132" s="395">
        <v>0</v>
      </c>
      <c r="J132" s="395">
        <v>0</v>
      </c>
      <c r="K132" s="397">
        <v>0</v>
      </c>
      <c r="L132" s="122"/>
      <c r="M132" s="393" t="str">
        <f t="shared" si="1"/>
        <v/>
      </c>
    </row>
    <row r="133" spans="1:13" ht="14.45" customHeight="1" x14ac:dyDescent="0.2">
      <c r="A133" s="398" t="s">
        <v>359</v>
      </c>
      <c r="B133" s="394">
        <v>1611.2164886</v>
      </c>
      <c r="C133" s="395">
        <v>1625.8026200000002</v>
      </c>
      <c r="D133" s="395">
        <v>14.586131400000113</v>
      </c>
      <c r="E133" s="396">
        <v>1.0090528687505389</v>
      </c>
      <c r="F133" s="394">
        <v>1344.0048528</v>
      </c>
      <c r="G133" s="395">
        <v>336.0012132</v>
      </c>
      <c r="H133" s="395">
        <v>114.9666</v>
      </c>
      <c r="I133" s="395">
        <v>339.50779999999997</v>
      </c>
      <c r="J133" s="395">
        <v>3.5065867999999796</v>
      </c>
      <c r="K133" s="397">
        <v>0.25260905813896029</v>
      </c>
      <c r="L133" s="122"/>
      <c r="M133" s="393" t="str">
        <f t="shared" si="1"/>
        <v/>
      </c>
    </row>
    <row r="134" spans="1:13" ht="14.45" customHeight="1" x14ac:dyDescent="0.2">
      <c r="A134" s="398" t="s">
        <v>360</v>
      </c>
      <c r="B134" s="394">
        <v>1611.2164886</v>
      </c>
      <c r="C134" s="395">
        <v>1405.4672</v>
      </c>
      <c r="D134" s="395">
        <v>-205.7492886</v>
      </c>
      <c r="E134" s="396">
        <v>0.87230189732059071</v>
      </c>
      <c r="F134" s="394">
        <v>1344.0048528</v>
      </c>
      <c r="G134" s="395">
        <v>336.0012132</v>
      </c>
      <c r="H134" s="395">
        <v>114.9666</v>
      </c>
      <c r="I134" s="395">
        <v>339.50779999999997</v>
      </c>
      <c r="J134" s="395">
        <v>3.5065867999999796</v>
      </c>
      <c r="K134" s="397">
        <v>0.25260905813896029</v>
      </c>
      <c r="L134" s="122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 t="s">
        <v>361</v>
      </c>
      <c r="B135" s="394">
        <v>1611.2164886</v>
      </c>
      <c r="C135" s="395">
        <v>1359.9882</v>
      </c>
      <c r="D135" s="395">
        <v>-251.22828860000004</v>
      </c>
      <c r="E135" s="396">
        <v>0.84407539869561876</v>
      </c>
      <c r="F135" s="394">
        <v>1344.0048528</v>
      </c>
      <c r="G135" s="395">
        <v>336.0012132</v>
      </c>
      <c r="H135" s="395">
        <v>114.9666</v>
      </c>
      <c r="I135" s="395">
        <v>339.50779999999997</v>
      </c>
      <c r="J135" s="395">
        <v>3.5065867999999796</v>
      </c>
      <c r="K135" s="397">
        <v>0.25260905813896029</v>
      </c>
      <c r="L135" s="122"/>
      <c r="M135" s="393" t="str">
        <f t="shared" si="2"/>
        <v>X</v>
      </c>
    </row>
    <row r="136" spans="1:13" ht="14.45" customHeight="1" x14ac:dyDescent="0.2">
      <c r="A136" s="398" t="s">
        <v>362</v>
      </c>
      <c r="B136" s="394">
        <v>1129.0624241999999</v>
      </c>
      <c r="C136" s="395">
        <v>872.87315999999998</v>
      </c>
      <c r="D136" s="395">
        <v>-256.18926419999991</v>
      </c>
      <c r="E136" s="396">
        <v>0.77309557141490781</v>
      </c>
      <c r="F136" s="394">
        <v>872.92130279999992</v>
      </c>
      <c r="G136" s="395">
        <v>218.23032569999998</v>
      </c>
      <c r="H136" s="395">
        <v>72.739429999999999</v>
      </c>
      <c r="I136" s="395">
        <v>218.21829</v>
      </c>
      <c r="J136" s="395">
        <v>-1.2035699999984217E-2</v>
      </c>
      <c r="K136" s="397">
        <v>0.24998621215914724</v>
      </c>
      <c r="L136" s="122"/>
      <c r="M136" s="393" t="str">
        <f t="shared" si="2"/>
        <v/>
      </c>
    </row>
    <row r="137" spans="1:13" ht="14.45" customHeight="1" x14ac:dyDescent="0.2">
      <c r="A137" s="398" t="s">
        <v>363</v>
      </c>
      <c r="B137" s="394">
        <v>99.037054399999988</v>
      </c>
      <c r="C137" s="395">
        <v>103.929</v>
      </c>
      <c r="D137" s="395">
        <v>4.8919456000000139</v>
      </c>
      <c r="E137" s="396">
        <v>1.0493951039803948</v>
      </c>
      <c r="F137" s="394">
        <v>87.936000000000007</v>
      </c>
      <c r="G137" s="395">
        <v>21.984000000000002</v>
      </c>
      <c r="H137" s="395">
        <v>10.295</v>
      </c>
      <c r="I137" s="395">
        <v>25.492999999999999</v>
      </c>
      <c r="J137" s="395">
        <v>3.5089999999999968</v>
      </c>
      <c r="K137" s="397">
        <v>0.28990402110625907</v>
      </c>
      <c r="L137" s="122"/>
      <c r="M137" s="393" t="str">
        <f t="shared" si="2"/>
        <v/>
      </c>
    </row>
    <row r="138" spans="1:13" ht="14.45" customHeight="1" x14ac:dyDescent="0.2">
      <c r="A138" s="398" t="s">
        <v>364</v>
      </c>
      <c r="B138" s="394">
        <v>117.372</v>
      </c>
      <c r="C138" s="395">
        <v>117.372</v>
      </c>
      <c r="D138" s="395">
        <v>0</v>
      </c>
      <c r="E138" s="396">
        <v>1</v>
      </c>
      <c r="F138" s="394">
        <v>117.372</v>
      </c>
      <c r="G138" s="395">
        <v>29.343000000000004</v>
      </c>
      <c r="H138" s="395">
        <v>9.7810000000000006</v>
      </c>
      <c r="I138" s="395">
        <v>29.343</v>
      </c>
      <c r="J138" s="395">
        <v>-3.5527136788005009E-15</v>
      </c>
      <c r="K138" s="397">
        <v>0.25</v>
      </c>
      <c r="L138" s="122"/>
      <c r="M138" s="393" t="str">
        <f t="shared" si="2"/>
        <v/>
      </c>
    </row>
    <row r="139" spans="1:13" ht="14.45" customHeight="1" x14ac:dyDescent="0.2">
      <c r="A139" s="398" t="s">
        <v>365</v>
      </c>
      <c r="B139" s="394">
        <v>265.74501000000004</v>
      </c>
      <c r="C139" s="395">
        <v>265.81403999999998</v>
      </c>
      <c r="D139" s="395">
        <v>6.9029999999941083E-2</v>
      </c>
      <c r="E139" s="396">
        <v>1.0002597602867498</v>
      </c>
      <c r="F139" s="394">
        <v>265.77555000000001</v>
      </c>
      <c r="G139" s="395">
        <v>66.443887500000002</v>
      </c>
      <c r="H139" s="395">
        <v>22.151169999999997</v>
      </c>
      <c r="I139" s="395">
        <v>66.453509999999994</v>
      </c>
      <c r="J139" s="395">
        <v>9.6224999999918737E-3</v>
      </c>
      <c r="K139" s="397">
        <v>0.2500362053620056</v>
      </c>
      <c r="L139" s="122"/>
      <c r="M139" s="393" t="str">
        <f t="shared" si="2"/>
        <v/>
      </c>
    </row>
    <row r="140" spans="1:13" ht="14.45" customHeight="1" x14ac:dyDescent="0.2">
      <c r="A140" s="398" t="s">
        <v>366</v>
      </c>
      <c r="B140" s="394">
        <v>0</v>
      </c>
      <c r="C140" s="395">
        <v>45.478999999999999</v>
      </c>
      <c r="D140" s="395">
        <v>45.478999999999999</v>
      </c>
      <c r="E140" s="396">
        <v>0</v>
      </c>
      <c r="F140" s="394">
        <v>0</v>
      </c>
      <c r="G140" s="395">
        <v>0</v>
      </c>
      <c r="H140" s="395">
        <v>0</v>
      </c>
      <c r="I140" s="395">
        <v>0</v>
      </c>
      <c r="J140" s="395">
        <v>0</v>
      </c>
      <c r="K140" s="397">
        <v>0</v>
      </c>
      <c r="L140" s="122"/>
      <c r="M140" s="393" t="str">
        <f t="shared" si="2"/>
        <v>X</v>
      </c>
    </row>
    <row r="141" spans="1:13" ht="14.45" customHeight="1" x14ac:dyDescent="0.2">
      <c r="A141" s="398" t="s">
        <v>367</v>
      </c>
      <c r="B141" s="394">
        <v>0</v>
      </c>
      <c r="C141" s="395">
        <v>45.478999999999999</v>
      </c>
      <c r="D141" s="395">
        <v>45.478999999999999</v>
      </c>
      <c r="E141" s="396">
        <v>0</v>
      </c>
      <c r="F141" s="394">
        <v>0</v>
      </c>
      <c r="G141" s="395">
        <v>0</v>
      </c>
      <c r="H141" s="395">
        <v>0</v>
      </c>
      <c r="I141" s="395">
        <v>0</v>
      </c>
      <c r="J141" s="395">
        <v>0</v>
      </c>
      <c r="K141" s="397">
        <v>0</v>
      </c>
      <c r="L141" s="122"/>
      <c r="M141" s="393" t="str">
        <f t="shared" si="2"/>
        <v/>
      </c>
    </row>
    <row r="142" spans="1:13" ht="14.45" customHeight="1" x14ac:dyDescent="0.2">
      <c r="A142" s="398" t="s">
        <v>368</v>
      </c>
      <c r="B142" s="394">
        <v>0</v>
      </c>
      <c r="C142" s="395">
        <v>220.33542</v>
      </c>
      <c r="D142" s="395">
        <v>220.33542</v>
      </c>
      <c r="E142" s="396">
        <v>0</v>
      </c>
      <c r="F142" s="394">
        <v>0</v>
      </c>
      <c r="G142" s="395">
        <v>0</v>
      </c>
      <c r="H142" s="395">
        <v>0</v>
      </c>
      <c r="I142" s="395">
        <v>0</v>
      </c>
      <c r="J142" s="395">
        <v>0</v>
      </c>
      <c r="K142" s="397">
        <v>0</v>
      </c>
      <c r="L142" s="122"/>
      <c r="M142" s="393" t="str">
        <f t="shared" si="2"/>
        <v/>
      </c>
    </row>
    <row r="143" spans="1:13" ht="14.45" customHeight="1" x14ac:dyDescent="0.2">
      <c r="A143" s="398" t="s">
        <v>369</v>
      </c>
      <c r="B143" s="394">
        <v>0</v>
      </c>
      <c r="C143" s="395">
        <v>68.583770000000001</v>
      </c>
      <c r="D143" s="395">
        <v>68.583770000000001</v>
      </c>
      <c r="E143" s="396">
        <v>0</v>
      </c>
      <c r="F143" s="394">
        <v>0</v>
      </c>
      <c r="G143" s="395">
        <v>0</v>
      </c>
      <c r="H143" s="395">
        <v>0</v>
      </c>
      <c r="I143" s="395">
        <v>0</v>
      </c>
      <c r="J143" s="395">
        <v>0</v>
      </c>
      <c r="K143" s="397">
        <v>0</v>
      </c>
      <c r="L143" s="122"/>
      <c r="M143" s="393" t="str">
        <f t="shared" si="2"/>
        <v>X</v>
      </c>
    </row>
    <row r="144" spans="1:13" ht="14.45" customHeight="1" x14ac:dyDescent="0.2">
      <c r="A144" s="398" t="s">
        <v>370</v>
      </c>
      <c r="B144" s="394">
        <v>0</v>
      </c>
      <c r="C144" s="395">
        <v>68.583770000000001</v>
      </c>
      <c r="D144" s="395">
        <v>68.583770000000001</v>
      </c>
      <c r="E144" s="396">
        <v>0</v>
      </c>
      <c r="F144" s="394">
        <v>0</v>
      </c>
      <c r="G144" s="395">
        <v>0</v>
      </c>
      <c r="H144" s="395">
        <v>0</v>
      </c>
      <c r="I144" s="395">
        <v>0</v>
      </c>
      <c r="J144" s="395">
        <v>0</v>
      </c>
      <c r="K144" s="397">
        <v>0</v>
      </c>
      <c r="L144" s="122"/>
      <c r="M144" s="393" t="str">
        <f t="shared" si="2"/>
        <v/>
      </c>
    </row>
    <row r="145" spans="1:13" ht="14.45" customHeight="1" x14ac:dyDescent="0.2">
      <c r="A145" s="398" t="s">
        <v>371</v>
      </c>
      <c r="B145" s="394">
        <v>0</v>
      </c>
      <c r="C145" s="395">
        <v>25.950380000000003</v>
      </c>
      <c r="D145" s="395">
        <v>25.950380000000003</v>
      </c>
      <c r="E145" s="396">
        <v>0</v>
      </c>
      <c r="F145" s="394">
        <v>0</v>
      </c>
      <c r="G145" s="395">
        <v>0</v>
      </c>
      <c r="H145" s="395">
        <v>0</v>
      </c>
      <c r="I145" s="395">
        <v>0</v>
      </c>
      <c r="J145" s="395">
        <v>0</v>
      </c>
      <c r="K145" s="397">
        <v>0</v>
      </c>
      <c r="L145" s="122"/>
      <c r="M145" s="393" t="str">
        <f t="shared" si="2"/>
        <v>X</v>
      </c>
    </row>
    <row r="146" spans="1:13" ht="14.45" customHeight="1" x14ac:dyDescent="0.2">
      <c r="A146" s="398" t="s">
        <v>372</v>
      </c>
      <c r="B146" s="394">
        <v>0</v>
      </c>
      <c r="C146" s="395">
        <v>21.038990000000002</v>
      </c>
      <c r="D146" s="395">
        <v>21.038990000000002</v>
      </c>
      <c r="E146" s="396">
        <v>0</v>
      </c>
      <c r="F146" s="394">
        <v>0</v>
      </c>
      <c r="G146" s="395">
        <v>0</v>
      </c>
      <c r="H146" s="395">
        <v>0</v>
      </c>
      <c r="I146" s="395">
        <v>0</v>
      </c>
      <c r="J146" s="395">
        <v>0</v>
      </c>
      <c r="K146" s="397">
        <v>0</v>
      </c>
      <c r="L146" s="122"/>
      <c r="M146" s="393" t="str">
        <f t="shared" si="2"/>
        <v/>
      </c>
    </row>
    <row r="147" spans="1:13" ht="14.45" customHeight="1" x14ac:dyDescent="0.2">
      <c r="A147" s="398" t="s">
        <v>373</v>
      </c>
      <c r="B147" s="394">
        <v>0</v>
      </c>
      <c r="C147" s="395">
        <v>4.9113899999999999</v>
      </c>
      <c r="D147" s="395">
        <v>4.9113899999999999</v>
      </c>
      <c r="E147" s="396">
        <v>0</v>
      </c>
      <c r="F147" s="394">
        <v>0</v>
      </c>
      <c r="G147" s="395">
        <v>0</v>
      </c>
      <c r="H147" s="395">
        <v>0</v>
      </c>
      <c r="I147" s="395">
        <v>0</v>
      </c>
      <c r="J147" s="395">
        <v>0</v>
      </c>
      <c r="K147" s="397">
        <v>0</v>
      </c>
      <c r="L147" s="122"/>
      <c r="M147" s="393" t="str">
        <f t="shared" si="2"/>
        <v/>
      </c>
    </row>
    <row r="148" spans="1:13" ht="14.45" customHeight="1" x14ac:dyDescent="0.2">
      <c r="A148" s="398" t="s">
        <v>374</v>
      </c>
      <c r="B148" s="394">
        <v>0</v>
      </c>
      <c r="C148" s="395">
        <v>125.80127</v>
      </c>
      <c r="D148" s="395">
        <v>125.80127</v>
      </c>
      <c r="E148" s="396">
        <v>0</v>
      </c>
      <c r="F148" s="394">
        <v>0</v>
      </c>
      <c r="G148" s="395">
        <v>0</v>
      </c>
      <c r="H148" s="395">
        <v>0</v>
      </c>
      <c r="I148" s="395">
        <v>0</v>
      </c>
      <c r="J148" s="395">
        <v>0</v>
      </c>
      <c r="K148" s="397">
        <v>0</v>
      </c>
      <c r="L148" s="122"/>
      <c r="M148" s="393" t="str">
        <f t="shared" si="2"/>
        <v>X</v>
      </c>
    </row>
    <row r="149" spans="1:13" ht="14.45" customHeight="1" x14ac:dyDescent="0.2">
      <c r="A149" s="398" t="s">
        <v>375</v>
      </c>
      <c r="B149" s="394">
        <v>0</v>
      </c>
      <c r="C149" s="395">
        <v>10.285</v>
      </c>
      <c r="D149" s="395">
        <v>10.285</v>
      </c>
      <c r="E149" s="396">
        <v>0</v>
      </c>
      <c r="F149" s="394">
        <v>0</v>
      </c>
      <c r="G149" s="395">
        <v>0</v>
      </c>
      <c r="H149" s="395">
        <v>0</v>
      </c>
      <c r="I149" s="395">
        <v>0</v>
      </c>
      <c r="J149" s="395">
        <v>0</v>
      </c>
      <c r="K149" s="397">
        <v>0</v>
      </c>
      <c r="L149" s="122"/>
      <c r="M149" s="393" t="str">
        <f t="shared" si="2"/>
        <v/>
      </c>
    </row>
    <row r="150" spans="1:13" ht="14.45" customHeight="1" x14ac:dyDescent="0.2">
      <c r="A150" s="398" t="s">
        <v>376</v>
      </c>
      <c r="B150" s="394">
        <v>0</v>
      </c>
      <c r="C150" s="395">
        <v>115.51627000000001</v>
      </c>
      <c r="D150" s="395">
        <v>115.51627000000001</v>
      </c>
      <c r="E150" s="396">
        <v>0</v>
      </c>
      <c r="F150" s="394">
        <v>0</v>
      </c>
      <c r="G150" s="395">
        <v>0</v>
      </c>
      <c r="H150" s="395">
        <v>0</v>
      </c>
      <c r="I150" s="395">
        <v>0</v>
      </c>
      <c r="J150" s="395">
        <v>0</v>
      </c>
      <c r="K150" s="397">
        <v>0</v>
      </c>
      <c r="L150" s="122"/>
      <c r="M150" s="393" t="str">
        <f t="shared" si="2"/>
        <v/>
      </c>
    </row>
    <row r="151" spans="1:13" ht="14.45" customHeight="1" x14ac:dyDescent="0.2">
      <c r="A151" s="398" t="s">
        <v>377</v>
      </c>
      <c r="B151" s="394">
        <v>12228.2217007</v>
      </c>
      <c r="C151" s="395">
        <v>35935.5818</v>
      </c>
      <c r="D151" s="395">
        <v>23707.3600993</v>
      </c>
      <c r="E151" s="396">
        <v>2.9387414359638968</v>
      </c>
      <c r="F151" s="394">
        <v>36624.930718099997</v>
      </c>
      <c r="G151" s="395">
        <v>9156.2326795249992</v>
      </c>
      <c r="H151" s="395">
        <v>3532.0882900000001</v>
      </c>
      <c r="I151" s="395">
        <v>9034.8230100000001</v>
      </c>
      <c r="J151" s="395">
        <v>-121.40966952499912</v>
      </c>
      <c r="K151" s="397">
        <v>0.24668505394700996</v>
      </c>
      <c r="L151" s="122"/>
      <c r="M151" s="393" t="str">
        <f t="shared" si="2"/>
        <v/>
      </c>
    </row>
    <row r="152" spans="1:13" ht="14.45" customHeight="1" x14ac:dyDescent="0.2">
      <c r="A152" s="398" t="s">
        <v>378</v>
      </c>
      <c r="B152" s="394">
        <v>11856.653207400001</v>
      </c>
      <c r="C152" s="395">
        <v>30624.406609999998</v>
      </c>
      <c r="D152" s="395">
        <v>18767.753402599999</v>
      </c>
      <c r="E152" s="396">
        <v>2.582887942685768</v>
      </c>
      <c r="F152" s="394">
        <v>36624.406133299999</v>
      </c>
      <c r="G152" s="395">
        <v>9156.1015333249998</v>
      </c>
      <c r="H152" s="395">
        <v>3498.1419999999998</v>
      </c>
      <c r="I152" s="395">
        <v>8977.0978900000009</v>
      </c>
      <c r="J152" s="395">
        <v>-179.00364332499885</v>
      </c>
      <c r="K152" s="397">
        <v>0.2451124492592866</v>
      </c>
      <c r="L152" s="122"/>
      <c r="M152" s="393" t="str">
        <f t="shared" si="2"/>
        <v/>
      </c>
    </row>
    <row r="153" spans="1:13" ht="14.45" customHeight="1" x14ac:dyDescent="0.2">
      <c r="A153" s="398" t="s">
        <v>379</v>
      </c>
      <c r="B153" s="394">
        <v>11856.653207400001</v>
      </c>
      <c r="C153" s="395">
        <v>30624.406609999998</v>
      </c>
      <c r="D153" s="395">
        <v>18767.753402599999</v>
      </c>
      <c r="E153" s="396">
        <v>2.582887942685768</v>
      </c>
      <c r="F153" s="394">
        <v>36624.406133299999</v>
      </c>
      <c r="G153" s="395">
        <v>9156.1015333249998</v>
      </c>
      <c r="H153" s="395">
        <v>3498.1419999999998</v>
      </c>
      <c r="I153" s="395">
        <v>8977.0978900000009</v>
      </c>
      <c r="J153" s="395">
        <v>-179.00364332499885</v>
      </c>
      <c r="K153" s="397">
        <v>0.2451124492592866</v>
      </c>
      <c r="L153" s="122"/>
      <c r="M153" s="393" t="str">
        <f t="shared" si="2"/>
        <v/>
      </c>
    </row>
    <row r="154" spans="1:13" ht="14.45" customHeight="1" x14ac:dyDescent="0.2">
      <c r="A154" s="398" t="s">
        <v>380</v>
      </c>
      <c r="B154" s="394">
        <v>11856.653207400001</v>
      </c>
      <c r="C154" s="395">
        <v>9315.923859999999</v>
      </c>
      <c r="D154" s="395">
        <v>-2540.7293474000016</v>
      </c>
      <c r="E154" s="396">
        <v>0.78571277214937219</v>
      </c>
      <c r="F154" s="394">
        <v>14045.341022099999</v>
      </c>
      <c r="G154" s="395">
        <v>3511.3352555250003</v>
      </c>
      <c r="H154" s="395">
        <v>1220.972</v>
      </c>
      <c r="I154" s="395">
        <v>2922.9679900000001</v>
      </c>
      <c r="J154" s="395">
        <v>-588.36726552500022</v>
      </c>
      <c r="K154" s="397">
        <v>0.20810943539219032</v>
      </c>
      <c r="L154" s="122"/>
      <c r="M154" s="393" t="str">
        <f t="shared" si="2"/>
        <v>X</v>
      </c>
    </row>
    <row r="155" spans="1:13" ht="14.45" customHeight="1" x14ac:dyDescent="0.2">
      <c r="A155" s="398" t="s">
        <v>381</v>
      </c>
      <c r="B155" s="394">
        <v>164.9009284</v>
      </c>
      <c r="C155" s="395">
        <v>124.97</v>
      </c>
      <c r="D155" s="395">
        <v>-39.930928399999999</v>
      </c>
      <c r="E155" s="396">
        <v>0.75784897764105008</v>
      </c>
      <c r="F155" s="394">
        <v>266.98245579999997</v>
      </c>
      <c r="G155" s="395">
        <v>66.745613949999992</v>
      </c>
      <c r="H155" s="395">
        <v>11.661</v>
      </c>
      <c r="I155" s="395">
        <v>88.668000000000006</v>
      </c>
      <c r="J155" s="395">
        <v>21.922386050000014</v>
      </c>
      <c r="K155" s="397">
        <v>0.33211171024069969</v>
      </c>
      <c r="L155" s="122"/>
      <c r="M155" s="393" t="str">
        <f t="shared" si="2"/>
        <v/>
      </c>
    </row>
    <row r="156" spans="1:13" ht="14.45" customHeight="1" x14ac:dyDescent="0.2">
      <c r="A156" s="398" t="s">
        <v>382</v>
      </c>
      <c r="B156" s="394">
        <v>0</v>
      </c>
      <c r="C156" s="395">
        <v>10.89</v>
      </c>
      <c r="D156" s="395">
        <v>10.89</v>
      </c>
      <c r="E156" s="396">
        <v>0</v>
      </c>
      <c r="F156" s="394">
        <v>0</v>
      </c>
      <c r="G156" s="395">
        <v>0</v>
      </c>
      <c r="H156" s="395">
        <v>0</v>
      </c>
      <c r="I156" s="395">
        <v>0</v>
      </c>
      <c r="J156" s="395">
        <v>0</v>
      </c>
      <c r="K156" s="397">
        <v>0</v>
      </c>
      <c r="L156" s="122"/>
      <c r="M156" s="393" t="str">
        <f t="shared" si="2"/>
        <v/>
      </c>
    </row>
    <row r="157" spans="1:13" ht="14.45" customHeight="1" x14ac:dyDescent="0.2">
      <c r="A157" s="398" t="s">
        <v>383</v>
      </c>
      <c r="B157" s="394">
        <v>17.301701700000002</v>
      </c>
      <c r="C157" s="395">
        <v>5.6349999999999998</v>
      </c>
      <c r="D157" s="395">
        <v>-11.666701700000003</v>
      </c>
      <c r="E157" s="396">
        <v>0.32569050707884989</v>
      </c>
      <c r="F157" s="394">
        <v>12.5135565</v>
      </c>
      <c r="G157" s="395">
        <v>3.128389125</v>
      </c>
      <c r="H157" s="395">
        <v>0</v>
      </c>
      <c r="I157" s="395">
        <v>1.881</v>
      </c>
      <c r="J157" s="395">
        <v>-1.247389125</v>
      </c>
      <c r="K157" s="397">
        <v>0.15031697823076917</v>
      </c>
      <c r="L157" s="122"/>
      <c r="M157" s="393" t="str">
        <f t="shared" si="2"/>
        <v/>
      </c>
    </row>
    <row r="158" spans="1:13" ht="14.45" customHeight="1" x14ac:dyDescent="0.2">
      <c r="A158" s="398" t="s">
        <v>384</v>
      </c>
      <c r="B158" s="394">
        <v>11674.450577299998</v>
      </c>
      <c r="C158" s="395">
        <v>9174.42886</v>
      </c>
      <c r="D158" s="395">
        <v>-2500.0217172999983</v>
      </c>
      <c r="E158" s="396">
        <v>0.78585529993496372</v>
      </c>
      <c r="F158" s="394">
        <v>13765.845009799999</v>
      </c>
      <c r="G158" s="395">
        <v>3441.4612524499998</v>
      </c>
      <c r="H158" s="395">
        <v>1209.3109999999999</v>
      </c>
      <c r="I158" s="395">
        <v>2832.4189900000001</v>
      </c>
      <c r="J158" s="395">
        <v>-609.04226244999973</v>
      </c>
      <c r="K158" s="397">
        <v>0.205757001330727</v>
      </c>
      <c r="L158" s="122"/>
      <c r="M158" s="393" t="str">
        <f t="shared" si="2"/>
        <v/>
      </c>
    </row>
    <row r="159" spans="1:13" ht="14.45" customHeight="1" x14ac:dyDescent="0.2">
      <c r="A159" s="398" t="s">
        <v>385</v>
      </c>
      <c r="B159" s="394">
        <v>0</v>
      </c>
      <c r="C159" s="395">
        <v>21309.436799999999</v>
      </c>
      <c r="D159" s="395">
        <v>21309.436799999999</v>
      </c>
      <c r="E159" s="396">
        <v>0</v>
      </c>
      <c r="F159" s="394">
        <v>22579.065111200001</v>
      </c>
      <c r="G159" s="395">
        <v>5644.7662778000004</v>
      </c>
      <c r="H159" s="395">
        <v>2277.17</v>
      </c>
      <c r="I159" s="395">
        <v>6054.1299000000008</v>
      </c>
      <c r="J159" s="395">
        <v>409.36362220000046</v>
      </c>
      <c r="K159" s="397">
        <v>0.26813022904995931</v>
      </c>
      <c r="L159" s="122"/>
      <c r="M159" s="393" t="str">
        <f t="shared" si="2"/>
        <v>X</v>
      </c>
    </row>
    <row r="160" spans="1:13" ht="14.45" customHeight="1" x14ac:dyDescent="0.2">
      <c r="A160" s="398" t="s">
        <v>386</v>
      </c>
      <c r="B160" s="394">
        <v>0</v>
      </c>
      <c r="C160" s="395">
        <v>21308.0118</v>
      </c>
      <c r="D160" s="395">
        <v>21308.0118</v>
      </c>
      <c r="E160" s="396">
        <v>0</v>
      </c>
      <c r="F160" s="394">
        <v>22578.061031400001</v>
      </c>
      <c r="G160" s="395">
        <v>5644.5152578500001</v>
      </c>
      <c r="H160" s="395">
        <v>2276.4749999999999</v>
      </c>
      <c r="I160" s="395">
        <v>6053.4349000000002</v>
      </c>
      <c r="J160" s="395">
        <v>408.91964215000007</v>
      </c>
      <c r="K160" s="397">
        <v>0.2681113711040688</v>
      </c>
      <c r="L160" s="122"/>
      <c r="M160" s="393" t="str">
        <f t="shared" si="2"/>
        <v/>
      </c>
    </row>
    <row r="161" spans="1:13" ht="14.45" customHeight="1" x14ac:dyDescent="0.2">
      <c r="A161" s="398" t="s">
        <v>387</v>
      </c>
      <c r="B161" s="394">
        <v>0</v>
      </c>
      <c r="C161" s="395">
        <v>1.425</v>
      </c>
      <c r="D161" s="395">
        <v>1.425</v>
      </c>
      <c r="E161" s="396">
        <v>0</v>
      </c>
      <c r="F161" s="394">
        <v>1.0040798</v>
      </c>
      <c r="G161" s="395">
        <v>0.25101994999999999</v>
      </c>
      <c r="H161" s="395">
        <v>0.69499999999999995</v>
      </c>
      <c r="I161" s="395">
        <v>0.69499999999999995</v>
      </c>
      <c r="J161" s="395">
        <v>0.44398004999999996</v>
      </c>
      <c r="K161" s="397">
        <v>0.69217606010996335</v>
      </c>
      <c r="L161" s="122"/>
      <c r="M161" s="393" t="str">
        <f t="shared" si="2"/>
        <v/>
      </c>
    </row>
    <row r="162" spans="1:13" ht="14.45" customHeight="1" x14ac:dyDescent="0.2">
      <c r="A162" s="398" t="s">
        <v>388</v>
      </c>
      <c r="B162" s="394">
        <v>0</v>
      </c>
      <c r="C162" s="395">
        <v>-0.95404999999999995</v>
      </c>
      <c r="D162" s="395">
        <v>-0.95404999999999995</v>
      </c>
      <c r="E162" s="396">
        <v>0</v>
      </c>
      <c r="F162" s="394">
        <v>0</v>
      </c>
      <c r="G162" s="395">
        <v>0</v>
      </c>
      <c r="H162" s="395">
        <v>0</v>
      </c>
      <c r="I162" s="395">
        <v>0</v>
      </c>
      <c r="J162" s="395">
        <v>0</v>
      </c>
      <c r="K162" s="397">
        <v>0</v>
      </c>
      <c r="L162" s="122"/>
      <c r="M162" s="393" t="str">
        <f t="shared" si="2"/>
        <v>X</v>
      </c>
    </row>
    <row r="163" spans="1:13" ht="14.45" customHeight="1" x14ac:dyDescent="0.2">
      <c r="A163" s="398" t="s">
        <v>389</v>
      </c>
      <c r="B163" s="394">
        <v>0</v>
      </c>
      <c r="C163" s="395">
        <v>-0.95404999999999995</v>
      </c>
      <c r="D163" s="395">
        <v>-0.95404999999999995</v>
      </c>
      <c r="E163" s="396">
        <v>0</v>
      </c>
      <c r="F163" s="394">
        <v>0</v>
      </c>
      <c r="G163" s="395">
        <v>0</v>
      </c>
      <c r="H163" s="395">
        <v>0</v>
      </c>
      <c r="I163" s="395">
        <v>0</v>
      </c>
      <c r="J163" s="395">
        <v>0</v>
      </c>
      <c r="K163" s="397">
        <v>0</v>
      </c>
      <c r="L163" s="122"/>
      <c r="M163" s="393" t="str">
        <f t="shared" si="2"/>
        <v/>
      </c>
    </row>
    <row r="164" spans="1:13" ht="14.45" customHeight="1" x14ac:dyDescent="0.2">
      <c r="A164" s="398" t="s">
        <v>390</v>
      </c>
      <c r="B164" s="394">
        <v>371.5684933</v>
      </c>
      <c r="C164" s="395">
        <v>447.69226000000003</v>
      </c>
      <c r="D164" s="395">
        <v>76.123766700000033</v>
      </c>
      <c r="E164" s="396">
        <v>1.2048714249798855</v>
      </c>
      <c r="F164" s="394">
        <v>0.52458479999999996</v>
      </c>
      <c r="G164" s="395">
        <v>0.13114619999999999</v>
      </c>
      <c r="H164" s="395">
        <v>33.946289999999998</v>
      </c>
      <c r="I164" s="395">
        <v>57.725120000000004</v>
      </c>
      <c r="J164" s="395">
        <v>57.593973800000001</v>
      </c>
      <c r="K164" s="397">
        <v>110.03963515526948</v>
      </c>
      <c r="L164" s="122"/>
      <c r="M164" s="393" t="str">
        <f t="shared" si="2"/>
        <v/>
      </c>
    </row>
    <row r="165" spans="1:13" ht="14.45" customHeight="1" x14ac:dyDescent="0.2">
      <c r="A165" s="398" t="s">
        <v>391</v>
      </c>
      <c r="B165" s="394">
        <v>0</v>
      </c>
      <c r="C165" s="395">
        <v>80.75</v>
      </c>
      <c r="D165" s="395">
        <v>80.75</v>
      </c>
      <c r="E165" s="396">
        <v>0</v>
      </c>
      <c r="F165" s="394">
        <v>0</v>
      </c>
      <c r="G165" s="395">
        <v>0</v>
      </c>
      <c r="H165" s="395">
        <v>7.5</v>
      </c>
      <c r="I165" s="395">
        <v>14.75</v>
      </c>
      <c r="J165" s="395">
        <v>14.75</v>
      </c>
      <c r="K165" s="397">
        <v>0</v>
      </c>
      <c r="L165" s="122"/>
      <c r="M165" s="393" t="str">
        <f t="shared" si="2"/>
        <v/>
      </c>
    </row>
    <row r="166" spans="1:13" ht="14.45" customHeight="1" x14ac:dyDescent="0.2">
      <c r="A166" s="398" t="s">
        <v>392</v>
      </c>
      <c r="B166" s="394">
        <v>0</v>
      </c>
      <c r="C166" s="395">
        <v>80.75</v>
      </c>
      <c r="D166" s="395">
        <v>80.75</v>
      </c>
      <c r="E166" s="396">
        <v>0</v>
      </c>
      <c r="F166" s="394">
        <v>0</v>
      </c>
      <c r="G166" s="395">
        <v>0</v>
      </c>
      <c r="H166" s="395">
        <v>7.5</v>
      </c>
      <c r="I166" s="395">
        <v>14.75</v>
      </c>
      <c r="J166" s="395">
        <v>14.75</v>
      </c>
      <c r="K166" s="397">
        <v>0</v>
      </c>
      <c r="L166" s="122"/>
      <c r="M166" s="393" t="str">
        <f t="shared" si="2"/>
        <v>X</v>
      </c>
    </row>
    <row r="167" spans="1:13" ht="14.45" customHeight="1" x14ac:dyDescent="0.2">
      <c r="A167" s="398" t="s">
        <v>393</v>
      </c>
      <c r="B167" s="394">
        <v>0</v>
      </c>
      <c r="C167" s="395">
        <v>80.75</v>
      </c>
      <c r="D167" s="395">
        <v>80.75</v>
      </c>
      <c r="E167" s="396">
        <v>0</v>
      </c>
      <c r="F167" s="394">
        <v>0</v>
      </c>
      <c r="G167" s="395">
        <v>0</v>
      </c>
      <c r="H167" s="395">
        <v>7.5</v>
      </c>
      <c r="I167" s="395">
        <v>14.75</v>
      </c>
      <c r="J167" s="395">
        <v>14.75</v>
      </c>
      <c r="K167" s="397">
        <v>0</v>
      </c>
      <c r="L167" s="122"/>
      <c r="M167" s="393" t="str">
        <f t="shared" si="2"/>
        <v/>
      </c>
    </row>
    <row r="168" spans="1:13" ht="14.45" customHeight="1" x14ac:dyDescent="0.2">
      <c r="A168" s="398" t="s">
        <v>394</v>
      </c>
      <c r="B168" s="394">
        <v>371.5684933</v>
      </c>
      <c r="C168" s="395">
        <v>366.94226000000003</v>
      </c>
      <c r="D168" s="395">
        <v>-4.6262332999999671</v>
      </c>
      <c r="E168" s="396">
        <v>0.98754944678190248</v>
      </c>
      <c r="F168" s="394">
        <v>0.52458479999999996</v>
      </c>
      <c r="G168" s="395">
        <v>0.13114619999999999</v>
      </c>
      <c r="H168" s="395">
        <v>26.446290000000001</v>
      </c>
      <c r="I168" s="395">
        <v>42.975120000000004</v>
      </c>
      <c r="J168" s="395">
        <v>42.843973800000001</v>
      </c>
      <c r="K168" s="397">
        <v>81.922160154087592</v>
      </c>
      <c r="L168" s="122"/>
      <c r="M168" s="393" t="str">
        <f t="shared" si="2"/>
        <v/>
      </c>
    </row>
    <row r="169" spans="1:13" ht="14.45" customHeight="1" x14ac:dyDescent="0.2">
      <c r="A169" s="398" t="s">
        <v>395</v>
      </c>
      <c r="B169" s="394">
        <v>0</v>
      </c>
      <c r="C169" s="395">
        <v>3.3E-4</v>
      </c>
      <c r="D169" s="395">
        <v>3.3E-4</v>
      </c>
      <c r="E169" s="396">
        <v>0</v>
      </c>
      <c r="F169" s="394">
        <v>0</v>
      </c>
      <c r="G169" s="395">
        <v>0</v>
      </c>
      <c r="H169" s="395">
        <v>5.0000000000000002E-5</v>
      </c>
      <c r="I169" s="395">
        <v>-2.0000000000000002E-5</v>
      </c>
      <c r="J169" s="395">
        <v>-2.0000000000000002E-5</v>
      </c>
      <c r="K169" s="397">
        <v>0</v>
      </c>
      <c r="L169" s="122"/>
      <c r="M169" s="393" t="str">
        <f t="shared" si="2"/>
        <v>X</v>
      </c>
    </row>
    <row r="170" spans="1:13" ht="14.45" customHeight="1" x14ac:dyDescent="0.2">
      <c r="A170" s="398" t="s">
        <v>396</v>
      </c>
      <c r="B170" s="394">
        <v>0</v>
      </c>
      <c r="C170" s="395">
        <v>3.3E-4</v>
      </c>
      <c r="D170" s="395">
        <v>3.3E-4</v>
      </c>
      <c r="E170" s="396">
        <v>0</v>
      </c>
      <c r="F170" s="394">
        <v>0</v>
      </c>
      <c r="G170" s="395">
        <v>0</v>
      </c>
      <c r="H170" s="395">
        <v>5.0000000000000002E-5</v>
      </c>
      <c r="I170" s="395">
        <v>-2.0000000000000002E-5</v>
      </c>
      <c r="J170" s="395">
        <v>-2.0000000000000002E-5</v>
      </c>
      <c r="K170" s="397">
        <v>0</v>
      </c>
      <c r="L170" s="122"/>
      <c r="M170" s="393" t="str">
        <f t="shared" si="2"/>
        <v/>
      </c>
    </row>
    <row r="171" spans="1:13" ht="14.45" customHeight="1" x14ac:dyDescent="0.2">
      <c r="A171" s="398" t="s">
        <v>397</v>
      </c>
      <c r="B171" s="394">
        <v>371.5684933</v>
      </c>
      <c r="C171" s="395">
        <v>366.94193000000001</v>
      </c>
      <c r="D171" s="395">
        <v>-4.6265632999999866</v>
      </c>
      <c r="E171" s="396">
        <v>0.98754855865493274</v>
      </c>
      <c r="F171" s="394">
        <v>0.52458479999999996</v>
      </c>
      <c r="G171" s="395">
        <v>0.13114619999999999</v>
      </c>
      <c r="H171" s="395">
        <v>26.446240000000003</v>
      </c>
      <c r="I171" s="395">
        <v>42.975139999999996</v>
      </c>
      <c r="J171" s="395">
        <v>42.843993799999993</v>
      </c>
      <c r="K171" s="397">
        <v>81.922198279477399</v>
      </c>
      <c r="L171" s="122"/>
      <c r="M171" s="393" t="str">
        <f t="shared" si="2"/>
        <v>X</v>
      </c>
    </row>
    <row r="172" spans="1:13" ht="14.45" customHeight="1" x14ac:dyDescent="0.2">
      <c r="A172" s="398" t="s">
        <v>398</v>
      </c>
      <c r="B172" s="394">
        <v>0.40210649999999998</v>
      </c>
      <c r="C172" s="395">
        <v>0</v>
      </c>
      <c r="D172" s="395">
        <v>-0.40210649999999998</v>
      </c>
      <c r="E172" s="396">
        <v>0</v>
      </c>
      <c r="F172" s="394">
        <v>0.52458479999999996</v>
      </c>
      <c r="G172" s="395">
        <v>0.13114619999999999</v>
      </c>
      <c r="H172" s="395">
        <v>0</v>
      </c>
      <c r="I172" s="395">
        <v>0</v>
      </c>
      <c r="J172" s="395">
        <v>-0.13114619999999999</v>
      </c>
      <c r="K172" s="397">
        <v>0</v>
      </c>
      <c r="L172" s="122"/>
      <c r="M172" s="393" t="str">
        <f t="shared" si="2"/>
        <v/>
      </c>
    </row>
    <row r="173" spans="1:13" ht="14.45" customHeight="1" x14ac:dyDescent="0.2">
      <c r="A173" s="398" t="s">
        <v>399</v>
      </c>
      <c r="B173" s="394">
        <v>371.1663868</v>
      </c>
      <c r="C173" s="395">
        <v>366.94193000000001</v>
      </c>
      <c r="D173" s="395">
        <v>-4.2244567999999845</v>
      </c>
      <c r="E173" s="396">
        <v>0.98861842841852943</v>
      </c>
      <c r="F173" s="394">
        <v>0</v>
      </c>
      <c r="G173" s="395">
        <v>0</v>
      </c>
      <c r="H173" s="395">
        <v>26.446240000000003</v>
      </c>
      <c r="I173" s="395">
        <v>42.975139999999996</v>
      </c>
      <c r="J173" s="395">
        <v>42.975139999999996</v>
      </c>
      <c r="K173" s="397">
        <v>0</v>
      </c>
      <c r="L173" s="122"/>
      <c r="M173" s="393" t="str">
        <f t="shared" si="2"/>
        <v/>
      </c>
    </row>
    <row r="174" spans="1:13" ht="14.45" customHeight="1" x14ac:dyDescent="0.2">
      <c r="A174" s="398" t="s">
        <v>400</v>
      </c>
      <c r="B174" s="394">
        <v>0</v>
      </c>
      <c r="C174" s="395">
        <v>4863.4829300000001</v>
      </c>
      <c r="D174" s="395">
        <v>4863.4829300000001</v>
      </c>
      <c r="E174" s="396">
        <v>0</v>
      </c>
      <c r="F174" s="394">
        <v>0</v>
      </c>
      <c r="G174" s="395">
        <v>0</v>
      </c>
      <c r="H174" s="395">
        <v>0</v>
      </c>
      <c r="I174" s="395">
        <v>0</v>
      </c>
      <c r="J174" s="395">
        <v>0</v>
      </c>
      <c r="K174" s="397">
        <v>0</v>
      </c>
      <c r="L174" s="122"/>
      <c r="M174" s="393" t="str">
        <f t="shared" si="2"/>
        <v/>
      </c>
    </row>
    <row r="175" spans="1:13" ht="14.45" customHeight="1" x14ac:dyDescent="0.2">
      <c r="A175" s="398" t="s">
        <v>401</v>
      </c>
      <c r="B175" s="394">
        <v>0</v>
      </c>
      <c r="C175" s="395">
        <v>4863.4829300000001</v>
      </c>
      <c r="D175" s="395">
        <v>4863.4829300000001</v>
      </c>
      <c r="E175" s="396">
        <v>0</v>
      </c>
      <c r="F175" s="394">
        <v>0</v>
      </c>
      <c r="G175" s="395">
        <v>0</v>
      </c>
      <c r="H175" s="395">
        <v>0</v>
      </c>
      <c r="I175" s="395">
        <v>0</v>
      </c>
      <c r="J175" s="395">
        <v>0</v>
      </c>
      <c r="K175" s="397">
        <v>0</v>
      </c>
      <c r="L175" s="122"/>
      <c r="M175" s="393" t="str">
        <f t="shared" si="2"/>
        <v/>
      </c>
    </row>
    <row r="176" spans="1:13" ht="14.45" customHeight="1" x14ac:dyDescent="0.2">
      <c r="A176" s="398" t="s">
        <v>402</v>
      </c>
      <c r="B176" s="394">
        <v>0</v>
      </c>
      <c r="C176" s="395">
        <v>4863.4829300000001</v>
      </c>
      <c r="D176" s="395">
        <v>4863.4829300000001</v>
      </c>
      <c r="E176" s="396">
        <v>0</v>
      </c>
      <c r="F176" s="394">
        <v>0</v>
      </c>
      <c r="G176" s="395">
        <v>0</v>
      </c>
      <c r="H176" s="395">
        <v>0</v>
      </c>
      <c r="I176" s="395">
        <v>0</v>
      </c>
      <c r="J176" s="395">
        <v>0</v>
      </c>
      <c r="K176" s="397">
        <v>0</v>
      </c>
      <c r="L176" s="122"/>
      <c r="M176" s="393" t="str">
        <f t="shared" si="2"/>
        <v>X</v>
      </c>
    </row>
    <row r="177" spans="1:13" ht="14.45" customHeight="1" x14ac:dyDescent="0.2">
      <c r="A177" s="398" t="s">
        <v>403</v>
      </c>
      <c r="B177" s="394">
        <v>0</v>
      </c>
      <c r="C177" s="395">
        <v>4863.4829300000001</v>
      </c>
      <c r="D177" s="395">
        <v>4863.4829300000001</v>
      </c>
      <c r="E177" s="396">
        <v>0</v>
      </c>
      <c r="F177" s="394">
        <v>0</v>
      </c>
      <c r="G177" s="395">
        <v>0</v>
      </c>
      <c r="H177" s="395">
        <v>0</v>
      </c>
      <c r="I177" s="395">
        <v>0</v>
      </c>
      <c r="J177" s="395">
        <v>0</v>
      </c>
      <c r="K177" s="397">
        <v>0</v>
      </c>
      <c r="L177" s="122"/>
      <c r="M177" s="393" t="str">
        <f t="shared" si="2"/>
        <v/>
      </c>
    </row>
    <row r="178" spans="1:13" ht="14.45" customHeight="1" x14ac:dyDescent="0.2">
      <c r="A178" s="398" t="s">
        <v>404</v>
      </c>
      <c r="B178" s="394">
        <v>0</v>
      </c>
      <c r="C178" s="395">
        <v>6697.8452900000002</v>
      </c>
      <c r="D178" s="395">
        <v>6697.8452900000002</v>
      </c>
      <c r="E178" s="396">
        <v>0</v>
      </c>
      <c r="F178" s="394">
        <v>0</v>
      </c>
      <c r="G178" s="395">
        <v>0</v>
      </c>
      <c r="H178" s="395">
        <v>487.65386000000001</v>
      </c>
      <c r="I178" s="395">
        <v>1401.3497</v>
      </c>
      <c r="J178" s="395">
        <v>1401.3497</v>
      </c>
      <c r="K178" s="397">
        <v>0</v>
      </c>
      <c r="L178" s="122"/>
      <c r="M178" s="393" t="str">
        <f t="shared" si="2"/>
        <v/>
      </c>
    </row>
    <row r="179" spans="1:13" ht="14.45" customHeight="1" x14ac:dyDescent="0.2">
      <c r="A179" s="398" t="s">
        <v>405</v>
      </c>
      <c r="B179" s="394">
        <v>0</v>
      </c>
      <c r="C179" s="395">
        <v>6697.8452900000002</v>
      </c>
      <c r="D179" s="395">
        <v>6697.8452900000002</v>
      </c>
      <c r="E179" s="396">
        <v>0</v>
      </c>
      <c r="F179" s="394">
        <v>0</v>
      </c>
      <c r="G179" s="395">
        <v>0</v>
      </c>
      <c r="H179" s="395">
        <v>487.65386000000001</v>
      </c>
      <c r="I179" s="395">
        <v>1401.3497</v>
      </c>
      <c r="J179" s="395">
        <v>1401.3497</v>
      </c>
      <c r="K179" s="397">
        <v>0</v>
      </c>
      <c r="L179" s="122"/>
      <c r="M179" s="393" t="str">
        <f t="shared" si="2"/>
        <v/>
      </c>
    </row>
    <row r="180" spans="1:13" ht="14.45" customHeight="1" x14ac:dyDescent="0.2">
      <c r="A180" s="398" t="s">
        <v>406</v>
      </c>
      <c r="B180" s="394">
        <v>0</v>
      </c>
      <c r="C180" s="395">
        <v>6697.8452900000002</v>
      </c>
      <c r="D180" s="395">
        <v>6697.8452900000002</v>
      </c>
      <c r="E180" s="396">
        <v>0</v>
      </c>
      <c r="F180" s="394">
        <v>0</v>
      </c>
      <c r="G180" s="395">
        <v>0</v>
      </c>
      <c r="H180" s="395">
        <v>487.65386000000001</v>
      </c>
      <c r="I180" s="395">
        <v>1401.3497</v>
      </c>
      <c r="J180" s="395">
        <v>1401.3497</v>
      </c>
      <c r="K180" s="397">
        <v>0</v>
      </c>
      <c r="L180" s="122"/>
      <c r="M180" s="393" t="str">
        <f t="shared" si="2"/>
        <v/>
      </c>
    </row>
    <row r="181" spans="1:13" ht="14.45" customHeight="1" x14ac:dyDescent="0.2">
      <c r="A181" s="398" t="s">
        <v>407</v>
      </c>
      <c r="B181" s="394">
        <v>0</v>
      </c>
      <c r="C181" s="395">
        <v>16.413019999999999</v>
      </c>
      <c r="D181" s="395">
        <v>16.413019999999999</v>
      </c>
      <c r="E181" s="396">
        <v>0</v>
      </c>
      <c r="F181" s="394">
        <v>0</v>
      </c>
      <c r="G181" s="395">
        <v>0</v>
      </c>
      <c r="H181" s="395">
        <v>1.49621</v>
      </c>
      <c r="I181" s="395">
        <v>4.0424699999999998</v>
      </c>
      <c r="J181" s="395">
        <v>4.0424699999999998</v>
      </c>
      <c r="K181" s="397">
        <v>0</v>
      </c>
      <c r="L181" s="122"/>
      <c r="M181" s="393" t="str">
        <f t="shared" si="2"/>
        <v>X</v>
      </c>
    </row>
    <row r="182" spans="1:13" ht="14.45" customHeight="1" x14ac:dyDescent="0.2">
      <c r="A182" s="398" t="s">
        <v>408</v>
      </c>
      <c r="B182" s="394">
        <v>0</v>
      </c>
      <c r="C182" s="395">
        <v>16.413019999999999</v>
      </c>
      <c r="D182" s="395">
        <v>16.413019999999999</v>
      </c>
      <c r="E182" s="396">
        <v>0</v>
      </c>
      <c r="F182" s="394">
        <v>0</v>
      </c>
      <c r="G182" s="395">
        <v>0</v>
      </c>
      <c r="H182" s="395">
        <v>1.49621</v>
      </c>
      <c r="I182" s="395">
        <v>4.0424699999999998</v>
      </c>
      <c r="J182" s="395">
        <v>4.0424699999999998</v>
      </c>
      <c r="K182" s="397">
        <v>0</v>
      </c>
      <c r="L182" s="122"/>
      <c r="M182" s="393" t="str">
        <f t="shared" si="2"/>
        <v/>
      </c>
    </row>
    <row r="183" spans="1:13" ht="14.45" customHeight="1" x14ac:dyDescent="0.2">
      <c r="A183" s="398" t="s">
        <v>409</v>
      </c>
      <c r="B183" s="394">
        <v>0</v>
      </c>
      <c r="C183" s="395">
        <v>6.46</v>
      </c>
      <c r="D183" s="395">
        <v>6.46</v>
      </c>
      <c r="E183" s="396">
        <v>0</v>
      </c>
      <c r="F183" s="394">
        <v>0</v>
      </c>
      <c r="G183" s="395">
        <v>0</v>
      </c>
      <c r="H183" s="395">
        <v>7.14</v>
      </c>
      <c r="I183" s="395">
        <v>11.9</v>
      </c>
      <c r="J183" s="395">
        <v>11.9</v>
      </c>
      <c r="K183" s="397">
        <v>0</v>
      </c>
      <c r="L183" s="122"/>
      <c r="M183" s="393" t="str">
        <f t="shared" si="2"/>
        <v>X</v>
      </c>
    </row>
    <row r="184" spans="1:13" ht="14.45" customHeight="1" x14ac:dyDescent="0.2">
      <c r="A184" s="398" t="s">
        <v>410</v>
      </c>
      <c r="B184" s="394">
        <v>0</v>
      </c>
      <c r="C184" s="395">
        <v>4.76</v>
      </c>
      <c r="D184" s="395">
        <v>4.76</v>
      </c>
      <c r="E184" s="396">
        <v>0</v>
      </c>
      <c r="F184" s="394">
        <v>0</v>
      </c>
      <c r="G184" s="395">
        <v>0</v>
      </c>
      <c r="H184" s="395">
        <v>0</v>
      </c>
      <c r="I184" s="395">
        <v>3.74</v>
      </c>
      <c r="J184" s="395">
        <v>3.74</v>
      </c>
      <c r="K184" s="397">
        <v>0</v>
      </c>
      <c r="L184" s="122"/>
      <c r="M184" s="393" t="str">
        <f t="shared" si="2"/>
        <v/>
      </c>
    </row>
    <row r="185" spans="1:13" ht="14.45" customHeight="1" x14ac:dyDescent="0.2">
      <c r="A185" s="398" t="s">
        <v>411</v>
      </c>
      <c r="B185" s="394">
        <v>0</v>
      </c>
      <c r="C185" s="395">
        <v>1.7</v>
      </c>
      <c r="D185" s="395">
        <v>1.7</v>
      </c>
      <c r="E185" s="396">
        <v>0</v>
      </c>
      <c r="F185" s="394">
        <v>0</v>
      </c>
      <c r="G185" s="395">
        <v>0</v>
      </c>
      <c r="H185" s="395">
        <v>7.14</v>
      </c>
      <c r="I185" s="395">
        <v>8.16</v>
      </c>
      <c r="J185" s="395">
        <v>8.16</v>
      </c>
      <c r="K185" s="397">
        <v>0</v>
      </c>
      <c r="L185" s="122"/>
      <c r="M185" s="393" t="str">
        <f t="shared" si="2"/>
        <v/>
      </c>
    </row>
    <row r="186" spans="1:13" ht="14.45" customHeight="1" x14ac:dyDescent="0.2">
      <c r="A186" s="398" t="s">
        <v>412</v>
      </c>
      <c r="B186" s="394">
        <v>0</v>
      </c>
      <c r="C186" s="395">
        <v>46.70158</v>
      </c>
      <c r="D186" s="395">
        <v>46.70158</v>
      </c>
      <c r="E186" s="396">
        <v>0</v>
      </c>
      <c r="F186" s="394">
        <v>0</v>
      </c>
      <c r="G186" s="395">
        <v>0</v>
      </c>
      <c r="H186" s="395">
        <v>9.6549599999999991</v>
      </c>
      <c r="I186" s="395">
        <v>25.113040000000002</v>
      </c>
      <c r="J186" s="395">
        <v>25.113040000000002</v>
      </c>
      <c r="K186" s="397">
        <v>0</v>
      </c>
      <c r="L186" s="122"/>
      <c r="M186" s="393" t="str">
        <f t="shared" si="2"/>
        <v>X</v>
      </c>
    </row>
    <row r="187" spans="1:13" ht="14.45" customHeight="1" x14ac:dyDescent="0.2">
      <c r="A187" s="398" t="s">
        <v>413</v>
      </c>
      <c r="B187" s="394">
        <v>0</v>
      </c>
      <c r="C187" s="395">
        <v>0.37</v>
      </c>
      <c r="D187" s="395">
        <v>0.37</v>
      </c>
      <c r="E187" s="396">
        <v>0</v>
      </c>
      <c r="F187" s="394">
        <v>0</v>
      </c>
      <c r="G187" s="395">
        <v>0</v>
      </c>
      <c r="H187" s="395">
        <v>0</v>
      </c>
      <c r="I187" s="395">
        <v>0.37</v>
      </c>
      <c r="J187" s="395">
        <v>0.37</v>
      </c>
      <c r="K187" s="397">
        <v>0</v>
      </c>
      <c r="L187" s="122"/>
      <c r="M187" s="393" t="str">
        <f t="shared" si="2"/>
        <v/>
      </c>
    </row>
    <row r="188" spans="1:13" ht="14.45" customHeight="1" x14ac:dyDescent="0.2">
      <c r="A188" s="398" t="s">
        <v>414</v>
      </c>
      <c r="B188" s="394">
        <v>0</v>
      </c>
      <c r="C188" s="395">
        <v>0.4556</v>
      </c>
      <c r="D188" s="395">
        <v>0.4556</v>
      </c>
      <c r="E188" s="396">
        <v>0</v>
      </c>
      <c r="F188" s="394">
        <v>0</v>
      </c>
      <c r="G188" s="395">
        <v>0</v>
      </c>
      <c r="H188" s="395">
        <v>0</v>
      </c>
      <c r="I188" s="395">
        <v>0</v>
      </c>
      <c r="J188" s="395">
        <v>0</v>
      </c>
      <c r="K188" s="397">
        <v>0</v>
      </c>
      <c r="L188" s="122"/>
      <c r="M188" s="393" t="str">
        <f t="shared" si="2"/>
        <v/>
      </c>
    </row>
    <row r="189" spans="1:13" ht="14.45" customHeight="1" x14ac:dyDescent="0.2">
      <c r="A189" s="398" t="s">
        <v>415</v>
      </c>
      <c r="B189" s="394">
        <v>0</v>
      </c>
      <c r="C189" s="395">
        <v>45.875980000000006</v>
      </c>
      <c r="D189" s="395">
        <v>45.875980000000006</v>
      </c>
      <c r="E189" s="396">
        <v>0</v>
      </c>
      <c r="F189" s="394">
        <v>0</v>
      </c>
      <c r="G189" s="395">
        <v>0</v>
      </c>
      <c r="H189" s="395">
        <v>9.6549599999999991</v>
      </c>
      <c r="I189" s="395">
        <v>24.743040000000001</v>
      </c>
      <c r="J189" s="395">
        <v>24.743040000000001</v>
      </c>
      <c r="K189" s="397">
        <v>0</v>
      </c>
      <c r="L189" s="122"/>
      <c r="M189" s="393" t="str">
        <f t="shared" si="2"/>
        <v/>
      </c>
    </row>
    <row r="190" spans="1:13" ht="14.45" customHeight="1" x14ac:dyDescent="0.2">
      <c r="A190" s="398" t="s">
        <v>416</v>
      </c>
      <c r="B190" s="394">
        <v>0</v>
      </c>
      <c r="C190" s="395">
        <v>14.470610000000001</v>
      </c>
      <c r="D190" s="395">
        <v>14.470610000000001</v>
      </c>
      <c r="E190" s="396">
        <v>0</v>
      </c>
      <c r="F190" s="394">
        <v>0</v>
      </c>
      <c r="G190" s="395">
        <v>0</v>
      </c>
      <c r="H190" s="395">
        <v>1.61226</v>
      </c>
      <c r="I190" s="395">
        <v>4.1491199999999999</v>
      </c>
      <c r="J190" s="395">
        <v>4.1491199999999999</v>
      </c>
      <c r="K190" s="397">
        <v>0</v>
      </c>
      <c r="L190" s="122"/>
      <c r="M190" s="393" t="str">
        <f t="shared" si="2"/>
        <v>X</v>
      </c>
    </row>
    <row r="191" spans="1:13" ht="14.45" customHeight="1" x14ac:dyDescent="0.2">
      <c r="A191" s="398" t="s">
        <v>417</v>
      </c>
      <c r="B191" s="394">
        <v>0</v>
      </c>
      <c r="C191" s="395">
        <v>14.470610000000001</v>
      </c>
      <c r="D191" s="395">
        <v>14.470610000000001</v>
      </c>
      <c r="E191" s="396">
        <v>0</v>
      </c>
      <c r="F191" s="394">
        <v>0</v>
      </c>
      <c r="G191" s="395">
        <v>0</v>
      </c>
      <c r="H191" s="395">
        <v>1.61226</v>
      </c>
      <c r="I191" s="395">
        <v>4.1491199999999999</v>
      </c>
      <c r="J191" s="395">
        <v>4.1491199999999999</v>
      </c>
      <c r="K191" s="397">
        <v>0</v>
      </c>
      <c r="L191" s="122"/>
      <c r="M191" s="393" t="str">
        <f t="shared" si="2"/>
        <v/>
      </c>
    </row>
    <row r="192" spans="1:13" ht="14.45" customHeight="1" x14ac:dyDescent="0.2">
      <c r="A192" s="398" t="s">
        <v>418</v>
      </c>
      <c r="B192" s="394">
        <v>0</v>
      </c>
      <c r="C192" s="395">
        <v>3.7879999999999998</v>
      </c>
      <c r="D192" s="395">
        <v>3.7879999999999998</v>
      </c>
      <c r="E192" s="396">
        <v>0</v>
      </c>
      <c r="F192" s="394">
        <v>0</v>
      </c>
      <c r="G192" s="395">
        <v>0</v>
      </c>
      <c r="H192" s="395">
        <v>0.36</v>
      </c>
      <c r="I192" s="395">
        <v>1.1399999999999999</v>
      </c>
      <c r="J192" s="395">
        <v>1.1399999999999999</v>
      </c>
      <c r="K192" s="397">
        <v>0</v>
      </c>
      <c r="L192" s="122"/>
      <c r="M192" s="393" t="str">
        <f t="shared" si="2"/>
        <v>X</v>
      </c>
    </row>
    <row r="193" spans="1:13" ht="14.45" customHeight="1" x14ac:dyDescent="0.2">
      <c r="A193" s="398" t="s">
        <v>419</v>
      </c>
      <c r="B193" s="394">
        <v>0</v>
      </c>
      <c r="C193" s="395">
        <v>3.7879999999999998</v>
      </c>
      <c r="D193" s="395">
        <v>3.7879999999999998</v>
      </c>
      <c r="E193" s="396">
        <v>0</v>
      </c>
      <c r="F193" s="394">
        <v>0</v>
      </c>
      <c r="G193" s="395">
        <v>0</v>
      </c>
      <c r="H193" s="395">
        <v>0.36</v>
      </c>
      <c r="I193" s="395">
        <v>1.1399999999999999</v>
      </c>
      <c r="J193" s="395">
        <v>1.1399999999999999</v>
      </c>
      <c r="K193" s="397">
        <v>0</v>
      </c>
      <c r="L193" s="122"/>
      <c r="M193" s="393" t="str">
        <f t="shared" si="2"/>
        <v/>
      </c>
    </row>
    <row r="194" spans="1:13" ht="14.45" customHeight="1" x14ac:dyDescent="0.2">
      <c r="A194" s="398" t="s">
        <v>420</v>
      </c>
      <c r="B194" s="394">
        <v>0</v>
      </c>
      <c r="C194" s="395">
        <v>2496.9568199999999</v>
      </c>
      <c r="D194" s="395">
        <v>2496.9568199999999</v>
      </c>
      <c r="E194" s="396">
        <v>0</v>
      </c>
      <c r="F194" s="394">
        <v>0</v>
      </c>
      <c r="G194" s="395">
        <v>0</v>
      </c>
      <c r="H194" s="395">
        <v>158.57419000000002</v>
      </c>
      <c r="I194" s="395">
        <v>462.99489</v>
      </c>
      <c r="J194" s="395">
        <v>462.99489</v>
      </c>
      <c r="K194" s="397">
        <v>0</v>
      </c>
      <c r="L194" s="122"/>
      <c r="M194" s="393" t="str">
        <f t="shared" si="2"/>
        <v>X</v>
      </c>
    </row>
    <row r="195" spans="1:13" ht="14.45" customHeight="1" x14ac:dyDescent="0.2">
      <c r="A195" s="398" t="s">
        <v>421</v>
      </c>
      <c r="B195" s="394">
        <v>0</v>
      </c>
      <c r="C195" s="395">
        <v>2496.9568199999999</v>
      </c>
      <c r="D195" s="395">
        <v>2496.9568199999999</v>
      </c>
      <c r="E195" s="396">
        <v>0</v>
      </c>
      <c r="F195" s="394">
        <v>0</v>
      </c>
      <c r="G195" s="395">
        <v>0</v>
      </c>
      <c r="H195" s="395">
        <v>158.57419000000002</v>
      </c>
      <c r="I195" s="395">
        <v>462.99489</v>
      </c>
      <c r="J195" s="395">
        <v>462.99489</v>
      </c>
      <c r="K195" s="397">
        <v>0</v>
      </c>
      <c r="L195" s="122"/>
      <c r="M195" s="393" t="str">
        <f t="shared" si="2"/>
        <v/>
      </c>
    </row>
    <row r="196" spans="1:13" ht="14.45" customHeight="1" x14ac:dyDescent="0.2">
      <c r="A196" s="398" t="s">
        <v>422</v>
      </c>
      <c r="B196" s="394">
        <v>0</v>
      </c>
      <c r="C196" s="395">
        <v>0.10746</v>
      </c>
      <c r="D196" s="395">
        <v>0.10746</v>
      </c>
      <c r="E196" s="396">
        <v>0</v>
      </c>
      <c r="F196" s="394">
        <v>0</v>
      </c>
      <c r="G196" s="395">
        <v>0</v>
      </c>
      <c r="H196" s="395">
        <v>0</v>
      </c>
      <c r="I196" s="395">
        <v>0</v>
      </c>
      <c r="J196" s="395">
        <v>0</v>
      </c>
      <c r="K196" s="397">
        <v>0</v>
      </c>
      <c r="L196" s="122"/>
      <c r="M196" s="393" t="str">
        <f t="shared" si="2"/>
        <v>X</v>
      </c>
    </row>
    <row r="197" spans="1:13" ht="14.45" customHeight="1" x14ac:dyDescent="0.2">
      <c r="A197" s="398" t="s">
        <v>423</v>
      </c>
      <c r="B197" s="394">
        <v>0</v>
      </c>
      <c r="C197" s="395">
        <v>0.10746</v>
      </c>
      <c r="D197" s="395">
        <v>0.10746</v>
      </c>
      <c r="E197" s="396">
        <v>0</v>
      </c>
      <c r="F197" s="394">
        <v>0</v>
      </c>
      <c r="G197" s="395">
        <v>0</v>
      </c>
      <c r="H197" s="395">
        <v>0</v>
      </c>
      <c r="I197" s="395">
        <v>0</v>
      </c>
      <c r="J197" s="395">
        <v>0</v>
      </c>
      <c r="K197" s="397">
        <v>0</v>
      </c>
      <c r="L197" s="122"/>
      <c r="M197" s="393" t="str">
        <f t="shared" si="2"/>
        <v/>
      </c>
    </row>
    <row r="198" spans="1:13" ht="14.45" customHeight="1" x14ac:dyDescent="0.2">
      <c r="A198" s="398" t="s">
        <v>424</v>
      </c>
      <c r="B198" s="394">
        <v>0</v>
      </c>
      <c r="C198" s="395">
        <v>4112.9477999999999</v>
      </c>
      <c r="D198" s="395">
        <v>4112.9477999999999</v>
      </c>
      <c r="E198" s="396">
        <v>0</v>
      </c>
      <c r="F198" s="394">
        <v>0</v>
      </c>
      <c r="G198" s="395">
        <v>0</v>
      </c>
      <c r="H198" s="395">
        <v>308.81623999999999</v>
      </c>
      <c r="I198" s="395">
        <v>892.0101800000001</v>
      </c>
      <c r="J198" s="395">
        <v>892.0101800000001</v>
      </c>
      <c r="K198" s="397">
        <v>0</v>
      </c>
      <c r="L198" s="122"/>
      <c r="M198" s="393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98" t="s">
        <v>425</v>
      </c>
      <c r="B199" s="394">
        <v>0</v>
      </c>
      <c r="C199" s="395">
        <v>4112.9477999999999</v>
      </c>
      <c r="D199" s="395">
        <v>4112.9477999999999</v>
      </c>
      <c r="E199" s="396">
        <v>0</v>
      </c>
      <c r="F199" s="394">
        <v>0</v>
      </c>
      <c r="G199" s="395">
        <v>0</v>
      </c>
      <c r="H199" s="395">
        <v>308.81623999999999</v>
      </c>
      <c r="I199" s="395">
        <v>892.0101800000001</v>
      </c>
      <c r="J199" s="395">
        <v>892.0101800000001</v>
      </c>
      <c r="K199" s="397">
        <v>0</v>
      </c>
      <c r="L199" s="122"/>
      <c r="M199" s="393" t="str">
        <f t="shared" si="3"/>
        <v/>
      </c>
    </row>
    <row r="200" spans="1:13" ht="14.45" customHeight="1" x14ac:dyDescent="0.2">
      <c r="A200" s="398" t="s">
        <v>426</v>
      </c>
      <c r="B200" s="394">
        <v>0</v>
      </c>
      <c r="C200" s="395">
        <v>9.0649999999999995</v>
      </c>
      <c r="D200" s="395">
        <v>9.0649999999999995</v>
      </c>
      <c r="E200" s="396">
        <v>0</v>
      </c>
      <c r="F200" s="394">
        <v>0</v>
      </c>
      <c r="G200" s="395">
        <v>0</v>
      </c>
      <c r="H200" s="395">
        <v>5.9870000000000001</v>
      </c>
      <c r="I200" s="395">
        <v>5.9870000000000001</v>
      </c>
      <c r="J200" s="395">
        <v>5.9870000000000001</v>
      </c>
      <c r="K200" s="397">
        <v>0</v>
      </c>
      <c r="L200" s="122"/>
      <c r="M200" s="393" t="str">
        <f t="shared" si="3"/>
        <v/>
      </c>
    </row>
    <row r="201" spans="1:13" ht="14.45" customHeight="1" x14ac:dyDescent="0.2">
      <c r="A201" s="398" t="s">
        <v>427</v>
      </c>
      <c r="B201" s="394">
        <v>0</v>
      </c>
      <c r="C201" s="395">
        <v>9.0649999999999995</v>
      </c>
      <c r="D201" s="395">
        <v>9.0649999999999995</v>
      </c>
      <c r="E201" s="396">
        <v>0</v>
      </c>
      <c r="F201" s="394">
        <v>0</v>
      </c>
      <c r="G201" s="395">
        <v>0</v>
      </c>
      <c r="H201" s="395">
        <v>5.9870000000000001</v>
      </c>
      <c r="I201" s="395">
        <v>5.9870000000000001</v>
      </c>
      <c r="J201" s="395">
        <v>5.9870000000000001</v>
      </c>
      <c r="K201" s="397">
        <v>0</v>
      </c>
      <c r="L201" s="122"/>
      <c r="M201" s="393" t="str">
        <f t="shared" si="3"/>
        <v/>
      </c>
    </row>
    <row r="202" spans="1:13" ht="14.45" customHeight="1" x14ac:dyDescent="0.2">
      <c r="A202" s="398" t="s">
        <v>428</v>
      </c>
      <c r="B202" s="394">
        <v>0</v>
      </c>
      <c r="C202" s="395">
        <v>9.0649999999999995</v>
      </c>
      <c r="D202" s="395">
        <v>9.0649999999999995</v>
      </c>
      <c r="E202" s="396">
        <v>0</v>
      </c>
      <c r="F202" s="394">
        <v>0</v>
      </c>
      <c r="G202" s="395">
        <v>0</v>
      </c>
      <c r="H202" s="395">
        <v>5.9870000000000001</v>
      </c>
      <c r="I202" s="395">
        <v>5.9870000000000001</v>
      </c>
      <c r="J202" s="395">
        <v>5.9870000000000001</v>
      </c>
      <c r="K202" s="397">
        <v>0</v>
      </c>
      <c r="L202" s="122"/>
      <c r="M202" s="393" t="str">
        <f t="shared" si="3"/>
        <v/>
      </c>
    </row>
    <row r="203" spans="1:13" ht="14.45" customHeight="1" x14ac:dyDescent="0.2">
      <c r="A203" s="398" t="s">
        <v>429</v>
      </c>
      <c r="B203" s="394">
        <v>0</v>
      </c>
      <c r="C203" s="395">
        <v>9.0649999999999995</v>
      </c>
      <c r="D203" s="395">
        <v>9.0649999999999995</v>
      </c>
      <c r="E203" s="396">
        <v>0</v>
      </c>
      <c r="F203" s="394">
        <v>0</v>
      </c>
      <c r="G203" s="395">
        <v>0</v>
      </c>
      <c r="H203" s="395">
        <v>5.9870000000000001</v>
      </c>
      <c r="I203" s="395">
        <v>5.9870000000000001</v>
      </c>
      <c r="J203" s="395">
        <v>5.9870000000000001</v>
      </c>
      <c r="K203" s="397">
        <v>0</v>
      </c>
      <c r="L203" s="122"/>
      <c r="M203" s="393" t="str">
        <f t="shared" si="3"/>
        <v>X</v>
      </c>
    </row>
    <row r="204" spans="1:13" ht="14.45" customHeight="1" x14ac:dyDescent="0.2">
      <c r="A204" s="398" t="s">
        <v>430</v>
      </c>
      <c r="B204" s="394">
        <v>0</v>
      </c>
      <c r="C204" s="395">
        <v>9.0649999999999995</v>
      </c>
      <c r="D204" s="395">
        <v>9.0649999999999995</v>
      </c>
      <c r="E204" s="396">
        <v>0</v>
      </c>
      <c r="F204" s="394">
        <v>0</v>
      </c>
      <c r="G204" s="395">
        <v>0</v>
      </c>
      <c r="H204" s="395">
        <v>5.9870000000000001</v>
      </c>
      <c r="I204" s="395">
        <v>5.9870000000000001</v>
      </c>
      <c r="J204" s="395">
        <v>5.9870000000000001</v>
      </c>
      <c r="K204" s="397">
        <v>0</v>
      </c>
      <c r="L204" s="122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22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22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22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22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22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22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22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22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22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22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22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22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22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22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22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22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22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22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22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22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22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22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22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22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22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22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22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22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22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22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22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22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22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22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22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22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22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22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22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22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22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22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22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22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22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22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22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22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22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22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22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22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22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22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22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22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22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22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22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22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22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22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22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22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22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22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22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22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22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22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22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22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22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22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22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22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22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22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22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22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22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22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22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22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22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22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22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22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22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22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22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22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22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22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22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22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22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22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22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22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22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22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22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22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22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22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22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22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22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22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22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22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22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22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22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22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22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22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22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22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22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22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22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22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22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22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22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22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22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22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22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22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22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22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22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22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22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22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22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22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22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22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22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22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22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22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22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22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22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22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22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22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22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22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22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22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22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22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22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22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22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22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22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22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22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22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22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22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22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22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22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22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22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22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22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22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22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22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22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22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22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22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22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22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22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22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22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22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22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22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22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22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22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22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22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22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22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22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22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22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22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22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22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22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22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22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22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22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22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22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22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22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22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22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22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22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22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22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22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22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22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22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22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22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22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22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22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22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22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22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22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22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22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22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22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22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22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22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22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22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22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22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22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22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22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22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22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22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22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22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22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22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22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22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22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22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22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22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22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22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22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22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22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22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22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22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22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22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22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22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22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22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22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22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22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22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22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22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22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22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22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22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22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22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22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22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22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22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22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22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22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22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22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22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22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22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22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22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22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22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22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22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22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22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22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22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22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22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22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22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22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22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22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22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22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22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22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22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22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22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22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22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22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22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22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22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22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22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22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22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22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22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22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22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22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22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22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22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22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22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22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22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22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22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22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22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22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22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22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22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22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22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22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22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22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22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22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22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22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22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22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22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22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22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22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22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22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22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22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22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22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22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22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22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22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22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22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22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22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22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22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22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22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22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22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22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22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22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22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22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22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22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22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22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22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22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22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22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22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22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22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22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22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22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22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22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22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22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22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22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22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22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22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22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22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22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22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22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22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22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22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22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22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22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22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22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22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22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22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22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22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22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22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22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22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22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22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22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22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22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22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22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22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22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22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22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22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22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22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22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22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22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22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22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22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22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22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22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22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22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22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22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22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22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22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22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22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22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22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22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22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22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22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22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22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22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22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22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22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22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22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22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22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22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22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22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22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22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22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22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22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22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22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22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22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22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22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22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22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22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22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22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22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22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22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22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22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22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22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22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22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22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22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22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22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22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22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22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22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22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22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22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22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22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22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22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22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22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22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22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22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22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22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22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22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22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22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22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22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22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22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22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22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22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22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22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22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22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22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22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22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22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22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22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22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22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22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22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22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22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22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22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22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22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22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22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22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22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22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22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22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22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22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22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22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22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22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22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22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22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22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22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22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22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22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22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22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22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22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22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22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22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22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22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22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22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22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22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22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22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22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22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22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22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22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22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22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22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22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22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22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22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22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22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05C258B5-2B32-4203-B0AE-FC27E3BBCF7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8" customWidth="1"/>
    <col min="2" max="2" width="61.140625" style="178" customWidth="1"/>
    <col min="3" max="3" width="9.5703125" style="103" hidden="1" customWidth="1" outlineLevel="1"/>
    <col min="4" max="4" width="9.5703125" style="179" customWidth="1" collapsed="1"/>
    <col min="5" max="5" width="2.28515625" style="179" customWidth="1"/>
    <col min="6" max="6" width="9.5703125" style="180" customWidth="1"/>
    <col min="7" max="7" width="9.5703125" style="177" customWidth="1"/>
    <col min="8" max="9" width="9.5703125" style="103" customWidth="1"/>
    <col min="10" max="10" width="0" style="103" hidden="1" customWidth="1"/>
    <col min="11" max="16384" width="8.85546875" style="103"/>
  </cols>
  <sheetData>
    <row r="1" spans="1:10" ht="18.600000000000001" customHeight="1" thickBot="1" x14ac:dyDescent="0.35">
      <c r="A1" s="322" t="s">
        <v>109</v>
      </c>
      <c r="B1" s="323"/>
      <c r="C1" s="323"/>
      <c r="D1" s="323"/>
      <c r="E1" s="323"/>
      <c r="F1" s="323"/>
      <c r="G1" s="293"/>
      <c r="H1" s="324"/>
      <c r="I1" s="324"/>
    </row>
    <row r="2" spans="1:10" ht="14.45" customHeight="1" thickBot="1" x14ac:dyDescent="0.25">
      <c r="A2" s="194" t="s">
        <v>230</v>
      </c>
      <c r="B2" s="176"/>
      <c r="C2" s="176"/>
      <c r="D2" s="176"/>
      <c r="E2" s="176"/>
      <c r="F2" s="176"/>
    </row>
    <row r="3" spans="1:10" ht="14.45" customHeight="1" thickBot="1" x14ac:dyDescent="0.25">
      <c r="A3" s="194"/>
      <c r="B3" s="233"/>
      <c r="C3" s="232">
        <v>2019</v>
      </c>
      <c r="D3" s="201">
        <v>2020</v>
      </c>
      <c r="E3" s="7"/>
      <c r="F3" s="301">
        <v>2021</v>
      </c>
      <c r="G3" s="319"/>
      <c r="H3" s="319"/>
      <c r="I3" s="302"/>
    </row>
    <row r="4" spans="1:10" ht="14.45" customHeight="1" thickBot="1" x14ac:dyDescent="0.25">
      <c r="A4" s="205" t="s">
        <v>0</v>
      </c>
      <c r="B4" s="206" t="s">
        <v>155</v>
      </c>
      <c r="C4" s="320" t="s">
        <v>58</v>
      </c>
      <c r="D4" s="321"/>
      <c r="E4" s="207"/>
      <c r="F4" s="202" t="s">
        <v>58</v>
      </c>
      <c r="G4" s="203" t="s">
        <v>59</v>
      </c>
      <c r="H4" s="203" t="s">
        <v>53</v>
      </c>
      <c r="I4" s="204" t="s">
        <v>60</v>
      </c>
    </row>
    <row r="5" spans="1:10" ht="14.45" customHeight="1" x14ac:dyDescent="0.2">
      <c r="A5" s="399" t="s">
        <v>431</v>
      </c>
      <c r="B5" s="400" t="s">
        <v>432</v>
      </c>
      <c r="C5" s="401" t="s">
        <v>231</v>
      </c>
      <c r="D5" s="401" t="s">
        <v>231</v>
      </c>
      <c r="E5" s="401"/>
      <c r="F5" s="401" t="s">
        <v>231</v>
      </c>
      <c r="G5" s="401" t="s">
        <v>231</v>
      </c>
      <c r="H5" s="401" t="s">
        <v>231</v>
      </c>
      <c r="I5" s="402" t="s">
        <v>231</v>
      </c>
      <c r="J5" s="403" t="s">
        <v>1</v>
      </c>
    </row>
    <row r="6" spans="1:10" ht="14.45" customHeight="1" x14ac:dyDescent="0.2">
      <c r="A6" s="399" t="s">
        <v>431</v>
      </c>
      <c r="B6" s="400" t="s">
        <v>433</v>
      </c>
      <c r="C6" s="401">
        <v>62.703319999999991</v>
      </c>
      <c r="D6" s="401">
        <v>60.882780000000004</v>
      </c>
      <c r="E6" s="401"/>
      <c r="F6" s="401">
        <v>63.814410000000002</v>
      </c>
      <c r="G6" s="401">
        <v>0</v>
      </c>
      <c r="H6" s="401">
        <v>63.814410000000002</v>
      </c>
      <c r="I6" s="402" t="s">
        <v>231</v>
      </c>
      <c r="J6" s="403" t="s">
        <v>1</v>
      </c>
    </row>
    <row r="7" spans="1:10" ht="14.45" customHeight="1" x14ac:dyDescent="0.2">
      <c r="A7" s="399" t="s">
        <v>431</v>
      </c>
      <c r="B7" s="400" t="s">
        <v>434</v>
      </c>
      <c r="C7" s="401">
        <v>0.56379999999999997</v>
      </c>
      <c r="D7" s="401">
        <v>0.6430300000000001</v>
      </c>
      <c r="E7" s="401"/>
      <c r="F7" s="401">
        <v>9.3370000000000009E-2</v>
      </c>
      <c r="G7" s="401">
        <v>0</v>
      </c>
      <c r="H7" s="401">
        <v>9.3370000000000009E-2</v>
      </c>
      <c r="I7" s="402" t="s">
        <v>231</v>
      </c>
      <c r="J7" s="403" t="s">
        <v>435</v>
      </c>
    </row>
    <row r="8" spans="1:10" ht="14.45" customHeight="1" x14ac:dyDescent="0.2">
      <c r="A8" s="399" t="s">
        <v>431</v>
      </c>
      <c r="B8" s="400" t="s">
        <v>436</v>
      </c>
      <c r="C8" s="401">
        <v>30.36</v>
      </c>
      <c r="D8" s="401">
        <v>16.8245</v>
      </c>
      <c r="E8" s="401"/>
      <c r="F8" s="401">
        <v>32.475999999999999</v>
      </c>
      <c r="G8" s="401">
        <v>0</v>
      </c>
      <c r="H8" s="401">
        <v>32.475999999999999</v>
      </c>
      <c r="I8" s="402" t="s">
        <v>231</v>
      </c>
      <c r="J8" s="403" t="s">
        <v>437</v>
      </c>
    </row>
    <row r="9" spans="1:10" ht="14.45" customHeight="1" x14ac:dyDescent="0.2">
      <c r="A9" s="399" t="s">
        <v>431</v>
      </c>
      <c r="B9" s="400" t="s">
        <v>438</v>
      </c>
      <c r="C9" s="401">
        <v>93.627119999999991</v>
      </c>
      <c r="D9" s="401">
        <v>78.350310000000007</v>
      </c>
      <c r="E9" s="401"/>
      <c r="F9" s="401">
        <v>96.383780000000002</v>
      </c>
      <c r="G9" s="401">
        <v>0</v>
      </c>
      <c r="H9" s="401">
        <v>96.383780000000002</v>
      </c>
      <c r="I9" s="402" t="s">
        <v>231</v>
      </c>
      <c r="J9" s="403" t="s">
        <v>54</v>
      </c>
    </row>
    <row r="11" spans="1:10" ht="14.45" customHeight="1" x14ac:dyDescent="0.2">
      <c r="A11" s="399" t="s">
        <v>431</v>
      </c>
      <c r="B11" s="400" t="s">
        <v>432</v>
      </c>
      <c r="C11" s="401" t="s">
        <v>231</v>
      </c>
      <c r="D11" s="401" t="s">
        <v>231</v>
      </c>
      <c r="E11" s="401"/>
      <c r="F11" s="401" t="s">
        <v>231</v>
      </c>
      <c r="G11" s="401" t="s">
        <v>231</v>
      </c>
      <c r="H11" s="401" t="s">
        <v>231</v>
      </c>
      <c r="I11" s="402" t="s">
        <v>231</v>
      </c>
      <c r="J11" s="403" t="s">
        <v>435</v>
      </c>
    </row>
    <row r="12" spans="1:10" ht="14.45" customHeight="1" x14ac:dyDescent="0.2">
      <c r="A12" s="399" t="s">
        <v>439</v>
      </c>
      <c r="B12" s="400" t="s">
        <v>440</v>
      </c>
      <c r="C12" s="401" t="s">
        <v>231</v>
      </c>
      <c r="D12" s="401" t="s">
        <v>231</v>
      </c>
      <c r="E12" s="401"/>
      <c r="F12" s="401" t="s">
        <v>231</v>
      </c>
      <c r="G12" s="401" t="s">
        <v>231</v>
      </c>
      <c r="H12" s="401" t="s">
        <v>231</v>
      </c>
      <c r="I12" s="402" t="s">
        <v>231</v>
      </c>
      <c r="J12" s="403" t="s">
        <v>437</v>
      </c>
    </row>
    <row r="13" spans="1:10" ht="14.45" customHeight="1" x14ac:dyDescent="0.2">
      <c r="A13" s="399" t="s">
        <v>439</v>
      </c>
      <c r="B13" s="400" t="s">
        <v>433</v>
      </c>
      <c r="C13" s="401">
        <v>62.703319999999991</v>
      </c>
      <c r="D13" s="401">
        <v>60.882780000000004</v>
      </c>
      <c r="E13" s="401"/>
      <c r="F13" s="401">
        <v>63.814410000000002</v>
      </c>
      <c r="G13" s="401">
        <v>0</v>
      </c>
      <c r="H13" s="401">
        <v>63.814410000000002</v>
      </c>
      <c r="I13" s="402" t="s">
        <v>231</v>
      </c>
      <c r="J13" s="403" t="s">
        <v>54</v>
      </c>
    </row>
    <row r="14" spans="1:10" ht="14.45" customHeight="1" x14ac:dyDescent="0.2">
      <c r="A14" s="399" t="s">
        <v>439</v>
      </c>
      <c r="B14" s="400" t="s">
        <v>434</v>
      </c>
      <c r="C14" s="401">
        <v>0.56379999999999997</v>
      </c>
      <c r="D14" s="401">
        <v>0.6430300000000001</v>
      </c>
      <c r="E14" s="401"/>
      <c r="F14" s="401">
        <v>9.3370000000000009E-2</v>
      </c>
      <c r="G14" s="401">
        <v>0</v>
      </c>
      <c r="H14" s="401">
        <v>9.3370000000000009E-2</v>
      </c>
      <c r="I14" s="402" t="s">
        <v>231</v>
      </c>
      <c r="J14" s="403" t="s">
        <v>0</v>
      </c>
    </row>
    <row r="15" spans="1:10" ht="14.45" customHeight="1" x14ac:dyDescent="0.2">
      <c r="A15" s="399" t="s">
        <v>439</v>
      </c>
      <c r="B15" s="400" t="s">
        <v>436</v>
      </c>
      <c r="C15" s="401">
        <v>30.36</v>
      </c>
      <c r="D15" s="401">
        <v>16.8245</v>
      </c>
      <c r="E15" s="401"/>
      <c r="F15" s="401">
        <v>32.475999999999999</v>
      </c>
      <c r="G15" s="401">
        <v>0</v>
      </c>
      <c r="H15" s="401">
        <v>32.475999999999999</v>
      </c>
      <c r="I15" s="402" t="s">
        <v>231</v>
      </c>
      <c r="J15" s="403" t="s">
        <v>1</v>
      </c>
    </row>
    <row r="16" spans="1:10" ht="14.45" customHeight="1" x14ac:dyDescent="0.2">
      <c r="A16" s="399" t="s">
        <v>439</v>
      </c>
      <c r="B16" s="400" t="s">
        <v>441</v>
      </c>
      <c r="C16" s="401">
        <v>93.627119999999991</v>
      </c>
      <c r="D16" s="401">
        <v>78.350310000000007</v>
      </c>
      <c r="E16" s="401"/>
      <c r="F16" s="401">
        <v>96.383780000000002</v>
      </c>
      <c r="G16" s="401">
        <v>0</v>
      </c>
      <c r="H16" s="401">
        <v>96.383780000000002</v>
      </c>
      <c r="I16" s="402" t="s">
        <v>231</v>
      </c>
      <c r="J16" s="403" t="s">
        <v>1</v>
      </c>
    </row>
    <row r="17" spans="1:10" ht="14.45" customHeight="1" x14ac:dyDescent="0.2">
      <c r="A17" s="399" t="s">
        <v>231</v>
      </c>
      <c r="B17" s="400" t="s">
        <v>231</v>
      </c>
      <c r="C17" s="401" t="s">
        <v>231</v>
      </c>
      <c r="D17" s="401" t="s">
        <v>231</v>
      </c>
      <c r="E17" s="401"/>
      <c r="F17" s="401" t="s">
        <v>231</v>
      </c>
      <c r="G17" s="401" t="s">
        <v>231</v>
      </c>
      <c r="H17" s="401" t="s">
        <v>231</v>
      </c>
      <c r="I17" s="402" t="s">
        <v>231</v>
      </c>
      <c r="J17" s="403" t="s">
        <v>1</v>
      </c>
    </row>
    <row r="18" spans="1:10" ht="14.45" customHeight="1" x14ac:dyDescent="0.2">
      <c r="A18" s="399" t="s">
        <v>431</v>
      </c>
      <c r="B18" s="400" t="s">
        <v>438</v>
      </c>
      <c r="C18" s="401">
        <v>93.627119999999991</v>
      </c>
      <c r="D18" s="401">
        <v>78.350310000000007</v>
      </c>
      <c r="E18" s="401"/>
      <c r="F18" s="401">
        <v>96.383780000000002</v>
      </c>
      <c r="G18" s="401">
        <v>0</v>
      </c>
      <c r="H18" s="401">
        <v>96.383780000000002</v>
      </c>
      <c r="I18" s="402" t="s">
        <v>231</v>
      </c>
      <c r="J18" s="403" t="s">
        <v>442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 xr:uid="{3E02E076-0831-44AD-8DFB-1B383C0C2FB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3" hidden="1" customWidth="1" outlineLevel="1"/>
    <col min="2" max="2" width="28.28515625" style="103" hidden="1" customWidth="1" outlineLevel="1"/>
    <col min="3" max="3" width="5.28515625" style="179" bestFit="1" customWidth="1" collapsed="1"/>
    <col min="4" max="4" width="18.7109375" style="183" customWidth="1"/>
    <col min="5" max="5" width="9" style="237" bestFit="1" customWidth="1"/>
    <col min="6" max="6" width="18.7109375" style="183" customWidth="1"/>
    <col min="7" max="7" width="5" style="179" customWidth="1"/>
    <col min="8" max="8" width="12.42578125" style="179" hidden="1" customWidth="1" outlineLevel="1"/>
    <col min="9" max="9" width="8.5703125" style="179" hidden="1" customWidth="1" outlineLevel="1"/>
    <col min="10" max="10" width="25.7109375" style="179" customWidth="1" collapsed="1"/>
    <col min="11" max="11" width="8.7109375" style="179" customWidth="1"/>
    <col min="12" max="13" width="7.7109375" style="177" customWidth="1"/>
    <col min="14" max="14" width="12.7109375" style="177" customWidth="1"/>
    <col min="15" max="16384" width="8.85546875" style="103"/>
  </cols>
  <sheetData>
    <row r="1" spans="1:14" ht="18.600000000000001" customHeight="1" thickBot="1" x14ac:dyDescent="0.35">
      <c r="A1" s="329" t="s">
        <v>125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45" customHeight="1" thickBot="1" x14ac:dyDescent="0.25">
      <c r="A2" s="194" t="s">
        <v>230</v>
      </c>
      <c r="B2" s="57"/>
      <c r="C2" s="181"/>
      <c r="D2" s="181"/>
      <c r="E2" s="236"/>
      <c r="F2" s="181"/>
      <c r="G2" s="181"/>
      <c r="H2" s="181"/>
      <c r="I2" s="181"/>
      <c r="J2" s="181"/>
      <c r="K2" s="181"/>
      <c r="L2" s="182"/>
      <c r="M2" s="182"/>
      <c r="N2" s="182"/>
    </row>
    <row r="3" spans="1:14" ht="14.45" customHeight="1" thickBot="1" x14ac:dyDescent="0.25">
      <c r="A3" s="57"/>
      <c r="B3" s="57"/>
      <c r="C3" s="325"/>
      <c r="D3" s="326"/>
      <c r="E3" s="326"/>
      <c r="F3" s="326"/>
      <c r="G3" s="326"/>
      <c r="H3" s="326"/>
      <c r="I3" s="326"/>
      <c r="J3" s="327" t="s">
        <v>106</v>
      </c>
      <c r="K3" s="328"/>
      <c r="L3" s="74">
        <f>IF(M3&lt;&gt;0,N3/M3,0)</f>
        <v>145.89150807512209</v>
      </c>
      <c r="M3" s="74">
        <f>SUBTOTAL(9,M5:M1048576)</f>
        <v>438.05</v>
      </c>
      <c r="N3" s="75">
        <f>SUBTOTAL(9,N5:N1048576)</f>
        <v>63907.77511230723</v>
      </c>
    </row>
    <row r="4" spans="1:14" s="178" customFormat="1" ht="14.45" customHeight="1" thickBot="1" x14ac:dyDescent="0.25">
      <c r="A4" s="404" t="s">
        <v>4</v>
      </c>
      <c r="B4" s="405" t="s">
        <v>5</v>
      </c>
      <c r="C4" s="405" t="s">
        <v>0</v>
      </c>
      <c r="D4" s="405" t="s">
        <v>6</v>
      </c>
      <c r="E4" s="406" t="s">
        <v>7</v>
      </c>
      <c r="F4" s="405" t="s">
        <v>1</v>
      </c>
      <c r="G4" s="405" t="s">
        <v>8</v>
      </c>
      <c r="H4" s="405" t="s">
        <v>9</v>
      </c>
      <c r="I4" s="405" t="s">
        <v>10</v>
      </c>
      <c r="J4" s="407" t="s">
        <v>11</v>
      </c>
      <c r="K4" s="407" t="s">
        <v>12</v>
      </c>
      <c r="L4" s="408" t="s">
        <v>113</v>
      </c>
      <c r="M4" s="408" t="s">
        <v>13</v>
      </c>
      <c r="N4" s="409" t="s">
        <v>121</v>
      </c>
    </row>
    <row r="5" spans="1:14" ht="14.45" customHeight="1" x14ac:dyDescent="0.2">
      <c r="A5" s="410" t="s">
        <v>431</v>
      </c>
      <c r="B5" s="411" t="s">
        <v>432</v>
      </c>
      <c r="C5" s="412" t="s">
        <v>439</v>
      </c>
      <c r="D5" s="413" t="s">
        <v>440</v>
      </c>
      <c r="E5" s="414">
        <v>50113001</v>
      </c>
      <c r="F5" s="413" t="s">
        <v>443</v>
      </c>
      <c r="G5" s="412" t="s">
        <v>444</v>
      </c>
      <c r="H5" s="412">
        <v>100362</v>
      </c>
      <c r="I5" s="412">
        <v>362</v>
      </c>
      <c r="J5" s="412" t="s">
        <v>445</v>
      </c>
      <c r="K5" s="412" t="s">
        <v>446</v>
      </c>
      <c r="L5" s="415">
        <v>72.86</v>
      </c>
      <c r="M5" s="415">
        <v>3</v>
      </c>
      <c r="N5" s="416">
        <v>218.58</v>
      </c>
    </row>
    <row r="6" spans="1:14" ht="14.45" customHeight="1" x14ac:dyDescent="0.2">
      <c r="A6" s="417" t="s">
        <v>431</v>
      </c>
      <c r="B6" s="418" t="s">
        <v>432</v>
      </c>
      <c r="C6" s="419" t="s">
        <v>439</v>
      </c>
      <c r="D6" s="420" t="s">
        <v>440</v>
      </c>
      <c r="E6" s="421">
        <v>50113001</v>
      </c>
      <c r="F6" s="420" t="s">
        <v>443</v>
      </c>
      <c r="G6" s="419" t="s">
        <v>444</v>
      </c>
      <c r="H6" s="419">
        <v>156926</v>
      </c>
      <c r="I6" s="419">
        <v>56926</v>
      </c>
      <c r="J6" s="419" t="s">
        <v>447</v>
      </c>
      <c r="K6" s="419" t="s">
        <v>448</v>
      </c>
      <c r="L6" s="422">
        <v>48.399999999999991</v>
      </c>
      <c r="M6" s="422">
        <v>7</v>
      </c>
      <c r="N6" s="423">
        <v>338.79999999999995</v>
      </c>
    </row>
    <row r="7" spans="1:14" ht="14.45" customHeight="1" x14ac:dyDescent="0.2">
      <c r="A7" s="417" t="s">
        <v>431</v>
      </c>
      <c r="B7" s="418" t="s">
        <v>432</v>
      </c>
      <c r="C7" s="419" t="s">
        <v>439</v>
      </c>
      <c r="D7" s="420" t="s">
        <v>440</v>
      </c>
      <c r="E7" s="421">
        <v>50113001</v>
      </c>
      <c r="F7" s="420" t="s">
        <v>443</v>
      </c>
      <c r="G7" s="419" t="s">
        <v>444</v>
      </c>
      <c r="H7" s="419">
        <v>10561</v>
      </c>
      <c r="I7" s="419">
        <v>10561</v>
      </c>
      <c r="J7" s="419" t="s">
        <v>447</v>
      </c>
      <c r="K7" s="419" t="s">
        <v>449</v>
      </c>
      <c r="L7" s="422">
        <v>250.8</v>
      </c>
      <c r="M7" s="422">
        <v>1</v>
      </c>
      <c r="N7" s="423">
        <v>250.8</v>
      </c>
    </row>
    <row r="8" spans="1:14" ht="14.45" customHeight="1" x14ac:dyDescent="0.2">
      <c r="A8" s="417" t="s">
        <v>431</v>
      </c>
      <c r="B8" s="418" t="s">
        <v>432</v>
      </c>
      <c r="C8" s="419" t="s">
        <v>439</v>
      </c>
      <c r="D8" s="420" t="s">
        <v>440</v>
      </c>
      <c r="E8" s="421">
        <v>50113001</v>
      </c>
      <c r="F8" s="420" t="s">
        <v>443</v>
      </c>
      <c r="G8" s="419" t="s">
        <v>444</v>
      </c>
      <c r="H8" s="419">
        <v>208456</v>
      </c>
      <c r="I8" s="419">
        <v>208456</v>
      </c>
      <c r="J8" s="419" t="s">
        <v>450</v>
      </c>
      <c r="K8" s="419" t="s">
        <v>451</v>
      </c>
      <c r="L8" s="422">
        <v>738.53999999999985</v>
      </c>
      <c r="M8" s="422">
        <v>0.05</v>
      </c>
      <c r="N8" s="423">
        <v>36.926999999999992</v>
      </c>
    </row>
    <row r="9" spans="1:14" ht="14.45" customHeight="1" x14ac:dyDescent="0.2">
      <c r="A9" s="417" t="s">
        <v>431</v>
      </c>
      <c r="B9" s="418" t="s">
        <v>432</v>
      </c>
      <c r="C9" s="419" t="s">
        <v>439</v>
      </c>
      <c r="D9" s="420" t="s">
        <v>440</v>
      </c>
      <c r="E9" s="421">
        <v>50113001</v>
      </c>
      <c r="F9" s="420" t="s">
        <v>443</v>
      </c>
      <c r="G9" s="419" t="s">
        <v>444</v>
      </c>
      <c r="H9" s="419">
        <v>112895</v>
      </c>
      <c r="I9" s="419">
        <v>12895</v>
      </c>
      <c r="J9" s="419" t="s">
        <v>452</v>
      </c>
      <c r="K9" s="419" t="s">
        <v>453</v>
      </c>
      <c r="L9" s="422">
        <v>106.46000000000002</v>
      </c>
      <c r="M9" s="422">
        <v>1</v>
      </c>
      <c r="N9" s="423">
        <v>106.46000000000002</v>
      </c>
    </row>
    <row r="10" spans="1:14" ht="14.45" customHeight="1" x14ac:dyDescent="0.2">
      <c r="A10" s="417" t="s">
        <v>431</v>
      </c>
      <c r="B10" s="418" t="s">
        <v>432</v>
      </c>
      <c r="C10" s="419" t="s">
        <v>439</v>
      </c>
      <c r="D10" s="420" t="s">
        <v>440</v>
      </c>
      <c r="E10" s="421">
        <v>50113001</v>
      </c>
      <c r="F10" s="420" t="s">
        <v>443</v>
      </c>
      <c r="G10" s="419" t="s">
        <v>444</v>
      </c>
      <c r="H10" s="419">
        <v>112892</v>
      </c>
      <c r="I10" s="419">
        <v>12892</v>
      </c>
      <c r="J10" s="419" t="s">
        <v>452</v>
      </c>
      <c r="K10" s="419" t="s">
        <v>454</v>
      </c>
      <c r="L10" s="422">
        <v>104.20999999999992</v>
      </c>
      <c r="M10" s="422">
        <v>1</v>
      </c>
      <c r="N10" s="423">
        <v>104.20999999999992</v>
      </c>
    </row>
    <row r="11" spans="1:14" ht="14.45" customHeight="1" x14ac:dyDescent="0.2">
      <c r="A11" s="417" t="s">
        <v>431</v>
      </c>
      <c r="B11" s="418" t="s">
        <v>432</v>
      </c>
      <c r="C11" s="419" t="s">
        <v>439</v>
      </c>
      <c r="D11" s="420" t="s">
        <v>440</v>
      </c>
      <c r="E11" s="421">
        <v>50113001</v>
      </c>
      <c r="F11" s="420" t="s">
        <v>443</v>
      </c>
      <c r="G11" s="419" t="s">
        <v>444</v>
      </c>
      <c r="H11" s="419">
        <v>139968</v>
      </c>
      <c r="I11" s="419">
        <v>139968</v>
      </c>
      <c r="J11" s="419" t="s">
        <v>455</v>
      </c>
      <c r="K11" s="419" t="s">
        <v>456</v>
      </c>
      <c r="L11" s="422">
        <v>69.550005231694769</v>
      </c>
      <c r="M11" s="422">
        <v>1</v>
      </c>
      <c r="N11" s="423">
        <v>69.550005231694769</v>
      </c>
    </row>
    <row r="12" spans="1:14" ht="14.45" customHeight="1" x14ac:dyDescent="0.2">
      <c r="A12" s="417" t="s">
        <v>431</v>
      </c>
      <c r="B12" s="418" t="s">
        <v>432</v>
      </c>
      <c r="C12" s="419" t="s">
        <v>439</v>
      </c>
      <c r="D12" s="420" t="s">
        <v>440</v>
      </c>
      <c r="E12" s="421">
        <v>50113001</v>
      </c>
      <c r="F12" s="420" t="s">
        <v>443</v>
      </c>
      <c r="G12" s="419" t="s">
        <v>444</v>
      </c>
      <c r="H12" s="419">
        <v>990585</v>
      </c>
      <c r="I12" s="419">
        <v>0</v>
      </c>
      <c r="J12" s="419" t="s">
        <v>457</v>
      </c>
      <c r="K12" s="419" t="s">
        <v>231</v>
      </c>
      <c r="L12" s="422">
        <v>52.933333333333337</v>
      </c>
      <c r="M12" s="422">
        <v>3</v>
      </c>
      <c r="N12" s="423">
        <v>158.80000000000001</v>
      </c>
    </row>
    <row r="13" spans="1:14" ht="14.45" customHeight="1" x14ac:dyDescent="0.2">
      <c r="A13" s="417" t="s">
        <v>431</v>
      </c>
      <c r="B13" s="418" t="s">
        <v>432</v>
      </c>
      <c r="C13" s="419" t="s">
        <v>439</v>
      </c>
      <c r="D13" s="420" t="s">
        <v>440</v>
      </c>
      <c r="E13" s="421">
        <v>50113001</v>
      </c>
      <c r="F13" s="420" t="s">
        <v>443</v>
      </c>
      <c r="G13" s="419" t="s">
        <v>444</v>
      </c>
      <c r="H13" s="419">
        <v>501596</v>
      </c>
      <c r="I13" s="419">
        <v>0</v>
      </c>
      <c r="J13" s="419" t="s">
        <v>458</v>
      </c>
      <c r="K13" s="419" t="s">
        <v>459</v>
      </c>
      <c r="L13" s="422">
        <v>113.25999999999999</v>
      </c>
      <c r="M13" s="422">
        <v>3</v>
      </c>
      <c r="N13" s="423">
        <v>339.78</v>
      </c>
    </row>
    <row r="14" spans="1:14" ht="14.45" customHeight="1" x14ac:dyDescent="0.2">
      <c r="A14" s="417" t="s">
        <v>431</v>
      </c>
      <c r="B14" s="418" t="s">
        <v>432</v>
      </c>
      <c r="C14" s="419" t="s">
        <v>439</v>
      </c>
      <c r="D14" s="420" t="s">
        <v>440</v>
      </c>
      <c r="E14" s="421">
        <v>50113001</v>
      </c>
      <c r="F14" s="420" t="s">
        <v>443</v>
      </c>
      <c r="G14" s="419" t="s">
        <v>444</v>
      </c>
      <c r="H14" s="419">
        <v>140631</v>
      </c>
      <c r="I14" s="419">
        <v>203909</v>
      </c>
      <c r="J14" s="419" t="s">
        <v>460</v>
      </c>
      <c r="K14" s="419" t="s">
        <v>461</v>
      </c>
      <c r="L14" s="422">
        <v>193.21</v>
      </c>
      <c r="M14" s="422">
        <v>1</v>
      </c>
      <c r="N14" s="423">
        <v>193.21</v>
      </c>
    </row>
    <row r="15" spans="1:14" ht="14.45" customHeight="1" x14ac:dyDescent="0.2">
      <c r="A15" s="417" t="s">
        <v>431</v>
      </c>
      <c r="B15" s="418" t="s">
        <v>432</v>
      </c>
      <c r="C15" s="419" t="s">
        <v>439</v>
      </c>
      <c r="D15" s="420" t="s">
        <v>440</v>
      </c>
      <c r="E15" s="421">
        <v>50113001</v>
      </c>
      <c r="F15" s="420" t="s">
        <v>443</v>
      </c>
      <c r="G15" s="419" t="s">
        <v>444</v>
      </c>
      <c r="H15" s="419">
        <v>51384</v>
      </c>
      <c r="I15" s="419">
        <v>51384</v>
      </c>
      <c r="J15" s="419" t="s">
        <v>462</v>
      </c>
      <c r="K15" s="419" t="s">
        <v>463</v>
      </c>
      <c r="L15" s="422">
        <v>192.5</v>
      </c>
      <c r="M15" s="422">
        <v>1</v>
      </c>
      <c r="N15" s="423">
        <v>192.5</v>
      </c>
    </row>
    <row r="16" spans="1:14" ht="14.45" customHeight="1" x14ac:dyDescent="0.2">
      <c r="A16" s="417" t="s">
        <v>431</v>
      </c>
      <c r="B16" s="418" t="s">
        <v>432</v>
      </c>
      <c r="C16" s="419" t="s">
        <v>439</v>
      </c>
      <c r="D16" s="420" t="s">
        <v>440</v>
      </c>
      <c r="E16" s="421">
        <v>50113001</v>
      </c>
      <c r="F16" s="420" t="s">
        <v>443</v>
      </c>
      <c r="G16" s="419" t="s">
        <v>444</v>
      </c>
      <c r="H16" s="419">
        <v>51383</v>
      </c>
      <c r="I16" s="419">
        <v>51383</v>
      </c>
      <c r="J16" s="419" t="s">
        <v>462</v>
      </c>
      <c r="K16" s="419" t="s">
        <v>464</v>
      </c>
      <c r="L16" s="422">
        <v>93.5</v>
      </c>
      <c r="M16" s="422">
        <v>2</v>
      </c>
      <c r="N16" s="423">
        <v>187</v>
      </c>
    </row>
    <row r="17" spans="1:14" ht="14.45" customHeight="1" x14ac:dyDescent="0.2">
      <c r="A17" s="417" t="s">
        <v>431</v>
      </c>
      <c r="B17" s="418" t="s">
        <v>432</v>
      </c>
      <c r="C17" s="419" t="s">
        <v>439</v>
      </c>
      <c r="D17" s="420" t="s">
        <v>440</v>
      </c>
      <c r="E17" s="421">
        <v>50113001</v>
      </c>
      <c r="F17" s="420" t="s">
        <v>443</v>
      </c>
      <c r="G17" s="419" t="s">
        <v>444</v>
      </c>
      <c r="H17" s="419">
        <v>229962</v>
      </c>
      <c r="I17" s="419">
        <v>229962</v>
      </c>
      <c r="J17" s="419" t="s">
        <v>465</v>
      </c>
      <c r="K17" s="419" t="s">
        <v>466</v>
      </c>
      <c r="L17" s="422">
        <v>89.160000000000011</v>
      </c>
      <c r="M17" s="422">
        <v>1</v>
      </c>
      <c r="N17" s="423">
        <v>89.160000000000011</v>
      </c>
    </row>
    <row r="18" spans="1:14" ht="14.45" customHeight="1" x14ac:dyDescent="0.2">
      <c r="A18" s="417" t="s">
        <v>431</v>
      </c>
      <c r="B18" s="418" t="s">
        <v>432</v>
      </c>
      <c r="C18" s="419" t="s">
        <v>439</v>
      </c>
      <c r="D18" s="420" t="s">
        <v>440</v>
      </c>
      <c r="E18" s="421">
        <v>50113001</v>
      </c>
      <c r="F18" s="420" t="s">
        <v>443</v>
      </c>
      <c r="G18" s="419" t="s">
        <v>444</v>
      </c>
      <c r="H18" s="419">
        <v>229965</v>
      </c>
      <c r="I18" s="419">
        <v>229965</v>
      </c>
      <c r="J18" s="419" t="s">
        <v>465</v>
      </c>
      <c r="K18" s="419" t="s">
        <v>467</v>
      </c>
      <c r="L18" s="422">
        <v>81.69</v>
      </c>
      <c r="M18" s="422">
        <v>1</v>
      </c>
      <c r="N18" s="423">
        <v>81.69</v>
      </c>
    </row>
    <row r="19" spans="1:14" ht="14.45" customHeight="1" x14ac:dyDescent="0.2">
      <c r="A19" s="417" t="s">
        <v>431</v>
      </c>
      <c r="B19" s="418" t="s">
        <v>432</v>
      </c>
      <c r="C19" s="419" t="s">
        <v>439</v>
      </c>
      <c r="D19" s="420" t="s">
        <v>440</v>
      </c>
      <c r="E19" s="421">
        <v>50113001</v>
      </c>
      <c r="F19" s="420" t="s">
        <v>443</v>
      </c>
      <c r="G19" s="419" t="s">
        <v>444</v>
      </c>
      <c r="H19" s="419">
        <v>202878</v>
      </c>
      <c r="I19" s="419">
        <v>202878</v>
      </c>
      <c r="J19" s="419" t="s">
        <v>468</v>
      </c>
      <c r="K19" s="419" t="s">
        <v>469</v>
      </c>
      <c r="L19" s="422">
        <v>50.64</v>
      </c>
      <c r="M19" s="422">
        <v>1</v>
      </c>
      <c r="N19" s="423">
        <v>50.64</v>
      </c>
    </row>
    <row r="20" spans="1:14" ht="14.45" customHeight="1" x14ac:dyDescent="0.2">
      <c r="A20" s="417" t="s">
        <v>431</v>
      </c>
      <c r="B20" s="418" t="s">
        <v>432</v>
      </c>
      <c r="C20" s="419" t="s">
        <v>439</v>
      </c>
      <c r="D20" s="420" t="s">
        <v>440</v>
      </c>
      <c r="E20" s="421">
        <v>50113001</v>
      </c>
      <c r="F20" s="420" t="s">
        <v>443</v>
      </c>
      <c r="G20" s="419" t="s">
        <v>444</v>
      </c>
      <c r="H20" s="419">
        <v>394712</v>
      </c>
      <c r="I20" s="419">
        <v>0</v>
      </c>
      <c r="J20" s="419" t="s">
        <v>470</v>
      </c>
      <c r="K20" s="419" t="s">
        <v>471</v>
      </c>
      <c r="L20" s="422">
        <v>28.750000000000007</v>
      </c>
      <c r="M20" s="422">
        <v>30</v>
      </c>
      <c r="N20" s="423">
        <v>862.50000000000023</v>
      </c>
    </row>
    <row r="21" spans="1:14" ht="14.45" customHeight="1" x14ac:dyDescent="0.2">
      <c r="A21" s="417" t="s">
        <v>431</v>
      </c>
      <c r="B21" s="418" t="s">
        <v>432</v>
      </c>
      <c r="C21" s="419" t="s">
        <v>439</v>
      </c>
      <c r="D21" s="420" t="s">
        <v>440</v>
      </c>
      <c r="E21" s="421">
        <v>50113001</v>
      </c>
      <c r="F21" s="420" t="s">
        <v>443</v>
      </c>
      <c r="G21" s="419" t="s">
        <v>444</v>
      </c>
      <c r="H21" s="419">
        <v>840987</v>
      </c>
      <c r="I21" s="419">
        <v>0</v>
      </c>
      <c r="J21" s="419" t="s">
        <v>472</v>
      </c>
      <c r="K21" s="419" t="s">
        <v>473</v>
      </c>
      <c r="L21" s="422">
        <v>199.67</v>
      </c>
      <c r="M21" s="422">
        <v>5</v>
      </c>
      <c r="N21" s="423">
        <v>998.34999999999991</v>
      </c>
    </row>
    <row r="22" spans="1:14" ht="14.45" customHeight="1" x14ac:dyDescent="0.2">
      <c r="A22" s="417" t="s">
        <v>431</v>
      </c>
      <c r="B22" s="418" t="s">
        <v>432</v>
      </c>
      <c r="C22" s="419" t="s">
        <v>439</v>
      </c>
      <c r="D22" s="420" t="s">
        <v>440</v>
      </c>
      <c r="E22" s="421">
        <v>50113001</v>
      </c>
      <c r="F22" s="420" t="s">
        <v>443</v>
      </c>
      <c r="G22" s="419" t="s">
        <v>444</v>
      </c>
      <c r="H22" s="419">
        <v>164758</v>
      </c>
      <c r="I22" s="419">
        <v>64758</v>
      </c>
      <c r="J22" s="419" t="s">
        <v>474</v>
      </c>
      <c r="K22" s="419" t="s">
        <v>475</v>
      </c>
      <c r="L22" s="422">
        <v>100.84999999999998</v>
      </c>
      <c r="M22" s="422">
        <v>2</v>
      </c>
      <c r="N22" s="423">
        <v>201.69999999999996</v>
      </c>
    </row>
    <row r="23" spans="1:14" ht="14.45" customHeight="1" x14ac:dyDescent="0.2">
      <c r="A23" s="417" t="s">
        <v>431</v>
      </c>
      <c r="B23" s="418" t="s">
        <v>432</v>
      </c>
      <c r="C23" s="419" t="s">
        <v>439</v>
      </c>
      <c r="D23" s="420" t="s">
        <v>440</v>
      </c>
      <c r="E23" s="421">
        <v>50113001</v>
      </c>
      <c r="F23" s="420" t="s">
        <v>443</v>
      </c>
      <c r="G23" s="419" t="s">
        <v>444</v>
      </c>
      <c r="H23" s="419">
        <v>930224</v>
      </c>
      <c r="I23" s="419">
        <v>0</v>
      </c>
      <c r="J23" s="419" t="s">
        <v>476</v>
      </c>
      <c r="K23" s="419" t="s">
        <v>231</v>
      </c>
      <c r="L23" s="422">
        <v>247.74354664017213</v>
      </c>
      <c r="M23" s="422">
        <v>1</v>
      </c>
      <c r="N23" s="423">
        <v>247.74354664017213</v>
      </c>
    </row>
    <row r="24" spans="1:14" ht="14.45" customHeight="1" x14ac:dyDescent="0.2">
      <c r="A24" s="417" t="s">
        <v>431</v>
      </c>
      <c r="B24" s="418" t="s">
        <v>432</v>
      </c>
      <c r="C24" s="419" t="s">
        <v>439</v>
      </c>
      <c r="D24" s="420" t="s">
        <v>440</v>
      </c>
      <c r="E24" s="421">
        <v>50113001</v>
      </c>
      <c r="F24" s="420" t="s">
        <v>443</v>
      </c>
      <c r="G24" s="419" t="s">
        <v>444</v>
      </c>
      <c r="H24" s="419">
        <v>921454</v>
      </c>
      <c r="I24" s="419">
        <v>0</v>
      </c>
      <c r="J24" s="419" t="s">
        <v>477</v>
      </c>
      <c r="K24" s="419" t="s">
        <v>231</v>
      </c>
      <c r="L24" s="422">
        <v>50.207300691625392</v>
      </c>
      <c r="M24" s="422">
        <v>6</v>
      </c>
      <c r="N24" s="423">
        <v>301.24380414975235</v>
      </c>
    </row>
    <row r="25" spans="1:14" ht="14.45" customHeight="1" x14ac:dyDescent="0.2">
      <c r="A25" s="417" t="s">
        <v>431</v>
      </c>
      <c r="B25" s="418" t="s">
        <v>432</v>
      </c>
      <c r="C25" s="419" t="s">
        <v>439</v>
      </c>
      <c r="D25" s="420" t="s">
        <v>440</v>
      </c>
      <c r="E25" s="421">
        <v>50113001</v>
      </c>
      <c r="F25" s="420" t="s">
        <v>443</v>
      </c>
      <c r="G25" s="419" t="s">
        <v>444</v>
      </c>
      <c r="H25" s="419">
        <v>900513</v>
      </c>
      <c r="I25" s="419">
        <v>0</v>
      </c>
      <c r="J25" s="419" t="s">
        <v>478</v>
      </c>
      <c r="K25" s="419" t="s">
        <v>231</v>
      </c>
      <c r="L25" s="422">
        <v>74.994493482524263</v>
      </c>
      <c r="M25" s="422">
        <v>4</v>
      </c>
      <c r="N25" s="423">
        <v>299.97797393009705</v>
      </c>
    </row>
    <row r="26" spans="1:14" ht="14.45" customHeight="1" x14ac:dyDescent="0.2">
      <c r="A26" s="417" t="s">
        <v>431</v>
      </c>
      <c r="B26" s="418" t="s">
        <v>432</v>
      </c>
      <c r="C26" s="419" t="s">
        <v>439</v>
      </c>
      <c r="D26" s="420" t="s">
        <v>440</v>
      </c>
      <c r="E26" s="421">
        <v>50113001</v>
      </c>
      <c r="F26" s="420" t="s">
        <v>443</v>
      </c>
      <c r="G26" s="419" t="s">
        <v>444</v>
      </c>
      <c r="H26" s="419">
        <v>920067</v>
      </c>
      <c r="I26" s="419">
        <v>0</v>
      </c>
      <c r="J26" s="419" t="s">
        <v>479</v>
      </c>
      <c r="K26" s="419" t="s">
        <v>231</v>
      </c>
      <c r="L26" s="422">
        <v>132.80629999999999</v>
      </c>
      <c r="M26" s="422">
        <v>1</v>
      </c>
      <c r="N26" s="423">
        <v>132.80629999999999</v>
      </c>
    </row>
    <row r="27" spans="1:14" ht="14.45" customHeight="1" x14ac:dyDescent="0.2">
      <c r="A27" s="417" t="s">
        <v>431</v>
      </c>
      <c r="B27" s="418" t="s">
        <v>432</v>
      </c>
      <c r="C27" s="419" t="s">
        <v>439</v>
      </c>
      <c r="D27" s="420" t="s">
        <v>440</v>
      </c>
      <c r="E27" s="421">
        <v>50113001</v>
      </c>
      <c r="F27" s="420" t="s">
        <v>443</v>
      </c>
      <c r="G27" s="419" t="s">
        <v>444</v>
      </c>
      <c r="H27" s="419">
        <v>397238</v>
      </c>
      <c r="I27" s="419">
        <v>0</v>
      </c>
      <c r="J27" s="419" t="s">
        <v>480</v>
      </c>
      <c r="K27" s="419" t="s">
        <v>231</v>
      </c>
      <c r="L27" s="422">
        <v>142.84249917424123</v>
      </c>
      <c r="M27" s="422">
        <v>2</v>
      </c>
      <c r="N27" s="423">
        <v>285.68499834848245</v>
      </c>
    </row>
    <row r="28" spans="1:14" ht="14.45" customHeight="1" x14ac:dyDescent="0.2">
      <c r="A28" s="417" t="s">
        <v>431</v>
      </c>
      <c r="B28" s="418" t="s">
        <v>432</v>
      </c>
      <c r="C28" s="419" t="s">
        <v>439</v>
      </c>
      <c r="D28" s="420" t="s">
        <v>440</v>
      </c>
      <c r="E28" s="421">
        <v>50113001</v>
      </c>
      <c r="F28" s="420" t="s">
        <v>443</v>
      </c>
      <c r="G28" s="419" t="s">
        <v>444</v>
      </c>
      <c r="H28" s="419">
        <v>930589</v>
      </c>
      <c r="I28" s="419">
        <v>0</v>
      </c>
      <c r="J28" s="419" t="s">
        <v>481</v>
      </c>
      <c r="K28" s="419" t="s">
        <v>231</v>
      </c>
      <c r="L28" s="422">
        <v>229.10871955234668</v>
      </c>
      <c r="M28" s="422">
        <v>1</v>
      </c>
      <c r="N28" s="423">
        <v>229.10871955234668</v>
      </c>
    </row>
    <row r="29" spans="1:14" ht="14.45" customHeight="1" x14ac:dyDescent="0.2">
      <c r="A29" s="417" t="s">
        <v>431</v>
      </c>
      <c r="B29" s="418" t="s">
        <v>432</v>
      </c>
      <c r="C29" s="419" t="s">
        <v>439</v>
      </c>
      <c r="D29" s="420" t="s">
        <v>440</v>
      </c>
      <c r="E29" s="421">
        <v>50113001</v>
      </c>
      <c r="F29" s="420" t="s">
        <v>443</v>
      </c>
      <c r="G29" s="419" t="s">
        <v>444</v>
      </c>
      <c r="H29" s="419">
        <v>501828</v>
      </c>
      <c r="I29" s="419">
        <v>0</v>
      </c>
      <c r="J29" s="419" t="s">
        <v>482</v>
      </c>
      <c r="K29" s="419" t="s">
        <v>231</v>
      </c>
      <c r="L29" s="422">
        <v>76.088282718154943</v>
      </c>
      <c r="M29" s="422">
        <v>10</v>
      </c>
      <c r="N29" s="423">
        <v>760.88282718154937</v>
      </c>
    </row>
    <row r="30" spans="1:14" ht="14.45" customHeight="1" x14ac:dyDescent="0.2">
      <c r="A30" s="417" t="s">
        <v>431</v>
      </c>
      <c r="B30" s="418" t="s">
        <v>432</v>
      </c>
      <c r="C30" s="419" t="s">
        <v>439</v>
      </c>
      <c r="D30" s="420" t="s">
        <v>440</v>
      </c>
      <c r="E30" s="421">
        <v>50113001</v>
      </c>
      <c r="F30" s="420" t="s">
        <v>443</v>
      </c>
      <c r="G30" s="419" t="s">
        <v>444</v>
      </c>
      <c r="H30" s="419">
        <v>930316</v>
      </c>
      <c r="I30" s="419">
        <v>0</v>
      </c>
      <c r="J30" s="419" t="s">
        <v>483</v>
      </c>
      <c r="K30" s="419" t="s">
        <v>231</v>
      </c>
      <c r="L30" s="422">
        <v>132.74776916178743</v>
      </c>
      <c r="M30" s="422">
        <v>3</v>
      </c>
      <c r="N30" s="423">
        <v>398.24330748536232</v>
      </c>
    </row>
    <row r="31" spans="1:14" ht="14.45" customHeight="1" x14ac:dyDescent="0.2">
      <c r="A31" s="417" t="s">
        <v>431</v>
      </c>
      <c r="B31" s="418" t="s">
        <v>432</v>
      </c>
      <c r="C31" s="419" t="s">
        <v>439</v>
      </c>
      <c r="D31" s="420" t="s">
        <v>440</v>
      </c>
      <c r="E31" s="421">
        <v>50113001</v>
      </c>
      <c r="F31" s="420" t="s">
        <v>443</v>
      </c>
      <c r="G31" s="419" t="s">
        <v>444</v>
      </c>
      <c r="H31" s="419">
        <v>900857</v>
      </c>
      <c r="I31" s="419">
        <v>0</v>
      </c>
      <c r="J31" s="419" t="s">
        <v>484</v>
      </c>
      <c r="K31" s="419" t="s">
        <v>231</v>
      </c>
      <c r="L31" s="422">
        <v>238.80757712888865</v>
      </c>
      <c r="M31" s="422">
        <v>7</v>
      </c>
      <c r="N31" s="423">
        <v>1671.6530399022206</v>
      </c>
    </row>
    <row r="32" spans="1:14" ht="14.45" customHeight="1" x14ac:dyDescent="0.2">
      <c r="A32" s="417" t="s">
        <v>431</v>
      </c>
      <c r="B32" s="418" t="s">
        <v>432</v>
      </c>
      <c r="C32" s="419" t="s">
        <v>439</v>
      </c>
      <c r="D32" s="420" t="s">
        <v>440</v>
      </c>
      <c r="E32" s="421">
        <v>50113001</v>
      </c>
      <c r="F32" s="420" t="s">
        <v>443</v>
      </c>
      <c r="G32" s="419" t="s">
        <v>444</v>
      </c>
      <c r="H32" s="419">
        <v>930671</v>
      </c>
      <c r="I32" s="419">
        <v>0</v>
      </c>
      <c r="J32" s="419" t="s">
        <v>485</v>
      </c>
      <c r="K32" s="419" t="s">
        <v>486</v>
      </c>
      <c r="L32" s="422">
        <v>193.66984999171868</v>
      </c>
      <c r="M32" s="422">
        <v>6</v>
      </c>
      <c r="N32" s="423">
        <v>1162.019099950312</v>
      </c>
    </row>
    <row r="33" spans="1:14" ht="14.45" customHeight="1" x14ac:dyDescent="0.2">
      <c r="A33" s="417" t="s">
        <v>431</v>
      </c>
      <c r="B33" s="418" t="s">
        <v>432</v>
      </c>
      <c r="C33" s="419" t="s">
        <v>439</v>
      </c>
      <c r="D33" s="420" t="s">
        <v>440</v>
      </c>
      <c r="E33" s="421">
        <v>50113001</v>
      </c>
      <c r="F33" s="420" t="s">
        <v>443</v>
      </c>
      <c r="G33" s="419" t="s">
        <v>444</v>
      </c>
      <c r="H33" s="419">
        <v>930670</v>
      </c>
      <c r="I33" s="419">
        <v>0</v>
      </c>
      <c r="J33" s="419" t="s">
        <v>487</v>
      </c>
      <c r="K33" s="419" t="s">
        <v>486</v>
      </c>
      <c r="L33" s="422">
        <v>150.73269799856558</v>
      </c>
      <c r="M33" s="422">
        <v>10</v>
      </c>
      <c r="N33" s="423">
        <v>1507.3269799856557</v>
      </c>
    </row>
    <row r="34" spans="1:14" ht="14.45" customHeight="1" x14ac:dyDescent="0.2">
      <c r="A34" s="417" t="s">
        <v>431</v>
      </c>
      <c r="B34" s="418" t="s">
        <v>432</v>
      </c>
      <c r="C34" s="419" t="s">
        <v>439</v>
      </c>
      <c r="D34" s="420" t="s">
        <v>440</v>
      </c>
      <c r="E34" s="421">
        <v>50113001</v>
      </c>
      <c r="F34" s="420" t="s">
        <v>443</v>
      </c>
      <c r="G34" s="419" t="s">
        <v>444</v>
      </c>
      <c r="H34" s="419">
        <v>501957</v>
      </c>
      <c r="I34" s="419">
        <v>0</v>
      </c>
      <c r="J34" s="419" t="s">
        <v>488</v>
      </c>
      <c r="K34" s="419" t="s">
        <v>231</v>
      </c>
      <c r="L34" s="422">
        <v>126.64442677661766</v>
      </c>
      <c r="M34" s="422">
        <v>6</v>
      </c>
      <c r="N34" s="423">
        <v>759.86656065970601</v>
      </c>
    </row>
    <row r="35" spans="1:14" ht="14.45" customHeight="1" x14ac:dyDescent="0.2">
      <c r="A35" s="417" t="s">
        <v>431</v>
      </c>
      <c r="B35" s="418" t="s">
        <v>432</v>
      </c>
      <c r="C35" s="419" t="s">
        <v>439</v>
      </c>
      <c r="D35" s="420" t="s">
        <v>440</v>
      </c>
      <c r="E35" s="421">
        <v>50113001</v>
      </c>
      <c r="F35" s="420" t="s">
        <v>443</v>
      </c>
      <c r="G35" s="419" t="s">
        <v>444</v>
      </c>
      <c r="H35" s="419">
        <v>930674</v>
      </c>
      <c r="I35" s="419">
        <v>0</v>
      </c>
      <c r="J35" s="419" t="s">
        <v>489</v>
      </c>
      <c r="K35" s="419" t="s">
        <v>231</v>
      </c>
      <c r="L35" s="422">
        <v>133.64658587937404</v>
      </c>
      <c r="M35" s="422">
        <v>19</v>
      </c>
      <c r="N35" s="423">
        <v>2539.2851317081067</v>
      </c>
    </row>
    <row r="36" spans="1:14" ht="14.45" customHeight="1" x14ac:dyDescent="0.2">
      <c r="A36" s="417" t="s">
        <v>431</v>
      </c>
      <c r="B36" s="418" t="s">
        <v>432</v>
      </c>
      <c r="C36" s="419" t="s">
        <v>439</v>
      </c>
      <c r="D36" s="420" t="s">
        <v>440</v>
      </c>
      <c r="E36" s="421">
        <v>50113001</v>
      </c>
      <c r="F36" s="420" t="s">
        <v>443</v>
      </c>
      <c r="G36" s="419" t="s">
        <v>444</v>
      </c>
      <c r="H36" s="419">
        <v>921272</v>
      </c>
      <c r="I36" s="419">
        <v>0</v>
      </c>
      <c r="J36" s="419" t="s">
        <v>490</v>
      </c>
      <c r="K36" s="419" t="s">
        <v>231</v>
      </c>
      <c r="L36" s="422">
        <v>155.82058132924857</v>
      </c>
      <c r="M36" s="422">
        <v>5</v>
      </c>
      <c r="N36" s="423">
        <v>779.1029066462429</v>
      </c>
    </row>
    <row r="37" spans="1:14" ht="14.45" customHeight="1" x14ac:dyDescent="0.2">
      <c r="A37" s="417" t="s">
        <v>431</v>
      </c>
      <c r="B37" s="418" t="s">
        <v>432</v>
      </c>
      <c r="C37" s="419" t="s">
        <v>439</v>
      </c>
      <c r="D37" s="420" t="s">
        <v>440</v>
      </c>
      <c r="E37" s="421">
        <v>50113001</v>
      </c>
      <c r="F37" s="420" t="s">
        <v>443</v>
      </c>
      <c r="G37" s="419" t="s">
        <v>444</v>
      </c>
      <c r="H37" s="419">
        <v>900321</v>
      </c>
      <c r="I37" s="419">
        <v>0</v>
      </c>
      <c r="J37" s="419" t="s">
        <v>491</v>
      </c>
      <c r="K37" s="419" t="s">
        <v>231</v>
      </c>
      <c r="L37" s="422">
        <v>318.41404066477838</v>
      </c>
      <c r="M37" s="422">
        <v>2</v>
      </c>
      <c r="N37" s="423">
        <v>636.82808132955677</v>
      </c>
    </row>
    <row r="38" spans="1:14" ht="14.45" customHeight="1" x14ac:dyDescent="0.2">
      <c r="A38" s="417" t="s">
        <v>431</v>
      </c>
      <c r="B38" s="418" t="s">
        <v>432</v>
      </c>
      <c r="C38" s="419" t="s">
        <v>439</v>
      </c>
      <c r="D38" s="420" t="s">
        <v>440</v>
      </c>
      <c r="E38" s="421">
        <v>50113001</v>
      </c>
      <c r="F38" s="420" t="s">
        <v>443</v>
      </c>
      <c r="G38" s="419" t="s">
        <v>444</v>
      </c>
      <c r="H38" s="419">
        <v>501990</v>
      </c>
      <c r="I38" s="419">
        <v>0</v>
      </c>
      <c r="J38" s="419" t="s">
        <v>492</v>
      </c>
      <c r="K38" s="419" t="s">
        <v>231</v>
      </c>
      <c r="L38" s="422">
        <v>233.67969952086915</v>
      </c>
      <c r="M38" s="422">
        <v>1</v>
      </c>
      <c r="N38" s="423">
        <v>233.67969952086915</v>
      </c>
    </row>
    <row r="39" spans="1:14" ht="14.45" customHeight="1" x14ac:dyDescent="0.2">
      <c r="A39" s="417" t="s">
        <v>431</v>
      </c>
      <c r="B39" s="418" t="s">
        <v>432</v>
      </c>
      <c r="C39" s="419" t="s">
        <v>439</v>
      </c>
      <c r="D39" s="420" t="s">
        <v>440</v>
      </c>
      <c r="E39" s="421">
        <v>50113001</v>
      </c>
      <c r="F39" s="420" t="s">
        <v>443</v>
      </c>
      <c r="G39" s="419" t="s">
        <v>444</v>
      </c>
      <c r="H39" s="419">
        <v>501065</v>
      </c>
      <c r="I39" s="419">
        <v>0</v>
      </c>
      <c r="J39" s="419" t="s">
        <v>493</v>
      </c>
      <c r="K39" s="419" t="s">
        <v>231</v>
      </c>
      <c r="L39" s="422">
        <v>52.064005409896737</v>
      </c>
      <c r="M39" s="422">
        <v>1</v>
      </c>
      <c r="N39" s="423">
        <v>52.064005409896737</v>
      </c>
    </row>
    <row r="40" spans="1:14" ht="14.45" customHeight="1" x14ac:dyDescent="0.2">
      <c r="A40" s="417" t="s">
        <v>431</v>
      </c>
      <c r="B40" s="418" t="s">
        <v>432</v>
      </c>
      <c r="C40" s="419" t="s">
        <v>439</v>
      </c>
      <c r="D40" s="420" t="s">
        <v>440</v>
      </c>
      <c r="E40" s="421">
        <v>50113001</v>
      </c>
      <c r="F40" s="420" t="s">
        <v>443</v>
      </c>
      <c r="G40" s="419" t="s">
        <v>444</v>
      </c>
      <c r="H40" s="419">
        <v>921241</v>
      </c>
      <c r="I40" s="419">
        <v>0</v>
      </c>
      <c r="J40" s="419" t="s">
        <v>494</v>
      </c>
      <c r="K40" s="419" t="s">
        <v>231</v>
      </c>
      <c r="L40" s="422">
        <v>169.4234032673138</v>
      </c>
      <c r="M40" s="422">
        <v>3</v>
      </c>
      <c r="N40" s="423">
        <v>508.27020980194141</v>
      </c>
    </row>
    <row r="41" spans="1:14" ht="14.45" customHeight="1" x14ac:dyDescent="0.2">
      <c r="A41" s="417" t="s">
        <v>431</v>
      </c>
      <c r="B41" s="418" t="s">
        <v>432</v>
      </c>
      <c r="C41" s="419" t="s">
        <v>439</v>
      </c>
      <c r="D41" s="420" t="s">
        <v>440</v>
      </c>
      <c r="E41" s="421">
        <v>50113001</v>
      </c>
      <c r="F41" s="420" t="s">
        <v>443</v>
      </c>
      <c r="G41" s="419" t="s">
        <v>444</v>
      </c>
      <c r="H41" s="419">
        <v>920380</v>
      </c>
      <c r="I41" s="419">
        <v>0</v>
      </c>
      <c r="J41" s="419" t="s">
        <v>495</v>
      </c>
      <c r="K41" s="419" t="s">
        <v>231</v>
      </c>
      <c r="L41" s="422">
        <v>94.892999374468047</v>
      </c>
      <c r="M41" s="422">
        <v>1</v>
      </c>
      <c r="N41" s="423">
        <v>94.892999374468047</v>
      </c>
    </row>
    <row r="42" spans="1:14" ht="14.45" customHeight="1" x14ac:dyDescent="0.2">
      <c r="A42" s="417" t="s">
        <v>431</v>
      </c>
      <c r="B42" s="418" t="s">
        <v>432</v>
      </c>
      <c r="C42" s="419" t="s">
        <v>439</v>
      </c>
      <c r="D42" s="420" t="s">
        <v>440</v>
      </c>
      <c r="E42" s="421">
        <v>50113001</v>
      </c>
      <c r="F42" s="420" t="s">
        <v>443</v>
      </c>
      <c r="G42" s="419" t="s">
        <v>444</v>
      </c>
      <c r="H42" s="419">
        <v>921320</v>
      </c>
      <c r="I42" s="419">
        <v>0</v>
      </c>
      <c r="J42" s="419" t="s">
        <v>496</v>
      </c>
      <c r="K42" s="419" t="s">
        <v>231</v>
      </c>
      <c r="L42" s="422">
        <v>68.417472703443124</v>
      </c>
      <c r="M42" s="422">
        <v>10</v>
      </c>
      <c r="N42" s="423">
        <v>684.17472703443127</v>
      </c>
    </row>
    <row r="43" spans="1:14" ht="14.45" customHeight="1" x14ac:dyDescent="0.2">
      <c r="A43" s="417" t="s">
        <v>431</v>
      </c>
      <c r="B43" s="418" t="s">
        <v>432</v>
      </c>
      <c r="C43" s="419" t="s">
        <v>439</v>
      </c>
      <c r="D43" s="420" t="s">
        <v>440</v>
      </c>
      <c r="E43" s="421">
        <v>50113001</v>
      </c>
      <c r="F43" s="420" t="s">
        <v>443</v>
      </c>
      <c r="G43" s="419" t="s">
        <v>444</v>
      </c>
      <c r="H43" s="419">
        <v>920376</v>
      </c>
      <c r="I43" s="419">
        <v>0</v>
      </c>
      <c r="J43" s="419" t="s">
        <v>497</v>
      </c>
      <c r="K43" s="419" t="s">
        <v>231</v>
      </c>
      <c r="L43" s="422">
        <v>100.8667270239518</v>
      </c>
      <c r="M43" s="422">
        <v>11</v>
      </c>
      <c r="N43" s="423">
        <v>1109.5339972634697</v>
      </c>
    </row>
    <row r="44" spans="1:14" ht="14.45" customHeight="1" x14ac:dyDescent="0.2">
      <c r="A44" s="417" t="s">
        <v>431</v>
      </c>
      <c r="B44" s="418" t="s">
        <v>432</v>
      </c>
      <c r="C44" s="419" t="s">
        <v>439</v>
      </c>
      <c r="D44" s="420" t="s">
        <v>440</v>
      </c>
      <c r="E44" s="421">
        <v>50113001</v>
      </c>
      <c r="F44" s="420" t="s">
        <v>443</v>
      </c>
      <c r="G44" s="419" t="s">
        <v>444</v>
      </c>
      <c r="H44" s="419">
        <v>920377</v>
      </c>
      <c r="I44" s="419">
        <v>0</v>
      </c>
      <c r="J44" s="419" t="s">
        <v>498</v>
      </c>
      <c r="K44" s="419" t="s">
        <v>231</v>
      </c>
      <c r="L44" s="422">
        <v>140.28016307064613</v>
      </c>
      <c r="M44" s="422">
        <v>2</v>
      </c>
      <c r="N44" s="423">
        <v>280.56032614129225</v>
      </c>
    </row>
    <row r="45" spans="1:14" ht="14.45" customHeight="1" x14ac:dyDescent="0.2">
      <c r="A45" s="417" t="s">
        <v>431</v>
      </c>
      <c r="B45" s="418" t="s">
        <v>432</v>
      </c>
      <c r="C45" s="419" t="s">
        <v>439</v>
      </c>
      <c r="D45" s="420" t="s">
        <v>440</v>
      </c>
      <c r="E45" s="421">
        <v>50113001</v>
      </c>
      <c r="F45" s="420" t="s">
        <v>443</v>
      </c>
      <c r="G45" s="419" t="s">
        <v>444</v>
      </c>
      <c r="H45" s="419">
        <v>921453</v>
      </c>
      <c r="I45" s="419">
        <v>0</v>
      </c>
      <c r="J45" s="419" t="s">
        <v>499</v>
      </c>
      <c r="K45" s="419" t="s">
        <v>231</v>
      </c>
      <c r="L45" s="422">
        <v>80.106511673647574</v>
      </c>
      <c r="M45" s="422">
        <v>5</v>
      </c>
      <c r="N45" s="423">
        <v>400.53255836823786</v>
      </c>
    </row>
    <row r="46" spans="1:14" ht="14.45" customHeight="1" x14ac:dyDescent="0.2">
      <c r="A46" s="417" t="s">
        <v>431</v>
      </c>
      <c r="B46" s="418" t="s">
        <v>432</v>
      </c>
      <c r="C46" s="419" t="s">
        <v>439</v>
      </c>
      <c r="D46" s="420" t="s">
        <v>440</v>
      </c>
      <c r="E46" s="421">
        <v>50113001</v>
      </c>
      <c r="F46" s="420" t="s">
        <v>443</v>
      </c>
      <c r="G46" s="419" t="s">
        <v>444</v>
      </c>
      <c r="H46" s="419">
        <v>930417</v>
      </c>
      <c r="I46" s="419">
        <v>0</v>
      </c>
      <c r="J46" s="419" t="s">
        <v>500</v>
      </c>
      <c r="K46" s="419" t="s">
        <v>231</v>
      </c>
      <c r="L46" s="422">
        <v>104.50531511122077</v>
      </c>
      <c r="M46" s="422">
        <v>9</v>
      </c>
      <c r="N46" s="423">
        <v>940.54783600098688</v>
      </c>
    </row>
    <row r="47" spans="1:14" ht="14.45" customHeight="1" x14ac:dyDescent="0.2">
      <c r="A47" s="417" t="s">
        <v>431</v>
      </c>
      <c r="B47" s="418" t="s">
        <v>432</v>
      </c>
      <c r="C47" s="419" t="s">
        <v>439</v>
      </c>
      <c r="D47" s="420" t="s">
        <v>440</v>
      </c>
      <c r="E47" s="421">
        <v>50113001</v>
      </c>
      <c r="F47" s="420" t="s">
        <v>443</v>
      </c>
      <c r="G47" s="419" t="s">
        <v>444</v>
      </c>
      <c r="H47" s="419">
        <v>921230</v>
      </c>
      <c r="I47" s="419">
        <v>0</v>
      </c>
      <c r="J47" s="419" t="s">
        <v>501</v>
      </c>
      <c r="K47" s="419" t="s">
        <v>231</v>
      </c>
      <c r="L47" s="422">
        <v>46.952904361523032</v>
      </c>
      <c r="M47" s="422">
        <v>27</v>
      </c>
      <c r="N47" s="423">
        <v>1267.7284177611218</v>
      </c>
    </row>
    <row r="48" spans="1:14" ht="14.45" customHeight="1" x14ac:dyDescent="0.2">
      <c r="A48" s="417" t="s">
        <v>431</v>
      </c>
      <c r="B48" s="418" t="s">
        <v>432</v>
      </c>
      <c r="C48" s="419" t="s">
        <v>439</v>
      </c>
      <c r="D48" s="420" t="s">
        <v>440</v>
      </c>
      <c r="E48" s="421">
        <v>50113001</v>
      </c>
      <c r="F48" s="420" t="s">
        <v>443</v>
      </c>
      <c r="G48" s="419" t="s">
        <v>444</v>
      </c>
      <c r="H48" s="419">
        <v>203092</v>
      </c>
      <c r="I48" s="419">
        <v>203092</v>
      </c>
      <c r="J48" s="419" t="s">
        <v>502</v>
      </c>
      <c r="K48" s="419" t="s">
        <v>503</v>
      </c>
      <c r="L48" s="422">
        <v>150.34000282722138</v>
      </c>
      <c r="M48" s="422">
        <v>8</v>
      </c>
      <c r="N48" s="423">
        <v>1202.7200226177711</v>
      </c>
    </row>
    <row r="49" spans="1:14" ht="14.45" customHeight="1" x14ac:dyDescent="0.2">
      <c r="A49" s="417" t="s">
        <v>431</v>
      </c>
      <c r="B49" s="418" t="s">
        <v>432</v>
      </c>
      <c r="C49" s="419" t="s">
        <v>439</v>
      </c>
      <c r="D49" s="420" t="s">
        <v>440</v>
      </c>
      <c r="E49" s="421">
        <v>50113001</v>
      </c>
      <c r="F49" s="420" t="s">
        <v>443</v>
      </c>
      <c r="G49" s="419" t="s">
        <v>444</v>
      </c>
      <c r="H49" s="419">
        <v>231541</v>
      </c>
      <c r="I49" s="419">
        <v>231541</v>
      </c>
      <c r="J49" s="419" t="s">
        <v>504</v>
      </c>
      <c r="K49" s="419" t="s">
        <v>505</v>
      </c>
      <c r="L49" s="422">
        <v>80.69</v>
      </c>
      <c r="M49" s="422">
        <v>1</v>
      </c>
      <c r="N49" s="423">
        <v>80.69</v>
      </c>
    </row>
    <row r="50" spans="1:14" ht="14.45" customHeight="1" x14ac:dyDescent="0.2">
      <c r="A50" s="417" t="s">
        <v>431</v>
      </c>
      <c r="B50" s="418" t="s">
        <v>432</v>
      </c>
      <c r="C50" s="419" t="s">
        <v>439</v>
      </c>
      <c r="D50" s="420" t="s">
        <v>440</v>
      </c>
      <c r="E50" s="421">
        <v>50113001</v>
      </c>
      <c r="F50" s="420" t="s">
        <v>443</v>
      </c>
      <c r="G50" s="419" t="s">
        <v>444</v>
      </c>
      <c r="H50" s="419">
        <v>231544</v>
      </c>
      <c r="I50" s="419">
        <v>231544</v>
      </c>
      <c r="J50" s="419" t="s">
        <v>504</v>
      </c>
      <c r="K50" s="419" t="s">
        <v>506</v>
      </c>
      <c r="L50" s="422">
        <v>80.690006069668584</v>
      </c>
      <c r="M50" s="422">
        <v>1</v>
      </c>
      <c r="N50" s="423">
        <v>80.690006069668584</v>
      </c>
    </row>
    <row r="51" spans="1:14" ht="14.45" customHeight="1" x14ac:dyDescent="0.2">
      <c r="A51" s="417" t="s">
        <v>431</v>
      </c>
      <c r="B51" s="418" t="s">
        <v>432</v>
      </c>
      <c r="C51" s="419" t="s">
        <v>439</v>
      </c>
      <c r="D51" s="420" t="s">
        <v>440</v>
      </c>
      <c r="E51" s="421">
        <v>50113001</v>
      </c>
      <c r="F51" s="420" t="s">
        <v>443</v>
      </c>
      <c r="G51" s="419" t="s">
        <v>444</v>
      </c>
      <c r="H51" s="419">
        <v>234736</v>
      </c>
      <c r="I51" s="419">
        <v>234736</v>
      </c>
      <c r="J51" s="419" t="s">
        <v>507</v>
      </c>
      <c r="K51" s="419" t="s">
        <v>508</v>
      </c>
      <c r="L51" s="422">
        <v>120.54000906726796</v>
      </c>
      <c r="M51" s="422">
        <v>1</v>
      </c>
      <c r="N51" s="423">
        <v>120.54000906726796</v>
      </c>
    </row>
    <row r="52" spans="1:14" ht="14.45" customHeight="1" x14ac:dyDescent="0.2">
      <c r="A52" s="417" t="s">
        <v>431</v>
      </c>
      <c r="B52" s="418" t="s">
        <v>432</v>
      </c>
      <c r="C52" s="419" t="s">
        <v>439</v>
      </c>
      <c r="D52" s="420" t="s">
        <v>440</v>
      </c>
      <c r="E52" s="421">
        <v>50113001</v>
      </c>
      <c r="F52" s="420" t="s">
        <v>443</v>
      </c>
      <c r="G52" s="419" t="s">
        <v>444</v>
      </c>
      <c r="H52" s="419">
        <v>101940</v>
      </c>
      <c r="I52" s="419">
        <v>1940</v>
      </c>
      <c r="J52" s="419" t="s">
        <v>509</v>
      </c>
      <c r="K52" s="419" t="s">
        <v>510</v>
      </c>
      <c r="L52" s="422">
        <v>34.51</v>
      </c>
      <c r="M52" s="422">
        <v>1</v>
      </c>
      <c r="N52" s="423">
        <v>34.51</v>
      </c>
    </row>
    <row r="53" spans="1:14" ht="14.45" customHeight="1" x14ac:dyDescent="0.2">
      <c r="A53" s="417" t="s">
        <v>431</v>
      </c>
      <c r="B53" s="418" t="s">
        <v>432</v>
      </c>
      <c r="C53" s="419" t="s">
        <v>439</v>
      </c>
      <c r="D53" s="420" t="s">
        <v>440</v>
      </c>
      <c r="E53" s="421">
        <v>50113001</v>
      </c>
      <c r="F53" s="420" t="s">
        <v>443</v>
      </c>
      <c r="G53" s="419" t="s">
        <v>444</v>
      </c>
      <c r="H53" s="419">
        <v>202953</v>
      </c>
      <c r="I53" s="419">
        <v>202953</v>
      </c>
      <c r="J53" s="419" t="s">
        <v>511</v>
      </c>
      <c r="K53" s="419" t="s">
        <v>512</v>
      </c>
      <c r="L53" s="422">
        <v>511.91500000000008</v>
      </c>
      <c r="M53" s="422">
        <v>4</v>
      </c>
      <c r="N53" s="423">
        <v>2047.6600000000003</v>
      </c>
    </row>
    <row r="54" spans="1:14" ht="14.45" customHeight="1" x14ac:dyDescent="0.2">
      <c r="A54" s="417" t="s">
        <v>431</v>
      </c>
      <c r="B54" s="418" t="s">
        <v>432</v>
      </c>
      <c r="C54" s="419" t="s">
        <v>439</v>
      </c>
      <c r="D54" s="420" t="s">
        <v>440</v>
      </c>
      <c r="E54" s="421">
        <v>50113001</v>
      </c>
      <c r="F54" s="420" t="s">
        <v>443</v>
      </c>
      <c r="G54" s="419" t="s">
        <v>444</v>
      </c>
      <c r="H54" s="419">
        <v>232857</v>
      </c>
      <c r="I54" s="419">
        <v>232857</v>
      </c>
      <c r="J54" s="419" t="s">
        <v>513</v>
      </c>
      <c r="K54" s="419" t="s">
        <v>514</v>
      </c>
      <c r="L54" s="422">
        <v>201.73001517454756</v>
      </c>
      <c r="M54" s="422">
        <v>1</v>
      </c>
      <c r="N54" s="423">
        <v>201.73001517454756</v>
      </c>
    </row>
    <row r="55" spans="1:14" ht="14.45" customHeight="1" x14ac:dyDescent="0.2">
      <c r="A55" s="417" t="s">
        <v>431</v>
      </c>
      <c r="B55" s="418" t="s">
        <v>432</v>
      </c>
      <c r="C55" s="419" t="s">
        <v>439</v>
      </c>
      <c r="D55" s="420" t="s">
        <v>440</v>
      </c>
      <c r="E55" s="421">
        <v>50113001</v>
      </c>
      <c r="F55" s="420" t="s">
        <v>443</v>
      </c>
      <c r="G55" s="419" t="s">
        <v>444</v>
      </c>
      <c r="H55" s="419">
        <v>193109</v>
      </c>
      <c r="I55" s="419">
        <v>93109</v>
      </c>
      <c r="J55" s="419" t="s">
        <v>515</v>
      </c>
      <c r="K55" s="419" t="s">
        <v>516</v>
      </c>
      <c r="L55" s="422">
        <v>189.13307692307694</v>
      </c>
      <c r="M55" s="422">
        <v>195</v>
      </c>
      <c r="N55" s="423">
        <v>36880.950000000004</v>
      </c>
    </row>
    <row r="56" spans="1:14" ht="14.45" customHeight="1" x14ac:dyDescent="0.2">
      <c r="A56" s="417" t="s">
        <v>431</v>
      </c>
      <c r="B56" s="418" t="s">
        <v>432</v>
      </c>
      <c r="C56" s="419" t="s">
        <v>439</v>
      </c>
      <c r="D56" s="420" t="s">
        <v>440</v>
      </c>
      <c r="E56" s="421">
        <v>50113001</v>
      </c>
      <c r="F56" s="420" t="s">
        <v>443</v>
      </c>
      <c r="G56" s="419" t="s">
        <v>444</v>
      </c>
      <c r="H56" s="419">
        <v>395294</v>
      </c>
      <c r="I56" s="419">
        <v>180306</v>
      </c>
      <c r="J56" s="419" t="s">
        <v>517</v>
      </c>
      <c r="K56" s="419" t="s">
        <v>518</v>
      </c>
      <c r="L56" s="422">
        <v>203.16000000000005</v>
      </c>
      <c r="M56" s="422">
        <v>6</v>
      </c>
      <c r="N56" s="423">
        <v>1218.9600000000003</v>
      </c>
    </row>
    <row r="57" spans="1:14" ht="14.45" customHeight="1" x14ac:dyDescent="0.2">
      <c r="A57" s="417" t="s">
        <v>431</v>
      </c>
      <c r="B57" s="418" t="s">
        <v>432</v>
      </c>
      <c r="C57" s="419" t="s">
        <v>439</v>
      </c>
      <c r="D57" s="420" t="s">
        <v>440</v>
      </c>
      <c r="E57" s="421">
        <v>50113001</v>
      </c>
      <c r="F57" s="420" t="s">
        <v>443</v>
      </c>
      <c r="G57" s="419" t="s">
        <v>444</v>
      </c>
      <c r="H57" s="419">
        <v>109844</v>
      </c>
      <c r="I57" s="419">
        <v>9844</v>
      </c>
      <c r="J57" s="419" t="s">
        <v>519</v>
      </c>
      <c r="K57" s="419" t="s">
        <v>520</v>
      </c>
      <c r="L57" s="422">
        <v>117.98000000000003</v>
      </c>
      <c r="M57" s="422">
        <v>1</v>
      </c>
      <c r="N57" s="423">
        <v>117.98000000000003</v>
      </c>
    </row>
    <row r="58" spans="1:14" ht="14.45" customHeight="1" x14ac:dyDescent="0.2">
      <c r="A58" s="417" t="s">
        <v>431</v>
      </c>
      <c r="B58" s="418" t="s">
        <v>432</v>
      </c>
      <c r="C58" s="419" t="s">
        <v>439</v>
      </c>
      <c r="D58" s="420" t="s">
        <v>440</v>
      </c>
      <c r="E58" s="421">
        <v>50113001</v>
      </c>
      <c r="F58" s="420" t="s">
        <v>443</v>
      </c>
      <c r="G58" s="419" t="s">
        <v>444</v>
      </c>
      <c r="H58" s="419">
        <v>100643</v>
      </c>
      <c r="I58" s="419">
        <v>643</v>
      </c>
      <c r="J58" s="419" t="s">
        <v>521</v>
      </c>
      <c r="K58" s="419" t="s">
        <v>522</v>
      </c>
      <c r="L58" s="422">
        <v>63.56</v>
      </c>
      <c r="M58" s="422">
        <v>1</v>
      </c>
      <c r="N58" s="423">
        <v>63.56</v>
      </c>
    </row>
    <row r="59" spans="1:14" ht="14.45" customHeight="1" thickBot="1" x14ac:dyDescent="0.25">
      <c r="A59" s="424" t="s">
        <v>431</v>
      </c>
      <c r="B59" s="425" t="s">
        <v>432</v>
      </c>
      <c r="C59" s="426" t="s">
        <v>439</v>
      </c>
      <c r="D59" s="427" t="s">
        <v>440</v>
      </c>
      <c r="E59" s="428">
        <v>50113013</v>
      </c>
      <c r="F59" s="427" t="s">
        <v>523</v>
      </c>
      <c r="G59" s="426" t="s">
        <v>444</v>
      </c>
      <c r="H59" s="426">
        <v>844576</v>
      </c>
      <c r="I59" s="426">
        <v>100339</v>
      </c>
      <c r="J59" s="426" t="s">
        <v>524</v>
      </c>
      <c r="K59" s="426" t="s">
        <v>525</v>
      </c>
      <c r="L59" s="429">
        <v>93.37</v>
      </c>
      <c r="M59" s="429">
        <v>1</v>
      </c>
      <c r="N59" s="430">
        <v>93.37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A488E48-BD1A-4098-A8BC-B284487A4CA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0" customWidth="1"/>
    <col min="2" max="2" width="5.42578125" style="177" bestFit="1" customWidth="1"/>
    <col min="3" max="3" width="6.140625" style="177" bestFit="1" customWidth="1"/>
    <col min="4" max="4" width="7.42578125" style="177" bestFit="1" customWidth="1"/>
    <col min="5" max="5" width="6.28515625" style="177" bestFit="1" customWidth="1"/>
    <col min="6" max="6" width="6.28515625" style="180" bestFit="1" customWidth="1"/>
    <col min="7" max="7" width="6.140625" style="180" bestFit="1" customWidth="1"/>
    <col min="8" max="8" width="7.42578125" style="180" bestFit="1" customWidth="1"/>
    <col min="9" max="9" width="6.28515625" style="180" bestFit="1" customWidth="1"/>
    <col min="10" max="10" width="5.42578125" style="177" bestFit="1" customWidth="1"/>
    <col min="11" max="11" width="6.140625" style="177" bestFit="1" customWidth="1"/>
    <col min="12" max="12" width="7.42578125" style="177" bestFit="1" customWidth="1"/>
    <col min="13" max="13" width="6.28515625" style="177" bestFit="1" customWidth="1"/>
    <col min="14" max="14" width="5.28515625" style="180" bestFit="1" customWidth="1"/>
    <col min="15" max="15" width="6.140625" style="180" bestFit="1" customWidth="1"/>
    <col min="16" max="16" width="7.42578125" style="180" bestFit="1" customWidth="1"/>
    <col min="17" max="17" width="6.28515625" style="180" bestFit="1" customWidth="1"/>
    <col min="18" max="16384" width="8.85546875" style="103"/>
  </cols>
  <sheetData>
    <row r="1" spans="1:17" ht="18.600000000000001" customHeight="1" thickBot="1" x14ac:dyDescent="0.35">
      <c r="A1" s="330" t="s">
        <v>156</v>
      </c>
      <c r="B1" s="330"/>
      <c r="C1" s="330"/>
      <c r="D1" s="330"/>
      <c r="E1" s="330"/>
      <c r="F1" s="293"/>
      <c r="G1" s="293"/>
      <c r="H1" s="293"/>
      <c r="I1" s="293"/>
      <c r="J1" s="324"/>
      <c r="K1" s="324"/>
      <c r="L1" s="324"/>
      <c r="M1" s="324"/>
      <c r="N1" s="324"/>
      <c r="O1" s="324"/>
      <c r="P1" s="324"/>
      <c r="Q1" s="324"/>
    </row>
    <row r="2" spans="1:17" ht="14.45" customHeight="1" thickBot="1" x14ac:dyDescent="0.25">
      <c r="A2" s="194" t="s">
        <v>230</v>
      </c>
      <c r="B2" s="184"/>
      <c r="C2" s="184"/>
      <c r="D2" s="184"/>
      <c r="E2" s="184"/>
    </row>
    <row r="3" spans="1:17" ht="14.45" customHeight="1" thickBot="1" x14ac:dyDescent="0.25">
      <c r="A3" s="209" t="s">
        <v>3</v>
      </c>
      <c r="B3" s="213">
        <f>SUM(B6:B1048576)</f>
        <v>265</v>
      </c>
      <c r="C3" s="214">
        <f>SUM(C6:C1048576)</f>
        <v>0</v>
      </c>
      <c r="D3" s="214">
        <f>SUM(D6:D1048576)</f>
        <v>0</v>
      </c>
      <c r="E3" s="215">
        <f>SUM(E6:E1048576)</f>
        <v>0</v>
      </c>
      <c r="F3" s="212">
        <f>IF(SUM($B3:$E3)=0,"",B3/SUM($B3:$E3))</f>
        <v>1</v>
      </c>
      <c r="G3" s="210">
        <f t="shared" ref="G3:I3" si="0">IF(SUM($B3:$E3)=0,"",C3/SUM($B3:$E3))</f>
        <v>0</v>
      </c>
      <c r="H3" s="210">
        <f t="shared" si="0"/>
        <v>0</v>
      </c>
      <c r="I3" s="211">
        <f t="shared" si="0"/>
        <v>0</v>
      </c>
      <c r="J3" s="214">
        <f>SUM(J6:J1048576)</f>
        <v>49</v>
      </c>
      <c r="K3" s="214">
        <f>SUM(K6:K1048576)</f>
        <v>0</v>
      </c>
      <c r="L3" s="214">
        <f>SUM(L6:L1048576)</f>
        <v>0</v>
      </c>
      <c r="M3" s="215">
        <f>SUM(M6:M1048576)</f>
        <v>0</v>
      </c>
      <c r="N3" s="212">
        <f>IF(SUM($J3:$M3)=0,"",J3/SUM($J3:$M3))</f>
        <v>1</v>
      </c>
      <c r="O3" s="210">
        <f t="shared" ref="O3:Q3" si="1">IF(SUM($J3:$M3)=0,"",K3/SUM($J3:$M3))</f>
        <v>0</v>
      </c>
      <c r="P3" s="210">
        <f t="shared" si="1"/>
        <v>0</v>
      </c>
      <c r="Q3" s="211">
        <f t="shared" si="1"/>
        <v>0</v>
      </c>
    </row>
    <row r="4" spans="1:17" ht="14.45" customHeight="1" thickBot="1" x14ac:dyDescent="0.25">
      <c r="A4" s="208"/>
      <c r="B4" s="334" t="s">
        <v>158</v>
      </c>
      <c r="C4" s="335"/>
      <c r="D4" s="335"/>
      <c r="E4" s="336"/>
      <c r="F4" s="331" t="s">
        <v>163</v>
      </c>
      <c r="G4" s="332"/>
      <c r="H4" s="332"/>
      <c r="I4" s="333"/>
      <c r="J4" s="334" t="s">
        <v>164</v>
      </c>
      <c r="K4" s="335"/>
      <c r="L4" s="335"/>
      <c r="M4" s="336"/>
      <c r="N4" s="331" t="s">
        <v>165</v>
      </c>
      <c r="O4" s="332"/>
      <c r="P4" s="332"/>
      <c r="Q4" s="333"/>
    </row>
    <row r="5" spans="1:17" ht="14.45" customHeight="1" thickBot="1" x14ac:dyDescent="0.25">
      <c r="A5" s="431" t="s">
        <v>157</v>
      </c>
      <c r="B5" s="432" t="s">
        <v>159</v>
      </c>
      <c r="C5" s="432" t="s">
        <v>160</v>
      </c>
      <c r="D5" s="432" t="s">
        <v>161</v>
      </c>
      <c r="E5" s="433" t="s">
        <v>162</v>
      </c>
      <c r="F5" s="434" t="s">
        <v>159</v>
      </c>
      <c r="G5" s="435" t="s">
        <v>160</v>
      </c>
      <c r="H5" s="435" t="s">
        <v>161</v>
      </c>
      <c r="I5" s="436" t="s">
        <v>162</v>
      </c>
      <c r="J5" s="432" t="s">
        <v>159</v>
      </c>
      <c r="K5" s="432" t="s">
        <v>160</v>
      </c>
      <c r="L5" s="432" t="s">
        <v>161</v>
      </c>
      <c r="M5" s="433" t="s">
        <v>162</v>
      </c>
      <c r="N5" s="434" t="s">
        <v>159</v>
      </c>
      <c r="O5" s="435" t="s">
        <v>160</v>
      </c>
      <c r="P5" s="435" t="s">
        <v>161</v>
      </c>
      <c r="Q5" s="436" t="s">
        <v>162</v>
      </c>
    </row>
    <row r="6" spans="1:17" ht="14.45" customHeight="1" x14ac:dyDescent="0.2">
      <c r="A6" s="441" t="s">
        <v>526</v>
      </c>
      <c r="B6" s="445"/>
      <c r="C6" s="415"/>
      <c r="D6" s="415"/>
      <c r="E6" s="416"/>
      <c r="F6" s="443"/>
      <c r="G6" s="437"/>
      <c r="H6" s="437"/>
      <c r="I6" s="447"/>
      <c r="J6" s="445"/>
      <c r="K6" s="415"/>
      <c r="L6" s="415"/>
      <c r="M6" s="416"/>
      <c r="N6" s="443"/>
      <c r="O6" s="437"/>
      <c r="P6" s="437"/>
      <c r="Q6" s="438"/>
    </row>
    <row r="7" spans="1:17" ht="14.45" customHeight="1" thickBot="1" x14ac:dyDescent="0.25">
      <c r="A7" s="442" t="s">
        <v>527</v>
      </c>
      <c r="B7" s="446">
        <v>265</v>
      </c>
      <c r="C7" s="429"/>
      <c r="D7" s="429"/>
      <c r="E7" s="430"/>
      <c r="F7" s="444">
        <v>1</v>
      </c>
      <c r="G7" s="439">
        <v>0</v>
      </c>
      <c r="H7" s="439">
        <v>0</v>
      </c>
      <c r="I7" s="448">
        <v>0</v>
      </c>
      <c r="J7" s="446">
        <v>49</v>
      </c>
      <c r="K7" s="429"/>
      <c r="L7" s="429"/>
      <c r="M7" s="430"/>
      <c r="N7" s="444">
        <v>1</v>
      </c>
      <c r="O7" s="439">
        <v>0</v>
      </c>
      <c r="P7" s="439">
        <v>0</v>
      </c>
      <c r="Q7" s="4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8E1B6BB5-72B4-4AA6-83F4-826D0A750B9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2021-05-03T14:02:57Z</dcterms:modified>
</cp:coreProperties>
</file>